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0" windowWidth="25600" windowHeight="16000" tabRatio="500"/>
  </bookViews>
  <sheets>
    <sheet name="Dane" sheetId="1" r:id="rId1"/>
    <sheet name="Schowek" sheetId="8" r:id="rId2"/>
    <sheet name="Arkusz1" sheetId="6" r:id="rId3"/>
    <sheet name="Sheet1" sheetId="7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2" i="8" l="1"/>
  <c r="Z82" i="8"/>
  <c r="Y82" i="8"/>
  <c r="X82" i="8"/>
  <c r="W82" i="8"/>
  <c r="V82" i="8"/>
  <c r="AA81" i="8"/>
  <c r="Z81" i="8"/>
  <c r="Y81" i="8"/>
  <c r="X81" i="8"/>
  <c r="W81" i="8"/>
  <c r="V81" i="8"/>
  <c r="AA77" i="8"/>
  <c r="AA79" i="8"/>
  <c r="AA80" i="8"/>
  <c r="Z77" i="8"/>
  <c r="Z79" i="8"/>
  <c r="Z80" i="8"/>
  <c r="Y77" i="8"/>
  <c r="Y79" i="8"/>
  <c r="Y80" i="8"/>
  <c r="X77" i="8"/>
  <c r="X79" i="8"/>
  <c r="X80" i="8"/>
  <c r="W77" i="8"/>
  <c r="W79" i="8"/>
  <c r="W80" i="8"/>
  <c r="V77" i="8"/>
  <c r="V79" i="8"/>
  <c r="V80" i="8"/>
  <c r="AA78" i="8"/>
  <c r="Z78" i="8"/>
  <c r="Y78" i="8"/>
  <c r="X78" i="8"/>
  <c r="W78" i="8"/>
  <c r="V78" i="8"/>
  <c r="AA75" i="8"/>
  <c r="AA76" i="8"/>
  <c r="Z75" i="8"/>
  <c r="Z76" i="8"/>
  <c r="Y75" i="8"/>
  <c r="Y76" i="8"/>
  <c r="X74" i="8"/>
  <c r="X75" i="8"/>
  <c r="X76" i="8"/>
  <c r="W74" i="8"/>
  <c r="W75" i="8"/>
  <c r="W76" i="8"/>
  <c r="V74" i="8"/>
  <c r="V75" i="8"/>
  <c r="V76" i="8"/>
  <c r="C30" i="8"/>
  <c r="H28" i="8"/>
  <c r="H29" i="8"/>
  <c r="H33" i="8"/>
  <c r="G28" i="8"/>
  <c r="G29" i="8"/>
  <c r="G33" i="8"/>
  <c r="F28" i="8"/>
  <c r="F29" i="8"/>
  <c r="F33" i="8"/>
  <c r="E28" i="8"/>
  <c r="E29" i="8"/>
  <c r="E33" i="8"/>
  <c r="D28" i="8"/>
  <c r="D29" i="8"/>
  <c r="D33" i="8"/>
  <c r="C28" i="8"/>
  <c r="C29" i="8"/>
  <c r="C33" i="8"/>
  <c r="H26" i="8"/>
  <c r="H27" i="8"/>
  <c r="H32" i="8"/>
  <c r="G26" i="8"/>
  <c r="G27" i="8"/>
  <c r="G32" i="8"/>
  <c r="F26" i="8"/>
  <c r="F27" i="8"/>
  <c r="F32" i="8"/>
  <c r="E25" i="8"/>
  <c r="E26" i="8"/>
  <c r="E27" i="8"/>
  <c r="E32" i="8"/>
  <c r="D25" i="8"/>
  <c r="D26" i="8"/>
  <c r="D27" i="8"/>
  <c r="D32" i="8"/>
  <c r="C25" i="8"/>
  <c r="C26" i="8"/>
  <c r="C27" i="8"/>
  <c r="C32" i="8"/>
  <c r="H30" i="8"/>
  <c r="H31" i="8"/>
  <c r="G30" i="8"/>
  <c r="G31" i="8"/>
  <c r="F30" i="8"/>
  <c r="F31" i="8"/>
  <c r="E30" i="8"/>
  <c r="E31" i="8"/>
  <c r="D30" i="8"/>
  <c r="D31" i="8"/>
  <c r="C31" i="8"/>
  <c r="B92" i="1"/>
  <c r="C9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C63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61" i="1"/>
  <c r="C62" i="1"/>
  <c r="U11" i="1"/>
  <c r="U13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7" i="1"/>
  <c r="U8" i="1"/>
  <c r="U9" i="1"/>
  <c r="U10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U4" i="1"/>
  <c r="U5" i="1"/>
  <c r="U6" i="1"/>
  <c r="U2" i="1"/>
  <c r="C60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<sst xmlns="http://schemas.openxmlformats.org/spreadsheetml/2006/main" count="442" uniqueCount="142">
  <si>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</si>
  <si>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</si>
  <si>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</si>
  <si>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</si>
  <si>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</si>
  <si>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</si>
  <si>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</si>
  <si>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</si>
  <si>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</si>
  <si>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</si>
  <si>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</si>
  <si>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</si>
  <si>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</si>
  <si>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</si>
  <si>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</si>
  <si>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</si>
  <si>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</si>
  <si>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</si>
  <si>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</si>
  <si>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</si>
  <si>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</si>
  <si>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</si>
  <si>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</si>
  <si>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</si>
  <si>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</si>
  <si>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</si>
  <si>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</si>
  <si>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</si>
  <si>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</si>
  <si>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</si>
  <si>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</si>
  <si>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</si>
  <si>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</si>
  <si>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</si>
  <si>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</si>
  <si>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</si>
  <si>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</si>
  <si>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</si>
  <si>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</si>
  <si>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</si>
  <si>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</si>
  <si>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</si>
  <si>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</si>
  <si>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</si>
  <si>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</si>
  <si>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</si>
  <si>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</si>
  <si>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</si>
  <si>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</si>
  <si>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</si>
  <si>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</si>
  <si>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</si>
  <si>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</si>
  <si>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</si>
  <si>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</si>
  <si>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</si>
  <si>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</si>
  <si>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</si>
  <si>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</si>
  <si>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</si>
  <si>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</si>
  <si>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</si>
  <si>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</si>
  <si>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</si>
  <si>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</si>
  <si>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</si>
  <si>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</si>
  <si>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</si>
  <si>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</si>
  <si>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</si>
  <si>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</si>
  <si>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</si>
  <si>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</si>
  <si>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</si>
  <si>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</si>
  <si>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</si>
  <si>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</si>
  <si>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</si>
  <si>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</si>
  <si>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</si>
  <si>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</si>
  <si>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</si>
  <si>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</si>
  <si>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</si>
  <si>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</si>
  <si>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</si>
  <si>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</si>
  <si>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</si>
  <si>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</si>
  <si>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</si>
  <si>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</si>
  <si>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</si>
  <si>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Cost Hata (DOWNLINK)</t>
  </si>
  <si>
    <t>Cost Hata (UPLINK)</t>
  </si>
  <si>
    <t>a Downlink</t>
  </si>
  <si>
    <t>a Uplink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</si>
  <si>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</si>
  <si>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</si>
  <si>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</si>
  <si>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</si>
  <si>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</si>
  <si>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</si>
  <si>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</si>
  <si>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</si>
  <si>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</si>
  <si>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</si>
  <si>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</si>
  <si>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</si>
  <si>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ss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</si>
  <si>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</si>
  <si>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</si>
  <si>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</si>
  <si>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</si>
  <si>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</si>
  <si>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</si>
  <si>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</si>
  <si>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</si>
  <si>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</si>
  <si>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</si>
  <si>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</si>
  <si>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</si>
  <si>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</si>
  <si>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</si>
  <si>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</si>
  <si>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</si>
  <si>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</si>
  <si>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 xml:space="preserve">Downlink L </t>
  </si>
  <si>
    <t xml:space="preserve">Uplink L 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</si>
  <si>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</si>
  <si>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</si>
  <si>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</si>
  <si>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</si>
  <si>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</si>
  <si>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</si>
  <si>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</si>
  <si>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</si>
  <si>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</si>
  <si>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</si>
  <si>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</si>
  <si>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</si>
  <si>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 xml:space="preserve">Minimalna wartość Ec/No </t>
  </si>
  <si>
    <t xml:space="preserve">Poprawka wynikająca z prawdo. pokrycia granicy komórki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</si>
</sst>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b/>
      <sz val="11"/>
      <color rgb="FF000000"/>
      <name val="Calibri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0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0" xfId="0" applyFont="1" applyFill="1" applyBorder="1"/>
    <xf numFmtId="0" fontId="13" fillId="0" borderId="0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0" xfId="0" applyFont="1" applyBorder="1"/>
    <xf numFmtId="0" fontId="14" fillId="0" borderId="21" xfId="0" applyFont="1" applyBorder="1"/>
    <xf numFmtId="0" fontId="14" fillId="0" borderId="22" xfId="0" applyFont="1" applyBorder="1"/>
    <xf numFmtId="0" fontId="14" fillId="0" borderId="2" xfId="0" applyFont="1" applyFill="1" applyBorder="1" applyAlignment="1">
      <alignment horizontal="center"/>
    </xf>
    <xf numFmtId="0" fontId="14" fillId="0" borderId="21" xfId="0" applyFont="1" applyFill="1" applyBorder="1"/>
    <xf numFmtId="0" fontId="14" fillId="0" borderId="22" xfId="0" applyFont="1" applyBorder="1" applyAlignment="1">
      <alignment wrapText="1"/>
    </xf>
    <xf numFmtId="0" fontId="14" fillId="3" borderId="25" xfId="0" applyFont="1" applyFill="1" applyBorder="1"/>
    <xf numFmtId="0" fontId="14" fillId="0" borderId="17" xfId="0" applyFont="1" applyBorder="1" applyAlignment="1">
      <alignment horizontal="center"/>
    </xf>
    <xf numFmtId="0" fontId="10" fillId="3" borderId="1" xfId="0" applyFont="1" applyFill="1" applyBorder="1"/>
    <xf numFmtId="0" fontId="4" fillId="3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14" fillId="0" borderId="0" xfId="0" applyFont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0" borderId="35" xfId="0" applyFont="1" applyBorder="1" applyAlignment="1">
      <alignment vertical="center" wrapText="1"/>
    </xf>
    <xf numFmtId="0" fontId="14" fillId="3" borderId="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0" fontId="12" fillId="3" borderId="29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1" fillId="0" borderId="0" xfId="0" applyFont="1"/>
    <xf numFmtId="0" fontId="12" fillId="0" borderId="22" xfId="0" applyFont="1" applyFill="1" applyBorder="1" applyAlignment="1">
      <alignment horizontal="center"/>
    </xf>
    <xf numFmtId="0" fontId="14" fillId="0" borderId="25" xfId="0" applyFont="1" applyBorder="1"/>
    <xf numFmtId="0" fontId="12" fillId="0" borderId="25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42" xfId="0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9" fillId="0" borderId="26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6" xfId="0" applyFill="1" applyBorder="1"/>
    <xf numFmtId="0" fontId="0" fillId="3" borderId="48" xfId="0" applyFill="1" applyBorder="1"/>
    <xf numFmtId="0" fontId="0" fillId="3" borderId="27" xfId="0" applyFill="1" applyBorder="1"/>
    <xf numFmtId="0" fontId="14" fillId="7" borderId="24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4" fillId="8" borderId="21" xfId="0" applyFont="1" applyFill="1" applyBorder="1"/>
    <xf numFmtId="0" fontId="12" fillId="8" borderId="21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9" borderId="19" xfId="0" applyFont="1" applyFill="1" applyBorder="1"/>
    <xf numFmtId="0" fontId="12" fillId="9" borderId="19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4" fillId="0" borderId="0" xfId="0" applyFont="1"/>
    <xf numFmtId="0" fontId="0" fillId="4" borderId="2" xfId="0" applyFont="1" applyFill="1" applyBorder="1" applyAlignment="1">
      <alignment vertical="center"/>
    </xf>
    <xf numFmtId="0" fontId="0" fillId="4" borderId="33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2" fillId="3" borderId="49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 wrapText="1"/>
    </xf>
    <xf numFmtId="0" fontId="0" fillId="3" borderId="28" xfId="0" applyFill="1" applyBorder="1"/>
    <xf numFmtId="0" fontId="14" fillId="7" borderId="0" xfId="0" applyFont="1" applyFill="1" applyAlignment="1">
      <alignment horizontal="center" vertical="center"/>
    </xf>
    <xf numFmtId="0" fontId="16" fillId="7" borderId="0" xfId="0" applyFont="1" applyFill="1" applyBorder="1" applyAlignment="1">
      <alignment horizontal="center"/>
    </xf>
    <xf numFmtId="0" fontId="14" fillId="7" borderId="0" xfId="0" applyFont="1" applyFill="1"/>
    <xf numFmtId="0" fontId="13" fillId="0" borderId="31" xfId="0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 indent="4"/>
    </xf>
    <xf numFmtId="0" fontId="0" fillId="0" borderId="36" xfId="0" applyBorder="1"/>
    <xf numFmtId="0" fontId="16" fillId="0" borderId="31" xfId="0" applyFont="1" applyFill="1" applyBorder="1"/>
    <xf numFmtId="0" fontId="16" fillId="0" borderId="31" xfId="0" applyFont="1" applyBorder="1"/>
    <xf numFmtId="0" fontId="0" fillId="0" borderId="31" xfId="0" applyBorder="1"/>
    <xf numFmtId="0" fontId="16" fillId="6" borderId="21" xfId="0" applyFont="1" applyFill="1" applyBorder="1"/>
    <xf numFmtId="0" fontId="14" fillId="8" borderId="15" xfId="0" applyFont="1" applyFill="1" applyBorder="1" applyAlignment="1">
      <alignment horizontal="center"/>
    </xf>
    <xf numFmtId="0" fontId="16" fillId="5" borderId="19" xfId="0" applyFont="1" applyFill="1" applyBorder="1"/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  <xf numFmtId="0" fontId="15" fillId="2" borderId="41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26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1" fillId="0" borderId="22" xfId="0" applyFont="1" applyBorder="1" applyAlignment="1">
      <alignment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wrapText="1"/>
    </xf>
    <xf numFmtId="0" fontId="21" fillId="0" borderId="20" xfId="0" applyFont="1" applyBorder="1" applyAlignment="1">
      <alignment wrapText="1"/>
    </xf>
    <xf numFmtId="0" fontId="19" fillId="0" borderId="18" xfId="0" applyFont="1" applyBorder="1" applyAlignment="1">
      <alignment horizontal="center" wrapText="1"/>
    </xf>
    <xf numFmtId="0" fontId="21" fillId="7" borderId="24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7" borderId="11" xfId="0" applyFont="1" applyFill="1" applyBorder="1" applyAlignment="1">
      <alignment horizontal="center" wrapText="1"/>
    </xf>
    <xf numFmtId="0" fontId="21" fillId="0" borderId="21" xfId="0" applyFont="1" applyBorder="1" applyAlignment="1">
      <alignment wrapText="1"/>
    </xf>
    <xf numFmtId="0" fontId="19" fillId="0" borderId="21" xfId="0" applyFont="1" applyBorder="1" applyAlignment="1">
      <alignment horizontal="center" wrapText="1"/>
    </xf>
    <xf numFmtId="0" fontId="21" fillId="7" borderId="13" xfId="0" applyFont="1" applyFill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21" fillId="7" borderId="16" xfId="0" applyFont="1" applyFill="1" applyBorder="1" applyAlignment="1">
      <alignment horizontal="center" wrapText="1"/>
    </xf>
    <xf numFmtId="0" fontId="21" fillId="0" borderId="21" xfId="0" applyFont="1" applyFill="1" applyBorder="1" applyAlignment="1">
      <alignment wrapText="1"/>
    </xf>
    <xf numFmtId="0" fontId="19" fillId="0" borderId="2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21" fillId="0" borderId="15" xfId="0" applyFont="1" applyFill="1" applyBorder="1" applyAlignment="1">
      <alignment horizontal="center" wrapText="1"/>
    </xf>
    <xf numFmtId="0" fontId="19" fillId="0" borderId="22" xfId="0" applyFont="1" applyFill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17" xfId="0" applyFont="1" applyBorder="1" applyAlignment="1">
      <alignment horizontal="center" wrapText="1"/>
    </xf>
    <xf numFmtId="0" fontId="21" fillId="0" borderId="25" xfId="0" applyFont="1" applyBorder="1" applyAlignment="1">
      <alignment wrapText="1"/>
    </xf>
    <xf numFmtId="0" fontId="19" fillId="0" borderId="25" xfId="0" applyFont="1" applyBorder="1" applyAlignment="1">
      <alignment horizontal="center" wrapText="1"/>
    </xf>
    <xf numFmtId="0" fontId="21" fillId="7" borderId="6" xfId="0" applyFont="1" applyFill="1" applyBorder="1" applyAlignment="1">
      <alignment horizontal="center" wrapText="1"/>
    </xf>
    <xf numFmtId="0" fontId="23" fillId="0" borderId="26" xfId="0" applyFont="1" applyBorder="1" applyAlignment="1">
      <alignment horizontal="center" wrapText="1"/>
    </xf>
    <xf numFmtId="0" fontId="21" fillId="3" borderId="25" xfId="0" applyFont="1" applyFill="1" applyBorder="1" applyAlignment="1">
      <alignment wrapText="1"/>
    </xf>
    <xf numFmtId="0" fontId="19" fillId="3" borderId="25" xfId="0" applyFont="1" applyFill="1" applyBorder="1" applyAlignment="1">
      <alignment horizontal="center" wrapText="1"/>
    </xf>
    <xf numFmtId="0" fontId="21" fillId="3" borderId="6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wrapText="1"/>
    </xf>
    <xf numFmtId="0" fontId="23" fillId="3" borderId="28" xfId="0" applyFont="1" applyFill="1" applyBorder="1" applyAlignment="1">
      <alignment wrapText="1"/>
    </xf>
    <xf numFmtId="0" fontId="19" fillId="0" borderId="20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16" xfId="0" applyFont="1" applyBorder="1" applyAlignment="1">
      <alignment horizontal="center" wrapText="1"/>
    </xf>
    <xf numFmtId="0" fontId="21" fillId="0" borderId="13" xfId="0" applyFont="1" applyFill="1" applyBorder="1" applyAlignment="1">
      <alignment horizontal="center" wrapText="1"/>
    </xf>
    <xf numFmtId="0" fontId="21" fillId="8" borderId="21" xfId="0" applyFont="1" applyFill="1" applyBorder="1" applyAlignment="1">
      <alignment wrapText="1"/>
    </xf>
    <xf numFmtId="0" fontId="19" fillId="8" borderId="21" xfId="0" applyFont="1" applyFill="1" applyBorder="1" applyAlignment="1">
      <alignment horizontal="center" wrapText="1"/>
    </xf>
    <xf numFmtId="0" fontId="21" fillId="8" borderId="13" xfId="0" applyFont="1" applyFill="1" applyBorder="1" applyAlignment="1">
      <alignment horizontal="center" wrapText="1"/>
    </xf>
    <xf numFmtId="0" fontId="21" fillId="9" borderId="19" xfId="0" applyFont="1" applyFill="1" applyBorder="1" applyAlignment="1">
      <alignment wrapText="1"/>
    </xf>
    <xf numFmtId="0" fontId="19" fillId="9" borderId="19" xfId="0" applyFont="1" applyFill="1" applyBorder="1" applyAlignment="1">
      <alignment horizontal="center" wrapText="1"/>
    </xf>
    <xf numFmtId="0" fontId="21" fillId="9" borderId="12" xfId="0" applyFont="1" applyFill="1" applyBorder="1" applyAlignment="1">
      <alignment horizontal="center" wrapText="1"/>
    </xf>
    <xf numFmtId="0" fontId="19" fillId="3" borderId="32" xfId="0" applyFont="1" applyFill="1" applyBorder="1" applyAlignment="1">
      <alignment horizontal="center" wrapText="1"/>
    </xf>
    <xf numFmtId="0" fontId="19" fillId="3" borderId="50" xfId="0" applyFont="1" applyFill="1" applyBorder="1" applyAlignment="1">
      <alignment horizontal="center" wrapText="1"/>
    </xf>
    <xf numFmtId="0" fontId="19" fillId="3" borderId="27" xfId="0" applyFont="1" applyFill="1" applyBorder="1" applyAlignment="1">
      <alignment horizontal="center" wrapText="1"/>
    </xf>
    <xf numFmtId="0" fontId="19" fillId="3" borderId="28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23" fillId="0" borderId="28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19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/>
    </xf>
    <xf numFmtId="0" fontId="21" fillId="0" borderId="51" xfId="0" applyFont="1" applyBorder="1" applyAlignment="1"/>
    <xf numFmtId="0" fontId="21" fillId="0" borderId="51" xfId="0" applyFont="1" applyFill="1" applyBorder="1" applyAlignment="1"/>
    <xf numFmtId="0" fontId="23" fillId="0" borderId="15" xfId="0" applyFont="1" applyBorder="1" applyAlignment="1">
      <alignment horizontal="center"/>
    </xf>
    <xf numFmtId="0" fontId="21" fillId="3" borderId="51" xfId="0" applyFont="1" applyFill="1" applyBorder="1" applyAlignment="1"/>
    <xf numFmtId="0" fontId="23" fillId="3" borderId="15" xfId="0" applyFont="1" applyFill="1" applyBorder="1" applyAlignment="1"/>
    <xf numFmtId="0" fontId="21" fillId="3" borderId="15" xfId="0" applyFont="1" applyFill="1" applyBorder="1" applyAlignment="1">
      <alignment horizontal="center"/>
    </xf>
    <xf numFmtId="0" fontId="21" fillId="8" borderId="51" xfId="0" applyFont="1" applyFill="1" applyBorder="1" applyAlignment="1"/>
    <xf numFmtId="0" fontId="21" fillId="8" borderId="15" xfId="0" applyFont="1" applyFill="1" applyBorder="1" applyAlignment="1">
      <alignment horizontal="center"/>
    </xf>
    <xf numFmtId="0" fontId="21" fillId="9" borderId="8" xfId="0" applyFont="1" applyFill="1" applyBorder="1" applyAlignment="1"/>
    <xf numFmtId="0" fontId="19" fillId="9" borderId="9" xfId="0" applyFont="1" applyFill="1" applyBorder="1" applyAlignment="1">
      <alignment horizontal="center"/>
    </xf>
    <xf numFmtId="0" fontId="21" fillId="9" borderId="9" xfId="0" applyFont="1" applyFill="1" applyBorder="1" applyAlignment="1">
      <alignment horizontal="center"/>
    </xf>
    <xf numFmtId="0" fontId="21" fillId="9" borderId="10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</cellXfs>
  <cellStyles count="20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56</xdr:row>
      <xdr:rowOff>50800</xdr:rowOff>
    </xdr:from>
    <xdr:ext cx="5927436" cy="215900"/>
    <xdr:pic>
      <xdr:nvPicPr>
        <xdr:cNvPr id="13" name="Picture 12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6144200"/>
          <a:ext cx="5927436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190499</xdr:colOff>
      <xdr:row>57</xdr:row>
      <xdr:rowOff>12700</xdr:rowOff>
    </xdr:from>
    <xdr:ext cx="3969327" cy="228600"/>
    <xdr:pic>
      <xdr:nvPicPr>
        <xdr:cNvPr id="14" name="Picture 13" descr="/Users/ernest/Library/Group Containers/UBF8T346G9.Office/msoclip1/01/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699" y="36360100"/>
          <a:ext cx="396932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0</xdr:colOff>
      <xdr:row>66</xdr:row>
      <xdr:rowOff>0</xdr:rowOff>
    </xdr:from>
    <xdr:to>
      <xdr:col>6</xdr:col>
      <xdr:colOff>12700</xdr:colOff>
      <xdr:row>66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12700</xdr:colOff>
      <xdr:row>66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66</xdr:row>
      <xdr:rowOff>0</xdr:rowOff>
    </xdr:from>
    <xdr:to>
      <xdr:col>8</xdr:col>
      <xdr:colOff>12700</xdr:colOff>
      <xdr:row>66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58</xdr:row>
      <xdr:rowOff>0</xdr:rowOff>
    </xdr:from>
    <xdr:to>
      <xdr:col>19</xdr:col>
      <xdr:colOff>12700</xdr:colOff>
      <xdr:row>58</xdr:row>
      <xdr:rowOff>12700</xdr:rowOff>
    </xdr:to>
    <xdr:pic>
      <xdr:nvPicPr>
        <xdr:cNvPr id="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62</xdr:row>
      <xdr:rowOff>0</xdr:rowOff>
    </xdr:from>
    <xdr:to>
      <xdr:col>19</xdr:col>
      <xdr:colOff>12700</xdr:colOff>
      <xdr:row>62</xdr:row>
      <xdr:rowOff>12700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81</xdr:row>
      <xdr:rowOff>0</xdr:rowOff>
    </xdr:from>
    <xdr:to>
      <xdr:col>25</xdr:col>
      <xdr:colOff>12700</xdr:colOff>
      <xdr:row>81</xdr:row>
      <xdr:rowOff>12700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9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zoomScale="90" zoomScaleNormal="90" zoomScalePageLayoutView="90" workbookViewId="0">
      <selection activeCell="B12" sqref="B12"/>
    </sheetView>
  </sheetViews>
  <sheetFormatPr baseColWidth="10" defaultColWidth="11" defaultRowHeight="16" x14ac:dyDescent="0.2"/>
  <cols>
    <col min="1" max="1" width="62.6640625" customWidth="1"/>
    <col min="2" max="2" width="35.83203125" customWidth="1"/>
    <col min="3" max="3" width="62.5" customWidth="1"/>
    <col min="4" max="4" width="21.5" customWidth="1"/>
    <col min="5" max="5" width="20" customWidth="1"/>
    <col min="6" max="6" width="17.6640625" bestFit="1" customWidth="1"/>
    <col min="7" max="7" width="19.1640625" customWidth="1"/>
    <col min="8" max="8" width="19.33203125" customWidth="1"/>
    <col min="9" max="9" width="24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29.83203125" style="118" customWidth="1"/>
    <col min="17" max="18" width="27.83203125" style="27" customWidth="1"/>
    <col min="19" max="19" width="31.5" style="28" customWidth="1"/>
    <col min="20" max="20" width="26.6640625" style="28" customWidth="1"/>
    <col min="21" max="21" width="27.83203125" style="120" customWidth="1"/>
    <col min="22" max="22" width="25" style="120" customWidth="1"/>
    <col min="23" max="23" width="25.6640625" bestFit="1" customWidth="1"/>
    <col min="24" max="24" width="22.6640625" bestFit="1" customWidth="1"/>
    <col min="25" max="25" width="40.6640625" bestFit="1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25" ht="20" customHeight="1" thickBot="1" x14ac:dyDescent="0.25">
      <c r="A1" s="228" t="s">
        <v>21</v>
      </c>
      <c r="B1" s="228" t="s">
        <v>24</v>
      </c>
      <c r="C1" s="51" t="s">
        <v>25</v>
      </c>
      <c r="D1" s="52"/>
      <c r="E1" s="53"/>
      <c r="F1" s="51" t="s">
        <v>26</v>
      </c>
      <c r="G1" s="52"/>
      <c r="H1" s="114"/>
      <c r="I1" s="55" t="s">
        <v>57</v>
      </c>
      <c r="P1" s="118" t="s">
        <v>80</v>
      </c>
      <c r="Q1" s="27" t="s">
        <v>85</v>
      </c>
      <c r="R1" s="27" t="s">
        <v>87</v>
      </c>
      <c r="S1" s="27" t="s">
        <v>88</v>
      </c>
      <c r="T1" s="27" t="s">
        <v>89</v>
      </c>
      <c r="U1" s="118" t="s">
        <v>92</v>
      </c>
      <c r="V1" s="118" t="s">
        <v>93</v>
      </c>
      <c r="W1" s="39" t="s">
        <v>105</v>
      </c>
      <c r="X1" s="39" t="s">
        <v>106</v>
      </c>
      <c r="Y1" t="s">
        <v>107</v>
      </c>
    </row>
    <row r="2" spans="1:25" ht="20" customHeight="1" thickBot="1" x14ac:dyDescent="0.3">
      <c r="A2" s="229"/>
      <c r="B2" s="229"/>
      <c r="C2" s="102" t="s">
        <v>27</v>
      </c>
      <c r="D2" s="63" t="s">
        <v>121</v>
      </c>
      <c r="E2" s="115" t="s">
        <v>122</v>
      </c>
      <c r="F2" s="88" t="s">
        <v>28</v>
      </c>
      <c r="G2" s="87" t="s">
        <v>121</v>
      </c>
      <c r="H2" s="83" t="s">
        <v>122</v>
      </c>
      <c r="I2" s="56"/>
      <c r="P2" s="118">
        <v>0.1</v>
      </c>
      <c r="Q2" s="27">
        <f>SQRT((4*3.14*P2)/0.166112957)</f>
        <v>2.7497490778942582</v>
      </c>
      <c r="R2" s="27">
        <f>SQRT((4*3.14*P2)/0.175336061)</f>
        <v>2.6764503839615532</v>
      </c>
      <c r="S2" s="28">
        <f>(20*LOG10(P2)+20*LOG10(1806/1000)+92.45)</f>
        <v>77.584354919549739</v>
      </c>
      <c r="T2" s="28">
        <f>(20*LOG10(P2)+20*LOG10(1711/1000)+92.45)</f>
        <v>77.115000190822002</v>
      </c>
      <c r="U2" s="119">
        <f>46.3+33.9*LOG10($C$3)-13.82*LOG10($B$87)-$C$62+(44.9-6.55*LOG10($B$87))*LOG10(P2)</f>
        <v>103.7423336833093</v>
      </c>
      <c r="V2" s="119">
        <f>46.3+33.9*LOG10($F$3)-13.82*LOG10($B$87)-$C$63+(44.9-6.55*LOG10($B$87))*LOG10($P2)</f>
        <v>102.93598225935507</v>
      </c>
      <c r="W2">
        <f>S2+Y2+$D$48+$D$49</f>
        <v>74.731004848175104</v>
      </c>
      <c r="X2">
        <f>$T2+$Y2+$D$48+$D$49</f>
        <v>74.261650119447367</v>
      </c>
      <c r="Y2">
        <v>0</v>
      </c>
    </row>
    <row r="3" spans="1:25" ht="20" customHeight="1" x14ac:dyDescent="0.25">
      <c r="A3" s="15" t="s">
        <v>29</v>
      </c>
      <c r="B3" s="57" t="s">
        <v>47</v>
      </c>
      <c r="C3" s="97">
        <v>1806</v>
      </c>
      <c r="D3" s="8">
        <v>1806</v>
      </c>
      <c r="E3" s="10">
        <v>1806</v>
      </c>
      <c r="F3" s="101">
        <v>1711</v>
      </c>
      <c r="G3" s="8">
        <v>1711</v>
      </c>
      <c r="H3" s="9">
        <v>1711</v>
      </c>
      <c r="I3" s="76"/>
      <c r="P3" s="118">
        <v>0.11</v>
      </c>
      <c r="Q3" s="27">
        <f>SQRT((4*3.14*P3)/0.166112957)</f>
        <v>2.8839611631432134</v>
      </c>
      <c r="R3" s="27">
        <f>SQRT((4*3.14*P3)/0.175336061)</f>
        <v>2.8070848443872767</v>
      </c>
      <c r="S3" s="28">
        <f t="shared" ref="S3:S66" si="0">(20*LOG10(P3)+20*LOG10(1806/1000)+92.45)</f>
        <v>78.412208622714246</v>
      </c>
      <c r="T3" s="28">
        <f t="shared" ref="T3:T66" si="1">(20*LOG10(P3)+20*LOG10(1711/1000)+92.45)</f>
        <v>77.942853893986509</v>
      </c>
      <c r="U3" s="119">
        <f>46.3+33.9*LOG10($C$3)-13.82*LOG10($B$87)-$C$62+(44.9-6.55*LOG10($B$87))*LOG10(P3)</f>
        <v>105.24812727821649</v>
      </c>
      <c r="V3" s="119">
        <f>46.3+33.9*LOG10($F$3)-13.82*LOG10($B$87)-$C$63+(44.9-6.55*LOG10($B$87))*LOG10($P3)</f>
        <v>104.44177585426226</v>
      </c>
      <c r="W3">
        <f t="shared" ref="W3:W66" si="2">S3+Y3+$D$48+$D$49</f>
        <v>75.781058551339612</v>
      </c>
      <c r="X3">
        <f t="shared" ref="X3:X66" si="3">$T3+$Y3+$D$48+$D$49</f>
        <v>75.311703822611875</v>
      </c>
      <c r="Y3">
        <v>0.22220000000000001</v>
      </c>
    </row>
    <row r="4" spans="1:25" ht="19" customHeight="1" x14ac:dyDescent="0.25">
      <c r="A4" s="16" t="s">
        <v>30</v>
      </c>
      <c r="B4" s="58" t="s">
        <v>48</v>
      </c>
      <c r="C4" s="98">
        <v>20</v>
      </c>
      <c r="D4" s="8">
        <v>20</v>
      </c>
      <c r="E4" s="10">
        <v>20</v>
      </c>
      <c r="F4" s="98">
        <v>1</v>
      </c>
      <c r="G4" s="8">
        <v>1</v>
      </c>
      <c r="H4" s="9">
        <v>1</v>
      </c>
      <c r="I4" s="73" t="s">
        <v>58</v>
      </c>
      <c r="P4" s="118">
        <v>0.12</v>
      </c>
      <c r="Q4" s="27">
        <f t="shared" ref="Q4:Q67" si="4">SQRT((4*3.14*P4)/0.166112957)</f>
        <v>3.0121991948834306</v>
      </c>
      <c r="R4" s="27">
        <f t="shared" ref="R4:R67" si="5">SQRT((4*3.14*P4)/0.175336061)</f>
        <v>2.9319044986782115</v>
      </c>
      <c r="S4" s="28">
        <f t="shared" si="0"/>
        <v>79.167979840502241</v>
      </c>
      <c r="T4" s="28">
        <f t="shared" si="1"/>
        <v>78.698625111774504</v>
      </c>
      <c r="U4" s="119">
        <f>46.3+33.9*LOG10($C$3)-13.82*LOG10($B$87)-$C$62+(44.9-6.55*LOG10($B$87))*LOG10(P4)</f>
        <v>106.62280912672449</v>
      </c>
      <c r="V4" s="119">
        <f>46.3+33.9*LOG10($F$3)-13.82*LOG10($B$87)-$C$63+(44.9-6.55*LOG10($B$87))*LOG10($P4)</f>
        <v>105.81645770277026</v>
      </c>
      <c r="W4">
        <f t="shared" si="2"/>
        <v>76.759029769127608</v>
      </c>
      <c r="X4">
        <f t="shared" si="3"/>
        <v>76.289675040399871</v>
      </c>
      <c r="Y4">
        <v>0.44440000000000002</v>
      </c>
    </row>
    <row r="5" spans="1:25" ht="19" customHeight="1" x14ac:dyDescent="0.25">
      <c r="A5" s="17" t="s">
        <v>30</v>
      </c>
      <c r="B5" s="59" t="s">
        <v>49</v>
      </c>
      <c r="C5" s="99">
        <v>43</v>
      </c>
      <c r="D5" s="8">
        <v>43</v>
      </c>
      <c r="E5" s="10">
        <v>43</v>
      </c>
      <c r="F5" s="99">
        <v>30</v>
      </c>
      <c r="G5" s="8">
        <v>30</v>
      </c>
      <c r="H5" s="9">
        <v>30</v>
      </c>
      <c r="I5" s="74" t="s">
        <v>58</v>
      </c>
      <c r="P5" s="118">
        <v>0.13</v>
      </c>
      <c r="Q5" s="27">
        <f t="shared" si="4"/>
        <v>3.1351963238040486</v>
      </c>
      <c r="R5" s="27">
        <f t="shared" si="5"/>
        <v>3.051622954290115</v>
      </c>
      <c r="S5" s="28">
        <f t="shared" si="0"/>
        <v>79.863221965686478</v>
      </c>
      <c r="T5" s="28">
        <f t="shared" si="1"/>
        <v>79.393867236958741</v>
      </c>
      <c r="U5" s="119">
        <f>46.3+33.9*LOG10($C$3)-13.82*LOG10($B$87)-$C$62+(44.9-6.55*LOG10($B$87))*LOG10(P5)</f>
        <v>107.88739384140331</v>
      </c>
      <c r="V5" s="119">
        <f>46.3+33.9*LOG10($F$3)-13.82*LOG10($B$87)-$C$63+(44.9-6.55*LOG10($B$87))*LOG10($P5)</f>
        <v>107.08104241744908</v>
      </c>
      <c r="W5">
        <f t="shared" si="2"/>
        <v>77.676471894311845</v>
      </c>
      <c r="X5">
        <f t="shared" si="3"/>
        <v>77.207117165584108</v>
      </c>
      <c r="Y5">
        <v>0.66659999999999997</v>
      </c>
    </row>
    <row r="6" spans="1:25" ht="18.75" customHeight="1" x14ac:dyDescent="0.25">
      <c r="A6" s="19" t="s">
        <v>110</v>
      </c>
      <c r="B6" s="60" t="s">
        <v>51</v>
      </c>
      <c r="C6" s="98">
        <v>12</v>
      </c>
      <c r="D6" s="18">
        <v>12</v>
      </c>
      <c r="E6" s="11">
        <v>12</v>
      </c>
      <c r="F6" s="98">
        <v>8</v>
      </c>
      <c r="G6" s="18">
        <v>8</v>
      </c>
      <c r="H6" s="14">
        <v>8</v>
      </c>
      <c r="I6" s="78" t="s">
        <v>56</v>
      </c>
      <c r="P6" s="118">
        <v>0.14000000000000001</v>
      </c>
      <c r="Q6" s="27">
        <f t="shared" si="4"/>
        <v>3.2535469856654067</v>
      </c>
      <c r="R6" s="27">
        <f t="shared" si="5"/>
        <v>3.1668188014048302</v>
      </c>
      <c r="S6" s="28">
        <f t="shared" si="0"/>
        <v>80.506915633114502</v>
      </c>
      <c r="T6" s="28">
        <f t="shared" si="1"/>
        <v>80.037560904386766</v>
      </c>
      <c r="U6" s="119">
        <f>46.3+33.9*LOG10($C$3)-13.82*LOG10($B$87)-$C$62+(44.9-6.55*LOG10($B$87))*LOG10(P6)</f>
        <v>109.05821641281946</v>
      </c>
      <c r="V6" s="119">
        <f>46.3+33.9*LOG10($F$3)-13.82*LOG10($B$87)-$C$63+(44.9-6.55*LOG10($B$87))*LOG10($P6)</f>
        <v>108.25186498886524</v>
      </c>
      <c r="W6">
        <f t="shared" si="2"/>
        <v>78.542365561739871</v>
      </c>
      <c r="X6">
        <f t="shared" si="3"/>
        <v>78.073010833012134</v>
      </c>
      <c r="Y6">
        <v>0.88880000000000003</v>
      </c>
    </row>
    <row r="7" spans="1:25" ht="18.75" customHeight="1" x14ac:dyDescent="0.25">
      <c r="A7" s="19" t="s">
        <v>111</v>
      </c>
      <c r="B7" s="60" t="s">
        <v>112</v>
      </c>
      <c r="C7" s="98">
        <v>54</v>
      </c>
      <c r="D7" s="18">
        <v>54</v>
      </c>
      <c r="E7" s="11">
        <v>54</v>
      </c>
      <c r="F7" s="98">
        <v>54</v>
      </c>
      <c r="G7" s="18">
        <v>54</v>
      </c>
      <c r="H7" s="14">
        <v>54</v>
      </c>
      <c r="I7" s="78" t="s">
        <v>48</v>
      </c>
      <c r="P7" s="118">
        <v>0.15</v>
      </c>
      <c r="Q7" s="27">
        <f t="shared" si="4"/>
        <v>3.3677410807647434</v>
      </c>
      <c r="R7" s="27">
        <f t="shared" si="5"/>
        <v>3.2779688812909615</v>
      </c>
      <c r="S7" s="28">
        <f t="shared" si="0"/>
        <v>81.106180100663366</v>
      </c>
      <c r="T7" s="28">
        <f t="shared" si="1"/>
        <v>80.636825371935629</v>
      </c>
      <c r="U7" s="119">
        <f>46.3+33.9*LOG10($C$3)-13.82*LOG10($B$87)-$C$62+(44.9-6.55*LOG10($B$87))*LOG10(P7)</f>
        <v>110.14822614937219</v>
      </c>
      <c r="V7" s="119">
        <f>46.3+33.9*LOG10($F$3)-13.82*LOG10($B$87)-$C$63+(44.9-6.55*LOG10($B$87))*LOG10($P7)</f>
        <v>109.34187472541797</v>
      </c>
      <c r="W7">
        <f t="shared" si="2"/>
        <v>79.363830029288735</v>
      </c>
      <c r="X7">
        <f t="shared" si="3"/>
        <v>78.894475300560998</v>
      </c>
      <c r="Y7">
        <v>1.111</v>
      </c>
    </row>
    <row r="8" spans="1:25" ht="19" x14ac:dyDescent="0.25">
      <c r="A8" s="19" t="s">
        <v>113</v>
      </c>
      <c r="B8" s="60" t="s">
        <v>51</v>
      </c>
      <c r="C8" s="98">
        <v>8</v>
      </c>
      <c r="D8" s="18">
        <v>8</v>
      </c>
      <c r="E8" s="11">
        <v>8</v>
      </c>
      <c r="F8" s="98">
        <v>8</v>
      </c>
      <c r="G8" s="18">
        <v>8</v>
      </c>
      <c r="H8" s="14">
        <v>8</v>
      </c>
      <c r="I8" s="75" t="s">
        <v>114</v>
      </c>
      <c r="P8" s="118">
        <v>0.16</v>
      </c>
      <c r="Q8" s="27">
        <f t="shared" si="4"/>
        <v>3.4781880320374454</v>
      </c>
      <c r="R8" s="27">
        <f t="shared" si="5"/>
        <v>3.3854717031002806</v>
      </c>
      <c r="S8" s="28">
        <f t="shared" si="0"/>
        <v>81.666754572668239</v>
      </c>
      <c r="T8" s="28">
        <f t="shared" si="1"/>
        <v>81.197399843940502</v>
      </c>
      <c r="U8" s="119">
        <f>46.3+33.9*LOG10($C$3)-13.82*LOG10($B$87)-$C$62+(44.9-6.55*LOG10($B$87))*LOG10(P8)</f>
        <v>111.16786216257933</v>
      </c>
      <c r="V8" s="119">
        <f>46.3+33.9*LOG10($F$3)-13.82*LOG10($B$87)-$C$63+(44.9-6.55*LOG10($B$87))*LOG10($P8)</f>
        <v>110.3615107386251</v>
      </c>
      <c r="W8">
        <f t="shared" si="2"/>
        <v>80.146604501293609</v>
      </c>
      <c r="X8">
        <f t="shared" si="3"/>
        <v>79.677249772565872</v>
      </c>
      <c r="Y8">
        <v>1.3331999999999999</v>
      </c>
    </row>
    <row r="9" spans="1:25" ht="20" thickBot="1" x14ac:dyDescent="0.3">
      <c r="A9" s="17" t="s">
        <v>15</v>
      </c>
      <c r="B9" s="70" t="s">
        <v>51</v>
      </c>
      <c r="C9" s="99">
        <v>3</v>
      </c>
      <c r="D9" s="12">
        <v>3</v>
      </c>
      <c r="E9" s="22">
        <v>3</v>
      </c>
      <c r="F9" s="99">
        <v>3</v>
      </c>
      <c r="G9" s="12">
        <v>3</v>
      </c>
      <c r="H9" s="13">
        <v>3</v>
      </c>
      <c r="I9" s="79" t="s">
        <v>68</v>
      </c>
      <c r="P9" s="118">
        <v>0.17</v>
      </c>
      <c r="Q9" s="27">
        <f t="shared" si="4"/>
        <v>3.5852341604624027</v>
      </c>
      <c r="R9" s="27">
        <f t="shared" si="5"/>
        <v>3.4896643561055423</v>
      </c>
      <c r="S9" s="28">
        <f t="shared" si="0"/>
        <v>82.193333347115228</v>
      </c>
      <c r="T9" s="28">
        <f t="shared" si="1"/>
        <v>81.723978618387491</v>
      </c>
      <c r="U9" s="119">
        <f>46.3+33.9*LOG10($C$3)-13.82*LOG10($B$87)-$C$62+(44.9-6.55*LOG10($B$87))*LOG10(P9)</f>
        <v>112.12566297055469</v>
      </c>
      <c r="V9" s="119">
        <f>46.3+33.9*LOG10($F$3)-13.82*LOG10($B$87)-$C$63+(44.9-6.55*LOG10($B$87))*LOG10($P9)</f>
        <v>111.31931154660046</v>
      </c>
      <c r="W9">
        <f t="shared" si="2"/>
        <v>80.895383275740599</v>
      </c>
      <c r="X9">
        <f t="shared" si="3"/>
        <v>80.426028547012862</v>
      </c>
      <c r="Y9">
        <v>1.5553999999999999</v>
      </c>
    </row>
    <row r="10" spans="1:25" ht="20" thickBot="1" x14ac:dyDescent="0.3">
      <c r="A10" s="71" t="s">
        <v>14</v>
      </c>
      <c r="B10" s="72" t="s">
        <v>51</v>
      </c>
      <c r="C10" s="100">
        <v>-100</v>
      </c>
      <c r="D10" s="90">
        <v>-101.4</v>
      </c>
      <c r="E10" s="116">
        <v>-90.4</v>
      </c>
      <c r="F10" s="100">
        <v>-104</v>
      </c>
      <c r="G10" s="92">
        <v>-105.4</v>
      </c>
      <c r="H10" s="93">
        <v>-94.4</v>
      </c>
      <c r="I10" s="80" t="s">
        <v>115</v>
      </c>
      <c r="P10" s="118">
        <v>0.18</v>
      </c>
      <c r="Q10" s="27">
        <f t="shared" si="4"/>
        <v>3.6891755155433552</v>
      </c>
      <c r="R10" s="27">
        <f t="shared" si="5"/>
        <v>3.5908349981660677</v>
      </c>
      <c r="S10" s="28">
        <f t="shared" si="0"/>
        <v>82.689805021615868</v>
      </c>
      <c r="T10" s="28">
        <f t="shared" si="1"/>
        <v>82.220450292888131</v>
      </c>
      <c r="U10" s="119">
        <f>46.3+33.9*LOG10($C$3)-13.82*LOG10($B$87)-$C$62+(44.9-6.55*LOG10($B$87))*LOG10(P10)</f>
        <v>113.02870159278739</v>
      </c>
      <c r="V10" s="119">
        <f>46.3+33.9*LOG10($F$3)-13.82*LOG10($B$87)-$C$63+(44.9-6.55*LOG10($B$87))*LOG10($P10)</f>
        <v>112.22235016883316</v>
      </c>
      <c r="W10">
        <f t="shared" si="2"/>
        <v>81.61405495024124</v>
      </c>
      <c r="X10">
        <f t="shared" si="3"/>
        <v>81.144700221513503</v>
      </c>
      <c r="Y10">
        <v>1.7776000000000001</v>
      </c>
    </row>
    <row r="11" spans="1:25" ht="20" thickBot="1" x14ac:dyDescent="0.3">
      <c r="A11" s="21" t="s">
        <v>31</v>
      </c>
      <c r="B11" s="61"/>
      <c r="C11" s="50" t="s">
        <v>53</v>
      </c>
      <c r="D11" s="94"/>
      <c r="E11" s="117"/>
      <c r="F11" s="50"/>
      <c r="G11" s="94"/>
      <c r="H11" s="96"/>
      <c r="I11" s="77"/>
      <c r="P11" s="118">
        <v>0.19</v>
      </c>
      <c r="Q11" s="27">
        <f t="shared" si="4"/>
        <v>3.7902675345709587</v>
      </c>
      <c r="R11" s="27">
        <f t="shared" si="5"/>
        <v>3.6892322575076641</v>
      </c>
      <c r="S11" s="28">
        <f t="shared" si="0"/>
        <v>83.159426938606316</v>
      </c>
      <c r="T11" s="28">
        <f t="shared" si="1"/>
        <v>82.690072209878593</v>
      </c>
      <c r="U11" s="119">
        <f>46.3+33.9*LOG10($C$3)-13.82*LOG10($B$87)-$C$62+(44.9-6.55*LOG10($B$87))*LOG10(P11)</f>
        <v>113.88290285072601</v>
      </c>
      <c r="V11" s="119">
        <f>46.3+33.9*LOG10($F$3)-13.82*LOG10($B$87)-$C$63+(44.9-6.55*LOG10($B$87))*LOG10($P11)</f>
        <v>113.07655142677179</v>
      </c>
      <c r="W11">
        <f t="shared" si="2"/>
        <v>82.305876867231675</v>
      </c>
      <c r="X11">
        <f t="shared" si="3"/>
        <v>81.836522138503952</v>
      </c>
      <c r="Y11">
        <v>1.9998</v>
      </c>
    </row>
    <row r="12" spans="1:25" ht="19" x14ac:dyDescent="0.25">
      <c r="A12" s="15" t="s">
        <v>32</v>
      </c>
      <c r="B12" s="62" t="s">
        <v>22</v>
      </c>
      <c r="C12" s="97">
        <v>30</v>
      </c>
      <c r="D12" s="65">
        <v>30</v>
      </c>
      <c r="E12" s="65">
        <v>30</v>
      </c>
      <c r="F12" s="97">
        <v>0</v>
      </c>
      <c r="G12" s="65">
        <v>0</v>
      </c>
      <c r="H12" s="65">
        <v>0</v>
      </c>
      <c r="I12" s="76" t="s">
        <v>59</v>
      </c>
      <c r="P12" s="118">
        <v>0.2</v>
      </c>
      <c r="Q12" s="27">
        <f t="shared" si="4"/>
        <v>3.8887324390809725</v>
      </c>
      <c r="R12" s="27">
        <f t="shared" si="5"/>
        <v>3.7850724320171065</v>
      </c>
      <c r="S12" s="28">
        <f t="shared" si="0"/>
        <v>83.604954832829364</v>
      </c>
      <c r="T12" s="28">
        <f t="shared" si="1"/>
        <v>83.135600104101627</v>
      </c>
      <c r="U12" s="119">
        <f>46.3+33.9*LOG10($C$3)-13.82*LOG10($B$87)-$C$62+(44.9-6.55*LOG10($B$87))*LOG10(P12)</f>
        <v>114.69327918522704</v>
      </c>
      <c r="V12" s="119">
        <f>46.3+33.9*LOG10($F$3)-13.82*LOG10($B$87)-$C$63+(44.9-6.55*LOG10($B$87))*LOG10($P12)</f>
        <v>113.88692776127282</v>
      </c>
      <c r="W12">
        <f t="shared" si="2"/>
        <v>82.973604761454723</v>
      </c>
      <c r="X12">
        <f t="shared" si="3"/>
        <v>82.504250032726986</v>
      </c>
      <c r="Y12">
        <v>2.222</v>
      </c>
    </row>
    <row r="13" spans="1:25" ht="19" x14ac:dyDescent="0.25">
      <c r="A13" s="16" t="s">
        <v>33</v>
      </c>
      <c r="B13" s="58" t="s">
        <v>50</v>
      </c>
      <c r="C13" s="98">
        <v>5.75</v>
      </c>
      <c r="D13" s="66">
        <v>5.75</v>
      </c>
      <c r="E13" s="66">
        <v>5.75</v>
      </c>
      <c r="F13" s="98">
        <v>0</v>
      </c>
      <c r="G13" s="66">
        <v>0</v>
      </c>
      <c r="H13" s="66">
        <v>0</v>
      </c>
      <c r="I13" s="73" t="s">
        <v>60</v>
      </c>
      <c r="P13" s="118">
        <v>0.21</v>
      </c>
      <c r="Q13" s="27">
        <f t="shared" si="4"/>
        <v>3.9847649845252704</v>
      </c>
      <c r="R13" s="27">
        <f t="shared" si="5"/>
        <v>3.8785450856470245</v>
      </c>
      <c r="S13" s="28">
        <f t="shared" si="0"/>
        <v>84.028740814228129</v>
      </c>
      <c r="T13" s="28">
        <f t="shared" si="1"/>
        <v>83.559386085500392</v>
      </c>
      <c r="U13" s="119">
        <f>46.3+33.9*LOG10($C$3)-13.82*LOG10($B$87)-$C$62+(44.9-6.55*LOG10($B$87))*LOG10(P13)</f>
        <v>115.46410887888236</v>
      </c>
      <c r="V13" s="119">
        <f>46.3+33.9*LOG10($F$3)-13.82*LOG10($B$87)-$C$63+(44.9-6.55*LOG10($B$87))*LOG10($P13)</f>
        <v>114.65775745492813</v>
      </c>
      <c r="W13">
        <f t="shared" si="2"/>
        <v>83.619590742853489</v>
      </c>
      <c r="X13">
        <f t="shared" si="3"/>
        <v>83.150236014125753</v>
      </c>
      <c r="Y13">
        <v>2.4441999999999999</v>
      </c>
    </row>
    <row r="14" spans="1:25" ht="20" thickBot="1" x14ac:dyDescent="0.3">
      <c r="A14" s="17" t="s">
        <v>34</v>
      </c>
      <c r="B14" s="59" t="s">
        <v>51</v>
      </c>
      <c r="C14" s="99">
        <v>1.75</v>
      </c>
      <c r="D14" s="67">
        <v>1.75</v>
      </c>
      <c r="E14" s="67">
        <v>1.75</v>
      </c>
      <c r="F14" s="99">
        <v>0</v>
      </c>
      <c r="G14" s="67">
        <v>0</v>
      </c>
      <c r="H14" s="67">
        <v>0</v>
      </c>
      <c r="I14" s="79" t="s">
        <v>61</v>
      </c>
      <c r="P14" s="118">
        <v>0.22</v>
      </c>
      <c r="Q14" s="27">
        <f t="shared" si="4"/>
        <v>4.0785369902744186</v>
      </c>
      <c r="R14" s="27">
        <f t="shared" si="5"/>
        <v>3.9698174576644556</v>
      </c>
      <c r="S14" s="28">
        <f t="shared" si="0"/>
        <v>84.432808535993871</v>
      </c>
      <c r="T14" s="28">
        <f t="shared" si="1"/>
        <v>83.963453807266134</v>
      </c>
      <c r="U14" s="119">
        <f>46.3+33.9*LOG10($C$3)-13.82*LOG10($B$87)-$C$62+(44.9-6.55*LOG10($B$87))*LOG10(P14)</f>
        <v>116.19907278013423</v>
      </c>
      <c r="V14" s="119">
        <f>46.3+33.9*LOG10($F$3)-13.82*LOG10($B$87)-$C$63+(44.9-6.55*LOG10($B$87))*LOG10($P14)</f>
        <v>115.39272135618</v>
      </c>
      <c r="W14">
        <f t="shared" si="2"/>
        <v>84.245858464619232</v>
      </c>
      <c r="X14">
        <f t="shared" si="3"/>
        <v>83.776503735891495</v>
      </c>
      <c r="Y14">
        <v>2.6663999999999999</v>
      </c>
    </row>
    <row r="15" spans="1:25" ht="19" customHeight="1" thickBot="1" x14ac:dyDescent="0.3">
      <c r="A15" s="21" t="s">
        <v>35</v>
      </c>
      <c r="B15" s="61"/>
      <c r="C15" s="50" t="s">
        <v>54</v>
      </c>
      <c r="D15" s="94"/>
      <c r="E15" s="117"/>
      <c r="F15" s="50"/>
      <c r="G15" s="94"/>
      <c r="H15" s="96"/>
      <c r="I15" s="77"/>
      <c r="P15" s="118">
        <v>0.23</v>
      </c>
      <c r="Q15" s="27">
        <f t="shared" si="4"/>
        <v>4.1702009520135528</v>
      </c>
      <c r="R15" s="27">
        <f t="shared" si="5"/>
        <v>4.0590379787528814</v>
      </c>
      <c r="S15" s="28">
        <f t="shared" si="0"/>
        <v>84.8189116399016</v>
      </c>
      <c r="T15" s="28">
        <f t="shared" si="1"/>
        <v>84.349556911173863</v>
      </c>
      <c r="U15" s="119">
        <f>46.3+33.9*LOG10($C$3)-13.82*LOG10($B$87)-$C$62+(44.9-6.55*LOG10($B$87))*LOG10(P15)</f>
        <v>116.90136061023713</v>
      </c>
      <c r="V15" s="119">
        <f>46.3+33.9*LOG10($F$3)-13.82*LOG10($B$87)-$C$63+(44.9-6.55*LOG10($B$87))*LOG10($P15)</f>
        <v>116.09500918628291</v>
      </c>
      <c r="W15">
        <f t="shared" si="2"/>
        <v>84.854161568526962</v>
      </c>
      <c r="X15">
        <f t="shared" si="3"/>
        <v>84.384806839799225</v>
      </c>
      <c r="Y15">
        <v>2.8885999999999998</v>
      </c>
    </row>
    <row r="16" spans="1:25" ht="19" customHeight="1" x14ac:dyDescent="0.25">
      <c r="A16" s="15" t="s">
        <v>36</v>
      </c>
      <c r="B16" s="62" t="s">
        <v>22</v>
      </c>
      <c r="C16" s="97" t="s">
        <v>55</v>
      </c>
      <c r="D16" s="65" t="s">
        <v>55</v>
      </c>
      <c r="E16" s="65" t="s">
        <v>55</v>
      </c>
      <c r="F16" s="97">
        <v>0</v>
      </c>
      <c r="G16" s="65">
        <v>0</v>
      </c>
      <c r="H16" s="65">
        <v>0</v>
      </c>
      <c r="I16" s="81" t="s">
        <v>62</v>
      </c>
      <c r="P16" s="118">
        <v>0.24</v>
      </c>
      <c r="Q16" s="27">
        <f t="shared" si="4"/>
        <v>4.2598929539734653</v>
      </c>
      <c r="R16" s="27">
        <f t="shared" si="5"/>
        <v>4.1463391056134169</v>
      </c>
      <c r="S16" s="28">
        <f t="shared" si="0"/>
        <v>85.188579753781866</v>
      </c>
      <c r="T16" s="28">
        <f t="shared" si="1"/>
        <v>84.719225025054129</v>
      </c>
      <c r="U16" s="119">
        <f>46.3+33.9*LOG10($C$3)-13.82*LOG10($B$87)-$C$62+(44.9-6.55*LOG10($B$87))*LOG10(P16)</f>
        <v>117.57375462864222</v>
      </c>
      <c r="V16" s="119">
        <f>46.3+33.9*LOG10($F$3)-13.82*LOG10($B$87)-$C$63+(44.9-6.55*LOG10($B$87))*LOG10($P16)</f>
        <v>116.76740320468799</v>
      </c>
      <c r="W16">
        <f t="shared" si="2"/>
        <v>85.446029682407229</v>
      </c>
      <c r="X16">
        <f t="shared" si="3"/>
        <v>84.976674953679492</v>
      </c>
      <c r="Y16">
        <v>3.1107999999999998</v>
      </c>
    </row>
    <row r="17" spans="1:25" ht="19" x14ac:dyDescent="0.25">
      <c r="A17" s="16" t="s">
        <v>37</v>
      </c>
      <c r="B17" s="58" t="s">
        <v>50</v>
      </c>
      <c r="C17" s="98">
        <v>14.7</v>
      </c>
      <c r="D17" s="66">
        <v>14.7</v>
      </c>
      <c r="E17" s="66">
        <v>14.7</v>
      </c>
      <c r="F17" s="98">
        <v>0</v>
      </c>
      <c r="G17" s="66">
        <v>0</v>
      </c>
      <c r="H17" s="66">
        <v>0</v>
      </c>
      <c r="I17" s="75" t="s">
        <v>63</v>
      </c>
      <c r="P17" s="118">
        <v>0.25</v>
      </c>
      <c r="Q17" s="27">
        <f t="shared" si="4"/>
        <v>4.3477350400468069</v>
      </c>
      <c r="R17" s="27">
        <f t="shared" si="5"/>
        <v>4.2318396288753508</v>
      </c>
      <c r="S17" s="28">
        <f t="shared" si="0"/>
        <v>85.543155092990489</v>
      </c>
      <c r="T17" s="28">
        <f t="shared" si="1"/>
        <v>85.073800364262766</v>
      </c>
      <c r="U17" s="119">
        <f>46.3+33.9*LOG10($C$3)-13.82*LOG10($B$87)-$C$62+(44.9-6.55*LOG10($B$87))*LOG10(P17)</f>
        <v>118.21869620787474</v>
      </c>
      <c r="V17" s="119">
        <f>46.3+33.9*LOG10($F$3)-13.82*LOG10($B$87)-$C$63+(44.9-6.55*LOG10($B$87))*LOG10($P17)</f>
        <v>117.41234478392052</v>
      </c>
      <c r="W17">
        <f t="shared" si="2"/>
        <v>86.022805021615852</v>
      </c>
      <c r="X17">
        <f t="shared" si="3"/>
        <v>85.55345029288813</v>
      </c>
      <c r="Y17">
        <v>3.3330000000000002</v>
      </c>
    </row>
    <row r="18" spans="1:25" ht="19" x14ac:dyDescent="0.25">
      <c r="A18" s="16" t="s">
        <v>38</v>
      </c>
      <c r="B18" s="58" t="s">
        <v>51</v>
      </c>
      <c r="C18" s="98">
        <v>0.441</v>
      </c>
      <c r="D18" s="66">
        <v>0.441</v>
      </c>
      <c r="E18" s="66">
        <v>0.441</v>
      </c>
      <c r="F18" s="98">
        <v>0</v>
      </c>
      <c r="G18" s="66">
        <v>0</v>
      </c>
      <c r="H18" s="66">
        <v>0</v>
      </c>
      <c r="I18" s="75" t="s">
        <v>64</v>
      </c>
      <c r="P18" s="118">
        <v>0.26</v>
      </c>
      <c r="Q18" s="27">
        <f t="shared" si="4"/>
        <v>4.4338371618259549</v>
      </c>
      <c r="R18" s="27">
        <f t="shared" si="5"/>
        <v>4.3156465692061321</v>
      </c>
      <c r="S18" s="28">
        <f t="shared" si="0"/>
        <v>85.883821878966103</v>
      </c>
      <c r="T18" s="28">
        <f t="shared" si="1"/>
        <v>85.414467150238366</v>
      </c>
      <c r="U18" s="119">
        <f>46.3+33.9*LOG10($C$3)-13.82*LOG10($B$87)-$C$62+(44.9-6.55*LOG10($B$87))*LOG10(P18)</f>
        <v>118.83833934332105</v>
      </c>
      <c r="V18" s="119">
        <f>46.3+33.9*LOG10($F$3)-13.82*LOG10($B$87)-$C$63+(44.9-6.55*LOG10($B$87))*LOG10($P18)</f>
        <v>118.03198791936683</v>
      </c>
      <c r="W18">
        <f t="shared" si="2"/>
        <v>86.585671807591467</v>
      </c>
      <c r="X18">
        <f t="shared" si="3"/>
        <v>86.11631707886373</v>
      </c>
      <c r="Y18">
        <v>3.5552000000000001</v>
      </c>
    </row>
    <row r="19" spans="1:25" ht="19" x14ac:dyDescent="0.25">
      <c r="A19" s="16" t="s">
        <v>39</v>
      </c>
      <c r="B19" s="58" t="s">
        <v>51</v>
      </c>
      <c r="C19" s="98">
        <v>0.2</v>
      </c>
      <c r="D19" s="66">
        <v>0.2</v>
      </c>
      <c r="E19" s="66">
        <v>0.2</v>
      </c>
      <c r="F19" s="98">
        <v>0</v>
      </c>
      <c r="G19" s="66">
        <v>0</v>
      </c>
      <c r="H19" s="66">
        <v>0</v>
      </c>
      <c r="I19" s="75" t="s">
        <v>65</v>
      </c>
      <c r="P19" s="118">
        <v>0.27</v>
      </c>
      <c r="Q19" s="27">
        <f t="shared" si="4"/>
        <v>4.5182987923251465</v>
      </c>
      <c r="R19" s="27">
        <f t="shared" si="5"/>
        <v>4.3978567480173174</v>
      </c>
      <c r="S19" s="28">
        <f t="shared" si="0"/>
        <v>86.211630202729495</v>
      </c>
      <c r="T19" s="28">
        <f t="shared" si="1"/>
        <v>85.742275474001758</v>
      </c>
      <c r="U19" s="119">
        <f>46.3+33.9*LOG10($C$3)-13.82*LOG10($B$87)-$C$62+(44.9-6.55*LOG10($B$87))*LOG10(P19)</f>
        <v>119.43459405885028</v>
      </c>
      <c r="V19" s="119">
        <f>46.3+33.9*LOG10($F$3)-13.82*LOG10($B$87)-$C$63+(44.9-6.55*LOG10($B$87))*LOG10($P19)</f>
        <v>118.62824263489605</v>
      </c>
      <c r="W19">
        <f t="shared" si="2"/>
        <v>87.13568013135486</v>
      </c>
      <c r="X19">
        <f t="shared" si="3"/>
        <v>86.666325402627123</v>
      </c>
      <c r="Y19">
        <v>3.7774000000000001</v>
      </c>
    </row>
    <row r="20" spans="1:25" ht="19" x14ac:dyDescent="0.25">
      <c r="A20" s="16" t="s">
        <v>41</v>
      </c>
      <c r="B20" s="58" t="s">
        <v>51</v>
      </c>
      <c r="C20" s="98">
        <v>2.39</v>
      </c>
      <c r="D20" s="66">
        <v>2.39</v>
      </c>
      <c r="E20" s="66">
        <v>2.39</v>
      </c>
      <c r="F20" s="98">
        <v>0</v>
      </c>
      <c r="G20" s="66">
        <v>0</v>
      </c>
      <c r="H20" s="66">
        <v>0</v>
      </c>
      <c r="I20" s="75" t="s">
        <v>69</v>
      </c>
      <c r="P20" s="118">
        <v>0.28000000000000003</v>
      </c>
      <c r="Q20" s="27">
        <f t="shared" si="4"/>
        <v>4.60121027294612</v>
      </c>
      <c r="R20" s="27">
        <f t="shared" si="5"/>
        <v>4.4785580985248199</v>
      </c>
      <c r="S20" s="28">
        <f t="shared" si="0"/>
        <v>86.527515546394127</v>
      </c>
      <c r="T20" s="28">
        <f t="shared" si="1"/>
        <v>86.058160817666391</v>
      </c>
      <c r="U20" s="119">
        <f>46.3+33.9*LOG10($C$3)-13.82*LOG10($B$87)-$C$62+(44.9-6.55*LOG10($B$87))*LOG10(P20)</f>
        <v>120.00916191473719</v>
      </c>
      <c r="V20" s="119">
        <f>46.3+33.9*LOG10($F$3)-13.82*LOG10($B$87)-$C$63+(44.9-6.55*LOG10($B$87))*LOG10($P20)</f>
        <v>119.20281049078297</v>
      </c>
      <c r="W20">
        <f t="shared" si="2"/>
        <v>87.673765475019493</v>
      </c>
      <c r="X20">
        <f t="shared" si="3"/>
        <v>87.204410746291757</v>
      </c>
      <c r="Y20">
        <v>3.9996</v>
      </c>
    </row>
    <row r="21" spans="1:25" ht="19" x14ac:dyDescent="0.25">
      <c r="A21" s="16" t="s">
        <v>42</v>
      </c>
      <c r="B21" s="58" t="s">
        <v>52</v>
      </c>
      <c r="C21" s="98">
        <v>10</v>
      </c>
      <c r="D21" s="66">
        <v>10</v>
      </c>
      <c r="E21" s="66">
        <v>10</v>
      </c>
      <c r="F21" s="98">
        <v>2</v>
      </c>
      <c r="G21" s="66">
        <v>2</v>
      </c>
      <c r="H21" s="66">
        <v>2</v>
      </c>
      <c r="I21" s="75" t="s">
        <v>66</v>
      </c>
      <c r="P21" s="118">
        <v>0.28999999999999998</v>
      </c>
      <c r="Q21" s="27">
        <f t="shared" si="4"/>
        <v>4.6826539456811167</v>
      </c>
      <c r="R21" s="27">
        <f t="shared" si="5"/>
        <v>4.5578307677713354</v>
      </c>
      <c r="S21" s="28">
        <f t="shared" si="0"/>
        <v>86.832314877528859</v>
      </c>
      <c r="T21" s="28">
        <f t="shared" si="1"/>
        <v>86.362960148801136</v>
      </c>
      <c r="U21" s="119">
        <f>46.3+33.9*LOG10($C$3)-13.82*LOG10($B$87)-$C$62+(44.9-6.55*LOG10($B$87))*LOG10(P21)</f>
        <v>120.56356528190251</v>
      </c>
      <c r="V21" s="119">
        <f>46.3+33.9*LOG10($F$3)-13.82*LOG10($B$87)-$C$63+(44.9-6.55*LOG10($B$87))*LOG10($P21)</f>
        <v>119.75721385794829</v>
      </c>
      <c r="W21">
        <f t="shared" si="2"/>
        <v>88.200764806154226</v>
      </c>
      <c r="X21">
        <f t="shared" si="3"/>
        <v>87.731410077426503</v>
      </c>
      <c r="Y21">
        <v>4.2218</v>
      </c>
    </row>
    <row r="22" spans="1:25" ht="19" x14ac:dyDescent="0.25">
      <c r="A22" s="16" t="s">
        <v>43</v>
      </c>
      <c r="B22" s="58" t="s">
        <v>52</v>
      </c>
      <c r="C22" s="98">
        <v>2</v>
      </c>
      <c r="D22" s="66">
        <v>2</v>
      </c>
      <c r="E22" s="66">
        <v>2</v>
      </c>
      <c r="F22" s="98">
        <v>10</v>
      </c>
      <c r="G22" s="66">
        <v>10</v>
      </c>
      <c r="H22" s="66">
        <v>10</v>
      </c>
      <c r="I22" s="75" t="s">
        <v>67</v>
      </c>
      <c r="P22" s="118">
        <v>0.3</v>
      </c>
      <c r="Q22" s="27">
        <f t="shared" si="4"/>
        <v>4.7627051109785254</v>
      </c>
      <c r="R22" s="27">
        <f t="shared" si="5"/>
        <v>4.6357480489586402</v>
      </c>
      <c r="S22" s="28">
        <f t="shared" si="0"/>
        <v>87.126780013942991</v>
      </c>
      <c r="T22" s="28">
        <f t="shared" si="1"/>
        <v>86.657425285215254</v>
      </c>
      <c r="U22" s="119">
        <f>46.3+33.9*LOG10($C$3)-13.82*LOG10($B$87)-$C$62+(44.9-6.55*LOG10($B$87))*LOG10(P22)</f>
        <v>121.09917165128994</v>
      </c>
      <c r="V22" s="119">
        <f>46.3+33.9*LOG10($F$3)-13.82*LOG10($B$87)-$C$63+(44.9-6.55*LOG10($B$87))*LOG10($P22)</f>
        <v>120.29282022733571</v>
      </c>
      <c r="W22">
        <f t="shared" si="2"/>
        <v>88.717429942568359</v>
      </c>
      <c r="X22">
        <f t="shared" si="3"/>
        <v>88.248075213840622</v>
      </c>
      <c r="Y22">
        <v>4.444</v>
      </c>
    </row>
    <row r="23" spans="1:25" ht="20" thickBot="1" x14ac:dyDescent="0.3">
      <c r="A23" s="20" t="s">
        <v>86</v>
      </c>
      <c r="B23" s="59" t="s">
        <v>51</v>
      </c>
      <c r="C23" s="99">
        <v>5</v>
      </c>
      <c r="D23" s="67">
        <v>5</v>
      </c>
      <c r="E23" s="67">
        <v>5</v>
      </c>
      <c r="F23" s="99">
        <v>5</v>
      </c>
      <c r="G23" s="67">
        <v>5</v>
      </c>
      <c r="H23" s="67">
        <v>5</v>
      </c>
      <c r="I23" s="79" t="s">
        <v>23</v>
      </c>
      <c r="P23" s="118">
        <v>0.31</v>
      </c>
      <c r="Q23" s="27">
        <f t="shared" si="4"/>
        <v>4.8414328429999935</v>
      </c>
      <c r="R23" s="27">
        <f t="shared" si="5"/>
        <v>4.7123771749728007</v>
      </c>
      <c r="S23" s="28">
        <f t="shared" si="0"/>
        <v>87.411588796235193</v>
      </c>
      <c r="T23" s="28">
        <f t="shared" si="1"/>
        <v>86.942234067507457</v>
      </c>
      <c r="U23" s="119">
        <f>46.3+33.9*LOG10($C$3)-13.82*LOG10($B$87)-$C$62+(44.9-6.55*LOG10($B$87))*LOG10(P23)</f>
        <v>121.61721395575698</v>
      </c>
      <c r="V23" s="119">
        <f>46.3+33.9*LOG10($F$3)-13.82*LOG10($B$87)-$C$63+(44.9-6.55*LOG10($B$87))*LOG10($P23)</f>
        <v>120.81086253180275</v>
      </c>
      <c r="W23">
        <f t="shared" si="2"/>
        <v>89.224438724860562</v>
      </c>
      <c r="X23">
        <f t="shared" si="3"/>
        <v>88.755083996132825</v>
      </c>
      <c r="Y23">
        <v>4.6661999999999999</v>
      </c>
    </row>
    <row r="24" spans="1:25" ht="20" thickBot="1" x14ac:dyDescent="0.3">
      <c r="A24" s="21" t="s">
        <v>44</v>
      </c>
      <c r="B24" s="61" t="s">
        <v>51</v>
      </c>
      <c r="C24" s="50">
        <f>C5-C20+C21</f>
        <v>50.61</v>
      </c>
      <c r="D24" s="50">
        <f t="shared" ref="D24:E24" si="6">D5-D20+D21</f>
        <v>50.61</v>
      </c>
      <c r="E24" s="50">
        <f t="shared" si="6"/>
        <v>50.61</v>
      </c>
      <c r="F24" s="50">
        <v>32</v>
      </c>
      <c r="G24" s="50">
        <v>32</v>
      </c>
      <c r="H24" s="50">
        <v>32</v>
      </c>
      <c r="I24" s="77" t="s">
        <v>70</v>
      </c>
      <c r="P24" s="118">
        <v>0.32</v>
      </c>
      <c r="Q24" s="27">
        <f t="shared" si="4"/>
        <v>4.9189006873911412</v>
      </c>
      <c r="R24" s="27">
        <f t="shared" si="5"/>
        <v>4.7877799975547566</v>
      </c>
      <c r="S24" s="28">
        <f t="shared" si="0"/>
        <v>87.687354485947864</v>
      </c>
      <c r="T24" s="28">
        <f t="shared" si="1"/>
        <v>87.217999757220127</v>
      </c>
      <c r="U24" s="119">
        <f>46.3+33.9*LOG10($C$3)-13.82*LOG10($B$87)-$C$62+(44.9-6.55*LOG10($B$87))*LOG10(P24)</f>
        <v>122.11880766449707</v>
      </c>
      <c r="V24" s="119">
        <f>46.3+33.9*LOG10($F$3)-13.82*LOG10($B$87)-$C$63+(44.9-6.55*LOG10($B$87))*LOG10($P24)</f>
        <v>121.31245624054284</v>
      </c>
      <c r="W24">
        <f t="shared" si="2"/>
        <v>89.722404414573234</v>
      </c>
      <c r="X24">
        <f t="shared" si="3"/>
        <v>89.253049685845497</v>
      </c>
      <c r="Y24">
        <v>4.8883999999999999</v>
      </c>
    </row>
    <row r="25" spans="1:25" ht="19" x14ac:dyDescent="0.25">
      <c r="A25" s="15" t="s">
        <v>45</v>
      </c>
      <c r="B25" s="62" t="s">
        <v>51</v>
      </c>
      <c r="C25" s="97">
        <f>C10+C23</f>
        <v>-95</v>
      </c>
      <c r="D25" s="65">
        <f>D10+D23</f>
        <v>-96.4</v>
      </c>
      <c r="E25" s="65">
        <f t="shared" ref="E25:I25" si="7">E10+E23</f>
        <v>-85.4</v>
      </c>
      <c r="F25" s="97">
        <f t="shared" si="7"/>
        <v>-99</v>
      </c>
      <c r="G25" s="65">
        <f t="shared" si="7"/>
        <v>-100.4</v>
      </c>
      <c r="H25" s="65">
        <f t="shared" si="7"/>
        <v>-89.4</v>
      </c>
      <c r="I25" s="81" t="s">
        <v>71</v>
      </c>
      <c r="P25" s="118">
        <v>0.33</v>
      </c>
      <c r="Q25" s="27">
        <f t="shared" si="4"/>
        <v>4.9951672616194811</v>
      </c>
      <c r="R25" s="27">
        <f t="shared" si="5"/>
        <v>4.8620135716353383</v>
      </c>
      <c r="S25" s="28">
        <f t="shared" si="0"/>
        <v>87.954633717107498</v>
      </c>
      <c r="T25" s="28">
        <f t="shared" si="1"/>
        <v>87.485278988379761</v>
      </c>
      <c r="U25" s="119">
        <f>46.3+33.9*LOG10($C$3)-13.82*LOG10($B$87)-$C$62+(44.9-6.55*LOG10($B$87))*LOG10(P25)</f>
        <v>122.60496524619712</v>
      </c>
      <c r="V25" s="119">
        <f>46.3+33.9*LOG10($F$3)-13.82*LOG10($B$87)-$C$63+(44.9-6.55*LOG10($B$87))*LOG10($P25)</f>
        <v>121.7986138222429</v>
      </c>
      <c r="W25">
        <f t="shared" si="2"/>
        <v>90.211883645732868</v>
      </c>
      <c r="X25">
        <f t="shared" si="3"/>
        <v>89.742528917005131</v>
      </c>
      <c r="Y25">
        <v>5.1105999999999998</v>
      </c>
    </row>
    <row r="26" spans="1:25" ht="19" x14ac:dyDescent="0.25">
      <c r="A26" s="17" t="s">
        <v>46</v>
      </c>
      <c r="B26" s="59" t="s">
        <v>51</v>
      </c>
      <c r="C26" s="99">
        <f>C24-C25+C22</f>
        <v>147.61000000000001</v>
      </c>
      <c r="D26" s="67">
        <f t="shared" ref="D26:H26" si="8">D24-D25+D22</f>
        <v>149.01</v>
      </c>
      <c r="E26" s="67">
        <f t="shared" si="8"/>
        <v>138.01</v>
      </c>
      <c r="F26" s="99">
        <f t="shared" si="8"/>
        <v>141</v>
      </c>
      <c r="G26" s="67">
        <f t="shared" si="8"/>
        <v>142.4</v>
      </c>
      <c r="H26" s="67">
        <f t="shared" si="8"/>
        <v>131.4</v>
      </c>
      <c r="I26" s="79" t="s">
        <v>72</v>
      </c>
      <c r="P26" s="118">
        <v>0.34</v>
      </c>
      <c r="Q26" s="27">
        <f t="shared" si="4"/>
        <v>5.0702867740092472</v>
      </c>
      <c r="R26" s="27">
        <f t="shared" si="5"/>
        <v>4.9351306605344316</v>
      </c>
      <c r="S26" s="28">
        <f t="shared" si="0"/>
        <v>88.213933260394839</v>
      </c>
      <c r="T26" s="28">
        <f t="shared" si="1"/>
        <v>87.744578531667116</v>
      </c>
      <c r="U26" s="119">
        <f>46.3+33.9*LOG10($C$3)-13.82*LOG10($B$87)-$C$62+(44.9-6.55*LOG10($B$87))*LOG10(P26)</f>
        <v>123.07660847247242</v>
      </c>
      <c r="V26" s="119">
        <f>46.3+33.9*LOG10($F$3)-13.82*LOG10($B$87)-$C$63+(44.9-6.55*LOG10($B$87))*LOG10($P26)</f>
        <v>122.27025704851819</v>
      </c>
      <c r="W26">
        <f t="shared" si="2"/>
        <v>90.69338318902021</v>
      </c>
      <c r="X26">
        <f t="shared" si="3"/>
        <v>90.224028460292487</v>
      </c>
      <c r="Y26">
        <v>5.3327999999999998</v>
      </c>
    </row>
    <row r="27" spans="1:25" ht="19" x14ac:dyDescent="0.25">
      <c r="A27" s="19" t="s">
        <v>16</v>
      </c>
      <c r="B27" s="60" t="s">
        <v>49</v>
      </c>
      <c r="C27" s="98">
        <f>C10+C9+C20-C21</f>
        <v>-104.61</v>
      </c>
      <c r="D27" s="68">
        <f t="shared" ref="D27:H27" si="9">D10+D9+D20-D21</f>
        <v>-106.01</v>
      </c>
      <c r="E27" s="68">
        <f t="shared" si="9"/>
        <v>-95.01</v>
      </c>
      <c r="F27" s="98">
        <f t="shared" si="9"/>
        <v>-103</v>
      </c>
      <c r="G27" s="68">
        <f t="shared" si="9"/>
        <v>-104.4</v>
      </c>
      <c r="H27" s="68">
        <f t="shared" si="9"/>
        <v>-93.4</v>
      </c>
      <c r="I27" s="75" t="s">
        <v>123</v>
      </c>
      <c r="P27" s="118">
        <v>0.35</v>
      </c>
      <c r="Q27" s="27">
        <f t="shared" si="4"/>
        <v>5.1443094745389422</v>
      </c>
      <c r="R27" s="27">
        <f t="shared" si="5"/>
        <v>5.0071801747418485</v>
      </c>
      <c r="S27" s="28">
        <f t="shared" si="0"/>
        <v>88.465715806555252</v>
      </c>
      <c r="T27" s="28">
        <f t="shared" si="1"/>
        <v>87.996361077827515</v>
      </c>
      <c r="U27" s="119">
        <f>46.3+33.9*LOG10($C$3)-13.82*LOG10($B$87)-$C$62+(44.9-6.55*LOG10($B$87))*LOG10(P27)</f>
        <v>123.53457893738491</v>
      </c>
      <c r="V27" s="119">
        <f>46.3+33.9*LOG10($F$3)-13.82*LOG10($B$87)-$C$63+(44.9-6.55*LOG10($B$87))*LOG10($P27)</f>
        <v>122.72822751343068</v>
      </c>
      <c r="W27">
        <f t="shared" si="2"/>
        <v>91.16736573518061</v>
      </c>
      <c r="X27">
        <f t="shared" si="3"/>
        <v>90.698011006452887</v>
      </c>
      <c r="Y27">
        <v>5.5549999999999997</v>
      </c>
    </row>
    <row r="28" spans="1:25" ht="19" x14ac:dyDescent="0.25">
      <c r="A28" s="19" t="s">
        <v>73</v>
      </c>
      <c r="B28" s="60" t="s">
        <v>74</v>
      </c>
      <c r="C28" s="98">
        <f>C27+137</f>
        <v>32.39</v>
      </c>
      <c r="D28" s="68">
        <f t="shared" ref="D28:H28" si="10">D27+137</f>
        <v>30.989999999999995</v>
      </c>
      <c r="E28" s="68">
        <f t="shared" si="10"/>
        <v>41.989999999999995</v>
      </c>
      <c r="F28" s="98">
        <f t="shared" si="10"/>
        <v>34</v>
      </c>
      <c r="G28" s="68">
        <f t="shared" si="10"/>
        <v>32.599999999999994</v>
      </c>
      <c r="H28" s="68">
        <f t="shared" si="10"/>
        <v>43.599999999999994</v>
      </c>
      <c r="I28" s="73" t="s">
        <v>124</v>
      </c>
      <c r="P28" s="118">
        <v>0.36</v>
      </c>
      <c r="Q28" s="27">
        <f t="shared" si="4"/>
        <v>5.2172820480561679</v>
      </c>
      <c r="R28" s="27">
        <f t="shared" si="5"/>
        <v>5.0782075546504206</v>
      </c>
      <c r="S28" s="28">
        <f t="shared" si="0"/>
        <v>88.710404934895493</v>
      </c>
      <c r="T28" s="28">
        <f t="shared" si="1"/>
        <v>88.241050206167756</v>
      </c>
      <c r="U28" s="119">
        <f>46.3+33.9*LOG10($C$3)-13.82*LOG10($B$87)-$C$62+(44.9-6.55*LOG10($B$87))*LOG10(P28)</f>
        <v>123.97964709470511</v>
      </c>
      <c r="V28" s="119">
        <f>46.3+33.9*LOG10($F$3)-13.82*LOG10($B$87)-$C$63+(44.9-6.55*LOG10($B$87))*LOG10($P28)</f>
        <v>123.17329567075089</v>
      </c>
      <c r="W28">
        <f t="shared" si="2"/>
        <v>91.634254863520852</v>
      </c>
      <c r="X28">
        <f t="shared" si="3"/>
        <v>91.164900134793115</v>
      </c>
      <c r="Y28">
        <v>5.7771999999999997</v>
      </c>
    </row>
    <row r="29" spans="1:25" ht="19" x14ac:dyDescent="0.25">
      <c r="A29" s="19" t="s">
        <v>17</v>
      </c>
      <c r="B29" s="60" t="s">
        <v>49</v>
      </c>
      <c r="C29" s="98">
        <f>C27+5</f>
        <v>-99.61</v>
      </c>
      <c r="D29" s="68">
        <f t="shared" ref="D29:H29" si="11">D27+5</f>
        <v>-101.01</v>
      </c>
      <c r="E29" s="68">
        <f t="shared" si="11"/>
        <v>-90.01</v>
      </c>
      <c r="F29" s="98">
        <f t="shared" si="11"/>
        <v>-98</v>
      </c>
      <c r="G29" s="68">
        <f t="shared" si="11"/>
        <v>-99.4</v>
      </c>
      <c r="H29" s="68">
        <f t="shared" si="11"/>
        <v>-88.4</v>
      </c>
      <c r="I29" s="73" t="s">
        <v>40</v>
      </c>
      <c r="P29" s="118">
        <v>0.37</v>
      </c>
      <c r="Q29" s="27">
        <f t="shared" si="4"/>
        <v>5.2892479586522692</v>
      </c>
      <c r="R29" s="27">
        <f t="shared" si="5"/>
        <v>5.1482551057508212</v>
      </c>
      <c r="S29" s="28">
        <f t="shared" si="0"/>
        <v>88.948389400889639</v>
      </c>
      <c r="T29" s="28">
        <f t="shared" si="1"/>
        <v>88.479034672161902</v>
      </c>
      <c r="U29" s="119">
        <f>46.3+33.9*LOG10($C$3)-13.82*LOG10($B$87)-$C$62+(44.9-6.55*LOG10($B$87))*LOG10(P29)</f>
        <v>124.41252005669294</v>
      </c>
      <c r="V29" s="119">
        <f>46.3+33.9*LOG10($F$3)-13.82*LOG10($B$87)-$C$63+(44.9-6.55*LOG10($B$87))*LOG10($P29)</f>
        <v>123.60616863273872</v>
      </c>
      <c r="W29">
        <f t="shared" si="2"/>
        <v>92.094439329514998</v>
      </c>
      <c r="X29">
        <f t="shared" si="3"/>
        <v>91.625084600787261</v>
      </c>
      <c r="Y29">
        <v>5.9993999999999996</v>
      </c>
    </row>
    <row r="30" spans="1:25" ht="19" x14ac:dyDescent="0.25">
      <c r="A30" s="19" t="s">
        <v>75</v>
      </c>
      <c r="B30" s="60" t="s">
        <v>74</v>
      </c>
      <c r="C30" s="98">
        <f>C29+137</f>
        <v>37.39</v>
      </c>
      <c r="D30" s="68">
        <f>D29+137</f>
        <v>35.989999999999995</v>
      </c>
      <c r="E30" s="68">
        <f>E29+137</f>
        <v>46.989999999999995</v>
      </c>
      <c r="F30" s="98">
        <f>F29+137</f>
        <v>39</v>
      </c>
      <c r="G30" s="68">
        <f t="shared" ref="G30:H30" si="12">G29+137</f>
        <v>37.599999999999994</v>
      </c>
      <c r="H30" s="68">
        <f t="shared" si="12"/>
        <v>48.599999999999994</v>
      </c>
      <c r="I30" s="73" t="s">
        <v>76</v>
      </c>
      <c r="P30" s="118">
        <v>0.38</v>
      </c>
      <c r="Q30" s="27">
        <f t="shared" si="4"/>
        <v>5.3602477524126835</v>
      </c>
      <c r="R30" s="27">
        <f t="shared" si="5"/>
        <v>5.2173622933116492</v>
      </c>
      <c r="S30" s="28">
        <f t="shared" si="0"/>
        <v>89.180026851885941</v>
      </c>
      <c r="T30" s="28">
        <f t="shared" si="1"/>
        <v>88.710672123158218</v>
      </c>
      <c r="U30" s="119">
        <f>46.3+33.9*LOG10($C$3)-13.82*LOG10($B$87)-$C$62+(44.9-6.55*LOG10($B$87))*LOG10(P30)</f>
        <v>124.83384835264374</v>
      </c>
      <c r="V30" s="119">
        <f>46.3+33.9*LOG10($F$3)-13.82*LOG10($B$87)-$C$63+(44.9-6.55*LOG10($B$87))*LOG10($P30)</f>
        <v>124.02749692868952</v>
      </c>
      <c r="W30">
        <f t="shared" si="2"/>
        <v>92.548276780511301</v>
      </c>
      <c r="X30">
        <f t="shared" si="3"/>
        <v>92.078922051783579</v>
      </c>
      <c r="Y30">
        <v>6.2215999999999996</v>
      </c>
    </row>
    <row r="31" spans="1:25" ht="19" x14ac:dyDescent="0.25">
      <c r="A31" s="103" t="s">
        <v>78</v>
      </c>
      <c r="B31" s="104" t="s">
        <v>51</v>
      </c>
      <c r="C31" s="105">
        <f>$C$24-$C$27-9</f>
        <v>146.22</v>
      </c>
      <c r="D31" s="105">
        <f>$D$24-$D$27-9</f>
        <v>147.62</v>
      </c>
      <c r="E31" s="105">
        <f>$E$24-$E$27-9</f>
        <v>136.62</v>
      </c>
      <c r="F31" s="105">
        <f>$F$24-$F$27-9</f>
        <v>126</v>
      </c>
      <c r="G31" s="105">
        <f>$G$24-$G$27-9</f>
        <v>127.4</v>
      </c>
      <c r="H31" s="105">
        <f>$H$24-$H$27-9</f>
        <v>116.4</v>
      </c>
      <c r="I31" s="73" t="s">
        <v>125</v>
      </c>
      <c r="P31" s="118">
        <v>0.39</v>
      </c>
      <c r="Q31" s="27">
        <f t="shared" si="4"/>
        <v>5.4303193245317773</v>
      </c>
      <c r="R31" s="27">
        <f t="shared" si="5"/>
        <v>5.2855660023739173</v>
      </c>
      <c r="S31" s="28">
        <f t="shared" si="0"/>
        <v>89.40564706007973</v>
      </c>
      <c r="T31" s="28">
        <f t="shared" si="1"/>
        <v>88.936292331351993</v>
      </c>
      <c r="U31" s="119">
        <f>46.3+33.9*LOG10($C$3)-13.82*LOG10($B$87)-$C$62+(44.9-6.55*LOG10($B$87))*LOG10(P31)</f>
        <v>125.24423180938395</v>
      </c>
      <c r="V31" s="119">
        <f>46.3+33.9*LOG10($F$3)-13.82*LOG10($B$87)-$C$63+(44.9-6.55*LOG10($B$87))*LOG10($P31)</f>
        <v>124.43788038542972</v>
      </c>
      <c r="W31">
        <f t="shared" si="2"/>
        <v>92.996096988705091</v>
      </c>
      <c r="X31">
        <f t="shared" si="3"/>
        <v>92.526742259977354</v>
      </c>
      <c r="Y31">
        <v>6.4438000000000004</v>
      </c>
    </row>
    <row r="32" spans="1:25" ht="20" thickBot="1" x14ac:dyDescent="0.3">
      <c r="A32" s="106" t="s">
        <v>79</v>
      </c>
      <c r="B32" s="107" t="s">
        <v>51</v>
      </c>
      <c r="C32" s="108">
        <f>$C$24-$C$29-9</f>
        <v>141.22</v>
      </c>
      <c r="D32" s="108">
        <f>$D$24-$D$29-9</f>
        <v>142.62</v>
      </c>
      <c r="E32" s="108">
        <f>$E$24-$E$29-9</f>
        <v>131.62</v>
      </c>
      <c r="F32" s="108">
        <f>$F$24-$F$29-9</f>
        <v>121</v>
      </c>
      <c r="G32" s="108">
        <f>$G$24-$G$29-9</f>
        <v>122.4</v>
      </c>
      <c r="H32" s="108">
        <f>$H$24-$H$29-9</f>
        <v>111.4</v>
      </c>
      <c r="I32" s="82" t="s">
        <v>77</v>
      </c>
      <c r="J32" s="1"/>
      <c r="P32" s="118">
        <v>0.4</v>
      </c>
      <c r="Q32" s="27">
        <f t="shared" si="4"/>
        <v>5.4994981557885163</v>
      </c>
      <c r="R32" s="27">
        <f t="shared" si="5"/>
        <v>5.3529007679231064</v>
      </c>
      <c r="S32" s="28">
        <f t="shared" si="0"/>
        <v>89.625554746108989</v>
      </c>
      <c r="T32" s="28">
        <f t="shared" si="1"/>
        <v>89.156200017381252</v>
      </c>
      <c r="U32" s="119">
        <f>46.3+33.9*LOG10($C$3)-13.82*LOG10($B$87)-$C$62+(44.9-6.55*LOG10($B$87))*LOG10(P32)</f>
        <v>125.64422468714477</v>
      </c>
      <c r="V32" s="119">
        <f>46.3+33.9*LOG10($F$3)-13.82*LOG10($B$87)-$C$63+(44.9-6.55*LOG10($B$87))*LOG10($P32)</f>
        <v>124.83787326319055</v>
      </c>
      <c r="W32">
        <f t="shared" si="2"/>
        <v>93.438204674734351</v>
      </c>
      <c r="X32">
        <f t="shared" si="3"/>
        <v>92.968849946006614</v>
      </c>
      <c r="Y32">
        <v>6.6660000000000004</v>
      </c>
    </row>
    <row r="33" spans="1:25" ht="19" x14ac:dyDescent="0.25">
      <c r="G33" s="2"/>
      <c r="I33" s="3"/>
      <c r="J33" s="4"/>
      <c r="P33" s="118">
        <v>0.41</v>
      </c>
      <c r="Q33" s="27">
        <f t="shared" si="4"/>
        <v>5.5678175225719571</v>
      </c>
      <c r="R33" s="27">
        <f t="shared" si="5"/>
        <v>5.4193989793161172</v>
      </c>
      <c r="S33" s="28">
        <f t="shared" si="0"/>
        <v>89.840032053944455</v>
      </c>
      <c r="T33" s="28">
        <f t="shared" si="1"/>
        <v>89.370677325216718</v>
      </c>
      <c r="U33" s="119">
        <f>46.3+33.9*LOG10($C$3)-13.82*LOG10($B$87)-$C$62+(44.9-6.55*LOG10($B$87))*LOG10(P33)</f>
        <v>126.03434018117113</v>
      </c>
      <c r="V33" s="119">
        <f>46.3+33.9*LOG10($F$3)-13.82*LOG10($B$87)-$C$63+(44.9-6.55*LOG10($B$87))*LOG10($P33)</f>
        <v>125.22798875721691</v>
      </c>
      <c r="W33">
        <f t="shared" si="2"/>
        <v>93.874881982569818</v>
      </c>
      <c r="X33">
        <f t="shared" si="3"/>
        <v>93.405527253842081</v>
      </c>
      <c r="Y33">
        <v>6.8882000000000003</v>
      </c>
    </row>
    <row r="34" spans="1:25" ht="19" x14ac:dyDescent="0.25">
      <c r="F34" s="31"/>
      <c r="P34" s="118">
        <v>0.42</v>
      </c>
      <c r="Q34" s="27">
        <f t="shared" si="4"/>
        <v>5.6353086839850537</v>
      </c>
      <c r="R34" s="27">
        <f t="shared" si="5"/>
        <v>5.4850910623975402</v>
      </c>
      <c r="S34" s="28">
        <f t="shared" si="0"/>
        <v>90.049340727507754</v>
      </c>
      <c r="T34" s="28">
        <f t="shared" si="1"/>
        <v>89.579985998780018</v>
      </c>
      <c r="U34" s="119">
        <f>46.3+33.9*LOG10($C$3)-13.82*LOG10($B$87)-$C$62+(44.9-6.55*LOG10($B$87))*LOG10(P34)</f>
        <v>126.41505438080009</v>
      </c>
      <c r="V34" s="119">
        <f>46.3+33.9*LOG10($F$3)-13.82*LOG10($B$87)-$C$63+(44.9-6.55*LOG10($B$87))*LOG10($P34)</f>
        <v>125.60870295684586</v>
      </c>
      <c r="W34">
        <f t="shared" si="2"/>
        <v>94.306390656133118</v>
      </c>
      <c r="X34">
        <f t="shared" si="3"/>
        <v>93.837035927405381</v>
      </c>
      <c r="Y34">
        <v>7.1104000000000003</v>
      </c>
    </row>
    <row r="35" spans="1:25" ht="20" thickBot="1" x14ac:dyDescent="0.3">
      <c r="A35" s="30" t="s">
        <v>136</v>
      </c>
      <c r="F35" s="31"/>
      <c r="P35" s="118">
        <v>0.43</v>
      </c>
      <c r="Q35" s="27">
        <f t="shared" si="4"/>
        <v>5.7020010490121269</v>
      </c>
      <c r="R35" s="27">
        <f t="shared" si="5"/>
        <v>5.5500056422110209</v>
      </c>
      <c r="S35" s="28">
        <f t="shared" si="0"/>
        <v>90.253724031141473</v>
      </c>
      <c r="T35" s="28">
        <f t="shared" si="1"/>
        <v>89.784369302413737</v>
      </c>
      <c r="U35" s="119">
        <f>46.3+33.9*LOG10($C$3)-13.82*LOG10($B$87)-$C$62+(44.9-6.55*LOG10($B$87))*LOG10(P35)</f>
        <v>126.78680976262807</v>
      </c>
      <c r="V35" s="119">
        <f>46.3+33.9*LOG10($F$3)-13.82*LOG10($B$87)-$C$63+(44.9-6.55*LOG10($B$87))*LOG10($P35)</f>
        <v>125.98045833867384</v>
      </c>
      <c r="W35">
        <f t="shared" si="2"/>
        <v>94.732973959766838</v>
      </c>
      <c r="X35">
        <f t="shared" si="3"/>
        <v>94.263619231039101</v>
      </c>
      <c r="Y35">
        <v>7.3326000000000002</v>
      </c>
    </row>
    <row r="36" spans="1:25" ht="20" thickBot="1" x14ac:dyDescent="0.3">
      <c r="A36" s="132" t="s">
        <v>20</v>
      </c>
      <c r="B36" s="133"/>
      <c r="C36" s="133"/>
      <c r="D36" s="133"/>
      <c r="E36" s="133"/>
      <c r="F36" s="133"/>
      <c r="G36" s="133"/>
      <c r="H36" s="133"/>
      <c r="I36" s="134"/>
      <c r="P36" s="118">
        <v>0.44</v>
      </c>
      <c r="Q36" s="27">
        <f t="shared" si="4"/>
        <v>5.7679223262864268</v>
      </c>
      <c r="R36" s="27">
        <f t="shared" si="5"/>
        <v>5.6141696887745534</v>
      </c>
      <c r="S36" s="28">
        <f t="shared" si="0"/>
        <v>90.453408449273496</v>
      </c>
      <c r="T36" s="28">
        <f t="shared" si="1"/>
        <v>89.984053720545759</v>
      </c>
      <c r="U36" s="119">
        <f>46.3+33.9*LOG10($C$3)-13.82*LOG10($B$87)-$C$62+(44.9-6.55*LOG10($B$87))*LOG10(P36)</f>
        <v>127.15001828205196</v>
      </c>
      <c r="V36" s="119">
        <f>46.3+33.9*LOG10($F$3)-13.82*LOG10($B$87)-$C$63+(44.9-6.55*LOG10($B$87))*LOG10($P36)</f>
        <v>126.34366685809773</v>
      </c>
      <c r="W36">
        <f t="shared" si="2"/>
        <v>95.154858377898861</v>
      </c>
      <c r="X36">
        <f t="shared" si="3"/>
        <v>94.685503649171125</v>
      </c>
      <c r="Y36">
        <v>7.5548000000000002</v>
      </c>
    </row>
    <row r="37" spans="1:25" ht="19" x14ac:dyDescent="0.25">
      <c r="A37" s="125" t="s">
        <v>84</v>
      </c>
      <c r="B37" s="34"/>
      <c r="C37" s="34" t="s">
        <v>81</v>
      </c>
      <c r="D37" s="34"/>
      <c r="E37" s="34"/>
      <c r="F37" s="34"/>
      <c r="G37" s="1"/>
      <c r="H37" s="1"/>
      <c r="I37" s="123"/>
      <c r="P37" s="118">
        <v>0.45</v>
      </c>
      <c r="Q37" s="27">
        <f t="shared" si="4"/>
        <v>5.8330986586214584</v>
      </c>
      <c r="R37" s="27">
        <f t="shared" si="5"/>
        <v>5.6776086480256591</v>
      </c>
      <c r="S37" s="28">
        <f t="shared" si="0"/>
        <v>90.648605195056618</v>
      </c>
      <c r="T37" s="28">
        <f t="shared" si="1"/>
        <v>90.179250466328881</v>
      </c>
      <c r="U37" s="119">
        <f>46.3+33.9*LOG10($C$3)-13.82*LOG10($B$87)-$C$62+(44.9-6.55*LOG10($B$87))*LOG10(P37)</f>
        <v>127.50506411735283</v>
      </c>
      <c r="V37" s="119">
        <f>46.3+33.9*LOG10($F$3)-13.82*LOG10($B$87)-$C$63+(44.9-6.55*LOG10($B$87))*LOG10($P37)</f>
        <v>126.6987126933986</v>
      </c>
      <c r="W37">
        <f t="shared" si="2"/>
        <v>95.572255123681984</v>
      </c>
      <c r="X37">
        <f t="shared" si="3"/>
        <v>95.102900394954247</v>
      </c>
      <c r="Y37">
        <v>7.7770000000000001</v>
      </c>
    </row>
    <row r="38" spans="1:25" ht="19" x14ac:dyDescent="0.25">
      <c r="A38" s="124" t="s">
        <v>90</v>
      </c>
      <c r="B38" s="42"/>
      <c r="C38" s="32" t="s">
        <v>91</v>
      </c>
      <c r="D38" s="32"/>
      <c r="E38" s="34"/>
      <c r="F38" s="34"/>
      <c r="G38" s="1"/>
      <c r="H38" s="1"/>
      <c r="I38" s="123"/>
      <c r="P38" s="118">
        <v>0.46</v>
      </c>
      <c r="Q38" s="27">
        <f t="shared" si="4"/>
        <v>5.897554744158759</v>
      </c>
      <c r="R38" s="27">
        <f t="shared" si="5"/>
        <v>5.7403465597398</v>
      </c>
      <c r="S38" s="28">
        <f t="shared" si="0"/>
        <v>90.839511553181225</v>
      </c>
      <c r="T38" s="28">
        <f t="shared" si="1"/>
        <v>90.370156824453488</v>
      </c>
      <c r="U38" s="119">
        <f>46.3+33.9*LOG10($C$3)-13.82*LOG10($B$87)-$C$62+(44.9-6.55*LOG10($B$87))*LOG10(P38)</f>
        <v>127.85230611215486</v>
      </c>
      <c r="V38" s="119">
        <f>46.3+33.9*LOG10($F$3)-13.82*LOG10($B$87)-$C$63+(44.9-6.55*LOG10($B$87))*LOG10($P38)</f>
        <v>127.04595468820064</v>
      </c>
      <c r="W38">
        <f t="shared" si="2"/>
        <v>95.985361481806592</v>
      </c>
      <c r="X38">
        <f t="shared" si="3"/>
        <v>95.516006753078855</v>
      </c>
      <c r="Y38">
        <v>7.9992000000000001</v>
      </c>
    </row>
    <row r="39" spans="1:25" ht="19" x14ac:dyDescent="0.25">
      <c r="A39" s="126"/>
      <c r="B39" s="1"/>
      <c r="C39" s="1"/>
      <c r="D39" s="1"/>
      <c r="E39" s="1"/>
      <c r="F39" s="34"/>
      <c r="G39" s="1"/>
      <c r="H39" s="1"/>
      <c r="I39" s="123"/>
      <c r="P39" s="118">
        <v>0.47</v>
      </c>
      <c r="Q39" s="27">
        <f t="shared" si="4"/>
        <v>5.9613139457243411</v>
      </c>
      <c r="R39" s="27">
        <f t="shared" si="5"/>
        <v>5.8024061639717486</v>
      </c>
      <c r="S39" s="28">
        <f t="shared" si="0"/>
        <v>91.026312078264084</v>
      </c>
      <c r="T39" s="28">
        <f t="shared" si="1"/>
        <v>90.556957349536361</v>
      </c>
      <c r="U39" s="119">
        <f>46.3+33.9*LOG10($C$3)-13.82*LOG10($B$87)-$C$62+(44.9-6.55*LOG10($B$87))*LOG10(P39)</f>
        <v>128.19207995519</v>
      </c>
      <c r="V39" s="119">
        <f>46.3+33.9*LOG10($F$3)-13.82*LOG10($B$87)-$C$63+(44.9-6.55*LOG10($B$87))*LOG10($P39)</f>
        <v>127.38572853123578</v>
      </c>
      <c r="W39">
        <f t="shared" si="2"/>
        <v>96.394362006889452</v>
      </c>
      <c r="X39">
        <f t="shared" si="3"/>
        <v>95.925007278161729</v>
      </c>
      <c r="Y39">
        <v>8.2213999999999992</v>
      </c>
    </row>
    <row r="40" spans="1:25" ht="19" x14ac:dyDescent="0.25">
      <c r="A40" s="126"/>
      <c r="B40" s="45" t="s">
        <v>129</v>
      </c>
      <c r="C40" s="45" t="s">
        <v>128</v>
      </c>
      <c r="D40" s="45" t="s">
        <v>130</v>
      </c>
      <c r="E40" s="45" t="s">
        <v>131</v>
      </c>
      <c r="F40" s="45" t="s">
        <v>132</v>
      </c>
      <c r="G40" s="45" t="s">
        <v>133</v>
      </c>
      <c r="H40" s="45" t="s">
        <v>134</v>
      </c>
      <c r="I40" s="46" t="s">
        <v>135</v>
      </c>
      <c r="P40" s="118">
        <v>0.48</v>
      </c>
      <c r="Q40" s="27">
        <f t="shared" si="4"/>
        <v>6.0243983897668612</v>
      </c>
      <c r="R40" s="27">
        <f t="shared" si="5"/>
        <v>5.8638089973564229</v>
      </c>
      <c r="S40" s="28">
        <f t="shared" si="0"/>
        <v>91.209179667061491</v>
      </c>
      <c r="T40" s="28">
        <f t="shared" si="1"/>
        <v>90.739824938333754</v>
      </c>
      <c r="U40" s="119">
        <f>46.3+33.9*LOG10($C$3)-13.82*LOG10($B$87)-$C$62+(44.9-6.55*LOG10($B$87))*LOG10(P40)</f>
        <v>128.52470013055995</v>
      </c>
      <c r="V40" s="119">
        <f>46.3+33.9*LOG10($F$3)-13.82*LOG10($B$87)-$C$63+(44.9-6.55*LOG10($B$87))*LOG10($P40)</f>
        <v>127.71834870660574</v>
      </c>
      <c r="W40">
        <f t="shared" si="2"/>
        <v>96.79942959568686</v>
      </c>
      <c r="X40">
        <f t="shared" si="3"/>
        <v>96.330074866959123</v>
      </c>
      <c r="Y40">
        <v>8.4436</v>
      </c>
    </row>
    <row r="41" spans="1:25" ht="19" x14ac:dyDescent="0.25">
      <c r="A41" s="127" t="s">
        <v>78</v>
      </c>
      <c r="B41" s="113">
        <v>147.62</v>
      </c>
      <c r="C41" s="113" t="s">
        <v>139</v>
      </c>
      <c r="D41" s="113">
        <v>127.4</v>
      </c>
      <c r="E41" s="113">
        <v>32</v>
      </c>
      <c r="F41" s="113">
        <v>136.62</v>
      </c>
      <c r="G41" s="113">
        <v>89</v>
      </c>
      <c r="H41" s="113">
        <v>116.4</v>
      </c>
      <c r="I41" s="128">
        <v>9.1999999999999993</v>
      </c>
      <c r="P41" s="118">
        <v>0.49</v>
      </c>
      <c r="Q41" s="27">
        <f t="shared" si="4"/>
        <v>6.0868290560655289</v>
      </c>
      <c r="R41" s="27">
        <f t="shared" si="5"/>
        <v>5.9245754804254904</v>
      </c>
      <c r="S41" s="28">
        <f t="shared" si="0"/>
        <v>91.388276520120016</v>
      </c>
      <c r="T41" s="28">
        <f t="shared" si="1"/>
        <v>90.918921791392279</v>
      </c>
      <c r="U41" s="119">
        <f>46.3+33.9*LOG10($C$3)-13.82*LOG10($B$87)-$C$62+(44.9-6.55*LOG10($B$87))*LOG10(P41)</f>
        <v>128.85046166689506</v>
      </c>
      <c r="V41" s="119">
        <f>46.3+33.9*LOG10($F$3)-13.82*LOG10($B$87)-$C$63+(44.9-6.55*LOG10($B$87))*LOG10($P41)</f>
        <v>128.04411024294083</v>
      </c>
      <c r="W41">
        <f t="shared" si="2"/>
        <v>97.200726448745385</v>
      </c>
      <c r="X41">
        <f t="shared" si="3"/>
        <v>96.731371720017648</v>
      </c>
      <c r="Y41">
        <v>8.6658000000000008</v>
      </c>
    </row>
    <row r="42" spans="1:25" ht="20" thickBot="1" x14ac:dyDescent="0.3">
      <c r="A42" s="129" t="s">
        <v>79</v>
      </c>
      <c r="B42" s="130">
        <v>142.62</v>
      </c>
      <c r="C42" s="130" t="s">
        <v>138</v>
      </c>
      <c r="D42" s="130">
        <v>122.4</v>
      </c>
      <c r="E42" s="130">
        <v>18.3</v>
      </c>
      <c r="F42" s="130">
        <v>131.62</v>
      </c>
      <c r="G42" s="130">
        <v>50</v>
      </c>
      <c r="H42" s="130">
        <v>111.4</v>
      </c>
      <c r="I42" s="131">
        <v>5.0999999999999996</v>
      </c>
      <c r="P42" s="118">
        <v>0.5</v>
      </c>
      <c r="Q42" s="27">
        <f t="shared" si="4"/>
        <v>6.1486258592389254</v>
      </c>
      <c r="R42" s="27">
        <f t="shared" si="5"/>
        <v>5.984724996943446</v>
      </c>
      <c r="S42" s="28">
        <f t="shared" si="0"/>
        <v>91.563755006270114</v>
      </c>
      <c r="T42" s="28">
        <f t="shared" si="1"/>
        <v>91.094400277542377</v>
      </c>
      <c r="U42" s="119">
        <f>46.3+33.9*LOG10($C$3)-13.82*LOG10($B$87)-$C$62+(44.9-6.55*LOG10($B$87))*LOG10(P42)</f>
        <v>129.16964170979247</v>
      </c>
      <c r="V42" s="119">
        <f>46.3+33.9*LOG10($F$3)-13.82*LOG10($B$87)-$C$63+(44.9-6.55*LOG10($B$87))*LOG10($P42)</f>
        <v>128.36329028583825</v>
      </c>
      <c r="W42">
        <f t="shared" si="2"/>
        <v>97.598404934895484</v>
      </c>
      <c r="X42">
        <f t="shared" si="3"/>
        <v>97.129050206167747</v>
      </c>
      <c r="Y42">
        <v>8.8879999999999999</v>
      </c>
    </row>
    <row r="43" spans="1:25" ht="20" thickBot="1" x14ac:dyDescent="0.3">
      <c r="A43" s="7"/>
      <c r="B43" s="29"/>
      <c r="C43" s="32"/>
      <c r="D43" s="32"/>
      <c r="E43" s="31"/>
      <c r="F43" s="31"/>
      <c r="P43" s="118">
        <v>0.51</v>
      </c>
      <c r="Q43" s="27">
        <f t="shared" si="4"/>
        <v>6.2098077229524309</v>
      </c>
      <c r="R43" s="27">
        <f t="shared" si="5"/>
        <v>6.0442759661369312</v>
      </c>
      <c r="S43" s="28">
        <f t="shared" si="0"/>
        <v>91.735758441508466</v>
      </c>
      <c r="T43" s="28">
        <f t="shared" si="1"/>
        <v>91.266403712780729</v>
      </c>
      <c r="U43" s="119">
        <f>46.3+33.9*LOG10($C$3)-13.82*LOG10($B$87)-$C$62+(44.9-6.55*LOG10($B$87))*LOG10(P43)</f>
        <v>129.48250093853531</v>
      </c>
      <c r="V43" s="119">
        <f>46.3+33.9*LOG10($F$3)-13.82*LOG10($B$87)-$C$63+(44.9-6.55*LOG10($B$87))*LOG10($P43)</f>
        <v>128.67614951458108</v>
      </c>
      <c r="W43">
        <f t="shared" si="2"/>
        <v>97.992608370133837</v>
      </c>
      <c r="X43">
        <f t="shared" si="3"/>
        <v>97.5232536414061</v>
      </c>
      <c r="Y43">
        <v>9.1102000000000007</v>
      </c>
    </row>
    <row r="44" spans="1:25" ht="20" thickBot="1" x14ac:dyDescent="0.3">
      <c r="A44" s="132" t="s">
        <v>18</v>
      </c>
      <c r="B44" s="133"/>
      <c r="C44" s="133"/>
      <c r="D44" s="133"/>
      <c r="E44" s="133"/>
      <c r="F44" s="133"/>
      <c r="G44" s="133"/>
      <c r="H44" s="133"/>
      <c r="I44" s="134"/>
      <c r="P44" s="118">
        <v>0.52</v>
      </c>
      <c r="Q44" s="27">
        <f t="shared" si="4"/>
        <v>6.2703926476080971</v>
      </c>
      <c r="R44" s="27">
        <f t="shared" si="5"/>
        <v>6.10324590858023</v>
      </c>
      <c r="S44" s="28">
        <f t="shared" si="0"/>
        <v>91.904421792245728</v>
      </c>
      <c r="T44" s="28">
        <f t="shared" si="1"/>
        <v>91.435067063517991</v>
      </c>
      <c r="U44" s="119">
        <f>46.3+33.9*LOG10($C$3)-13.82*LOG10($B$87)-$C$62+(44.9-6.55*LOG10($B$87))*LOG10(P44)</f>
        <v>129.7892848452388</v>
      </c>
      <c r="V44" s="119">
        <f>46.3+33.9*LOG10($F$3)-13.82*LOG10($B$87)-$C$63+(44.9-6.55*LOG10($B$87))*LOG10($P44)</f>
        <v>128.98293342128457</v>
      </c>
      <c r="W44">
        <f t="shared" si="2"/>
        <v>98.3834717208711</v>
      </c>
      <c r="X44">
        <f t="shared" si="3"/>
        <v>97.914116992143349</v>
      </c>
      <c r="Y44">
        <v>9.3323999999999998</v>
      </c>
    </row>
    <row r="45" spans="1:25" ht="19" x14ac:dyDescent="0.25">
      <c r="A45" s="121"/>
      <c r="B45" s="41"/>
      <c r="C45" s="36" t="s">
        <v>96</v>
      </c>
      <c r="D45" s="37"/>
      <c r="E45" s="1"/>
      <c r="F45" s="34"/>
      <c r="G45" s="1"/>
      <c r="H45" s="1"/>
      <c r="I45" s="123"/>
      <c r="P45" s="118">
        <v>0.53</v>
      </c>
      <c r="Q45" s="27">
        <f t="shared" si="4"/>
        <v>6.3303977722032378</v>
      </c>
      <c r="R45" s="27">
        <f t="shared" si="5"/>
        <v>6.1616515064049278</v>
      </c>
      <c r="S45" s="28">
        <f t="shared" si="0"/>
        <v>92.069872311565518</v>
      </c>
      <c r="T45" s="28">
        <f t="shared" si="1"/>
        <v>91.600517582837796</v>
      </c>
      <c r="U45" s="119">
        <f>46.3+33.9*LOG10($C$3)-13.82*LOG10($B$87)-$C$62+(44.9-6.55*LOG10($B$87))*LOG10(P45)</f>
        <v>130.09022489214985</v>
      </c>
      <c r="V45" s="119">
        <f>46.3+33.9*LOG10($F$3)-13.82*LOG10($B$87)-$C$63+(44.9-6.55*LOG10($B$87))*LOG10($P45)</f>
        <v>129.28387346819562</v>
      </c>
      <c r="W45">
        <f t="shared" si="2"/>
        <v>98.771122240190877</v>
      </c>
      <c r="X45">
        <f t="shared" si="3"/>
        <v>98.301767511463154</v>
      </c>
      <c r="Y45">
        <v>9.5546000000000006</v>
      </c>
    </row>
    <row r="46" spans="1:25" ht="19" x14ac:dyDescent="0.25">
      <c r="A46" s="121"/>
      <c r="B46" s="41"/>
      <c r="C46" s="7" t="s">
        <v>97</v>
      </c>
      <c r="D46" s="7">
        <f>32.4+20*LOG(Schowek!$C$10)+20*LOG(Schowek!$C$18)</f>
        <v>65.288771789356758</v>
      </c>
      <c r="E46" s="7"/>
      <c r="F46" s="34"/>
      <c r="G46" s="1"/>
      <c r="H46" s="1"/>
      <c r="I46" s="123"/>
      <c r="P46" s="118">
        <v>0.54</v>
      </c>
      <c r="Q46" s="27">
        <f t="shared" si="4"/>
        <v>6.3898394309601985</v>
      </c>
      <c r="R46" s="27">
        <f t="shared" si="5"/>
        <v>6.2195086584201258</v>
      </c>
      <c r="S46" s="28">
        <f t="shared" si="0"/>
        <v>92.23223011600912</v>
      </c>
      <c r="T46" s="28">
        <f t="shared" si="1"/>
        <v>91.762875387281383</v>
      </c>
      <c r="U46" s="119">
        <f>46.3+33.9*LOG10($C$3)-13.82*LOG10($B$87)-$C$62+(44.9-6.55*LOG10($B$87))*LOG10(P46)</f>
        <v>130.38553956076802</v>
      </c>
      <c r="V46" s="119">
        <f>46.3+33.9*LOG10($F$3)-13.82*LOG10($B$87)-$C$63+(44.9-6.55*LOG10($B$87))*LOG10($P46)</f>
        <v>129.5791881368138</v>
      </c>
      <c r="W46">
        <f t="shared" si="2"/>
        <v>99.155680044634479</v>
      </c>
      <c r="X46">
        <f t="shared" si="3"/>
        <v>98.686325315906743</v>
      </c>
      <c r="Y46">
        <v>9.7767999999999997</v>
      </c>
    </row>
    <row r="47" spans="1:25" ht="19" x14ac:dyDescent="0.25">
      <c r="A47" s="125"/>
      <c r="B47" s="34"/>
      <c r="C47" s="1" t="s">
        <v>98</v>
      </c>
      <c r="D47" s="38">
        <v>32</v>
      </c>
      <c r="E47" s="1"/>
      <c r="F47" s="34"/>
      <c r="G47" s="1"/>
      <c r="H47" s="1"/>
      <c r="I47" s="123"/>
      <c r="P47" s="118">
        <v>0.55000000000000004</v>
      </c>
      <c r="Q47" s="27">
        <f t="shared" si="4"/>
        <v>6.4487332052575868</v>
      </c>
      <c r="R47" s="27">
        <f t="shared" si="5"/>
        <v>6.2768325306593695</v>
      </c>
      <c r="S47" s="28">
        <f t="shared" si="0"/>
        <v>92.391608709434621</v>
      </c>
      <c r="T47" s="28">
        <f t="shared" si="1"/>
        <v>91.922253980706884</v>
      </c>
      <c r="U47" s="119">
        <f>46.3+33.9*LOG10($C$3)-13.82*LOG10($B$87)-$C$62+(44.9-6.55*LOG10($B$87))*LOG10(P47)</f>
        <v>130.67543530469968</v>
      </c>
      <c r="V47" s="119">
        <f>46.3+33.9*LOG10($F$3)-13.82*LOG10($B$87)-$C$63+(44.9-6.55*LOG10($B$87))*LOG10($P47)</f>
        <v>129.86908388074545</v>
      </c>
      <c r="W47">
        <f t="shared" si="2"/>
        <v>99.537258638059981</v>
      </c>
      <c r="X47">
        <f t="shared" si="3"/>
        <v>99.067903909332244</v>
      </c>
      <c r="Y47">
        <v>9.9990000000000006</v>
      </c>
    </row>
    <row r="48" spans="1:25" ht="19" x14ac:dyDescent="0.25">
      <c r="A48" s="121"/>
      <c r="B48" s="41"/>
      <c r="C48" s="1" t="s">
        <v>99</v>
      </c>
      <c r="D48" s="1">
        <f>20*LOG10(Schowek!$C$8/200)</f>
        <v>-11.372724716820253</v>
      </c>
      <c r="E48" s="1" t="s">
        <v>100</v>
      </c>
      <c r="F48" s="34"/>
      <c r="G48" s="1"/>
      <c r="H48" s="1"/>
      <c r="I48" s="123"/>
      <c r="P48" s="118">
        <v>0.56000000000000005</v>
      </c>
      <c r="Q48" s="27">
        <f t="shared" si="4"/>
        <v>6.5070939713308134</v>
      </c>
      <c r="R48" s="27">
        <f t="shared" si="5"/>
        <v>6.3336376028096604</v>
      </c>
      <c r="S48" s="28">
        <f t="shared" si="0"/>
        <v>92.548115459673753</v>
      </c>
      <c r="T48" s="28">
        <f t="shared" si="1"/>
        <v>92.078760730946016</v>
      </c>
      <c r="U48" s="119">
        <f>46.3+33.9*LOG10($C$3)-13.82*LOG10($B$87)-$C$62+(44.9-6.55*LOG10($B$87))*LOG10(P48)</f>
        <v>130.96010741665492</v>
      </c>
      <c r="V48" s="119">
        <f>46.3+33.9*LOG10($F$3)-13.82*LOG10($B$87)-$C$63+(44.9-6.55*LOG10($B$87))*LOG10($P48)</f>
        <v>130.1537559927007</v>
      </c>
      <c r="W48">
        <f t="shared" si="2"/>
        <v>99.915965388299114</v>
      </c>
      <c r="X48">
        <f t="shared" si="3"/>
        <v>99.446610659571377</v>
      </c>
      <c r="Y48">
        <v>10.2212</v>
      </c>
    </row>
    <row r="49" spans="1:25" ht="19" x14ac:dyDescent="0.25">
      <c r="A49" s="121"/>
      <c r="B49" s="41"/>
      <c r="C49" s="36" t="s">
        <v>101</v>
      </c>
      <c r="D49" s="1">
        <f>20*LOG10(Schowek!$C$9/3)</f>
        <v>8.5193746454456214</v>
      </c>
      <c r="E49" s="1" t="s">
        <v>102</v>
      </c>
      <c r="F49" s="34"/>
      <c r="G49" s="1"/>
      <c r="H49" s="1"/>
      <c r="I49" s="123"/>
      <c r="P49" s="118">
        <v>0.56999999999999995</v>
      </c>
      <c r="Q49" s="27">
        <f t="shared" si="4"/>
        <v>6.5649359441557262</v>
      </c>
      <c r="R49" s="27">
        <f t="shared" si="5"/>
        <v>6.3899377109253015</v>
      </c>
      <c r="S49" s="28">
        <f t="shared" si="0"/>
        <v>92.701852032999568</v>
      </c>
      <c r="T49" s="28">
        <f t="shared" si="1"/>
        <v>92.232497304271831</v>
      </c>
      <c r="U49" s="119">
        <f>46.3+33.9*LOG10($C$3)-13.82*LOG10($B$87)-$C$62+(44.9-6.55*LOG10($B$87))*LOG10(P49)</f>
        <v>131.23974081870665</v>
      </c>
      <c r="V49" s="119">
        <f>46.3+33.9*LOG10($F$3)-13.82*LOG10($B$87)-$C$63+(44.9-6.55*LOG10($B$87))*LOG10($P49)</f>
        <v>130.43338939475242</v>
      </c>
      <c r="W49">
        <f t="shared" si="2"/>
        <v>100.29190196162493</v>
      </c>
      <c r="X49">
        <f t="shared" si="3"/>
        <v>99.822547232897193</v>
      </c>
      <c r="Y49">
        <v>10.4434</v>
      </c>
    </row>
    <row r="50" spans="1:25" ht="19" x14ac:dyDescent="0.25">
      <c r="A50" s="121"/>
      <c r="B50" s="41"/>
      <c r="C50" s="36" t="s">
        <v>103</v>
      </c>
      <c r="D50" s="37">
        <v>12</v>
      </c>
      <c r="E50" s="1"/>
      <c r="F50" s="34"/>
      <c r="G50" s="1"/>
      <c r="H50" s="1"/>
      <c r="I50" s="123"/>
      <c r="P50" s="118">
        <v>0.57999999999999996</v>
      </c>
      <c r="Q50" s="27">
        <f t="shared" si="4"/>
        <v>6.6222727178821224</v>
      </c>
      <c r="R50" s="27">
        <f t="shared" si="5"/>
        <v>6.4457460867835996</v>
      </c>
      <c r="S50" s="28">
        <f t="shared" si="0"/>
        <v>92.852914790808484</v>
      </c>
      <c r="T50" s="28">
        <f t="shared" si="1"/>
        <v>92.383560062080747</v>
      </c>
      <c r="U50" s="119">
        <f>46.3+33.9*LOG10($C$3)-13.82*LOG10($B$87)-$C$62+(44.9-6.55*LOG10($B$87))*LOG10(P50)</f>
        <v>131.51451078382024</v>
      </c>
      <c r="V50" s="119">
        <f>46.3+33.9*LOG10($F$3)-13.82*LOG10($B$87)-$C$63+(44.9-6.55*LOG10($B$87))*LOG10($P50)</f>
        <v>130.70815935986602</v>
      </c>
      <c r="W50">
        <f t="shared" si="2"/>
        <v>100.66516471943385</v>
      </c>
      <c r="X50">
        <f t="shared" si="3"/>
        <v>100.19580999070611</v>
      </c>
      <c r="Y50">
        <v>10.6656</v>
      </c>
    </row>
    <row r="51" spans="1:25" ht="19" x14ac:dyDescent="0.25">
      <c r="A51" s="121"/>
      <c r="B51" s="41"/>
      <c r="C51" s="36" t="s">
        <v>104</v>
      </c>
      <c r="D51" s="37">
        <f>$D$46+$D$47+$D$48+$D$49-$D$50</f>
        <v>82.435421717982123</v>
      </c>
      <c r="E51" s="1"/>
      <c r="F51" s="34"/>
      <c r="G51" s="1"/>
      <c r="H51" s="1"/>
      <c r="I51" s="123"/>
      <c r="P51" s="118">
        <v>0.59</v>
      </c>
      <c r="Q51" s="27">
        <f t="shared" si="4"/>
        <v>6.6791173031429762</v>
      </c>
      <c r="R51" s="27">
        <f t="shared" si="5"/>
        <v>6.501075394199554</v>
      </c>
      <c r="S51" s="28">
        <f t="shared" si="0"/>
        <v>93.001395152392632</v>
      </c>
      <c r="T51" s="28">
        <f t="shared" si="1"/>
        <v>92.532040423664895</v>
      </c>
      <c r="U51" s="119">
        <f>46.3+33.9*LOG10($C$3)-13.82*LOG10($B$87)-$C$62+(44.9-6.55*LOG10($B$87))*LOG10(P51)</f>
        <v>131.78458359570507</v>
      </c>
      <c r="V51" s="119">
        <f>46.3+33.9*LOG10($F$3)-13.82*LOG10($B$87)-$C$63+(44.9-6.55*LOG10($B$87))*LOG10($P51)</f>
        <v>130.97823217175085</v>
      </c>
      <c r="W51">
        <f t="shared" si="2"/>
        <v>101.035845081018</v>
      </c>
      <c r="X51">
        <f t="shared" si="3"/>
        <v>100.56649035229026</v>
      </c>
      <c r="Y51">
        <v>10.8878</v>
      </c>
    </row>
    <row r="52" spans="1:25" ht="19" x14ac:dyDescent="0.25">
      <c r="A52" s="126"/>
      <c r="B52" s="45" t="s">
        <v>129</v>
      </c>
      <c r="C52" s="45" t="s">
        <v>128</v>
      </c>
      <c r="D52" s="45" t="s">
        <v>130</v>
      </c>
      <c r="E52" s="45" t="s">
        <v>131</v>
      </c>
      <c r="F52" s="45" t="s">
        <v>132</v>
      </c>
      <c r="G52" s="45" t="s">
        <v>133</v>
      </c>
      <c r="H52" s="45" t="s">
        <v>134</v>
      </c>
      <c r="I52" s="46" t="s">
        <v>135</v>
      </c>
      <c r="P52" s="118">
        <v>0.6</v>
      </c>
      <c r="Q52" s="27">
        <f t="shared" si="4"/>
        <v>6.7354821615294869</v>
      </c>
      <c r="R52" s="27">
        <f t="shared" si="5"/>
        <v>6.5559377625819231</v>
      </c>
      <c r="S52" s="28">
        <f t="shared" si="0"/>
        <v>93.147379927222616</v>
      </c>
      <c r="T52" s="28">
        <f t="shared" si="1"/>
        <v>92.678025198494879</v>
      </c>
      <c r="U52" s="119">
        <f>46.3+33.9*LOG10($C$3)-13.82*LOG10($B$87)-$C$62+(44.9-6.55*LOG10($B$87))*LOG10(P52)</f>
        <v>132.05011715320768</v>
      </c>
      <c r="V52" s="119">
        <f>46.3+33.9*LOG10($F$3)-13.82*LOG10($B$87)-$C$63+(44.9-6.55*LOG10($B$87))*LOG10($P52)</f>
        <v>131.24376572925345</v>
      </c>
      <c r="W52">
        <f t="shared" si="2"/>
        <v>101.40402985584798</v>
      </c>
      <c r="X52">
        <f t="shared" si="3"/>
        <v>100.93467512712024</v>
      </c>
      <c r="Y52">
        <v>11.11</v>
      </c>
    </row>
    <row r="53" spans="1:25" ht="19" x14ac:dyDescent="0.25">
      <c r="A53" s="127" t="s">
        <v>78</v>
      </c>
      <c r="B53" s="113">
        <v>147.62</v>
      </c>
      <c r="C53" s="113"/>
      <c r="D53" s="113">
        <v>127.4</v>
      </c>
      <c r="E53" s="113"/>
      <c r="F53" s="113">
        <v>136.62</v>
      </c>
      <c r="G53" s="113"/>
      <c r="H53" s="113">
        <v>116.4</v>
      </c>
      <c r="I53" s="128"/>
      <c r="P53" s="118">
        <v>0.61</v>
      </c>
      <c r="Q53" s="27">
        <f t="shared" si="4"/>
        <v>6.7913792374907151</v>
      </c>
      <c r="R53" s="27">
        <f t="shared" si="5"/>
        <v>6.6103448179825284</v>
      </c>
      <c r="S53" s="28">
        <f t="shared" si="0"/>
        <v>93.290951619765082</v>
      </c>
      <c r="T53" s="28">
        <f t="shared" si="1"/>
        <v>92.821596891037345</v>
      </c>
      <c r="U53" s="119">
        <f>46.3+33.9*LOG10($C$3)-13.82*LOG10($B$87)-$C$62+(44.9-6.55*LOG10($B$87))*LOG10(P53)</f>
        <v>132.31126152474823</v>
      </c>
      <c r="V53" s="119">
        <f>46.3+33.9*LOG10($F$3)-13.82*LOG10($B$87)-$C$63+(44.9-6.55*LOG10($B$87))*LOG10($P53)</f>
        <v>131.50491010079401</v>
      </c>
      <c r="W53">
        <f t="shared" si="2"/>
        <v>101.76980154839045</v>
      </c>
      <c r="X53">
        <f t="shared" si="3"/>
        <v>101.30044681966271</v>
      </c>
      <c r="Y53">
        <v>11.3322</v>
      </c>
    </row>
    <row r="54" spans="1:25" ht="20" thickBot="1" x14ac:dyDescent="0.3">
      <c r="A54" s="129" t="s">
        <v>79</v>
      </c>
      <c r="B54" s="130">
        <v>142.62</v>
      </c>
      <c r="C54" s="130"/>
      <c r="D54" s="130">
        <v>122.4</v>
      </c>
      <c r="E54" s="130"/>
      <c r="F54" s="130">
        <v>131.62</v>
      </c>
      <c r="G54" s="130"/>
      <c r="H54" s="130">
        <v>111.4</v>
      </c>
      <c r="I54" s="131"/>
      <c r="P54" s="118">
        <v>0.62</v>
      </c>
      <c r="Q54" s="27">
        <f t="shared" si="4"/>
        <v>6.8468199878891225</v>
      </c>
      <c r="R54" s="27">
        <f t="shared" si="5"/>
        <v>6.6643077118639464</v>
      </c>
      <c r="S54" s="28">
        <f t="shared" si="0"/>
        <v>93.432188709514818</v>
      </c>
      <c r="T54" s="28">
        <f t="shared" si="1"/>
        <v>92.962833980787082</v>
      </c>
      <c r="U54" s="119">
        <f>46.3+33.9*LOG10($C$3)-13.82*LOG10($B$87)-$C$62+(44.9-6.55*LOG10($B$87))*LOG10(P54)</f>
        <v>132.56815945767471</v>
      </c>
      <c r="V54" s="119">
        <f>46.3+33.9*LOG10($F$3)-13.82*LOG10($B$87)-$C$63+(44.9-6.55*LOG10($B$87))*LOG10($P54)</f>
        <v>131.76180803372048</v>
      </c>
      <c r="W54">
        <f t="shared" si="2"/>
        <v>102.13323863814018</v>
      </c>
      <c r="X54">
        <f t="shared" si="3"/>
        <v>101.66388390941245</v>
      </c>
      <c r="Y54">
        <v>11.554399999999999</v>
      </c>
    </row>
    <row r="55" spans="1:25" ht="20" thickBot="1" x14ac:dyDescent="0.3">
      <c r="P55" s="118">
        <v>0.63</v>
      </c>
      <c r="Q55" s="27">
        <f t="shared" si="4"/>
        <v>6.9018154094191795</v>
      </c>
      <c r="R55" s="27">
        <f t="shared" si="5"/>
        <v>6.7178371477872298</v>
      </c>
      <c r="S55" s="28">
        <f t="shared" si="0"/>
        <v>93.571165908621381</v>
      </c>
      <c r="T55" s="28">
        <f t="shared" si="1"/>
        <v>93.101811179893645</v>
      </c>
      <c r="U55" s="119">
        <f>46.3+33.9*LOG10($C$3)-13.82*LOG10($B$87)-$C$62+(44.9-6.55*LOG10($B$87))*LOG10(P55)</f>
        <v>132.820946846863</v>
      </c>
      <c r="V55" s="119">
        <f>46.3+33.9*LOG10($F$3)-13.82*LOG10($B$87)-$C$63+(44.9-6.55*LOG10($B$87))*LOG10($P55)</f>
        <v>132.01459542290877</v>
      </c>
      <c r="W55">
        <f t="shared" si="2"/>
        <v>102.49441583724675</v>
      </c>
      <c r="X55">
        <f t="shared" si="3"/>
        <v>102.02506110851901</v>
      </c>
      <c r="Y55">
        <v>11.7766</v>
      </c>
    </row>
    <row r="56" spans="1:25" ht="20" thickBot="1" x14ac:dyDescent="0.3">
      <c r="A56" s="132" t="s">
        <v>19</v>
      </c>
      <c r="B56" s="133"/>
      <c r="C56" s="133"/>
      <c r="D56" s="133"/>
      <c r="E56" s="133"/>
      <c r="F56" s="133"/>
      <c r="G56" s="133"/>
      <c r="H56" s="133"/>
      <c r="I56" s="134"/>
      <c r="P56" s="118">
        <v>0.64</v>
      </c>
      <c r="Q56" s="27">
        <f t="shared" si="4"/>
        <v>6.9563760640748908</v>
      </c>
      <c r="R56" s="27">
        <f t="shared" si="5"/>
        <v>6.7709434062005611</v>
      </c>
      <c r="S56" s="28">
        <f t="shared" si="0"/>
        <v>93.707954399227489</v>
      </c>
      <c r="T56" s="28">
        <f t="shared" si="1"/>
        <v>93.238599670499752</v>
      </c>
      <c r="U56" s="119">
        <f>46.3+33.9*LOG10($C$3)-13.82*LOG10($B$87)-$C$62+(44.9-6.55*LOG10($B$87))*LOG10(P56)</f>
        <v>133.06975316641481</v>
      </c>
      <c r="V56" s="119">
        <f>46.3+33.9*LOG10($F$3)-13.82*LOG10($B$87)-$C$63+(44.9-6.55*LOG10($B$87))*LOG10($P56)</f>
        <v>132.26340174246059</v>
      </c>
      <c r="W56">
        <f t="shared" si="2"/>
        <v>102.85340432785286</v>
      </c>
      <c r="X56">
        <f t="shared" si="3"/>
        <v>102.38404959912512</v>
      </c>
      <c r="Y56">
        <v>11.998799999999999</v>
      </c>
    </row>
    <row r="57" spans="1:25" ht="19" x14ac:dyDescent="0.25">
      <c r="A57" s="121" t="s">
        <v>84</v>
      </c>
      <c r="B57" s="41"/>
      <c r="C57" s="122"/>
      <c r="D57" s="42"/>
      <c r="E57" s="34"/>
      <c r="F57" s="1"/>
      <c r="G57" s="1"/>
      <c r="H57" s="1"/>
      <c r="I57" s="123"/>
      <c r="P57" s="118">
        <v>0.65</v>
      </c>
      <c r="Q57" s="27">
        <f t="shared" si="4"/>
        <v>7.0105121028332951</v>
      </c>
      <c r="R57" s="27">
        <f t="shared" si="5"/>
        <v>6.8236363674914315</v>
      </c>
      <c r="S57" s="28">
        <f t="shared" si="0"/>
        <v>93.842622052406853</v>
      </c>
      <c r="T57" s="28">
        <f t="shared" si="1"/>
        <v>93.373267323679116</v>
      </c>
      <c r="U57" s="119">
        <f>46.3+33.9*LOG10($C$3)-13.82*LOG10($B$87)-$C$62+(44.9-6.55*LOG10($B$87))*LOG10(P57)</f>
        <v>133.3147018678865</v>
      </c>
      <c r="V57" s="119">
        <f>46.3+33.9*LOG10($F$3)-13.82*LOG10($B$87)-$C$63+(44.9-6.55*LOG10($B$87))*LOG10($P57)</f>
        <v>132.50835044393227</v>
      </c>
      <c r="W57">
        <f t="shared" si="2"/>
        <v>103.21027198103222</v>
      </c>
      <c r="X57">
        <f t="shared" si="3"/>
        <v>102.74091725230448</v>
      </c>
      <c r="Y57">
        <v>12.221</v>
      </c>
    </row>
    <row r="58" spans="1:25" ht="19" x14ac:dyDescent="0.25">
      <c r="A58" s="124"/>
      <c r="B58" s="42"/>
      <c r="C58" s="122"/>
      <c r="D58" s="33"/>
      <c r="E58" s="34"/>
      <c r="F58" s="1"/>
      <c r="G58" s="1"/>
      <c r="H58" s="1"/>
      <c r="I58" s="123"/>
      <c r="P58" s="118">
        <v>0.66</v>
      </c>
      <c r="Q58" s="27">
        <f t="shared" si="4"/>
        <v>7.0642332877043446</v>
      </c>
      <c r="R58" s="27">
        <f t="shared" si="5"/>
        <v>6.875925533448747</v>
      </c>
      <c r="S58" s="28">
        <f t="shared" si="0"/>
        <v>93.975233630387123</v>
      </c>
      <c r="T58" s="28">
        <f t="shared" si="1"/>
        <v>93.505878901659386</v>
      </c>
      <c r="U58" s="119">
        <f>46.3+33.9*LOG10($C$3)-13.82*LOG10($B$87)-$C$62+(44.9-6.55*LOG10($B$87))*LOG10(P58)</f>
        <v>133.55591074811485</v>
      </c>
      <c r="V58" s="119">
        <f>46.3+33.9*LOG10($F$3)-13.82*LOG10($B$87)-$C$63+(44.9-6.55*LOG10($B$87))*LOG10($P58)</f>
        <v>132.74955932416063</v>
      </c>
      <c r="W58">
        <f t="shared" si="2"/>
        <v>103.56508355901249</v>
      </c>
      <c r="X58">
        <f t="shared" si="3"/>
        <v>103.09572883028476</v>
      </c>
      <c r="Y58">
        <v>12.443199999999999</v>
      </c>
    </row>
    <row r="59" spans="1:25" ht="19" x14ac:dyDescent="0.25">
      <c r="A59" s="125"/>
      <c r="B59" s="30"/>
      <c r="C59" s="41"/>
      <c r="D59" s="41"/>
      <c r="E59" s="34"/>
      <c r="F59" s="1"/>
      <c r="G59" s="1"/>
      <c r="H59" s="1"/>
      <c r="I59" s="123"/>
      <c r="P59" s="118">
        <v>0.67</v>
      </c>
      <c r="Q59" s="27">
        <f t="shared" si="4"/>
        <v>7.1175490122828213</v>
      </c>
      <c r="R59" s="27">
        <f t="shared" si="5"/>
        <v>6.9278200472669065</v>
      </c>
      <c r="S59" s="28">
        <f t="shared" si="0"/>
        <v>94.105850973566277</v>
      </c>
      <c r="T59" s="28">
        <f t="shared" si="1"/>
        <v>93.63649624483854</v>
      </c>
      <c r="U59" s="119">
        <f>46.3+33.9*LOG10($C$3)-13.82*LOG10($B$87)-$C$62+(44.9-6.55*LOG10($B$87))*LOG10(P59)</f>
        <v>133.79349228938372</v>
      </c>
      <c r="V59" s="119">
        <f>46.3+33.9*LOG10($F$3)-13.82*LOG10($B$87)-$C$63+(44.9-6.55*LOG10($B$87))*LOG10($P59)</f>
        <v>132.9871408654295</v>
      </c>
      <c r="W59">
        <f t="shared" si="2"/>
        <v>103.91790090219165</v>
      </c>
      <c r="X59">
        <f t="shared" si="3"/>
        <v>103.44854617346391</v>
      </c>
      <c r="Y59">
        <v>12.6654</v>
      </c>
    </row>
    <row r="60" spans="1:25" ht="19" x14ac:dyDescent="0.25">
      <c r="A60" s="125"/>
      <c r="B60" s="33" t="s">
        <v>126</v>
      </c>
      <c r="C60" s="33">
        <f>46.3+33.9*LOG10($C$3)-13.82*LOG10($B$87)-$C$62+(44.9-6.55*LOG10($B$87))*LOG10($P2)</f>
        <v>103.7423336833093</v>
      </c>
      <c r="D60" s="33"/>
      <c r="E60" s="34"/>
      <c r="F60" s="1"/>
      <c r="G60" s="1"/>
      <c r="H60" s="1"/>
      <c r="I60" s="123"/>
      <c r="P60" s="118">
        <v>0.68</v>
      </c>
      <c r="Q60" s="27">
        <f t="shared" si="4"/>
        <v>7.1704683209248055</v>
      </c>
      <c r="R60" s="27">
        <f t="shared" si="5"/>
        <v>6.9793287122110845</v>
      </c>
      <c r="S60" s="28">
        <f t="shared" si="0"/>
        <v>94.234533173674464</v>
      </c>
      <c r="T60" s="28">
        <f t="shared" si="1"/>
        <v>93.765178444946741</v>
      </c>
      <c r="U60" s="119">
        <f>46.3+33.9*LOG10($C$3)-13.82*LOG10($B$87)-$C$62+(44.9-6.55*LOG10($B$87))*LOG10(P60)</f>
        <v>134.02755397439014</v>
      </c>
      <c r="V60" s="119">
        <f>46.3+33.9*LOG10($F$3)-13.82*LOG10($B$87)-$C$63+(44.9-6.55*LOG10($B$87))*LOG10($P60)</f>
        <v>133.22120255043592</v>
      </c>
      <c r="W60">
        <f t="shared" si="2"/>
        <v>104.26878310229984</v>
      </c>
      <c r="X60">
        <f t="shared" si="3"/>
        <v>103.79942837357211</v>
      </c>
      <c r="Y60">
        <v>12.887600000000001</v>
      </c>
    </row>
    <row r="61" spans="1:25" ht="19" x14ac:dyDescent="0.25">
      <c r="A61" s="125"/>
      <c r="B61" s="33" t="s">
        <v>127</v>
      </c>
      <c r="C61" s="33">
        <f>46.3+33.9*LOG10($F$3)-13.82*LOG10($B$87)-$C$63+(44.9-6.55*LOG10($B$87))*LOG10($P$3)</f>
        <v>104.44177585426226</v>
      </c>
      <c r="D61" s="33"/>
      <c r="E61" s="34"/>
      <c r="F61" s="1"/>
      <c r="G61" s="1"/>
      <c r="H61" s="1"/>
      <c r="I61" s="123"/>
      <c r="P61" s="118">
        <v>0.69</v>
      </c>
      <c r="Q61" s="27">
        <f t="shared" si="4"/>
        <v>7.2229999266595755</v>
      </c>
      <c r="R61" s="27">
        <f t="shared" si="5"/>
        <v>7.0304600090516711</v>
      </c>
      <c r="S61" s="28">
        <f t="shared" si="0"/>
        <v>94.361336734294852</v>
      </c>
      <c r="T61" s="28">
        <f t="shared" si="1"/>
        <v>93.891982005567115</v>
      </c>
      <c r="U61" s="119">
        <f>46.3+33.9*LOG10($C$3)-13.82*LOG10($B$87)-$C$62+(44.9-6.55*LOG10($B$87))*LOG10(P61)</f>
        <v>134.25819857821776</v>
      </c>
      <c r="V61" s="119">
        <f>46.3+33.9*LOG10($F$3)-13.82*LOG10($B$87)-$C$63+(44.9-6.55*LOG10($B$87))*LOG10($P61)</f>
        <v>133.45184715426353</v>
      </c>
      <c r="W61">
        <f t="shared" si="2"/>
        <v>104.61778666292021</v>
      </c>
      <c r="X61">
        <f t="shared" si="3"/>
        <v>104.14843193419249</v>
      </c>
      <c r="Y61">
        <v>13.1098</v>
      </c>
    </row>
    <row r="62" spans="1:25" ht="19" x14ac:dyDescent="0.25">
      <c r="A62" s="125"/>
      <c r="B62" s="33" t="s">
        <v>94</v>
      </c>
      <c r="C62" s="33">
        <f>(1.1*LOG10(C3)-0.7)*B88-(1.56*LOG10(C3)-0.8)</f>
        <v>-1.3980901631496438</v>
      </c>
      <c r="D62" s="33"/>
      <c r="E62" s="34"/>
      <c r="F62" s="1"/>
      <c r="G62" s="1"/>
      <c r="H62" s="1"/>
      <c r="I62" s="123"/>
      <c r="P62" s="118">
        <v>0.7</v>
      </c>
      <c r="Q62" s="27">
        <f t="shared" si="4"/>
        <v>7.2751522279373821</v>
      </c>
      <c r="R62" s="27">
        <f t="shared" si="5"/>
        <v>7.0812221123656061</v>
      </c>
      <c r="S62" s="28">
        <f t="shared" si="0"/>
        <v>94.486315719834877</v>
      </c>
      <c r="T62" s="28">
        <f t="shared" si="1"/>
        <v>94.01696099110714</v>
      </c>
      <c r="U62" s="119">
        <f>46.3+33.9*LOG10($C$3)-13.82*LOG10($B$87)-$C$62+(44.9-6.55*LOG10($B$87))*LOG10(P62)</f>
        <v>134.48552443930262</v>
      </c>
      <c r="V62" s="119">
        <f>46.3+33.9*LOG10($F$3)-13.82*LOG10($B$87)-$C$63+(44.9-6.55*LOG10($B$87))*LOG10($P62)</f>
        <v>133.6791730153484</v>
      </c>
      <c r="W62">
        <f t="shared" si="2"/>
        <v>104.96496564846025</v>
      </c>
      <c r="X62">
        <f t="shared" si="3"/>
        <v>104.4956109197325</v>
      </c>
      <c r="Y62">
        <v>13.332000000000001</v>
      </c>
    </row>
    <row r="63" spans="1:25" ht="19" x14ac:dyDescent="0.25">
      <c r="A63" s="125"/>
      <c r="B63" s="33" t="s">
        <v>95</v>
      </c>
      <c r="C63" s="33">
        <f>(1.1*LOG10(F3)-0.7)*B88-(1.56*LOG10(F3)-0.8)</f>
        <v>-1.3872950043889061</v>
      </c>
      <c r="D63" s="34"/>
      <c r="E63" s="34"/>
      <c r="F63" s="1"/>
      <c r="G63" s="1"/>
      <c r="H63" s="1"/>
      <c r="I63" s="123"/>
      <c r="P63" s="118">
        <v>0.71</v>
      </c>
      <c r="Q63" s="27">
        <f t="shared" si="4"/>
        <v>7.3269333243042611</v>
      </c>
      <c r="R63" s="27">
        <f t="shared" si="5"/>
        <v>7.1316229057933525</v>
      </c>
      <c r="S63" s="28">
        <f t="shared" si="0"/>
        <v>94.609521893931245</v>
      </c>
      <c r="T63" s="28">
        <f t="shared" si="1"/>
        <v>94.140167165203508</v>
      </c>
      <c r="U63" s="119">
        <f>46.3+33.9*LOG10($C$3)-13.82*LOG10($B$87)-$C$62+(44.9-6.55*LOG10($B$87))*LOG10(P63)</f>
        <v>134.70962571117974</v>
      </c>
      <c r="V63" s="119">
        <f>46.3+33.9*LOG10($F$3)-13.82*LOG10($B$87)-$C$63+(44.9-6.55*LOG10($B$87))*LOG10($P63)</f>
        <v>133.90327428722551</v>
      </c>
      <c r="W63">
        <f t="shared" si="2"/>
        <v>105.3103718225566</v>
      </c>
      <c r="X63">
        <f t="shared" si="3"/>
        <v>104.84101709382887</v>
      </c>
      <c r="Y63">
        <v>13.5542</v>
      </c>
    </row>
    <row r="64" spans="1:25" ht="19" x14ac:dyDescent="0.25">
      <c r="A64" s="126"/>
      <c r="B64" s="1"/>
      <c r="C64" s="1"/>
      <c r="D64" s="1"/>
      <c r="E64" s="1"/>
      <c r="F64" s="1"/>
      <c r="G64" s="1"/>
      <c r="H64" s="1"/>
      <c r="I64" s="123"/>
      <c r="P64" s="118">
        <v>0.72</v>
      </c>
      <c r="Q64" s="27">
        <f t="shared" si="4"/>
        <v>7.3783510310867104</v>
      </c>
      <c r="R64" s="27">
        <f t="shared" si="5"/>
        <v>7.1816699963321353</v>
      </c>
      <c r="S64" s="28">
        <f t="shared" si="0"/>
        <v>94.731004848175104</v>
      </c>
      <c r="T64" s="28">
        <f t="shared" si="1"/>
        <v>94.261650119447381</v>
      </c>
      <c r="U64" s="119">
        <f>46.3+33.9*LOG10($C$3)-13.82*LOG10($B$87)-$C$62+(44.9-6.55*LOG10($B$87))*LOG10(P64)</f>
        <v>134.93059259662286</v>
      </c>
      <c r="V64" s="119">
        <f>46.3+33.9*LOG10($F$3)-13.82*LOG10($B$87)-$C$63+(44.9-6.55*LOG10($B$87))*LOG10($P64)</f>
        <v>134.12424117266863</v>
      </c>
      <c r="W64">
        <f t="shared" si="2"/>
        <v>105.65405477680046</v>
      </c>
      <c r="X64">
        <f t="shared" si="3"/>
        <v>105.18470004807274</v>
      </c>
      <c r="Y64">
        <v>13.776400000000001</v>
      </c>
    </row>
    <row r="65" spans="1:25" ht="19" x14ac:dyDescent="0.25">
      <c r="A65" s="126"/>
      <c r="B65" s="45" t="s">
        <v>129</v>
      </c>
      <c r="C65" s="45" t="s">
        <v>128</v>
      </c>
      <c r="D65" s="45" t="s">
        <v>130</v>
      </c>
      <c r="E65" s="45" t="s">
        <v>131</v>
      </c>
      <c r="F65" s="45" t="s">
        <v>132</v>
      </c>
      <c r="G65" s="45" t="s">
        <v>133</v>
      </c>
      <c r="H65" s="45" t="s">
        <v>134</v>
      </c>
      <c r="I65" s="46" t="s">
        <v>135</v>
      </c>
      <c r="P65" s="118">
        <v>0.73</v>
      </c>
      <c r="Q65" s="27">
        <f t="shared" si="4"/>
        <v>7.4294128931616363</v>
      </c>
      <c r="R65" s="27">
        <f t="shared" si="5"/>
        <v>7.2313707277388293</v>
      </c>
      <c r="S65" s="28">
        <f t="shared" si="0"/>
        <v>94.850812121958853</v>
      </c>
      <c r="T65" s="28">
        <f t="shared" si="1"/>
        <v>94.38145739323113</v>
      </c>
      <c r="U65" s="119">
        <f>46.3+33.9*LOG10($C$3)-13.82*LOG10($B$87)-$C$62+(44.9-6.55*LOG10($B$87))*LOG10(P65)</f>
        <v>135.14851156563543</v>
      </c>
      <c r="V65" s="119">
        <f>46.3+33.9*LOG10($F$3)-13.82*LOG10($B$87)-$C$63+(44.9-6.55*LOG10($B$87))*LOG10($P65)</f>
        <v>134.34216014168121</v>
      </c>
      <c r="W65">
        <f t="shared" si="2"/>
        <v>105.99606205058421</v>
      </c>
      <c r="X65">
        <f t="shared" si="3"/>
        <v>105.52670732185649</v>
      </c>
      <c r="Y65">
        <v>13.9986</v>
      </c>
    </row>
    <row r="66" spans="1:25" ht="19" x14ac:dyDescent="0.25">
      <c r="A66" s="127" t="s">
        <v>78</v>
      </c>
      <c r="B66" s="113">
        <v>147.62</v>
      </c>
      <c r="C66" s="113">
        <v>1.6</v>
      </c>
      <c r="D66" s="113">
        <v>127.4</v>
      </c>
      <c r="E66" s="113">
        <v>0.47</v>
      </c>
      <c r="F66" s="113">
        <v>136.62</v>
      </c>
      <c r="G66" s="113">
        <v>0.8</v>
      </c>
      <c r="H66" s="113">
        <v>116.4</v>
      </c>
      <c r="I66" s="128">
        <v>0.23</v>
      </c>
      <c r="P66" s="118">
        <v>0.74</v>
      </c>
      <c r="Q66" s="27">
        <f t="shared" si="4"/>
        <v>7.4801261978802467</v>
      </c>
      <c r="R66" s="27">
        <f t="shared" si="5"/>
        <v>7.2807321931093441</v>
      </c>
      <c r="S66" s="28">
        <f t="shared" si="0"/>
        <v>94.968989314169264</v>
      </c>
      <c r="T66" s="28">
        <f t="shared" si="1"/>
        <v>94.499634585441527</v>
      </c>
      <c r="U66" s="119">
        <f>46.3+33.9*LOG10($C$3)-13.82*LOG10($B$87)-$C$62+(44.9-6.55*LOG10($B$87))*LOG10(P66)</f>
        <v>135.36346555861067</v>
      </c>
      <c r="V66" s="119">
        <f>46.3+33.9*LOG10($F$3)-13.82*LOG10($B$87)-$C$63+(44.9-6.55*LOG10($B$87))*LOG10($P66)</f>
        <v>134.55711413465644</v>
      </c>
      <c r="W66">
        <f t="shared" si="2"/>
        <v>106.33643924279463</v>
      </c>
      <c r="X66">
        <f t="shared" si="3"/>
        <v>105.86708451406689</v>
      </c>
      <c r="Y66">
        <v>14.220800000000001</v>
      </c>
    </row>
    <row r="67" spans="1:25" ht="20" thickBot="1" x14ac:dyDescent="0.3">
      <c r="A67" s="129" t="s">
        <v>79</v>
      </c>
      <c r="B67" s="130">
        <v>142.62</v>
      </c>
      <c r="C67" s="130">
        <v>1.17</v>
      </c>
      <c r="D67" s="130">
        <v>122.4</v>
      </c>
      <c r="E67" s="130">
        <v>0.34</v>
      </c>
      <c r="F67" s="130">
        <v>131.62</v>
      </c>
      <c r="G67" s="130">
        <v>0.57999999999999996</v>
      </c>
      <c r="H67" s="130">
        <v>111.4</v>
      </c>
      <c r="I67" s="131">
        <v>0.17</v>
      </c>
      <c r="P67" s="118">
        <v>0.75</v>
      </c>
      <c r="Q67" s="27">
        <f t="shared" si="4"/>
        <v>7.5304979872085767</v>
      </c>
      <c r="R67" s="27">
        <f t="shared" si="5"/>
        <v>7.3297612466955284</v>
      </c>
      <c r="S67" s="28">
        <f t="shared" ref="S67:S130" si="13">(20*LOG10(P67)+20*LOG10(1806/1000)+92.45)</f>
        <v>95.085580187383741</v>
      </c>
      <c r="T67" s="28">
        <f t="shared" ref="T67:T130" si="14">(20*LOG10(P67)+20*LOG10(1711/1000)+92.45)</f>
        <v>94.616225458656004</v>
      </c>
      <c r="U67" s="119">
        <f>46.3+33.9*LOG10($C$3)-13.82*LOG10($B$87)-$C$62+(44.9-6.55*LOG10($B$87))*LOG10(P67)</f>
        <v>135.57553417585538</v>
      </c>
      <c r="V67" s="119">
        <f>46.3+33.9*LOG10($F$3)-13.82*LOG10($B$87)-$C$63+(44.9-6.55*LOG10($B$87))*LOG10($P67)</f>
        <v>134.76918275190116</v>
      </c>
      <c r="W67">
        <f t="shared" ref="W67:W130" si="15">S67+Y67+$D$48+$D$49</f>
        <v>106.6752301160091</v>
      </c>
      <c r="X67">
        <f t="shared" ref="X67:X130" si="16">$T67+$Y67+$D$48+$D$49</f>
        <v>106.20587538728137</v>
      </c>
      <c r="Y67">
        <v>14.443</v>
      </c>
    </row>
    <row r="68" spans="1:25" ht="19" x14ac:dyDescent="0.25">
      <c r="A68" s="31"/>
      <c r="B68" s="31"/>
      <c r="C68" s="31"/>
      <c r="D68" s="31"/>
      <c r="E68" s="31"/>
      <c r="P68" s="118">
        <v>0.76</v>
      </c>
      <c r="Q68" s="27">
        <f t="shared" ref="Q68:Q131" si="17">SQRT((4*3.14*P68)/0.166112957)</f>
        <v>7.5805350691419173</v>
      </c>
      <c r="R68" s="27">
        <f t="shared" ref="R68:R131" si="18">SQRT((4*3.14*P68)/0.175336061)</f>
        <v>7.3784645150153283</v>
      </c>
      <c r="S68" s="28">
        <f t="shared" si="13"/>
        <v>95.200626765165566</v>
      </c>
      <c r="T68" s="28">
        <f t="shared" si="14"/>
        <v>94.731272036437829</v>
      </c>
      <c r="U68" s="119">
        <f>46.3+33.9*LOG10($C$3)-13.82*LOG10($B$87)-$C$62+(44.9-6.55*LOG10($B$87))*LOG10(P68)</f>
        <v>135.78479385456149</v>
      </c>
      <c r="V68" s="119">
        <f>46.3+33.9*LOG10($F$3)-13.82*LOG10($B$87)-$C$63+(44.9-6.55*LOG10($B$87))*LOG10($P68)</f>
        <v>134.97844243060726</v>
      </c>
      <c r="W68">
        <f t="shared" si="15"/>
        <v>107.01247669379093</v>
      </c>
      <c r="X68">
        <f t="shared" si="16"/>
        <v>106.54312196506319</v>
      </c>
      <c r="Y68">
        <v>14.6652</v>
      </c>
    </row>
    <row r="69" spans="1:25" ht="19" x14ac:dyDescent="0.25">
      <c r="P69" s="118">
        <v>0.77</v>
      </c>
      <c r="Q69" s="27">
        <f t="shared" si="17"/>
        <v>7.6302440284455182</v>
      </c>
      <c r="R69" s="27">
        <f t="shared" si="18"/>
        <v>7.4268484073071797</v>
      </c>
      <c r="S69" s="28">
        <f t="shared" si="13"/>
        <v>95.314169422999385</v>
      </c>
      <c r="T69" s="28">
        <f t="shared" si="14"/>
        <v>94.844814694271648</v>
      </c>
      <c r="U69" s="119">
        <f>46.3+33.9*LOG10($C$3)-13.82*LOG10($B$87)-$C$62+(44.9-6.55*LOG10($B$87))*LOG10(P69)</f>
        <v>135.99131803420983</v>
      </c>
      <c r="V69" s="119">
        <f>46.3+33.9*LOG10($F$3)-13.82*LOG10($B$87)-$C$63+(44.9-6.55*LOG10($B$87))*LOG10($P69)</f>
        <v>135.1849666102556</v>
      </c>
      <c r="W69">
        <f t="shared" si="15"/>
        <v>107.34821935162475</v>
      </c>
      <c r="X69">
        <f t="shared" si="16"/>
        <v>106.87886462289701</v>
      </c>
      <c r="Y69">
        <v>14.8874</v>
      </c>
    </row>
    <row r="70" spans="1:25" ht="19" x14ac:dyDescent="0.25">
      <c r="P70" s="118">
        <v>0.78</v>
      </c>
      <c r="Q70" s="27">
        <f t="shared" si="17"/>
        <v>7.6796312367695441</v>
      </c>
      <c r="R70" s="27">
        <f t="shared" si="18"/>
        <v>7.4749191253753366</v>
      </c>
      <c r="S70" s="28">
        <f t="shared" si="13"/>
        <v>95.426246973359355</v>
      </c>
      <c r="T70" s="28">
        <f t="shared" si="14"/>
        <v>94.956892244631618</v>
      </c>
      <c r="U70" s="119">
        <f>46.3+33.9*LOG10($C$3)-13.82*LOG10($B$87)-$C$62+(44.9-6.55*LOG10($B$87))*LOG10(P70)</f>
        <v>136.19517731130168</v>
      </c>
      <c r="V70" s="119">
        <f>46.3+33.9*LOG10($F$3)-13.82*LOG10($B$87)-$C$63+(44.9-6.55*LOG10($B$87))*LOG10($P70)</f>
        <v>135.38882588734745</v>
      </c>
      <c r="W70">
        <f t="shared" si="15"/>
        <v>107.68249690198472</v>
      </c>
      <c r="X70">
        <f t="shared" si="16"/>
        <v>107.21314217325698</v>
      </c>
      <c r="Y70">
        <v>15.1096</v>
      </c>
    </row>
    <row r="71" spans="1:25" ht="19" x14ac:dyDescent="0.25">
      <c r="P71" s="118">
        <v>0.79</v>
      </c>
      <c r="Q71" s="27">
        <f t="shared" si="17"/>
        <v>7.7287028621822795</v>
      </c>
      <c r="R71" s="27">
        <f t="shared" si="18"/>
        <v>7.5226826728689531</v>
      </c>
      <c r="S71" s="28">
        <f t="shared" si="13"/>
        <v>95.536896745358575</v>
      </c>
      <c r="T71" s="28">
        <f t="shared" si="14"/>
        <v>95.067542016630838</v>
      </c>
      <c r="U71" s="119">
        <f>46.3+33.9*LOG10($C$3)-13.82*LOG10($B$87)-$C$62+(44.9-6.55*LOG10($B$87))*LOG10(P71)</f>
        <v>136.39643958423406</v>
      </c>
      <c r="V71" s="119">
        <f>46.3+33.9*LOG10($F$3)-13.82*LOG10($B$87)-$C$63+(44.9-6.55*LOG10($B$87))*LOG10($P71)</f>
        <v>135.59008816027983</v>
      </c>
      <c r="W71">
        <f t="shared" si="15"/>
        <v>108.01534667398394</v>
      </c>
      <c r="X71">
        <f t="shared" si="16"/>
        <v>107.5459919452562</v>
      </c>
      <c r="Y71">
        <v>15.331799999999999</v>
      </c>
    </row>
    <row r="72" spans="1:25" ht="20" thickBot="1" x14ac:dyDescent="0.3">
      <c r="A72" s="47" t="s">
        <v>116</v>
      </c>
      <c r="D72" s="5"/>
      <c r="P72" s="118">
        <v>0.8</v>
      </c>
      <c r="Q72" s="27">
        <f t="shared" si="17"/>
        <v>7.7774648781619451</v>
      </c>
      <c r="R72" s="27">
        <f t="shared" si="18"/>
        <v>7.5701448640342131</v>
      </c>
      <c r="S72" s="28">
        <f t="shared" si="13"/>
        <v>95.646154659388614</v>
      </c>
      <c r="T72" s="28">
        <f t="shared" si="14"/>
        <v>95.176799930660877</v>
      </c>
      <c r="U72" s="119">
        <f>46.3+33.9*LOG10($C$3)-13.82*LOG10($B$87)-$C$62+(44.9-6.55*LOG10($B$87))*LOG10(P72)</f>
        <v>136.59517018906251</v>
      </c>
      <c r="V72" s="119">
        <f>46.3+33.9*LOG10($F$3)-13.82*LOG10($B$87)-$C$63+(44.9-6.55*LOG10($B$87))*LOG10($P72)</f>
        <v>135.78881876510829</v>
      </c>
      <c r="W72">
        <f t="shared" si="15"/>
        <v>108.34680458801398</v>
      </c>
      <c r="X72">
        <f t="shared" si="16"/>
        <v>107.87744985928624</v>
      </c>
      <c r="Y72">
        <v>15.554</v>
      </c>
    </row>
    <row r="73" spans="1:25" ht="20" thickBot="1" x14ac:dyDescent="0.3">
      <c r="A73" s="135" t="s">
        <v>26</v>
      </c>
      <c r="B73" s="136" t="s">
        <v>117</v>
      </c>
      <c r="C73" s="136" t="s">
        <v>118</v>
      </c>
      <c r="D73" s="5"/>
      <c r="P73" s="118">
        <v>0.81</v>
      </c>
      <c r="Q73" s="27">
        <f t="shared" si="17"/>
        <v>7.8259230720842528</v>
      </c>
      <c r="R73" s="27">
        <f t="shared" si="18"/>
        <v>7.6173113319756309</v>
      </c>
      <c r="S73" s="28">
        <f t="shared" si="13"/>
        <v>95.754055297122733</v>
      </c>
      <c r="T73" s="28">
        <f t="shared" si="14"/>
        <v>95.28470056839501</v>
      </c>
      <c r="U73" s="119">
        <f>46.3+33.9*LOG10($C$3)-13.82*LOG10($B$87)-$C$62+(44.9-6.55*LOG10($B$87))*LOG10(P73)</f>
        <v>136.7914320268309</v>
      </c>
      <c r="V73" s="119">
        <f>46.3+33.9*LOG10($F$3)-13.82*LOG10($B$87)-$C$63+(44.9-6.55*LOG10($B$87))*LOG10($P73)</f>
        <v>135.98508060287668</v>
      </c>
      <c r="W73">
        <f t="shared" si="15"/>
        <v>108.6769052257481</v>
      </c>
      <c r="X73">
        <f t="shared" si="16"/>
        <v>108.20755049702038</v>
      </c>
      <c r="Y73">
        <v>15.776199999999999</v>
      </c>
    </row>
    <row r="74" spans="1:25" ht="20" thickBot="1" x14ac:dyDescent="0.3">
      <c r="A74" s="48" t="s">
        <v>119</v>
      </c>
      <c r="B74" s="49">
        <v>-110.9</v>
      </c>
      <c r="C74" s="49">
        <v>-100.7</v>
      </c>
      <c r="D74" s="5"/>
      <c r="P74" s="118">
        <v>0.82</v>
      </c>
      <c r="Q74" s="27">
        <f t="shared" si="17"/>
        <v>7.8740830532398274</v>
      </c>
      <c r="R74" s="27">
        <f t="shared" si="18"/>
        <v>7.6641875364597611</v>
      </c>
      <c r="S74" s="28">
        <f t="shared" si="13"/>
        <v>95.86063196722408</v>
      </c>
      <c r="T74" s="28">
        <f t="shared" si="14"/>
        <v>95.391277238496343</v>
      </c>
      <c r="U74" s="119">
        <f>46.3+33.9*LOG10($C$3)-13.82*LOG10($B$87)-$C$62+(44.9-6.55*LOG10($B$87))*LOG10(P74)</f>
        <v>136.98528568308888</v>
      </c>
      <c r="V74" s="119">
        <f>46.3+33.9*LOG10($F$3)-13.82*LOG10($B$87)-$C$63+(44.9-6.55*LOG10($B$87))*LOG10($P74)</f>
        <v>136.17893425913465</v>
      </c>
      <c r="W74">
        <f t="shared" si="15"/>
        <v>109.00568189584945</v>
      </c>
      <c r="X74">
        <f t="shared" si="16"/>
        <v>108.53632716712171</v>
      </c>
      <c r="Y74">
        <v>15.9984</v>
      </c>
    </row>
    <row r="75" spans="1:25" ht="20" thickBot="1" x14ac:dyDescent="0.3">
      <c r="A75" s="48" t="s">
        <v>120</v>
      </c>
      <c r="B75" s="49">
        <v>-105.4</v>
      </c>
      <c r="C75" s="49">
        <v>-94.4</v>
      </c>
      <c r="D75" s="5"/>
      <c r="P75" s="118">
        <v>0.83</v>
      </c>
      <c r="Q75" s="27">
        <f t="shared" si="17"/>
        <v>7.9219502604129417</v>
      </c>
      <c r="R75" s="27">
        <f t="shared" si="18"/>
        <v>7.710778771291908</v>
      </c>
      <c r="S75" s="28">
        <f t="shared" si="13"/>
        <v>95.965916767071221</v>
      </c>
      <c r="T75" s="28">
        <f t="shared" si="14"/>
        <v>95.496562038343484</v>
      </c>
      <c r="U75" s="119">
        <f>46.3+33.9*LOG10($C$3)-13.82*LOG10($B$87)-$C$62+(44.9-6.55*LOG10($B$87))*LOG10(P75)</f>
        <v>137.1767895401652</v>
      </c>
      <c r="V75" s="119">
        <f>46.3+33.9*LOG10($F$3)-13.82*LOG10($B$87)-$C$63+(44.9-6.55*LOG10($B$87))*LOG10($P75)</f>
        <v>136.37043811621098</v>
      </c>
      <c r="W75">
        <f t="shared" si="15"/>
        <v>109.33316669569659</v>
      </c>
      <c r="X75">
        <f t="shared" si="16"/>
        <v>108.86381196696885</v>
      </c>
      <c r="Y75">
        <v>16.220600000000001</v>
      </c>
    </row>
    <row r="76" spans="1:25" ht="20" thickBot="1" x14ac:dyDescent="0.3">
      <c r="A76" s="139" t="s">
        <v>25</v>
      </c>
      <c r="B76" s="140" t="s">
        <v>117</v>
      </c>
      <c r="C76" s="140" t="s">
        <v>118</v>
      </c>
      <c r="D76" s="5"/>
      <c r="P76" s="118">
        <v>0.84</v>
      </c>
      <c r="Q76" s="27">
        <f t="shared" si="17"/>
        <v>7.9695299690505408</v>
      </c>
      <c r="R76" s="27">
        <f t="shared" si="18"/>
        <v>7.757090171294049</v>
      </c>
      <c r="S76" s="28">
        <f t="shared" si="13"/>
        <v>96.069940640787379</v>
      </c>
      <c r="T76" s="28">
        <f t="shared" si="14"/>
        <v>95.600585912059643</v>
      </c>
      <c r="U76" s="119">
        <f>46.3+33.9*LOG10($C$3)-13.82*LOG10($B$87)-$C$62+(44.9-6.55*LOG10($B$87))*LOG10(P76)</f>
        <v>137.36599988271783</v>
      </c>
      <c r="V76" s="119">
        <f>46.3+33.9*LOG10($F$3)-13.82*LOG10($B$87)-$C$63+(44.9-6.55*LOG10($B$87))*LOG10($P76)</f>
        <v>136.5596484587636</v>
      </c>
      <c r="W76">
        <f t="shared" si="15"/>
        <v>109.65939056941274</v>
      </c>
      <c r="X76">
        <f t="shared" si="16"/>
        <v>109.19003584068501</v>
      </c>
      <c r="Y76">
        <v>16.442799999999998</v>
      </c>
    </row>
    <row r="77" spans="1:25" ht="20" thickBot="1" x14ac:dyDescent="0.3">
      <c r="A77" s="48" t="s">
        <v>119</v>
      </c>
      <c r="B77" s="49">
        <v>-106.9</v>
      </c>
      <c r="C77" s="49">
        <v>-96.7</v>
      </c>
      <c r="D77" s="5"/>
      <c r="P77" s="118">
        <v>0.85</v>
      </c>
      <c r="Q77" s="27">
        <f t="shared" si="17"/>
        <v>8.0168272980483213</v>
      </c>
      <c r="R77" s="27">
        <f t="shared" si="18"/>
        <v>7.8031267189100255</v>
      </c>
      <c r="S77" s="28">
        <f t="shared" si="13"/>
        <v>96.172733433835603</v>
      </c>
      <c r="T77" s="28">
        <f t="shared" si="14"/>
        <v>95.703378705107866</v>
      </c>
      <c r="U77" s="119">
        <f>46.3+33.9*LOG10($C$3)-13.82*LOG10($B$87)-$C$62+(44.9-6.55*LOG10($B$87))*LOG10(P77)</f>
        <v>137.55297099703785</v>
      </c>
      <c r="V77" s="119">
        <f>46.3+33.9*LOG10($F$3)-13.82*LOG10($B$87)-$C$63+(44.9-6.55*LOG10($B$87))*LOG10($P77)</f>
        <v>136.74661957308362</v>
      </c>
      <c r="W77">
        <f t="shared" si="15"/>
        <v>109.98438336246097</v>
      </c>
      <c r="X77">
        <f t="shared" si="16"/>
        <v>109.51502863373322</v>
      </c>
      <c r="Y77">
        <v>16.664999999999999</v>
      </c>
    </row>
    <row r="78" spans="1:25" ht="20" thickBot="1" x14ac:dyDescent="0.3">
      <c r="A78" s="48" t="s">
        <v>120</v>
      </c>
      <c r="B78" s="49">
        <v>-101.4</v>
      </c>
      <c r="C78" s="49">
        <v>-90.4</v>
      </c>
      <c r="D78" s="5"/>
      <c r="P78" s="118">
        <v>0.86</v>
      </c>
      <c r="Q78" s="27">
        <f t="shared" si="17"/>
        <v>8.0638472161785639</v>
      </c>
      <c r="R78" s="27">
        <f t="shared" si="18"/>
        <v>7.8488932504620257</v>
      </c>
      <c r="S78" s="28">
        <f t="shared" si="13"/>
        <v>96.274323944421099</v>
      </c>
      <c r="T78" s="28">
        <f t="shared" si="14"/>
        <v>95.804969215693362</v>
      </c>
      <c r="U78" s="119">
        <f>46.3+33.9*LOG10($C$3)-13.82*LOG10($B$87)-$C$62+(44.9-6.55*LOG10($B$87))*LOG10(P78)</f>
        <v>137.7377552645458</v>
      </c>
      <c r="V78" s="119">
        <f>46.3+33.9*LOG10($F$3)-13.82*LOG10($B$87)-$C$63+(44.9-6.55*LOG10($B$87))*LOG10($P78)</f>
        <v>136.93140384059157</v>
      </c>
      <c r="W78">
        <f t="shared" si="15"/>
        <v>110.30817387304647</v>
      </c>
      <c r="X78">
        <f t="shared" si="16"/>
        <v>109.83881914431872</v>
      </c>
      <c r="Y78">
        <v>16.8872</v>
      </c>
    </row>
    <row r="79" spans="1:25" ht="19" x14ac:dyDescent="0.25">
      <c r="D79" s="1"/>
      <c r="P79" s="118">
        <v>0.87</v>
      </c>
      <c r="Q79" s="27">
        <f t="shared" si="17"/>
        <v>8.1105945481825685</v>
      </c>
      <c r="R79" s="27">
        <f t="shared" si="18"/>
        <v>7.8943944620806183</v>
      </c>
      <c r="S79" s="28">
        <f t="shared" si="13"/>
        <v>96.374739971922111</v>
      </c>
      <c r="T79" s="28">
        <f t="shared" si="14"/>
        <v>95.905385243194374</v>
      </c>
      <c r="U79" s="119">
        <f>46.3+33.9*LOG10($C$3)-13.82*LOG10($B$87)-$C$62+(44.9-6.55*LOG10($B$87))*LOG10(P79)</f>
        <v>137.92040324988315</v>
      </c>
      <c r="V79" s="119">
        <f>46.3+33.9*LOG10($F$3)-13.82*LOG10($B$87)-$C$63+(44.9-6.55*LOG10($B$87))*LOG10($P79)</f>
        <v>137.11405182592893</v>
      </c>
      <c r="W79">
        <f t="shared" si="15"/>
        <v>110.63078990054747</v>
      </c>
      <c r="X79">
        <f t="shared" si="16"/>
        <v>110.16143517181975</v>
      </c>
      <c r="Y79">
        <v>17.109400000000001</v>
      </c>
    </row>
    <row r="80" spans="1:25" ht="19" x14ac:dyDescent="0.25">
      <c r="D80" s="1"/>
      <c r="P80" s="118">
        <v>0.88</v>
      </c>
      <c r="Q80" s="27">
        <f t="shared" si="17"/>
        <v>8.1570739805488373</v>
      </c>
      <c r="R80" s="27">
        <f t="shared" si="18"/>
        <v>7.9396349153289112</v>
      </c>
      <c r="S80" s="28">
        <f t="shared" si="13"/>
        <v>96.474008362553121</v>
      </c>
      <c r="T80" s="28">
        <f t="shared" si="14"/>
        <v>96.004653633825384</v>
      </c>
      <c r="U80" s="119">
        <f>46.3+33.9*LOG10($C$3)-13.82*LOG10($B$87)-$C$62+(44.9-6.55*LOG10($B$87))*LOG10(P80)</f>
        <v>138.10096378396969</v>
      </c>
      <c r="V80" s="119">
        <f>46.3+33.9*LOG10($F$3)-13.82*LOG10($B$87)-$C$63+(44.9-6.55*LOG10($B$87))*LOG10($P80)</f>
        <v>137.29461236001546</v>
      </c>
      <c r="W80">
        <f t="shared" si="15"/>
        <v>110.9522582911785</v>
      </c>
      <c r="X80">
        <f t="shared" si="16"/>
        <v>110.48290356245074</v>
      </c>
      <c r="Y80">
        <v>17.331600000000002</v>
      </c>
    </row>
    <row r="81" spans="1:25" ht="19" x14ac:dyDescent="0.25">
      <c r="D81" s="1"/>
      <c r="P81" s="118">
        <v>0.89</v>
      </c>
      <c r="Q81" s="27">
        <f t="shared" si="17"/>
        <v>8.2032900669965869</v>
      </c>
      <c r="R81" s="27">
        <f t="shared" si="18"/>
        <v>7.9846190425398955</v>
      </c>
      <c r="S81" s="28">
        <f t="shared" si="13"/>
        <v>96.572155052447997</v>
      </c>
      <c r="T81" s="28">
        <f t="shared" si="14"/>
        <v>96.10280032372026</v>
      </c>
      <c r="U81" s="119">
        <f>46.3+33.9*LOG10($C$3)-13.82*LOG10($B$87)-$C$62+(44.9-6.55*LOG10($B$87))*LOG10(P81)</f>
        <v>138.27948404236815</v>
      </c>
      <c r="V81" s="119">
        <f>46.3+33.9*LOG10($F$3)-13.82*LOG10($B$87)-$C$63+(44.9-6.55*LOG10($B$87))*LOG10($P81)</f>
        <v>137.47313261841396</v>
      </c>
      <c r="W81">
        <f t="shared" si="15"/>
        <v>111.27260498107336</v>
      </c>
      <c r="X81">
        <f t="shared" si="16"/>
        <v>110.80325025234562</v>
      </c>
      <c r="Y81">
        <v>17.553799999999999</v>
      </c>
    </row>
    <row r="82" spans="1:25" ht="19" x14ac:dyDescent="0.25">
      <c r="A82" s="23" t="s">
        <v>0</v>
      </c>
      <c r="B82" s="137" t="s">
        <v>9</v>
      </c>
      <c r="C82" s="138"/>
      <c r="D82" s="1"/>
      <c r="P82" s="118">
        <v>0.9</v>
      </c>
      <c r="Q82" s="27">
        <f t="shared" si="17"/>
        <v>8.2492472336827749</v>
      </c>
      <c r="R82" s="27">
        <f t="shared" si="18"/>
        <v>8.0293511518846596</v>
      </c>
      <c r="S82" s="28">
        <f t="shared" si="13"/>
        <v>96.669205108336243</v>
      </c>
      <c r="T82" s="28">
        <f t="shared" si="14"/>
        <v>96.199850379608506</v>
      </c>
      <c r="U82" s="119">
        <f>46.3+33.9*LOG10($C$3)-13.82*LOG10($B$87)-$C$62+(44.9-6.55*LOG10($B$87))*LOG10(P82)</f>
        <v>138.45600961927056</v>
      </c>
      <c r="V82" s="119">
        <f>46.3+33.9*LOG10($F$3)-13.82*LOG10($B$87)-$C$63+(44.9-6.55*LOG10($B$87))*LOG10($P82)</f>
        <v>137.64965819531633</v>
      </c>
      <c r="W82">
        <f t="shared" si="15"/>
        <v>111.5918550369616</v>
      </c>
      <c r="X82">
        <f t="shared" si="16"/>
        <v>111.12250030823387</v>
      </c>
      <c r="Y82">
        <v>17.776</v>
      </c>
    </row>
    <row r="83" spans="1:25" ht="19" x14ac:dyDescent="0.25">
      <c r="A83" s="23" t="s">
        <v>1</v>
      </c>
      <c r="B83" s="40">
        <v>1710</v>
      </c>
      <c r="C83" s="40">
        <v>1880</v>
      </c>
      <c r="D83" s="1"/>
      <c r="P83" s="118">
        <v>0.91</v>
      </c>
      <c r="Q83" s="27">
        <f t="shared" si="17"/>
        <v>8.2949497841494466</v>
      </c>
      <c r="R83" s="27">
        <f t="shared" si="18"/>
        <v>8.073835432187872</v>
      </c>
      <c r="S83" s="28">
        <f t="shared" si="13"/>
        <v>96.765182765971616</v>
      </c>
      <c r="T83" s="28">
        <f t="shared" si="14"/>
        <v>96.295828037243879</v>
      </c>
      <c r="U83" s="119">
        <f>46.3+33.9*LOG10($C$3)-13.82*LOG10($B$87)-$C$62+(44.9-6.55*LOG10($B$87))*LOG10(P83)</f>
        <v>138.63058459739665</v>
      </c>
      <c r="V83" s="119">
        <f>46.3+33.9*LOG10($F$3)-13.82*LOG10($B$87)-$C$63+(44.9-6.55*LOG10($B$87))*LOG10($P83)</f>
        <v>137.82423317344242</v>
      </c>
      <c r="W83">
        <f t="shared" si="15"/>
        <v>111.91003269459698</v>
      </c>
      <c r="X83">
        <f t="shared" si="16"/>
        <v>111.44067796586924</v>
      </c>
      <c r="Y83">
        <v>17.998200000000001</v>
      </c>
    </row>
    <row r="84" spans="1:25" ht="19" x14ac:dyDescent="0.25">
      <c r="A84" s="23" t="s">
        <v>2</v>
      </c>
      <c r="B84" s="40" t="s">
        <v>10</v>
      </c>
      <c r="C84" s="40">
        <v>95</v>
      </c>
      <c r="P84" s="118">
        <v>0.92</v>
      </c>
      <c r="Q84" s="27">
        <f t="shared" si="17"/>
        <v>8.3404019040271056</v>
      </c>
      <c r="R84" s="27">
        <f t="shared" si="18"/>
        <v>8.1180759575057628</v>
      </c>
      <c r="S84" s="28">
        <f t="shared" si="13"/>
        <v>96.86011146646085</v>
      </c>
      <c r="T84" s="28">
        <f t="shared" si="14"/>
        <v>96.390756737733113</v>
      </c>
      <c r="U84" s="119">
        <f>46.3+33.9*LOG10($C$3)-13.82*LOG10($B$87)-$C$62+(44.9-6.55*LOG10($B$87))*LOG10(P84)</f>
        <v>138.80325161407259</v>
      </c>
      <c r="V84" s="119">
        <f>46.3+33.9*LOG10($F$3)-13.82*LOG10($B$87)-$C$63+(44.9-6.55*LOG10($B$87))*LOG10($P84)</f>
        <v>137.99690019011837</v>
      </c>
      <c r="W84">
        <f t="shared" si="15"/>
        <v>112.22716139508621</v>
      </c>
      <c r="X84">
        <f t="shared" si="16"/>
        <v>111.75780666635848</v>
      </c>
      <c r="Y84">
        <v>18.220400000000001</v>
      </c>
    </row>
    <row r="85" spans="1:25" ht="19" x14ac:dyDescent="0.25">
      <c r="A85" s="24" t="s">
        <v>83</v>
      </c>
      <c r="B85" s="40">
        <v>1711</v>
      </c>
      <c r="C85" s="40">
        <v>1806</v>
      </c>
      <c r="P85" s="118">
        <v>0.93</v>
      </c>
      <c r="Q85" s="27">
        <f t="shared" si="17"/>
        <v>8.3856076655086245</v>
      </c>
      <c r="R85" s="27">
        <f t="shared" si="18"/>
        <v>8.1620766914807845</v>
      </c>
      <c r="S85" s="28">
        <f t="shared" si="13"/>
        <v>96.954013890628445</v>
      </c>
      <c r="T85" s="28">
        <f t="shared" si="14"/>
        <v>96.484659161900709</v>
      </c>
      <c r="U85" s="119">
        <f>46.3+33.9*LOG10($C$3)-13.82*LOG10($B$87)-$C$62+(44.9-6.55*LOG10($B$87))*LOG10(P85)</f>
        <v>138.97405192373762</v>
      </c>
      <c r="V85" s="119">
        <f>46.3+33.9*LOG10($F$3)-13.82*LOG10($B$87)-$C$63+(44.9-6.55*LOG10($B$87))*LOG10($P85)</f>
        <v>138.16770049978339</v>
      </c>
      <c r="W85">
        <f t="shared" si="15"/>
        <v>112.54326381925381</v>
      </c>
      <c r="X85">
        <f t="shared" si="16"/>
        <v>112.07390909052607</v>
      </c>
      <c r="Y85">
        <v>18.442599999999999</v>
      </c>
    </row>
    <row r="86" spans="1:25" ht="19" x14ac:dyDescent="0.25">
      <c r="A86" s="23" t="s">
        <v>3</v>
      </c>
      <c r="B86" s="112">
        <v>200</v>
      </c>
      <c r="C86" s="111"/>
      <c r="P86" s="118">
        <v>0.94</v>
      </c>
      <c r="Q86" s="27">
        <f t="shared" si="17"/>
        <v>8.4305710316072329</v>
      </c>
      <c r="R86" s="27">
        <f t="shared" si="18"/>
        <v>8.2058414914860922</v>
      </c>
      <c r="S86" s="28">
        <f t="shared" si="13"/>
        <v>97.046911991543709</v>
      </c>
      <c r="T86" s="28">
        <f t="shared" si="14"/>
        <v>96.577557262815986</v>
      </c>
      <c r="U86" s="119">
        <f>46.3+33.9*LOG10($C$3)-13.82*LOG10($B$87)-$C$62+(44.9-6.55*LOG10($B$87))*LOG10(P86)</f>
        <v>139.14302545710774</v>
      </c>
      <c r="V86" s="119">
        <f>46.3+33.9*LOG10($F$3)-13.82*LOG10($B$87)-$C$63+(44.9-6.55*LOG10($B$87))*LOG10($P86)</f>
        <v>138.33667403315351</v>
      </c>
      <c r="W86">
        <f t="shared" si="15"/>
        <v>112.85836192016907</v>
      </c>
      <c r="X86">
        <f t="shared" si="16"/>
        <v>112.38900719144135</v>
      </c>
      <c r="Y86">
        <v>18.6648</v>
      </c>
    </row>
    <row r="87" spans="1:25" ht="19" x14ac:dyDescent="0.25">
      <c r="A87" s="23" t="s">
        <v>4</v>
      </c>
      <c r="B87" s="112">
        <v>20</v>
      </c>
      <c r="C87" s="111"/>
      <c r="P87" s="118">
        <v>0.95</v>
      </c>
      <c r="Q87" s="27">
        <f t="shared" si="17"/>
        <v>8.4752958602111974</v>
      </c>
      <c r="R87" s="27">
        <f t="shared" si="18"/>
        <v>8.2493741125721467</v>
      </c>
      <c r="S87" s="28">
        <f t="shared" si="13"/>
        <v>97.138827025326691</v>
      </c>
      <c r="T87" s="28">
        <f t="shared" si="14"/>
        <v>96.669472296598968</v>
      </c>
      <c r="U87" s="119">
        <f>46.3+33.9*LOG10($C$3)-13.82*LOG10($B$87)-$C$62+(44.9-6.55*LOG10($B$87))*LOG10(P87)</f>
        <v>139.31021087720919</v>
      </c>
      <c r="V87" s="119">
        <f>46.3+33.9*LOG10($F$3)-13.82*LOG10($B$87)-$C$63+(44.9-6.55*LOG10($B$87))*LOG10($P87)</f>
        <v>138.50385945325496</v>
      </c>
      <c r="W87">
        <f t="shared" si="15"/>
        <v>113.17247695395206</v>
      </c>
      <c r="X87">
        <f t="shared" si="16"/>
        <v>112.70312222522433</v>
      </c>
      <c r="Y87">
        <v>18.887</v>
      </c>
    </row>
    <row r="88" spans="1:25" ht="19" x14ac:dyDescent="0.25">
      <c r="A88" s="23" t="s">
        <v>5</v>
      </c>
      <c r="B88" s="112">
        <v>1</v>
      </c>
      <c r="C88" s="111"/>
      <c r="P88" s="118">
        <v>0.96</v>
      </c>
      <c r="Q88" s="27">
        <f t="shared" si="17"/>
        <v>8.5197859079469307</v>
      </c>
      <c r="R88" s="27">
        <f t="shared" si="18"/>
        <v>8.2926782112268338</v>
      </c>
      <c r="S88" s="28">
        <f t="shared" si="13"/>
        <v>97.229779580341116</v>
      </c>
      <c r="T88" s="28">
        <f t="shared" si="14"/>
        <v>96.760424851613379</v>
      </c>
      <c r="U88" s="119">
        <f>46.3+33.9*LOG10($C$3)-13.82*LOG10($B$87)-$C$62+(44.9-6.55*LOG10($B$87))*LOG10(P88)</f>
        <v>139.47564563247769</v>
      </c>
      <c r="V88" s="119">
        <f>46.3+33.9*LOG10($F$3)-13.82*LOG10($B$87)-$C$63+(44.9-6.55*LOG10($B$87))*LOG10($P88)</f>
        <v>138.66929420852347</v>
      </c>
      <c r="W88">
        <f t="shared" si="15"/>
        <v>113.48562950896648</v>
      </c>
      <c r="X88">
        <f t="shared" si="16"/>
        <v>113.01627478023875</v>
      </c>
      <c r="Y88">
        <v>19.109200000000001</v>
      </c>
    </row>
    <row r="89" spans="1:25" ht="19" x14ac:dyDescent="0.25">
      <c r="A89" s="23" t="s">
        <v>6</v>
      </c>
      <c r="B89" s="112">
        <v>1</v>
      </c>
      <c r="C89" s="111"/>
      <c r="P89" s="118">
        <v>0.97</v>
      </c>
      <c r="Q89" s="27">
        <f t="shared" si="17"/>
        <v>8.564044833861459</v>
      </c>
      <c r="R89" s="27">
        <f t="shared" si="18"/>
        <v>8.3357573489597865</v>
      </c>
      <c r="S89" s="28">
        <f t="shared" si="13"/>
        <v>97.319789604874643</v>
      </c>
      <c r="T89" s="28">
        <f t="shared" si="14"/>
        <v>96.850434876146906</v>
      </c>
      <c r="U89" s="119">
        <f>46.3+33.9*LOG10($C$3)-13.82*LOG10($B$87)-$C$62+(44.9-6.55*LOG10($B$87))*LOG10(P89)</f>
        <v>139.63936600710662</v>
      </c>
      <c r="V89" s="119">
        <f>46.3+33.9*LOG10($F$3)-13.82*LOG10($B$87)-$C$63+(44.9-6.55*LOG10($B$87))*LOG10($P89)</f>
        <v>138.83301458315239</v>
      </c>
      <c r="W89">
        <f t="shared" si="15"/>
        <v>113.79783953350001</v>
      </c>
      <c r="X89">
        <f t="shared" si="16"/>
        <v>113.32848480477227</v>
      </c>
      <c r="Y89">
        <v>19.331399999999999</v>
      </c>
    </row>
    <row r="90" spans="1:25" ht="19" x14ac:dyDescent="0.25">
      <c r="A90" s="23" t="s">
        <v>7</v>
      </c>
      <c r="B90" s="112" t="s">
        <v>11</v>
      </c>
      <c r="C90" s="111"/>
      <c r="D90" s="5"/>
      <c r="P90" s="118">
        <v>0.98</v>
      </c>
      <c r="Q90" s="27">
        <f t="shared" si="17"/>
        <v>8.6080762029344964</v>
      </c>
      <c r="R90" s="27">
        <f t="shared" si="18"/>
        <v>8.3786149957208238</v>
      </c>
      <c r="S90" s="28">
        <f t="shared" si="13"/>
        <v>97.408876433399641</v>
      </c>
      <c r="T90" s="28">
        <f t="shared" si="14"/>
        <v>96.939521704671904</v>
      </c>
      <c r="U90" s="119">
        <f>46.3+33.9*LOG10($C$3)-13.82*LOG10($B$87)-$C$62+(44.9-6.55*LOG10($B$87))*LOG10(P90)</f>
        <v>139.8014071688128</v>
      </c>
      <c r="V90" s="119">
        <f>46.3+33.9*LOG10($F$3)-13.82*LOG10($B$87)-$C$63+(44.9-6.55*LOG10($B$87))*LOG10($P90)</f>
        <v>138.99505574485858</v>
      </c>
      <c r="W90">
        <f t="shared" si="15"/>
        <v>114.10912636202501</v>
      </c>
      <c r="X90">
        <f t="shared" si="16"/>
        <v>113.63977163329727</v>
      </c>
      <c r="Y90">
        <v>19.553599999999999</v>
      </c>
    </row>
    <row r="91" spans="1:25" ht="19" x14ac:dyDescent="0.25">
      <c r="A91" s="23" t="s">
        <v>8</v>
      </c>
      <c r="B91" s="40" t="s">
        <v>12</v>
      </c>
      <c r="C91" s="40" t="s">
        <v>13</v>
      </c>
      <c r="D91" s="5"/>
      <c r="P91" s="118">
        <v>0.99</v>
      </c>
      <c r="Q91" s="27">
        <f t="shared" si="17"/>
        <v>8.6518834894296397</v>
      </c>
      <c r="R91" s="27">
        <f t="shared" si="18"/>
        <v>8.4212545331618305</v>
      </c>
      <c r="S91" s="28">
        <f t="shared" si="13"/>
        <v>97.497058811500736</v>
      </c>
      <c r="T91" s="28">
        <f t="shared" si="14"/>
        <v>97.027704082772999</v>
      </c>
      <c r="U91" s="119">
        <f>46.3+33.9*LOG10($C$3)-13.82*LOG10($B$87)-$C$62+(44.9-6.55*LOG10($B$87))*LOG10(P91)</f>
        <v>139.96180321417776</v>
      </c>
      <c r="V91" s="119">
        <f>46.3+33.9*LOG10($F$3)-13.82*LOG10($B$87)-$C$63+(44.9-6.55*LOG10($B$87))*LOG10($P91)</f>
        <v>139.15545179022354</v>
      </c>
      <c r="W91">
        <f t="shared" si="15"/>
        <v>114.4195087401261</v>
      </c>
      <c r="X91">
        <f t="shared" si="16"/>
        <v>113.95015401139837</v>
      </c>
      <c r="Y91">
        <v>19.7758</v>
      </c>
    </row>
    <row r="92" spans="1:25" ht="19" x14ac:dyDescent="0.25">
      <c r="A92" s="24" t="s">
        <v>82</v>
      </c>
      <c r="B92" s="25">
        <f>300/B85</f>
        <v>0.17533606078316774</v>
      </c>
      <c r="C92" s="26">
        <f>300/C85</f>
        <v>0.16611295681063123</v>
      </c>
      <c r="D92" s="5"/>
      <c r="P92" s="118">
        <v>1</v>
      </c>
      <c r="Q92" s="27">
        <f t="shared" si="17"/>
        <v>8.6954700800936138</v>
      </c>
      <c r="R92" s="27">
        <f t="shared" si="18"/>
        <v>8.4636792577507016</v>
      </c>
      <c r="S92" s="28">
        <f t="shared" si="13"/>
        <v>97.584354919549739</v>
      </c>
      <c r="T92" s="28">
        <f t="shared" si="14"/>
        <v>97.115000190822002</v>
      </c>
      <c r="U92" s="119">
        <f>46.3+33.9*LOG10($C$3)-13.82*LOG10($B$87)-$C$62+(44.9-6.55*LOG10($B$87))*LOG10(P92)</f>
        <v>140.12058721171022</v>
      </c>
      <c r="V92" s="119">
        <f>46.3+33.9*LOG10($F$3)-13.82*LOG10($B$87)-$C$63+(44.9-6.55*LOG10($B$87))*LOG10($P92)</f>
        <v>139.31423578775599</v>
      </c>
      <c r="W92">
        <f t="shared" si="15"/>
        <v>114.72900484817511</v>
      </c>
      <c r="X92">
        <f t="shared" si="16"/>
        <v>114.25965011944737</v>
      </c>
      <c r="Y92">
        <v>19.998000000000001</v>
      </c>
    </row>
    <row r="93" spans="1:25" ht="19" x14ac:dyDescent="0.25">
      <c r="C93" s="6"/>
      <c r="D93" s="5"/>
      <c r="P93" s="118">
        <v>1.01</v>
      </c>
      <c r="Q93" s="27">
        <f t="shared" si="17"/>
        <v>8.7388392772118912</v>
      </c>
      <c r="R93" s="27">
        <f t="shared" si="18"/>
        <v>8.5058923837455325</v>
      </c>
      <c r="S93" s="28">
        <f t="shared" si="13"/>
        <v>97.670782395202593</v>
      </c>
      <c r="T93" s="28">
        <f t="shared" si="14"/>
        <v>97.201427666474856</v>
      </c>
      <c r="U93" s="119">
        <f>46.3+33.9*LOG10($C$3)-13.82*LOG10($B$87)-$C$62+(44.9-6.55*LOG10($B$87))*LOG10(P93)</f>
        <v>140.27779124276617</v>
      </c>
      <c r="V93" s="119">
        <f>46.3+33.9*LOG10($F$3)-13.82*LOG10($B$87)-$C$63+(44.9-6.55*LOG10($B$87))*LOG10($P93)</f>
        <v>139.47143981881194</v>
      </c>
      <c r="W93">
        <f t="shared" si="15"/>
        <v>114.84543232382796</v>
      </c>
      <c r="X93">
        <f t="shared" si="16"/>
        <v>114.37607759510023</v>
      </c>
      <c r="Y93">
        <f>Y92+0.03</f>
        <v>20.028000000000002</v>
      </c>
    </row>
    <row r="94" spans="1:25" ht="19" x14ac:dyDescent="0.25">
      <c r="P94" s="118">
        <v>1.02</v>
      </c>
      <c r="Q94" s="27">
        <f t="shared" si="17"/>
        <v>8.7819943015285151</v>
      </c>
      <c r="R94" s="27">
        <f t="shared" si="18"/>
        <v>8.5478970460365904</v>
      </c>
      <c r="S94" s="28">
        <f t="shared" si="13"/>
        <v>97.756358354788091</v>
      </c>
      <c r="T94" s="28">
        <f t="shared" si="14"/>
        <v>97.287003626060354</v>
      </c>
      <c r="U94" s="119">
        <f>46.3+33.9*LOG10($C$3)-13.82*LOG10($B$87)-$C$62+(44.9-6.55*LOG10($B$87))*LOG10(P94)</f>
        <v>140.43344644045305</v>
      </c>
      <c r="V94" s="119">
        <f>46.3+33.9*LOG10($F$3)-13.82*LOG10($B$87)-$C$63+(44.9-6.55*LOG10($B$87))*LOG10($P94)</f>
        <v>139.62709501649883</v>
      </c>
      <c r="W94">
        <f t="shared" si="15"/>
        <v>114.96100828341346</v>
      </c>
      <c r="X94">
        <f t="shared" si="16"/>
        <v>114.49165355468573</v>
      </c>
      <c r="Y94">
        <f t="shared" ref="Y94:Y157" si="19">Y93+0.03</f>
        <v>20.058000000000003</v>
      </c>
    </row>
    <row r="95" spans="1:25" ht="19" x14ac:dyDescent="0.25">
      <c r="P95" s="118">
        <v>1.03</v>
      </c>
      <c r="Q95" s="27">
        <f t="shared" si="17"/>
        <v>8.8249382950373843</v>
      </c>
      <c r="R95" s="27">
        <f t="shared" si="18"/>
        <v>8.5896963028632065</v>
      </c>
      <c r="S95" s="28">
        <f t="shared" si="13"/>
        <v>97.841099413653183</v>
      </c>
      <c r="T95" s="28">
        <f t="shared" si="14"/>
        <v>97.37174468492546</v>
      </c>
      <c r="U95" s="119">
        <f>46.3+33.9*LOG10($C$3)-13.82*LOG10($B$87)-$C$62+(44.9-6.55*LOG10($B$87))*LOG10(P95)</f>
        <v>140.58758302663603</v>
      </c>
      <c r="V95" s="119">
        <f>46.3+33.9*LOG10($F$3)-13.82*LOG10($B$87)-$C$63+(44.9-6.55*LOG10($B$87))*LOG10($P95)</f>
        <v>139.7812316026818</v>
      </c>
      <c r="W95">
        <f t="shared" si="15"/>
        <v>115.07574934227856</v>
      </c>
      <c r="X95">
        <f t="shared" si="16"/>
        <v>114.60639461355083</v>
      </c>
      <c r="Y95">
        <f t="shared" si="19"/>
        <v>20.088000000000005</v>
      </c>
    </row>
    <row r="96" spans="1:25" ht="19" x14ac:dyDescent="0.25">
      <c r="P96" s="118">
        <v>1.04</v>
      </c>
      <c r="Q96" s="27">
        <f t="shared" si="17"/>
        <v>8.8676743236519098</v>
      </c>
      <c r="R96" s="27">
        <f t="shared" si="18"/>
        <v>8.6312931384122642</v>
      </c>
      <c r="S96" s="28">
        <f t="shared" si="13"/>
        <v>97.925021705525353</v>
      </c>
      <c r="T96" s="28">
        <f t="shared" si="14"/>
        <v>97.455666976797616</v>
      </c>
      <c r="U96" s="119">
        <f>46.3+33.9*LOG10($C$3)-13.82*LOG10($B$87)-$C$62+(44.9-6.55*LOG10($B$87))*LOG10(P96)</f>
        <v>140.74023034715651</v>
      </c>
      <c r="V96" s="119">
        <f>46.3+33.9*LOG10($F$3)-13.82*LOG10($B$87)-$C$63+(44.9-6.55*LOG10($B$87))*LOG10($P96)</f>
        <v>139.93387892320229</v>
      </c>
      <c r="W96">
        <f t="shared" si="15"/>
        <v>115.18967163415073</v>
      </c>
      <c r="X96">
        <f t="shared" si="16"/>
        <v>114.72031690542299</v>
      </c>
      <c r="Y96">
        <f t="shared" si="19"/>
        <v>20.118000000000006</v>
      </c>
    </row>
    <row r="97" spans="16:25" ht="19" x14ac:dyDescent="0.25">
      <c r="P97" s="118">
        <v>1.05</v>
      </c>
      <c r="Q97" s="27">
        <f t="shared" si="17"/>
        <v>8.9102053797594021</v>
      </c>
      <c r="R97" s="27">
        <f t="shared" si="18"/>
        <v>8.6726904653044912</v>
      </c>
      <c r="S97" s="28">
        <f t="shared" si="13"/>
        <v>98.008140900948504</v>
      </c>
      <c r="T97" s="28">
        <f t="shared" si="14"/>
        <v>97.538786172220767</v>
      </c>
      <c r="U97" s="119">
        <f>46.3+33.9*LOG10($C$3)-13.82*LOG10($B$87)-$C$62+(44.9-6.55*LOG10($B$87))*LOG10(P97)</f>
        <v>140.89141690536553</v>
      </c>
      <c r="V97" s="119">
        <f>46.3+33.9*LOG10($F$3)-13.82*LOG10($B$87)-$C$63+(44.9-6.55*LOG10($B$87))*LOG10($P97)</f>
        <v>140.08506548141131</v>
      </c>
      <c r="W97">
        <f t="shared" si="15"/>
        <v>115.30279082957388</v>
      </c>
      <c r="X97">
        <f t="shared" si="16"/>
        <v>114.83343610084614</v>
      </c>
      <c r="Y97">
        <f t="shared" si="19"/>
        <v>20.148000000000007</v>
      </c>
    </row>
    <row r="98" spans="16:25" ht="19" x14ac:dyDescent="0.25">
      <c r="P98" s="118">
        <v>1.06</v>
      </c>
      <c r="Q98" s="27">
        <f t="shared" si="17"/>
        <v>8.9525343846662455</v>
      </c>
      <c r="R98" s="27">
        <f t="shared" si="18"/>
        <v>8.7138911269744597</v>
      </c>
      <c r="S98" s="28">
        <f t="shared" si="13"/>
        <v>98.090472224845144</v>
      </c>
      <c r="T98" s="28">
        <f t="shared" si="14"/>
        <v>97.621117496117421</v>
      </c>
      <c r="U98" s="119">
        <f>46.3+33.9*LOG10($C$3)-13.82*LOG10($B$87)-$C$62+(44.9-6.55*LOG10($B$87))*LOG10(P98)</f>
        <v>141.04117039406759</v>
      </c>
      <c r="V98" s="119">
        <f>46.3+33.9*LOG10($F$3)-13.82*LOG10($B$87)-$C$63+(44.9-6.55*LOG10($B$87))*LOG10($P98)</f>
        <v>140.23481897011337</v>
      </c>
      <c r="W98">
        <f t="shared" si="15"/>
        <v>115.41512215347052</v>
      </c>
      <c r="X98">
        <f t="shared" si="16"/>
        <v>114.9457674247428</v>
      </c>
      <c r="Y98">
        <f t="shared" si="19"/>
        <v>20.178000000000008</v>
      </c>
    </row>
    <row r="99" spans="16:25" ht="19" x14ac:dyDescent="0.25">
      <c r="P99" s="118">
        <v>1.07</v>
      </c>
      <c r="Q99" s="27">
        <f t="shared" si="17"/>
        <v>8.994664190939508</v>
      </c>
      <c r="R99" s="27">
        <f t="shared" si="18"/>
        <v>8.7548978999497766</v>
      </c>
      <c r="S99" s="28">
        <f t="shared" si="13"/>
        <v>98.17203047325394</v>
      </c>
      <c r="T99" s="28">
        <f t="shared" si="14"/>
        <v>97.702675744526204</v>
      </c>
      <c r="U99" s="119">
        <f>46.3+33.9*LOG10($C$3)-13.82*LOG10($B$87)-$C$62+(44.9-6.55*LOG10($B$87))*LOG10(P99)</f>
        <v>141.18951772596495</v>
      </c>
      <c r="V99" s="119">
        <f>46.3+33.9*LOG10($F$3)-13.82*LOG10($B$87)-$C$63+(44.9-6.55*LOG10($B$87))*LOG10($P99)</f>
        <v>140.38316630201072</v>
      </c>
      <c r="W99">
        <f t="shared" si="15"/>
        <v>115.52668040187932</v>
      </c>
      <c r="X99">
        <f t="shared" si="16"/>
        <v>115.05732567315158</v>
      </c>
      <c r="Y99">
        <f t="shared" si="19"/>
        <v>20.208000000000009</v>
      </c>
    </row>
    <row r="100" spans="16:25" ht="19" x14ac:dyDescent="0.25">
      <c r="P100" s="118">
        <v>1.08</v>
      </c>
      <c r="Q100" s="27">
        <f t="shared" si="17"/>
        <v>9.0365975846502931</v>
      </c>
      <c r="R100" s="27">
        <f t="shared" si="18"/>
        <v>8.7957134960346348</v>
      </c>
      <c r="S100" s="28">
        <f t="shared" si="13"/>
        <v>98.252830029288731</v>
      </c>
      <c r="T100" s="28">
        <f t="shared" si="14"/>
        <v>97.783475300561008</v>
      </c>
      <c r="U100" s="119">
        <f>46.3+33.9*LOG10($C$3)-13.82*LOG10($B$87)-$C$62+(44.9-6.55*LOG10($B$87))*LOG10(P100)</f>
        <v>141.33648506268577</v>
      </c>
      <c r="V100" s="119">
        <f>46.3+33.9*LOG10($F$3)-13.82*LOG10($B$87)-$C$63+(44.9-6.55*LOG10($B$87))*LOG10($P100)</f>
        <v>140.53013363873154</v>
      </c>
      <c r="W100">
        <f t="shared" si="15"/>
        <v>115.63747995791411</v>
      </c>
      <c r="X100">
        <f t="shared" si="16"/>
        <v>115.16812522918639</v>
      </c>
      <c r="Y100">
        <f t="shared" si="19"/>
        <v>20.23800000000001</v>
      </c>
    </row>
    <row r="101" spans="16:25" ht="19" x14ac:dyDescent="0.25">
      <c r="P101" s="118">
        <v>1.0900000000000001</v>
      </c>
      <c r="Q101" s="27">
        <f t="shared" si="17"/>
        <v>9.07833728752383</v>
      </c>
      <c r="R101" s="27">
        <f t="shared" si="18"/>
        <v>8.8363405644025868</v>
      </c>
      <c r="S101" s="28">
        <f t="shared" si="13"/>
        <v>98.332884878362222</v>
      </c>
      <c r="T101" s="28">
        <f t="shared" si="14"/>
        <v>97.863530149634485</v>
      </c>
      <c r="U101" s="119">
        <f>46.3+33.9*LOG10($C$3)-13.82*LOG10($B$87)-$C$62+(44.9-6.55*LOG10($B$87))*LOG10(P101)</f>
        <v>141.48209784247439</v>
      </c>
      <c r="V101" s="119">
        <f>46.3+33.9*LOG10($F$3)-13.82*LOG10($B$87)-$C$63+(44.9-6.55*LOG10($B$87))*LOG10($P101)</f>
        <v>140.67574641852016</v>
      </c>
      <c r="W101">
        <f t="shared" si="15"/>
        <v>115.7475348069876</v>
      </c>
      <c r="X101">
        <f t="shared" si="16"/>
        <v>115.27818007825987</v>
      </c>
      <c r="Y101">
        <f t="shared" si="19"/>
        <v>20.268000000000011</v>
      </c>
    </row>
    <row r="102" spans="16:25" ht="19" x14ac:dyDescent="0.25">
      <c r="P102" s="118">
        <v>1.1000000000000001</v>
      </c>
      <c r="Q102" s="27">
        <f t="shared" si="17"/>
        <v>9.1198859590009995</v>
      </c>
      <c r="R102" s="27">
        <f t="shared" si="18"/>
        <v>8.8767816936031156</v>
      </c>
      <c r="S102" s="28">
        <f t="shared" si="13"/>
        <v>98.412208622714246</v>
      </c>
      <c r="T102" s="28">
        <f t="shared" si="14"/>
        <v>97.942853893986509</v>
      </c>
      <c r="U102" s="119">
        <f>46.3+33.9*LOG10($C$3)-13.82*LOG10($B$87)-$C$62+(44.9-6.55*LOG10($B$87))*LOG10(P102)</f>
        <v>141.62638080661742</v>
      </c>
      <c r="V102" s="119">
        <f>46.3+33.9*LOG10($F$3)-13.82*LOG10($B$87)-$C$63+(44.9-6.55*LOG10($B$87))*LOG10($P102)</f>
        <v>140.82002938266319</v>
      </c>
      <c r="W102">
        <f t="shared" si="15"/>
        <v>115.85685855133963</v>
      </c>
      <c r="X102">
        <f t="shared" si="16"/>
        <v>115.38750382261189</v>
      </c>
      <c r="Y102">
        <f t="shared" si="19"/>
        <v>20.298000000000012</v>
      </c>
    </row>
    <row r="103" spans="16:25" ht="19" x14ac:dyDescent="0.25">
      <c r="P103" s="118">
        <v>1.1100000000000001</v>
      </c>
      <c r="Q103" s="27">
        <f t="shared" si="17"/>
        <v>9.1612461982156983</v>
      </c>
      <c r="R103" s="27">
        <f t="shared" si="18"/>
        <v>8.9170394134863056</v>
      </c>
      <c r="S103" s="28">
        <f t="shared" si="13"/>
        <v>98.490814495282891</v>
      </c>
      <c r="T103" s="28">
        <f t="shared" si="14"/>
        <v>98.021459766555154</v>
      </c>
      <c r="U103" s="119">
        <f>46.3+33.9*LOG10($C$3)-13.82*LOG10($B$87)-$C$62+(44.9-6.55*LOG10($B$87))*LOG10(P103)</f>
        <v>141.76935802467358</v>
      </c>
      <c r="V103" s="119">
        <f>46.3+33.9*LOG10($F$3)-13.82*LOG10($B$87)-$C$63+(44.9-6.55*LOG10($B$87))*LOG10($P103)</f>
        <v>140.96300660071935</v>
      </c>
      <c r="W103">
        <f t="shared" si="15"/>
        <v>115.96546442390827</v>
      </c>
      <c r="X103">
        <f t="shared" si="16"/>
        <v>115.49610969518054</v>
      </c>
      <c r="Y103">
        <f t="shared" si="19"/>
        <v>20.328000000000014</v>
      </c>
    </row>
    <row r="104" spans="16:25" ht="19" x14ac:dyDescent="0.25">
      <c r="P104" s="118">
        <v>1.1200000000000001</v>
      </c>
      <c r="Q104" s="27">
        <f t="shared" si="17"/>
        <v>9.2024205458922399</v>
      </c>
      <c r="R104" s="27">
        <f t="shared" si="18"/>
        <v>8.9571161970496398</v>
      </c>
      <c r="S104" s="28">
        <f t="shared" si="13"/>
        <v>98.568715372953378</v>
      </c>
      <c r="T104" s="28">
        <f t="shared" si="14"/>
        <v>98.099360644225641</v>
      </c>
      <c r="U104" s="119">
        <f>46.3+33.9*LOG10($C$3)-13.82*LOG10($B$87)-$C$62+(44.9-6.55*LOG10($B$87))*LOG10(P104)</f>
        <v>141.91105291857266</v>
      </c>
      <c r="V104" s="119">
        <f>46.3+33.9*LOG10($F$3)-13.82*LOG10($B$87)-$C$63+(44.9-6.55*LOG10($B$87))*LOG10($P104)</f>
        <v>141.10470149461844</v>
      </c>
      <c r="W104">
        <f t="shared" si="15"/>
        <v>116.07336530157876</v>
      </c>
      <c r="X104">
        <f t="shared" si="16"/>
        <v>115.60401057285102</v>
      </c>
      <c r="Y104">
        <f t="shared" si="19"/>
        <v>20.358000000000015</v>
      </c>
    </row>
    <row r="105" spans="16:25" ht="19" x14ac:dyDescent="0.25">
      <c r="P105" s="118">
        <v>1.1299999999999999</v>
      </c>
      <c r="Q105" s="27">
        <f t="shared" si="17"/>
        <v>9.2434114861666554</v>
      </c>
      <c r="R105" s="27">
        <f t="shared" si="18"/>
        <v>8.9970144622107711</v>
      </c>
      <c r="S105" s="28">
        <f t="shared" si="13"/>
        <v>98.645923789218131</v>
      </c>
      <c r="T105" s="28">
        <f t="shared" si="14"/>
        <v>98.176569060490408</v>
      </c>
      <c r="U105" s="119">
        <f>46.3+33.9*LOG10($C$3)-13.82*LOG10($B$87)-$C$62+(44.9-6.55*LOG10($B$87))*LOG10(P105)</f>
        <v>142.05148828564296</v>
      </c>
      <c r="V105" s="119">
        <f>46.3+33.9*LOG10($F$3)-13.82*LOG10($B$87)-$C$63+(44.9-6.55*LOG10($B$87))*LOG10($P105)</f>
        <v>141.24513686168874</v>
      </c>
      <c r="W105">
        <f t="shared" si="15"/>
        <v>116.18057371784352</v>
      </c>
      <c r="X105">
        <f t="shared" si="16"/>
        <v>115.71121898911579</v>
      </c>
      <c r="Y105">
        <f t="shared" si="19"/>
        <v>20.388000000000016</v>
      </c>
    </row>
    <row r="106" spans="16:25" ht="19" x14ac:dyDescent="0.25">
      <c r="P106" s="118">
        <v>1.1399999999999999</v>
      </c>
      <c r="Q106" s="27">
        <f t="shared" si="17"/>
        <v>9.2842214483356482</v>
      </c>
      <c r="R106" s="27">
        <f t="shared" si="18"/>
        <v>9.0367365735098506</v>
      </c>
      <c r="S106" s="28">
        <f t="shared" si="13"/>
        <v>98.722451946279193</v>
      </c>
      <c r="T106" s="28">
        <f t="shared" si="14"/>
        <v>98.253097217551456</v>
      </c>
      <c r="U106" s="119">
        <f>46.3+33.9*LOG10($C$3)-13.82*LOG10($B$87)-$C$62+(44.9-6.55*LOG10($B$87))*LOG10(P106)</f>
        <v>142.19068632062437</v>
      </c>
      <c r="V106" s="119">
        <f>46.3+33.9*LOG10($F$3)-13.82*LOG10($B$87)-$C$63+(44.9-6.55*LOG10($B$87))*LOG10($P106)</f>
        <v>141.38433489667014</v>
      </c>
      <c r="W106">
        <f t="shared" si="15"/>
        <v>116.28710187490458</v>
      </c>
      <c r="X106">
        <f t="shared" si="16"/>
        <v>115.81774714617684</v>
      </c>
      <c r="Y106">
        <f t="shared" si="19"/>
        <v>20.418000000000017</v>
      </c>
    </row>
    <row r="107" spans="16:25" ht="19" x14ac:dyDescent="0.25">
      <c r="P107" s="118">
        <v>1.1499999999999999</v>
      </c>
      <c r="Q107" s="27">
        <f t="shared" si="17"/>
        <v>9.324852808536642</v>
      </c>
      <c r="R107" s="27">
        <f t="shared" si="18"/>
        <v>9.0762848437447889</v>
      </c>
      <c r="S107" s="28">
        <f t="shared" si="13"/>
        <v>98.798311726621975</v>
      </c>
      <c r="T107" s="28">
        <f t="shared" si="14"/>
        <v>98.328956997894238</v>
      </c>
      <c r="U107" s="119">
        <f>46.3+33.9*LOG10($C$3)-13.82*LOG10($B$87)-$C$62+(44.9-6.55*LOG10($B$87))*LOG10(P107)</f>
        <v>142.32866863672029</v>
      </c>
      <c r="V107" s="119">
        <f>46.3+33.9*LOG10($F$3)-13.82*LOG10($B$87)-$C$63+(44.9-6.55*LOG10($B$87))*LOG10($P107)</f>
        <v>141.52231721276607</v>
      </c>
      <c r="W107">
        <f t="shared" si="15"/>
        <v>116.39296165524736</v>
      </c>
      <c r="X107">
        <f t="shared" si="16"/>
        <v>115.92360692651962</v>
      </c>
      <c r="Y107">
        <f t="shared" si="19"/>
        <v>20.448000000000018</v>
      </c>
    </row>
    <row r="108" spans="16:25" ht="19" x14ac:dyDescent="0.25">
      <c r="P108" s="118">
        <v>1.1599999999999999</v>
      </c>
      <c r="Q108" s="27">
        <f t="shared" si="17"/>
        <v>9.3653078913622334</v>
      </c>
      <c r="R108" s="27">
        <f t="shared" si="18"/>
        <v>9.1156615355426709</v>
      </c>
      <c r="S108" s="28">
        <f t="shared" si="13"/>
        <v>98.873514704088109</v>
      </c>
      <c r="T108" s="28">
        <f t="shared" si="14"/>
        <v>98.404159975360372</v>
      </c>
      <c r="U108" s="119">
        <f>46.3+33.9*LOG10($C$3)-13.82*LOG10($B$87)-$C$62+(44.9-6.55*LOG10($B$87))*LOG10(P108)</f>
        <v>142.46545628573799</v>
      </c>
      <c r="V108" s="119">
        <f>46.3+33.9*LOG10($F$3)-13.82*LOG10($B$87)-$C$63+(44.9-6.55*LOG10($B$87))*LOG10($P108)</f>
        <v>141.65910486178376</v>
      </c>
      <c r="W108">
        <f t="shared" si="15"/>
        <v>116.4981646327135</v>
      </c>
      <c r="X108">
        <f t="shared" si="16"/>
        <v>116.02880990398576</v>
      </c>
      <c r="Y108">
        <f t="shared" si="19"/>
        <v>20.478000000000019</v>
      </c>
    </row>
    <row r="109" spans="16:25" ht="19" x14ac:dyDescent="0.25">
      <c r="P109" s="118">
        <v>1.17</v>
      </c>
      <c r="Q109" s="27">
        <f t="shared" si="17"/>
        <v>9.4055889714121452</v>
      </c>
      <c r="R109" s="27">
        <f t="shared" si="18"/>
        <v>9.1548688628703445</v>
      </c>
      <c r="S109" s="28">
        <f t="shared" si="13"/>
        <v>98.948072154472982</v>
      </c>
      <c r="T109" s="28">
        <f t="shared" si="14"/>
        <v>98.478717425745245</v>
      </c>
      <c r="U109" s="119">
        <f>46.3+33.9*LOG10($C$3)-13.82*LOG10($B$87)-$C$62+(44.9-6.55*LOG10($B$87))*LOG10(P109)</f>
        <v>142.60106977736459</v>
      </c>
      <c r="V109" s="119">
        <f>46.3+33.9*LOG10($F$3)-13.82*LOG10($B$87)-$C$63+(44.9-6.55*LOG10($B$87))*LOG10($P109)</f>
        <v>141.79471835341036</v>
      </c>
      <c r="W109">
        <f t="shared" si="15"/>
        <v>116.60272208309837</v>
      </c>
      <c r="X109">
        <f t="shared" si="16"/>
        <v>116.13336735437063</v>
      </c>
      <c r="Y109">
        <f t="shared" si="19"/>
        <v>20.50800000000002</v>
      </c>
    </row>
    <row r="110" spans="16:25" ht="19" x14ac:dyDescent="0.25">
      <c r="P110" s="118">
        <v>1.18</v>
      </c>
      <c r="Q110" s="27">
        <f t="shared" si="17"/>
        <v>9.4456982747856078</v>
      </c>
      <c r="R110" s="27">
        <f t="shared" si="18"/>
        <v>9.1939089924870245</v>
      </c>
      <c r="S110" s="28">
        <f t="shared" si="13"/>
        <v>99.021995065672243</v>
      </c>
      <c r="T110" s="28">
        <f t="shared" si="14"/>
        <v>98.552640336944521</v>
      </c>
      <c r="U110" s="119">
        <f>46.3+33.9*LOG10($C$3)-13.82*LOG10($B$87)-$C$62+(44.9-6.55*LOG10($B$87))*LOG10(P110)</f>
        <v>142.73552909762282</v>
      </c>
      <c r="V110" s="119">
        <f>46.3+33.9*LOG10($F$3)-13.82*LOG10($B$87)-$C$63+(44.9-6.55*LOG10($B$87))*LOG10($P110)</f>
        <v>141.92917767366859</v>
      </c>
      <c r="W110">
        <f t="shared" si="15"/>
        <v>116.70664499429763</v>
      </c>
      <c r="X110">
        <f t="shared" si="16"/>
        <v>116.23729026556991</v>
      </c>
      <c r="Y110">
        <f t="shared" si="19"/>
        <v>20.538000000000022</v>
      </c>
    </row>
    <row r="111" spans="16:25" ht="19" x14ac:dyDescent="0.25">
      <c r="P111" s="118">
        <v>1.19</v>
      </c>
      <c r="Q111" s="27">
        <f t="shared" si="17"/>
        <v>9.4856379805169588</v>
      </c>
      <c r="R111" s="27">
        <f t="shared" si="18"/>
        <v>9.2327840453416083</v>
      </c>
      <c r="S111" s="28">
        <f t="shared" si="13"/>
        <v>99.095294147400352</v>
      </c>
      <c r="T111" s="28">
        <f t="shared" si="14"/>
        <v>98.62593941867263</v>
      </c>
      <c r="U111" s="119">
        <f>46.3+33.9*LOG10($C$3)-13.82*LOG10($B$87)-$C$62+(44.9-6.55*LOG10($B$87))*LOG10(P111)</f>
        <v>142.86885372654802</v>
      </c>
      <c r="V111" s="119">
        <f>46.3+33.9*LOG10($F$3)-13.82*LOG10($B$87)-$C$63+(44.9-6.55*LOG10($B$87))*LOG10($P111)</f>
        <v>142.0625023025938</v>
      </c>
      <c r="W111">
        <f t="shared" si="15"/>
        <v>116.80994407602574</v>
      </c>
      <c r="X111">
        <f t="shared" si="16"/>
        <v>116.34058934729802</v>
      </c>
      <c r="Y111">
        <f t="shared" si="19"/>
        <v>20.568000000000023</v>
      </c>
    </row>
    <row r="112" spans="16:25" ht="19" x14ac:dyDescent="0.25">
      <c r="P112" s="118">
        <v>1.2</v>
      </c>
      <c r="Q112" s="27">
        <f t="shared" si="17"/>
        <v>9.5254102219570509</v>
      </c>
      <c r="R112" s="27">
        <f t="shared" si="18"/>
        <v>9.2714960979172805</v>
      </c>
      <c r="S112" s="28">
        <f t="shared" si="13"/>
        <v>99.167979840502241</v>
      </c>
      <c r="T112" s="28">
        <f t="shared" si="14"/>
        <v>98.698625111774504</v>
      </c>
      <c r="U112" s="119">
        <f>46.3+33.9*LOG10($C$3)-13.82*LOG10($B$87)-$C$62+(44.9-6.55*LOG10($B$87))*LOG10(P112)</f>
        <v>143.00106265512539</v>
      </c>
      <c r="V112" s="119">
        <f>46.3+33.9*LOG10($F$3)-13.82*LOG10($B$87)-$C$63+(44.9-6.55*LOG10($B$87))*LOG10($P112)</f>
        <v>142.19471123117117</v>
      </c>
      <c r="W112">
        <f t="shared" si="15"/>
        <v>116.91262976912763</v>
      </c>
      <c r="X112">
        <f t="shared" si="16"/>
        <v>116.4432750403999</v>
      </c>
      <c r="Y112">
        <f t="shared" si="19"/>
        <v>20.598000000000024</v>
      </c>
    </row>
    <row r="113" spans="16:25" ht="19" x14ac:dyDescent="0.25">
      <c r="P113" s="118">
        <v>1.21</v>
      </c>
      <c r="Q113" s="27">
        <f t="shared" si="17"/>
        <v>9.5650170881029748</v>
      </c>
      <c r="R113" s="27">
        <f t="shared" si="18"/>
        <v>9.3100471835257714</v>
      </c>
      <c r="S113" s="28">
        <f t="shared" si="13"/>
        <v>99.240062325878739</v>
      </c>
      <c r="T113" s="28">
        <f t="shared" si="14"/>
        <v>98.770707597151016</v>
      </c>
      <c r="U113" s="119">
        <f>46.3+33.9*LOG10($C$3)-13.82*LOG10($B$87)-$C$62+(44.9-6.55*LOG10($B$87))*LOG10(P113)</f>
        <v>143.13217440152459</v>
      </c>
      <c r="V113" s="119">
        <f>46.3+33.9*LOG10($F$3)-13.82*LOG10($B$87)-$C$63+(44.9-6.55*LOG10($B$87))*LOG10($P113)</f>
        <v>142.32582297757037</v>
      </c>
      <c r="W113">
        <f t="shared" si="15"/>
        <v>117.01471225450413</v>
      </c>
      <c r="X113">
        <f t="shared" si="16"/>
        <v>116.54535752577641</v>
      </c>
      <c r="Y113">
        <f t="shared" si="19"/>
        <v>20.628000000000025</v>
      </c>
    </row>
    <row r="114" spans="16:25" ht="19" x14ac:dyDescent="0.25">
      <c r="P114" s="118">
        <v>1.22</v>
      </c>
      <c r="Q114" s="27">
        <f t="shared" si="17"/>
        <v>9.6044606248784188</v>
      </c>
      <c r="R114" s="27">
        <f t="shared" si="18"/>
        <v>9.3484392935536</v>
      </c>
      <c r="S114" s="28">
        <f t="shared" si="13"/>
        <v>99.311551533044707</v>
      </c>
      <c r="T114" s="28">
        <f t="shared" si="14"/>
        <v>98.84219680431697</v>
      </c>
      <c r="U114" s="119">
        <f>46.3+33.9*LOG10($C$3)-13.82*LOG10($B$87)-$C$62+(44.9-6.55*LOG10($B$87))*LOG10(P114)</f>
        <v>143.26220702666598</v>
      </c>
      <c r="V114" s="119">
        <f>46.3+33.9*LOG10($F$3)-13.82*LOG10($B$87)-$C$63+(44.9-6.55*LOG10($B$87))*LOG10($P114)</f>
        <v>142.45585560271175</v>
      </c>
      <c r="W114">
        <f t="shared" si="15"/>
        <v>117.1162014616701</v>
      </c>
      <c r="X114">
        <f t="shared" si="16"/>
        <v>116.64684673294236</v>
      </c>
      <c r="Y114">
        <f t="shared" si="19"/>
        <v>20.658000000000026</v>
      </c>
    </row>
    <row r="115" spans="16:25" ht="19" x14ac:dyDescent="0.25">
      <c r="P115" s="118">
        <v>1.23</v>
      </c>
      <c r="Q115" s="27">
        <f t="shared" si="17"/>
        <v>9.6437428363669042</v>
      </c>
      <c r="R115" s="27">
        <f t="shared" si="18"/>
        <v>9.3866743786624305</v>
      </c>
      <c r="S115" s="28">
        <f t="shared" si="13"/>
        <v>99.382457148337707</v>
      </c>
      <c r="T115" s="28">
        <f t="shared" si="14"/>
        <v>98.91310241960997</v>
      </c>
      <c r="U115" s="119">
        <f>46.3+33.9*LOG10($C$3)-13.82*LOG10($B$87)-$C$62+(44.9-6.55*LOG10($B$87))*LOG10(P115)</f>
        <v>143.39117814915178</v>
      </c>
      <c r="V115" s="119">
        <f>46.3+33.9*LOG10($F$3)-13.82*LOG10($B$87)-$C$63+(44.9-6.55*LOG10($B$87))*LOG10($P115)</f>
        <v>142.58482672519756</v>
      </c>
      <c r="W115">
        <f t="shared" si="15"/>
        <v>117.2171070769631</v>
      </c>
      <c r="X115">
        <f t="shared" si="16"/>
        <v>116.74775234823537</v>
      </c>
      <c r="Y115">
        <f t="shared" si="19"/>
        <v>20.688000000000027</v>
      </c>
    </row>
    <row r="116" spans="16:25" ht="19" x14ac:dyDescent="0.25">
      <c r="P116" s="118">
        <v>1.24</v>
      </c>
      <c r="Q116" s="27">
        <f t="shared" si="17"/>
        <v>9.6828656859999871</v>
      </c>
      <c r="R116" s="27">
        <f t="shared" si="18"/>
        <v>9.4247543499456015</v>
      </c>
      <c r="S116" s="28">
        <f t="shared" si="13"/>
        <v>99.452788622794444</v>
      </c>
      <c r="T116" s="28">
        <f t="shared" si="14"/>
        <v>98.983433894066707</v>
      </c>
      <c r="U116" s="119">
        <f>46.3+33.9*LOG10($C$3)-13.82*LOG10($B$87)-$C$62+(44.9-6.55*LOG10($B$87))*LOG10(P116)</f>
        <v>143.51910495959245</v>
      </c>
      <c r="V116" s="119">
        <f>46.3+33.9*LOG10($F$3)-13.82*LOG10($B$87)-$C$63+(44.9-6.55*LOG10($B$87))*LOG10($P116)</f>
        <v>142.71275353563823</v>
      </c>
      <c r="W116">
        <f t="shared" si="15"/>
        <v>117.31743855141984</v>
      </c>
      <c r="X116">
        <f t="shared" si="16"/>
        <v>116.8480838226921</v>
      </c>
      <c r="Y116">
        <f t="shared" si="19"/>
        <v>20.718000000000028</v>
      </c>
    </row>
    <row r="117" spans="16:25" ht="19" x14ac:dyDescent="0.25">
      <c r="P117" s="118">
        <v>1.25</v>
      </c>
      <c r="Q117" s="27">
        <f t="shared" si="17"/>
        <v>9.7218310977024309</v>
      </c>
      <c r="R117" s="27">
        <f t="shared" si="18"/>
        <v>9.4626810800427652</v>
      </c>
      <c r="S117" s="28">
        <f t="shared" si="13"/>
        <v>99.522555179710878</v>
      </c>
      <c r="T117" s="28">
        <f t="shared" si="14"/>
        <v>99.053200450983141</v>
      </c>
      <c r="U117" s="119">
        <f>46.3+33.9*LOG10($C$3)-13.82*LOG10($B$87)-$C$62+(44.9-6.55*LOG10($B$87))*LOG10(P117)</f>
        <v>143.64600423435792</v>
      </c>
      <c r="V117" s="119">
        <f>46.3+33.9*LOG10($F$3)-13.82*LOG10($B$87)-$C$63+(44.9-6.55*LOG10($B$87))*LOG10($P117)</f>
        <v>142.83965281040369</v>
      </c>
      <c r="W117">
        <f t="shared" si="15"/>
        <v>117.41720510833628</v>
      </c>
      <c r="X117">
        <f t="shared" si="16"/>
        <v>116.94785037960854</v>
      </c>
      <c r="Y117">
        <f t="shared" si="19"/>
        <v>20.74800000000003</v>
      </c>
    </row>
    <row r="118" spans="16:25" ht="19" x14ac:dyDescent="0.25">
      <c r="P118" s="118">
        <v>1.26</v>
      </c>
      <c r="Q118" s="27">
        <f t="shared" si="17"/>
        <v>9.7606409569962196</v>
      </c>
      <c r="R118" s="27">
        <f t="shared" si="18"/>
        <v>9.500456404214491</v>
      </c>
      <c r="S118" s="28">
        <f t="shared" si="13"/>
        <v>99.591765821901006</v>
      </c>
      <c r="T118" s="28">
        <f t="shared" si="14"/>
        <v>99.12241109317327</v>
      </c>
      <c r="U118" s="119">
        <f>46.3+33.9*LOG10($C$3)-13.82*LOG10($B$87)-$C$62+(44.9-6.55*LOG10($B$87))*LOG10(P118)</f>
        <v>143.77189234878071</v>
      </c>
      <c r="V118" s="119">
        <f>46.3+33.9*LOG10($F$3)-13.82*LOG10($B$87)-$C$63+(44.9-6.55*LOG10($B$87))*LOG10($P118)</f>
        <v>142.96554092482648</v>
      </c>
      <c r="W118">
        <f t="shared" si="15"/>
        <v>117.51641575052641</v>
      </c>
      <c r="X118">
        <f t="shared" si="16"/>
        <v>117.04706102179867</v>
      </c>
      <c r="Y118">
        <f t="shared" si="19"/>
        <v>20.778000000000031</v>
      </c>
    </row>
    <row r="119" spans="16:25" ht="19" x14ac:dyDescent="0.25">
      <c r="P119" s="118">
        <v>1.27</v>
      </c>
      <c r="Q119" s="27">
        <f t="shared" si="17"/>
        <v>9.7992971120652381</v>
      </c>
      <c r="R119" s="27">
        <f t="shared" si="18"/>
        <v>9.5380821213785385</v>
      </c>
      <c r="S119" s="28">
        <f t="shared" si="13"/>
        <v>99.660429338668877</v>
      </c>
      <c r="T119" s="28">
        <f t="shared" si="14"/>
        <v>99.19107460994114</v>
      </c>
      <c r="U119" s="119">
        <f>46.3+33.9*LOG10($C$3)-13.82*LOG10($B$87)-$C$62+(44.9-6.55*LOG10($B$87))*LOG10(P119)</f>
        <v>143.8967852898374</v>
      </c>
      <c r="V119" s="119">
        <f>46.3+33.9*LOG10($F$3)-13.82*LOG10($B$87)-$C$63+(44.9-6.55*LOG10($B$87))*LOG10($P119)</f>
        <v>143.09043386588317</v>
      </c>
      <c r="W119">
        <f t="shared" si="15"/>
        <v>117.61507926729428</v>
      </c>
      <c r="X119">
        <f t="shared" si="16"/>
        <v>117.14572453856654</v>
      </c>
      <c r="Y119">
        <f t="shared" si="19"/>
        <v>20.808000000000032</v>
      </c>
    </row>
    <row r="120" spans="16:25" ht="19" x14ac:dyDescent="0.25">
      <c r="P120" s="118">
        <v>1.28</v>
      </c>
      <c r="Q120" s="27">
        <f t="shared" si="17"/>
        <v>9.8378013747822823</v>
      </c>
      <c r="R120" s="27">
        <f t="shared" si="18"/>
        <v>9.5755599951095132</v>
      </c>
      <c r="S120" s="28">
        <f t="shared" si="13"/>
        <v>99.728554312507114</v>
      </c>
      <c r="T120" s="28">
        <f t="shared" si="14"/>
        <v>99.259199583779377</v>
      </c>
      <c r="U120" s="119">
        <f>46.3+33.9*LOG10($C$3)-13.82*LOG10($B$87)-$C$62+(44.9-6.55*LOG10($B$87))*LOG10(P120)</f>
        <v>144.02069866833253</v>
      </c>
      <c r="V120" s="119">
        <f>46.3+33.9*LOG10($F$3)-13.82*LOG10($B$87)-$C$63+(44.9-6.55*LOG10($B$87))*LOG10($P120)</f>
        <v>143.2143472443783</v>
      </c>
      <c r="W120">
        <f t="shared" si="15"/>
        <v>117.71320424113252</v>
      </c>
      <c r="X120">
        <f t="shared" si="16"/>
        <v>117.24384951240478</v>
      </c>
      <c r="Y120">
        <f t="shared" si="19"/>
        <v>20.838000000000033</v>
      </c>
    </row>
    <row r="121" spans="16:25" ht="19" x14ac:dyDescent="0.25">
      <c r="P121" s="118">
        <v>1.29</v>
      </c>
      <c r="Q121" s="27">
        <f t="shared" si="17"/>
        <v>9.8761555217000385</v>
      </c>
      <c r="R121" s="27">
        <f t="shared" si="18"/>
        <v>9.6128917546034245</v>
      </c>
      <c r="S121" s="28">
        <f t="shared" si="13"/>
        <v>99.796149125534725</v>
      </c>
      <c r="T121" s="28">
        <f t="shared" si="14"/>
        <v>99.326794396806989</v>
      </c>
      <c r="U121" s="119">
        <f>46.3+33.9*LOG10($C$3)-13.82*LOG10($B$87)-$C$62+(44.9-6.55*LOG10($B$87))*LOG10(P121)</f>
        <v>144.14364773060871</v>
      </c>
      <c r="V121" s="119">
        <f>46.3+33.9*LOG10($F$3)-13.82*LOG10($B$87)-$C$63+(44.9-6.55*LOG10($B$87))*LOG10($P121)</f>
        <v>143.33729630665448</v>
      </c>
      <c r="W121">
        <f t="shared" si="15"/>
        <v>117.81079905416013</v>
      </c>
      <c r="X121">
        <f t="shared" si="16"/>
        <v>117.34144432543239</v>
      </c>
      <c r="Y121">
        <f t="shared" si="19"/>
        <v>20.868000000000034</v>
      </c>
    </row>
    <row r="122" spans="16:25" ht="19" x14ac:dyDescent="0.25">
      <c r="P122" s="118">
        <v>1.3</v>
      </c>
      <c r="Q122" s="27">
        <f t="shared" si="17"/>
        <v>9.9143612950075717</v>
      </c>
      <c r="R122" s="27">
        <f t="shared" si="18"/>
        <v>9.6500790956086622</v>
      </c>
      <c r="S122" s="28">
        <f t="shared" si="13"/>
        <v>99.863221965686478</v>
      </c>
      <c r="T122" s="28">
        <f t="shared" si="14"/>
        <v>99.393867236958741</v>
      </c>
      <c r="U122" s="119">
        <f>46.3+33.9*LOG10($C$3)-13.82*LOG10($B$87)-$C$62+(44.9-6.55*LOG10($B$87))*LOG10(P122)</f>
        <v>144.26564736980424</v>
      </c>
      <c r="V122" s="119">
        <f>46.3+33.9*LOG10($F$3)-13.82*LOG10($B$87)-$C$63+(44.9-6.55*LOG10($B$87))*LOG10($P122)</f>
        <v>143.45929594585002</v>
      </c>
      <c r="W122">
        <f t="shared" si="15"/>
        <v>117.90787189431188</v>
      </c>
      <c r="X122">
        <f t="shared" si="16"/>
        <v>117.43851716558414</v>
      </c>
      <c r="Y122">
        <f t="shared" si="19"/>
        <v>20.898000000000035</v>
      </c>
    </row>
    <row r="123" spans="16:25" ht="19" x14ac:dyDescent="0.25">
      <c r="P123" s="118">
        <v>1.31</v>
      </c>
      <c r="Q123" s="27">
        <f t="shared" si="17"/>
        <v>9.9524204034537362</v>
      </c>
      <c r="R123" s="27">
        <f t="shared" si="18"/>
        <v>9.6871236813248185</v>
      </c>
      <c r="S123" s="28">
        <f t="shared" si="13"/>
        <v>99.929780832665031</v>
      </c>
      <c r="T123" s="28">
        <f t="shared" si="14"/>
        <v>99.460426103937294</v>
      </c>
      <c r="U123" s="119">
        <f>46.3+33.9*LOG10($C$3)-13.82*LOG10($B$87)-$C$62+(44.9-6.55*LOG10($B$87))*LOG10(P123)</f>
        <v>144.38671213667968</v>
      </c>
      <c r="V123" s="119">
        <f>46.3+33.9*LOG10($F$3)-13.82*LOG10($B$87)-$C$63+(44.9-6.55*LOG10($B$87))*LOG10($P123)</f>
        <v>143.58036071272545</v>
      </c>
      <c r="W123">
        <f t="shared" si="15"/>
        <v>118.00443076129044</v>
      </c>
      <c r="X123">
        <f t="shared" si="16"/>
        <v>117.5350760325627</v>
      </c>
      <c r="Y123">
        <f t="shared" si="19"/>
        <v>20.928000000000036</v>
      </c>
    </row>
    <row r="124" spans="16:25" ht="19" x14ac:dyDescent="0.25">
      <c r="P124" s="118">
        <v>1.32</v>
      </c>
      <c r="Q124" s="27">
        <f t="shared" si="17"/>
        <v>9.9903345232389622</v>
      </c>
      <c r="R124" s="27">
        <f t="shared" si="18"/>
        <v>9.7240271432706766</v>
      </c>
      <c r="S124" s="28">
        <f t="shared" si="13"/>
        <v>99.995833543666734</v>
      </c>
      <c r="T124" s="28">
        <f t="shared" si="14"/>
        <v>99.526478814939011</v>
      </c>
      <c r="U124" s="119">
        <f>46.3+33.9*LOG10($C$3)-13.82*LOG10($B$87)-$C$62+(44.9-6.55*LOG10($B$87))*LOG10(P124)</f>
        <v>144.5068562500326</v>
      </c>
      <c r="V124" s="119">
        <f>46.3+33.9*LOG10($F$3)-13.82*LOG10($B$87)-$C$63+(44.9-6.55*LOG10($B$87))*LOG10($P124)</f>
        <v>143.70050482607837</v>
      </c>
      <c r="W124">
        <f t="shared" si="15"/>
        <v>118.10048347229214</v>
      </c>
      <c r="X124">
        <f t="shared" si="16"/>
        <v>117.63112874356442</v>
      </c>
      <c r="Y124">
        <f t="shared" si="19"/>
        <v>20.958000000000037</v>
      </c>
    </row>
    <row r="125" spans="16:25" ht="19" x14ac:dyDescent="0.25">
      <c r="P125" s="118">
        <v>1.33</v>
      </c>
      <c r="Q125" s="27">
        <f t="shared" si="17"/>
        <v>10.028105298876669</v>
      </c>
      <c r="R125" s="27">
        <f t="shared" si="18"/>
        <v>9.7607910821226831</v>
      </c>
      <c r="S125" s="28">
        <f t="shared" si="13"/>
        <v>100.06138773889145</v>
      </c>
      <c r="T125" s="28">
        <f t="shared" si="14"/>
        <v>99.592033010163732</v>
      </c>
      <c r="U125" s="119">
        <f>46.3+33.9*LOG10($C$3)-13.82*LOG10($B$87)-$C$62+(44.9-6.55*LOG10($B$87))*LOG10(P125)</f>
        <v>144.62609360671934</v>
      </c>
      <c r="V125" s="119">
        <f>46.3+33.9*LOG10($F$3)-13.82*LOG10($B$87)-$C$63+(44.9-6.55*LOG10($B$87))*LOG10($P125)</f>
        <v>143.81974218276511</v>
      </c>
      <c r="W125">
        <f t="shared" si="15"/>
        <v>118.19603766751686</v>
      </c>
      <c r="X125">
        <f t="shared" si="16"/>
        <v>117.72668293878914</v>
      </c>
      <c r="Y125">
        <f t="shared" si="19"/>
        <v>20.988000000000039</v>
      </c>
    </row>
    <row r="126" spans="16:25" ht="19" x14ac:dyDescent="0.25">
      <c r="P126" s="118">
        <v>1.34</v>
      </c>
      <c r="Q126" s="27">
        <f t="shared" si="17"/>
        <v>10.065734344025593</v>
      </c>
      <c r="R126" s="27">
        <f t="shared" si="18"/>
        <v>9.7974170685250748</v>
      </c>
      <c r="S126" s="28">
        <f t="shared" si="13"/>
        <v>100.1264508868459</v>
      </c>
      <c r="T126" s="28">
        <f t="shared" si="14"/>
        <v>99.657096158118165</v>
      </c>
      <c r="U126" s="119">
        <f>46.3+33.9*LOG10($C$3)-13.82*LOG10($B$87)-$C$62+(44.9-6.55*LOG10($B$87))*LOG10(P126)</f>
        <v>144.74443779130146</v>
      </c>
      <c r="V126" s="119">
        <f>46.3+33.9*LOG10($F$3)-13.82*LOG10($B$87)-$C$63+(44.9-6.55*LOG10($B$87))*LOG10($P126)</f>
        <v>143.93808636734724</v>
      </c>
      <c r="W126">
        <f t="shared" si="15"/>
        <v>118.29110081547131</v>
      </c>
      <c r="X126">
        <f t="shared" si="16"/>
        <v>117.82174608674357</v>
      </c>
      <c r="Y126">
        <f t="shared" si="19"/>
        <v>21.01800000000004</v>
      </c>
    </row>
    <row r="127" spans="16:25" ht="19" x14ac:dyDescent="0.25">
      <c r="P127" s="118">
        <v>1.35</v>
      </c>
      <c r="Q127" s="27">
        <f t="shared" si="17"/>
        <v>10.103223242294233</v>
      </c>
      <c r="R127" s="27">
        <f t="shared" si="18"/>
        <v>9.8339066438728864</v>
      </c>
      <c r="S127" s="28">
        <f t="shared" si="13"/>
        <v>100.19103028944987</v>
      </c>
      <c r="T127" s="28">
        <f t="shared" si="14"/>
        <v>99.721675560722133</v>
      </c>
      <c r="U127" s="119">
        <f>46.3+33.9*LOG10($C$3)-13.82*LOG10($B$87)-$C$62+(44.9-6.55*LOG10($B$87))*LOG10(P127)</f>
        <v>144.86190208533347</v>
      </c>
      <c r="V127" s="119">
        <f>46.3+33.9*LOG10($F$3)-13.82*LOG10($B$87)-$C$63+(44.9-6.55*LOG10($B$87))*LOG10($P127)</f>
        <v>144.05555066137924</v>
      </c>
      <c r="W127">
        <f t="shared" si="15"/>
        <v>118.38568021807528</v>
      </c>
      <c r="X127">
        <f t="shared" si="16"/>
        <v>117.91632548934754</v>
      </c>
      <c r="Y127">
        <f t="shared" si="19"/>
        <v>21.048000000000041</v>
      </c>
    </row>
    <row r="128" spans="16:25" ht="19" x14ac:dyDescent="0.25">
      <c r="P128" s="118">
        <v>1.36</v>
      </c>
      <c r="Q128" s="27">
        <f t="shared" si="17"/>
        <v>10.140573548018494</v>
      </c>
      <c r="R128" s="27">
        <f t="shared" si="18"/>
        <v>9.8702613210688632</v>
      </c>
      <c r="S128" s="28">
        <f t="shared" si="13"/>
        <v>100.25513308695409</v>
      </c>
      <c r="T128" s="28">
        <f t="shared" si="14"/>
        <v>99.785778358226366</v>
      </c>
      <c r="U128" s="119">
        <f>46.3+33.9*LOG10($C$3)-13.82*LOG10($B$87)-$C$62+(44.9-6.55*LOG10($B$87))*LOG10(P128)</f>
        <v>144.97849947630789</v>
      </c>
      <c r="V128" s="119">
        <f>46.3+33.9*LOG10($F$3)-13.82*LOG10($B$87)-$C$63+(44.9-6.55*LOG10($B$87))*LOG10($P128)</f>
        <v>144.17214805235366</v>
      </c>
      <c r="W128">
        <f t="shared" si="15"/>
        <v>118.4797830155795</v>
      </c>
      <c r="X128">
        <f t="shared" si="16"/>
        <v>118.01042828685178</v>
      </c>
      <c r="Y128">
        <f t="shared" si="19"/>
        <v>21.078000000000042</v>
      </c>
    </row>
    <row r="129" spans="16:25" ht="19" x14ac:dyDescent="0.25">
      <c r="P129" s="118">
        <v>1.37</v>
      </c>
      <c r="Q129" s="27">
        <f t="shared" si="17"/>
        <v>10.177786787013689</v>
      </c>
      <c r="R129" s="27">
        <f t="shared" si="18"/>
        <v>9.9064825852554161</v>
      </c>
      <c r="S129" s="28">
        <f t="shared" si="13"/>
        <v>100.31876626267788</v>
      </c>
      <c r="T129" s="28">
        <f t="shared" si="14"/>
        <v>99.849411533950146</v>
      </c>
      <c r="U129" s="119">
        <f>46.3+33.9*LOG10($C$3)-13.82*LOG10($B$87)-$C$62+(44.9-6.55*LOG10($B$87))*LOG10(P129)</f>
        <v>145.09424266627275</v>
      </c>
      <c r="V129" s="119">
        <f>46.3+33.9*LOG10($F$3)-13.82*LOG10($B$87)-$C$63+(44.9-6.55*LOG10($B$87))*LOG10($P129)</f>
        <v>144.28789124231852</v>
      </c>
      <c r="W129">
        <f t="shared" si="15"/>
        <v>118.57341619130329</v>
      </c>
      <c r="X129">
        <f t="shared" si="16"/>
        <v>118.10406146257556</v>
      </c>
      <c r="Y129">
        <f t="shared" si="19"/>
        <v>21.108000000000043</v>
      </c>
    </row>
    <row r="130" spans="16:25" ht="19" x14ac:dyDescent="0.25">
      <c r="P130" s="118">
        <v>1.38</v>
      </c>
      <c r="Q130" s="27">
        <f t="shared" si="17"/>
        <v>10.214864457301841</v>
      </c>
      <c r="R130" s="27">
        <f t="shared" si="18"/>
        <v>9.9425718945225459</v>
      </c>
      <c r="S130" s="28">
        <f t="shared" si="13"/>
        <v>100.38193664757448</v>
      </c>
      <c r="T130" s="28">
        <f t="shared" si="14"/>
        <v>99.91258191884674</v>
      </c>
      <c r="U130" s="119">
        <f>46.3+33.9*LOG10($C$3)-13.82*LOG10($B$87)-$C$62+(44.9-6.55*LOG10($B$87))*LOG10(P130)</f>
        <v>145.2091440801355</v>
      </c>
      <c r="V130" s="119">
        <f>46.3+33.9*LOG10($F$3)-13.82*LOG10($B$87)-$C$63+(44.9-6.55*LOG10($B$87))*LOG10($P130)</f>
        <v>144.40279265618128</v>
      </c>
      <c r="W130">
        <f t="shared" si="15"/>
        <v>118.66658657619989</v>
      </c>
      <c r="X130">
        <f t="shared" si="16"/>
        <v>118.19723184747215</v>
      </c>
      <c r="Y130">
        <f t="shared" si="19"/>
        <v>21.138000000000044</v>
      </c>
    </row>
    <row r="131" spans="16:25" ht="19" x14ac:dyDescent="0.25">
      <c r="P131" s="118">
        <v>1.39</v>
      </c>
      <c r="Q131" s="27">
        <f t="shared" si="17"/>
        <v>10.251808029815351</v>
      </c>
      <c r="R131" s="27">
        <f t="shared" si="18"/>
        <v>9.9785306805927316</v>
      </c>
      <c r="S131" s="28">
        <f t="shared" ref="S131:S194" si="20">(20*LOG10(P131)+20*LOG10(1806/1000)+92.45)</f>
        <v>100.44465092463165</v>
      </c>
      <c r="T131" s="28">
        <f t="shared" ref="T131:T194" si="21">(20*LOG10(P131)+20*LOG10(1711/1000)+92.45)</f>
        <v>99.975296195903908</v>
      </c>
      <c r="U131" s="119">
        <f>46.3+33.9*LOG10($C$3)-13.82*LOG10($B$87)-$C$62+(44.9-6.55*LOG10($B$87))*LOG10(P131)</f>
        <v>145.32321587366729</v>
      </c>
      <c r="V131" s="119">
        <f>46.3+33.9*LOG10($F$3)-13.82*LOG10($B$87)-$C$63+(44.9-6.55*LOG10($B$87))*LOG10($P131)</f>
        <v>144.51686444971307</v>
      </c>
      <c r="W131">
        <f t="shared" ref="W131:W194" si="22">S131+Y131+$D$48+$D$49</f>
        <v>118.75930085325706</v>
      </c>
      <c r="X131">
        <f t="shared" ref="X131:X194" si="23">$T131+$Y131+$D$48+$D$49</f>
        <v>118.28994612452932</v>
      </c>
      <c r="Y131">
        <f t="shared" si="19"/>
        <v>21.168000000000045</v>
      </c>
    </row>
    <row r="132" spans="16:25" ht="19" x14ac:dyDescent="0.25">
      <c r="P132" s="118">
        <v>1.4</v>
      </c>
      <c r="Q132" s="27">
        <f t="shared" ref="Q132:Q195" si="24">SQRT((4*3.14*P132)/0.166112957)</f>
        <v>10.288618949077884</v>
      </c>
      <c r="R132" s="27">
        <f t="shared" ref="R132:R195" si="25">SQRT((4*3.14*P132)/0.175336061)</f>
        <v>10.014360349483697</v>
      </c>
      <c r="S132" s="28">
        <f t="shared" si="20"/>
        <v>100.5069156331145</v>
      </c>
      <c r="T132" s="28">
        <f t="shared" si="21"/>
        <v>100.03756090438677</v>
      </c>
      <c r="U132" s="119">
        <f>46.3+33.9*LOG10($C$3)-13.82*LOG10($B$87)-$C$62+(44.9-6.55*LOG10($B$87))*LOG10(P132)</f>
        <v>145.43646994122037</v>
      </c>
      <c r="V132" s="119">
        <f>46.3+33.9*LOG10($F$3)-13.82*LOG10($B$87)-$C$63+(44.9-6.55*LOG10($B$87))*LOG10($P132)</f>
        <v>144.63011851726614</v>
      </c>
      <c r="W132">
        <f t="shared" si="22"/>
        <v>118.85156556173992</v>
      </c>
      <c r="X132">
        <f t="shared" si="23"/>
        <v>118.38221083301218</v>
      </c>
      <c r="Y132">
        <f t="shared" si="19"/>
        <v>21.198000000000047</v>
      </c>
    </row>
    <row r="133" spans="16:25" ht="19" x14ac:dyDescent="0.25">
      <c r="P133" s="118">
        <v>1.41</v>
      </c>
      <c r="Q133" s="27">
        <f t="shared" si="24"/>
        <v>10.325298633863456</v>
      </c>
      <c r="R133" s="27">
        <f t="shared" si="25"/>
        <v>10.050062282149899</v>
      </c>
      <c r="S133" s="28">
        <f t="shared" si="20"/>
        <v>100.56873717265734</v>
      </c>
      <c r="T133" s="28">
        <f t="shared" si="21"/>
        <v>100.09938244392961</v>
      </c>
      <c r="U133" s="119">
        <f>46.3+33.9*LOG10($C$3)-13.82*LOG10($B$87)-$C$62+(44.9-6.55*LOG10($B$87))*LOG10(P133)</f>
        <v>145.54891792317065</v>
      </c>
      <c r="V133" s="119">
        <f>46.3+33.9*LOG10($F$3)-13.82*LOG10($B$87)-$C$63+(44.9-6.55*LOG10($B$87))*LOG10($P133)</f>
        <v>144.74256649921642</v>
      </c>
      <c r="W133">
        <f t="shared" si="22"/>
        <v>118.94338710128275</v>
      </c>
      <c r="X133">
        <f t="shared" si="23"/>
        <v>118.47403237255503</v>
      </c>
      <c r="Y133">
        <f t="shared" si="19"/>
        <v>21.228000000000048</v>
      </c>
    </row>
    <row r="134" spans="16:25" ht="19" x14ac:dyDescent="0.25">
      <c r="P134" s="118">
        <v>1.42</v>
      </c>
      <c r="Q134" s="27">
        <f t="shared" si="24"/>
        <v>10.361848477834473</v>
      </c>
      <c r="R134" s="27">
        <f t="shared" si="25"/>
        <v>10.085637835103579</v>
      </c>
      <c r="S134" s="28">
        <f t="shared" si="20"/>
        <v>100.63012180721087</v>
      </c>
      <c r="T134" s="28">
        <f t="shared" si="21"/>
        <v>100.16076707848313</v>
      </c>
      <c r="U134" s="119">
        <f>46.3+33.9*LOG10($C$3)-13.82*LOG10($B$87)-$C$62+(44.9-6.55*LOG10($B$87))*LOG10(P134)</f>
        <v>145.66057121309748</v>
      </c>
      <c r="V134" s="119">
        <f>46.3+33.9*LOG10($F$3)-13.82*LOG10($B$87)-$C$63+(44.9-6.55*LOG10($B$87))*LOG10($P134)</f>
        <v>144.85421978914326</v>
      </c>
      <c r="W134">
        <f t="shared" si="22"/>
        <v>119.03477173583629</v>
      </c>
      <c r="X134">
        <f t="shared" si="23"/>
        <v>118.56541700710855</v>
      </c>
      <c r="Y134">
        <f t="shared" si="19"/>
        <v>21.258000000000049</v>
      </c>
    </row>
    <row r="135" spans="16:25" ht="19" x14ac:dyDescent="0.25">
      <c r="P135" s="118">
        <v>1.43</v>
      </c>
      <c r="Q135" s="27">
        <f t="shared" si="24"/>
        <v>10.398269850159622</v>
      </c>
      <c r="R135" s="27">
        <f t="shared" si="25"/>
        <v>10.121088341016177</v>
      </c>
      <c r="S135" s="28">
        <f t="shared" si="20"/>
        <v>100.69107566885097</v>
      </c>
      <c r="T135" s="28">
        <f t="shared" si="21"/>
        <v>100.22172094012325</v>
      </c>
      <c r="U135" s="119">
        <f>46.3+33.9*LOG10($C$3)-13.82*LOG10($B$87)-$C$62+(44.9-6.55*LOG10($B$87))*LOG10(P135)</f>
        <v>145.77144096471142</v>
      </c>
      <c r="V135" s="119">
        <f>46.3+33.9*LOG10($F$3)-13.82*LOG10($B$87)-$C$63+(44.9-6.55*LOG10($B$87))*LOG10($P135)</f>
        <v>144.96508954075719</v>
      </c>
      <c r="W135">
        <f t="shared" si="22"/>
        <v>119.12572559747639</v>
      </c>
      <c r="X135">
        <f t="shared" si="23"/>
        <v>118.65637086874867</v>
      </c>
      <c r="Y135">
        <f t="shared" si="19"/>
        <v>21.28800000000005</v>
      </c>
    </row>
    <row r="136" spans="16:25" ht="19" x14ac:dyDescent="0.25">
      <c r="P136" s="118">
        <v>1.44</v>
      </c>
      <c r="Q136" s="27">
        <f t="shared" si="24"/>
        <v>10.434564096112336</v>
      </c>
      <c r="R136" s="27">
        <f t="shared" si="25"/>
        <v>10.156415109300841</v>
      </c>
      <c r="S136" s="28">
        <f t="shared" si="20"/>
        <v>100.75160476145473</v>
      </c>
      <c r="T136" s="28">
        <f t="shared" si="21"/>
        <v>100.28225003272701</v>
      </c>
      <c r="U136" s="119">
        <f>46.3+33.9*LOG10($C$3)-13.82*LOG10($B$87)-$C$62+(44.9-6.55*LOG10($B$87))*LOG10(P136)</f>
        <v>145.8815380985406</v>
      </c>
      <c r="V136" s="119">
        <f>46.3+33.9*LOG10($F$3)-13.82*LOG10($B$87)-$C$63+(44.9-6.55*LOG10($B$87))*LOG10($P136)</f>
        <v>145.07518667458638</v>
      </c>
      <c r="W136">
        <f t="shared" si="22"/>
        <v>119.21625469008015</v>
      </c>
      <c r="X136">
        <f t="shared" si="23"/>
        <v>118.74689996135243</v>
      </c>
      <c r="Y136">
        <f t="shared" si="19"/>
        <v>21.318000000000051</v>
      </c>
    </row>
    <row r="137" spans="16:25" ht="19" x14ac:dyDescent="0.25">
      <c r="P137" s="118">
        <v>1.45</v>
      </c>
      <c r="Q137" s="27">
        <f t="shared" si="24"/>
        <v>10.470732537650585</v>
      </c>
      <c r="R137" s="27">
        <f t="shared" si="25"/>
        <v>10.191619426676764</v>
      </c>
      <c r="S137" s="28">
        <f t="shared" si="20"/>
        <v>100.81171496424923</v>
      </c>
      <c r="T137" s="28">
        <f t="shared" si="21"/>
        <v>100.34236023552151</v>
      </c>
      <c r="U137" s="119">
        <f>46.3+33.9*LOG10($C$3)-13.82*LOG10($B$87)-$C$62+(44.9-6.55*LOG10($B$87))*LOG10(P137)</f>
        <v>145.99087330838569</v>
      </c>
      <c r="V137" s="119">
        <f>46.3+33.9*LOG10($F$3)-13.82*LOG10($B$87)-$C$63+(44.9-6.55*LOG10($B$87))*LOG10($P137)</f>
        <v>145.18452188443146</v>
      </c>
      <c r="W137">
        <f t="shared" si="22"/>
        <v>119.30636489287465</v>
      </c>
      <c r="X137">
        <f t="shared" si="23"/>
        <v>118.83701016414693</v>
      </c>
      <c r="Y137">
        <f t="shared" si="19"/>
        <v>21.348000000000052</v>
      </c>
    </row>
    <row r="138" spans="16:25" ht="19" x14ac:dyDescent="0.25">
      <c r="P138" s="118">
        <v>1.46</v>
      </c>
      <c r="Q138" s="27">
        <f t="shared" si="24"/>
        <v>10.506776473978721</v>
      </c>
      <c r="R138" s="27">
        <f t="shared" si="25"/>
        <v>10.226702557716051</v>
      </c>
      <c r="S138" s="28">
        <f t="shared" si="20"/>
        <v>100.87141203523848</v>
      </c>
      <c r="T138" s="28">
        <f t="shared" si="21"/>
        <v>100.40205730651076</v>
      </c>
      <c r="U138" s="119">
        <f>46.3+33.9*LOG10($C$3)-13.82*LOG10($B$87)-$C$62+(44.9-6.55*LOG10($B$87))*LOG10(P138)</f>
        <v>146.09945706755317</v>
      </c>
      <c r="V138" s="119">
        <f>46.3+33.9*LOG10($F$3)-13.82*LOG10($B$87)-$C$63+(44.9-6.55*LOG10($B$87))*LOG10($P138)</f>
        <v>145.29310564359895</v>
      </c>
      <c r="W138">
        <f t="shared" si="22"/>
        <v>119.3960619638639</v>
      </c>
      <c r="X138">
        <f t="shared" si="23"/>
        <v>118.92670723513618</v>
      </c>
      <c r="Y138">
        <f t="shared" si="19"/>
        <v>21.378000000000053</v>
      </c>
    </row>
    <row r="139" spans="16:25" ht="19" x14ac:dyDescent="0.25">
      <c r="P139" s="118">
        <v>1.47</v>
      </c>
      <c r="Q139" s="27">
        <f t="shared" si="24"/>
        <v>10.542697182092008</v>
      </c>
      <c r="R139" s="27">
        <f t="shared" si="25"/>
        <v>10.26166574537374</v>
      </c>
      <c r="S139" s="28">
        <f t="shared" si="20"/>
        <v>100.93070161451327</v>
      </c>
      <c r="T139" s="28">
        <f t="shared" si="21"/>
        <v>100.46134688578553</v>
      </c>
      <c r="U139" s="119">
        <f>46.3+33.9*LOG10($C$3)-13.82*LOG10($B$87)-$C$62+(44.9-6.55*LOG10($B$87))*LOG10(P139)</f>
        <v>146.20729963487568</v>
      </c>
      <c r="V139" s="119">
        <f>46.3+33.9*LOG10($F$3)-13.82*LOG10($B$87)-$C$63+(44.9-6.55*LOG10($B$87))*LOG10($P139)</f>
        <v>145.40094821092146</v>
      </c>
      <c r="W139">
        <f t="shared" si="22"/>
        <v>119.48535154313869</v>
      </c>
      <c r="X139">
        <f t="shared" si="23"/>
        <v>119.01599681441095</v>
      </c>
      <c r="Y139">
        <f t="shared" si="19"/>
        <v>21.408000000000055</v>
      </c>
    </row>
    <row r="140" spans="16:25" ht="19" x14ac:dyDescent="0.25">
      <c r="P140" s="118">
        <v>1.48</v>
      </c>
      <c r="Q140" s="27">
        <f t="shared" si="24"/>
        <v>10.578495917304538</v>
      </c>
      <c r="R140" s="27">
        <f t="shared" si="25"/>
        <v>10.296510211501642</v>
      </c>
      <c r="S140" s="28">
        <f t="shared" si="20"/>
        <v>100.98958922744889</v>
      </c>
      <c r="T140" s="28">
        <f t="shared" si="21"/>
        <v>100.52023449872115</v>
      </c>
      <c r="U140" s="119">
        <f>46.3+33.9*LOG10($C$3)-13.82*LOG10($B$87)-$C$62+(44.9-6.55*LOG10($B$87))*LOG10(P140)</f>
        <v>146.31441106052841</v>
      </c>
      <c r="V140" s="119">
        <f>46.3+33.9*LOG10($F$3)-13.82*LOG10($B$87)-$C$63+(44.9-6.55*LOG10($B$87))*LOG10($P140)</f>
        <v>145.50805963657419</v>
      </c>
      <c r="W140">
        <f t="shared" si="22"/>
        <v>119.57423915607431</v>
      </c>
      <c r="X140">
        <f t="shared" si="23"/>
        <v>119.10488442734658</v>
      </c>
      <c r="Y140">
        <f t="shared" si="19"/>
        <v>21.438000000000056</v>
      </c>
    </row>
    <row r="141" spans="16:25" ht="19" x14ac:dyDescent="0.25">
      <c r="P141" s="118">
        <v>1.49</v>
      </c>
      <c r="Q141" s="27">
        <f t="shared" si="24"/>
        <v>10.614173913761109</v>
      </c>
      <c r="R141" s="27">
        <f t="shared" si="25"/>
        <v>10.331237157346568</v>
      </c>
      <c r="S141" s="28">
        <f t="shared" si="20"/>
        <v>101.04808028779522</v>
      </c>
      <c r="T141" s="28">
        <f t="shared" si="21"/>
        <v>100.57872555906749</v>
      </c>
      <c r="U141" s="119">
        <f>46.3+33.9*LOG10($C$3)-13.82*LOG10($B$87)-$C$62+(44.9-6.55*LOG10($B$87))*LOG10(P141)</f>
        <v>146.42080119164962</v>
      </c>
      <c r="V141" s="119">
        <f>46.3+33.9*LOG10($F$3)-13.82*LOG10($B$87)-$C$63+(44.9-6.55*LOG10($B$87))*LOG10($P141)</f>
        <v>145.61444976769539</v>
      </c>
      <c r="W141">
        <f t="shared" si="22"/>
        <v>119.66273021642064</v>
      </c>
      <c r="X141">
        <f t="shared" si="23"/>
        <v>119.19337548769292</v>
      </c>
      <c r="Y141">
        <f t="shared" si="19"/>
        <v>21.468000000000057</v>
      </c>
    </row>
    <row r="142" spans="16:25" ht="19" x14ac:dyDescent="0.25">
      <c r="P142" s="118">
        <v>1.5</v>
      </c>
      <c r="Q142" s="27">
        <f t="shared" si="24"/>
        <v>10.649732384933664</v>
      </c>
      <c r="R142" s="27">
        <f t="shared" si="25"/>
        <v>10.365847764033543</v>
      </c>
      <c r="S142" s="28">
        <f t="shared" si="20"/>
        <v>101.10618010066337</v>
      </c>
      <c r="T142" s="28">
        <f t="shared" si="21"/>
        <v>100.63682537193563</v>
      </c>
      <c r="U142" s="119">
        <f>46.3+33.9*LOG10($C$3)-13.82*LOG10($B$87)-$C$62+(44.9-6.55*LOG10($B$87))*LOG10(P142)</f>
        <v>146.52647967777312</v>
      </c>
      <c r="V142" s="119">
        <f>46.3+33.9*LOG10($F$3)-13.82*LOG10($B$87)-$C$63+(44.9-6.55*LOG10($B$87))*LOG10($P142)</f>
        <v>145.7201282538189</v>
      </c>
      <c r="W142">
        <f t="shared" si="22"/>
        <v>119.75083002928879</v>
      </c>
      <c r="X142">
        <f t="shared" si="23"/>
        <v>119.28147530056106</v>
      </c>
      <c r="Y142">
        <f t="shared" si="19"/>
        <v>21.498000000000058</v>
      </c>
    </row>
    <row r="143" spans="16:25" ht="19" x14ac:dyDescent="0.25">
      <c r="P143" s="118">
        <v>1.51</v>
      </c>
      <c r="Q143" s="27">
        <f t="shared" si="24"/>
        <v>10.685172524102869</v>
      </c>
      <c r="R143" s="27">
        <f t="shared" si="25"/>
        <v>10.400343193034544</v>
      </c>
      <c r="S143" s="28">
        <f t="shared" si="20"/>
        <v>101.16389386541313</v>
      </c>
      <c r="T143" s="28">
        <f t="shared" si="21"/>
        <v>100.69453913668539</v>
      </c>
      <c r="U143" s="119">
        <f>46.3+33.9*LOG10($C$3)-13.82*LOG10($B$87)-$C$62+(44.9-6.55*LOG10($B$87))*LOG10(P143)</f>
        <v>146.63145597608039</v>
      </c>
      <c r="V143" s="119">
        <f>46.3+33.9*LOG10($F$3)-13.82*LOG10($B$87)-$C$63+(44.9-6.55*LOG10($B$87))*LOG10($P143)</f>
        <v>145.82510455212616</v>
      </c>
      <c r="W143">
        <f t="shared" si="22"/>
        <v>119.83854379403856</v>
      </c>
      <c r="X143">
        <f t="shared" si="23"/>
        <v>119.36918906531082</v>
      </c>
      <c r="Y143">
        <f t="shared" si="19"/>
        <v>21.528000000000059</v>
      </c>
    </row>
    <row r="144" spans="16:25" ht="19" x14ac:dyDescent="0.25">
      <c r="P144" s="118">
        <v>1.52</v>
      </c>
      <c r="Q144" s="27">
        <f t="shared" si="24"/>
        <v>10.720495504825367</v>
      </c>
      <c r="R144" s="27">
        <f t="shared" si="25"/>
        <v>10.434724586623298</v>
      </c>
      <c r="S144" s="28">
        <f t="shared" si="20"/>
        <v>101.22122667844519</v>
      </c>
      <c r="T144" s="28">
        <f t="shared" si="21"/>
        <v>100.75187194971745</v>
      </c>
      <c r="U144" s="119">
        <f>46.3+33.9*LOG10($C$3)-13.82*LOG10($B$87)-$C$62+(44.9-6.55*LOG10($B$87))*LOG10(P144)</f>
        <v>146.73573935647923</v>
      </c>
      <c r="V144" s="119">
        <f>46.3+33.9*LOG10($F$3)-13.82*LOG10($B$87)-$C$63+(44.9-6.55*LOG10($B$87))*LOG10($P144)</f>
        <v>145.929387932525</v>
      </c>
      <c r="W144">
        <f t="shared" si="22"/>
        <v>119.92587660707062</v>
      </c>
      <c r="X144">
        <f t="shared" si="23"/>
        <v>119.45652187834288</v>
      </c>
      <c r="Y144">
        <f t="shared" si="19"/>
        <v>21.55800000000006</v>
      </c>
    </row>
    <row r="145" spans="16:25" ht="19" x14ac:dyDescent="0.25">
      <c r="P145" s="118">
        <v>1.53</v>
      </c>
      <c r="Q145" s="27">
        <f t="shared" si="24"/>
        <v>10.755702481387209</v>
      </c>
      <c r="R145" s="27">
        <f t="shared" si="25"/>
        <v>10.468993068316628</v>
      </c>
      <c r="S145" s="28">
        <f t="shared" si="20"/>
        <v>101.27818353590172</v>
      </c>
      <c r="T145" s="28">
        <f t="shared" si="21"/>
        <v>100.80882880717398</v>
      </c>
      <c r="U145" s="119">
        <f>46.3+33.9*LOG10($C$3)-13.82*LOG10($B$87)-$C$62+(44.9-6.55*LOG10($B$87))*LOG10(P145)</f>
        <v>146.83933890651593</v>
      </c>
      <c r="V145" s="119">
        <f>46.3+33.9*LOG10($F$3)-13.82*LOG10($B$87)-$C$63+(44.9-6.55*LOG10($B$87))*LOG10($P145)</f>
        <v>146.03298748256171</v>
      </c>
      <c r="W145">
        <f t="shared" si="22"/>
        <v>120.01283346452715</v>
      </c>
      <c r="X145">
        <f t="shared" si="23"/>
        <v>119.54347873579941</v>
      </c>
      <c r="Y145">
        <f t="shared" si="19"/>
        <v>21.588000000000061</v>
      </c>
    </row>
    <row r="146" spans="16:25" ht="19" x14ac:dyDescent="0.25">
      <c r="P146" s="118">
        <v>1.54</v>
      </c>
      <c r="Q146" s="27">
        <f t="shared" si="24"/>
        <v>10.790794589243971</v>
      </c>
      <c r="R146" s="27">
        <f t="shared" si="25"/>
        <v>10.503149743302833</v>
      </c>
      <c r="S146" s="28">
        <f t="shared" si="20"/>
        <v>101.33476933627901</v>
      </c>
      <c r="T146" s="28">
        <f t="shared" si="21"/>
        <v>100.86541460755127</v>
      </c>
      <c r="U146" s="119">
        <f>46.3+33.9*LOG10($C$3)-13.82*LOG10($B$87)-$C$62+(44.9-6.55*LOG10($B$87))*LOG10(P146)</f>
        <v>146.94226353612757</v>
      </c>
      <c r="V146" s="119">
        <f>46.3+33.9*LOG10($F$3)-13.82*LOG10($B$87)-$C$63+(44.9-6.55*LOG10($B$87))*LOG10($P146)</f>
        <v>146.13591211217334</v>
      </c>
      <c r="W146">
        <f t="shared" si="22"/>
        <v>120.09941926490444</v>
      </c>
      <c r="X146">
        <f t="shared" si="23"/>
        <v>119.6300645361767</v>
      </c>
      <c r="Y146">
        <f t="shared" si="19"/>
        <v>21.618000000000062</v>
      </c>
    </row>
    <row r="147" spans="16:25" ht="19" x14ac:dyDescent="0.25">
      <c r="P147" s="118">
        <v>1.55</v>
      </c>
      <c r="Q147" s="27">
        <f t="shared" si="24"/>
        <v>10.825772945448053</v>
      </c>
      <c r="R147" s="27">
        <f t="shared" si="25"/>
        <v>10.537195698857602</v>
      </c>
      <c r="S147" s="28">
        <f t="shared" si="20"/>
        <v>101.39098888295557</v>
      </c>
      <c r="T147" s="28">
        <f t="shared" si="21"/>
        <v>100.92163415422783</v>
      </c>
      <c r="U147" s="119">
        <f>46.3+33.9*LOG10($C$3)-13.82*LOG10($B$87)-$C$62+(44.9-6.55*LOG10($B$87))*LOG10(P147)</f>
        <v>147.04452198224016</v>
      </c>
      <c r="V147" s="119">
        <f>46.3+33.9*LOG10($F$3)-13.82*LOG10($B$87)-$C$63+(44.9-6.55*LOG10($B$87))*LOG10($P147)</f>
        <v>146.23817055828593</v>
      </c>
      <c r="W147">
        <f t="shared" si="22"/>
        <v>120.185638811581</v>
      </c>
      <c r="X147">
        <f t="shared" si="23"/>
        <v>119.71628408285326</v>
      </c>
      <c r="Y147">
        <f t="shared" si="19"/>
        <v>21.648000000000064</v>
      </c>
    </row>
    <row r="148" spans="16:25" ht="19" x14ac:dyDescent="0.25">
      <c r="P148" s="118">
        <v>1.56</v>
      </c>
      <c r="Q148" s="27">
        <f t="shared" si="24"/>
        <v>10.860638649063555</v>
      </c>
      <c r="R148" s="27">
        <f t="shared" si="25"/>
        <v>10.571132004747835</v>
      </c>
      <c r="S148" s="28">
        <f t="shared" si="20"/>
        <v>101.44684688663898</v>
      </c>
      <c r="T148" s="28">
        <f t="shared" si="21"/>
        <v>100.97749215791124</v>
      </c>
      <c r="U148" s="119">
        <f>46.3+33.9*LOG10($C$3)-13.82*LOG10($B$87)-$C$62+(44.9-6.55*LOG10($B$87))*LOG10(P148)</f>
        <v>147.14612281321942</v>
      </c>
      <c r="V148" s="119">
        <f>46.3+33.9*LOG10($F$3)-13.82*LOG10($B$87)-$C$63+(44.9-6.55*LOG10($B$87))*LOG10($P148)</f>
        <v>146.3397713892652</v>
      </c>
      <c r="W148">
        <f t="shared" si="22"/>
        <v>120.27149681526441</v>
      </c>
      <c r="X148">
        <f t="shared" si="23"/>
        <v>119.80214208653668</v>
      </c>
      <c r="Y148">
        <f t="shared" si="19"/>
        <v>21.678000000000065</v>
      </c>
    </row>
    <row r="149" spans="16:25" ht="19" x14ac:dyDescent="0.25">
      <c r="P149" s="118">
        <v>1.57</v>
      </c>
      <c r="Q149" s="27">
        <f t="shared" si="24"/>
        <v>10.895392781569239</v>
      </c>
      <c r="R149" s="27">
        <f t="shared" si="25"/>
        <v>10.604959713623845</v>
      </c>
      <c r="S149" s="28">
        <f t="shared" si="20"/>
        <v>101.50234796773442</v>
      </c>
      <c r="T149" s="28">
        <f t="shared" si="21"/>
        <v>101.03299323900669</v>
      </c>
      <c r="U149" s="119">
        <f>46.3+33.9*LOG10($C$3)-13.82*LOG10($B$87)-$C$62+(44.9-6.55*LOG10($B$87))*LOG10(P149)</f>
        <v>147.24707443317894</v>
      </c>
      <c r="V149" s="119">
        <f>46.3+33.9*LOG10($F$3)-13.82*LOG10($B$87)-$C$63+(44.9-6.55*LOG10($B$87))*LOG10($P149)</f>
        <v>146.44072300922471</v>
      </c>
      <c r="W149">
        <f t="shared" si="22"/>
        <v>120.35699789635986</v>
      </c>
      <c r="X149">
        <f t="shared" si="23"/>
        <v>119.88764316763212</v>
      </c>
      <c r="Y149">
        <f t="shared" si="19"/>
        <v>21.708000000000066</v>
      </c>
    </row>
    <row r="150" spans="16:25" ht="19" x14ac:dyDescent="0.25">
      <c r="P150" s="118">
        <v>1.58</v>
      </c>
      <c r="Q150" s="27">
        <f t="shared" si="24"/>
        <v>10.930036407249938</v>
      </c>
      <c r="R150" s="27">
        <f t="shared" si="25"/>
        <v>10.638679861400359</v>
      </c>
      <c r="S150" s="28">
        <f t="shared" si="20"/>
        <v>101.5574966586382</v>
      </c>
      <c r="T150" s="28">
        <f t="shared" si="21"/>
        <v>101.08814192991046</v>
      </c>
      <c r="U150" s="119">
        <f>46.3+33.9*LOG10($C$3)-13.82*LOG10($B$87)-$C$62+(44.9-6.55*LOG10($B$87))*LOG10(P150)</f>
        <v>147.3473850861518</v>
      </c>
      <c r="V150" s="119">
        <f>46.3+33.9*LOG10($F$3)-13.82*LOG10($B$87)-$C$63+(44.9-6.55*LOG10($B$87))*LOG10($P150)</f>
        <v>146.54103366219758</v>
      </c>
      <c r="W150">
        <f t="shared" si="22"/>
        <v>120.44214658726364</v>
      </c>
      <c r="X150">
        <f t="shared" si="23"/>
        <v>119.9727918585359</v>
      </c>
      <c r="Y150">
        <f t="shared" si="19"/>
        <v>21.738000000000067</v>
      </c>
    </row>
    <row r="151" spans="16:25" ht="19" x14ac:dyDescent="0.25">
      <c r="P151" s="118">
        <v>1.59</v>
      </c>
      <c r="Q151" s="27">
        <f t="shared" si="24"/>
        <v>10.96457057357684</v>
      </c>
      <c r="R151" s="27">
        <f t="shared" si="25"/>
        <v>10.672293467626645</v>
      </c>
      <c r="S151" s="28">
        <f t="shared" si="20"/>
        <v>101.61229740595877</v>
      </c>
      <c r="T151" s="28">
        <f t="shared" si="21"/>
        <v>101.14294267723103</v>
      </c>
      <c r="U151" s="119">
        <f>46.3+33.9*LOG10($C$3)-13.82*LOG10($B$87)-$C$62+(44.9-6.55*LOG10($B$87))*LOG10(P151)</f>
        <v>147.44706286013047</v>
      </c>
      <c r="V151" s="119">
        <f>46.3+33.9*LOG10($F$3)-13.82*LOG10($B$87)-$C$63+(44.9-6.55*LOG10($B$87))*LOG10($P151)</f>
        <v>146.64071143617625</v>
      </c>
      <c r="W151">
        <f t="shared" si="22"/>
        <v>120.52694733458421</v>
      </c>
      <c r="X151">
        <f t="shared" si="23"/>
        <v>120.05759260585647</v>
      </c>
      <c r="Y151">
        <f t="shared" si="19"/>
        <v>21.768000000000068</v>
      </c>
    </row>
    <row r="152" spans="16:25" ht="19" x14ac:dyDescent="0.25">
      <c r="P152" s="118">
        <v>1.6</v>
      </c>
      <c r="Q152" s="27">
        <f t="shared" si="24"/>
        <v>10.998996311577033</v>
      </c>
      <c r="R152" s="27">
        <f t="shared" si="25"/>
        <v>10.705801535846213</v>
      </c>
      <c r="S152" s="28">
        <f t="shared" si="20"/>
        <v>101.66675457266824</v>
      </c>
      <c r="T152" s="28">
        <f t="shared" si="21"/>
        <v>101.1973998439405</v>
      </c>
      <c r="U152" s="119">
        <f>46.3+33.9*LOG10($C$3)-13.82*LOG10($B$87)-$C$62+(44.9-6.55*LOG10($B$87))*LOG10(P152)</f>
        <v>147.54611569098026</v>
      </c>
      <c r="V152" s="119">
        <f>46.3+33.9*LOG10($F$3)-13.82*LOG10($B$87)-$C$63+(44.9-6.55*LOG10($B$87))*LOG10($P152)</f>
        <v>146.73976426702603</v>
      </c>
      <c r="W152">
        <f t="shared" si="22"/>
        <v>120.61140450129368</v>
      </c>
      <c r="X152">
        <f t="shared" si="23"/>
        <v>120.14204977256594</v>
      </c>
      <c r="Y152">
        <f t="shared" si="19"/>
        <v>21.798000000000069</v>
      </c>
    </row>
    <row r="153" spans="16:25" ht="19" x14ac:dyDescent="0.25">
      <c r="P153" s="118">
        <v>1.61</v>
      </c>
      <c r="Q153" s="27">
        <f t="shared" si="24"/>
        <v>11.033314636192662</v>
      </c>
      <c r="R153" s="27">
        <f t="shared" si="25"/>
        <v>10.739205053946401</v>
      </c>
      <c r="S153" s="28">
        <f t="shared" si="20"/>
        <v>101.72087244018674</v>
      </c>
      <c r="T153" s="28">
        <f t="shared" si="21"/>
        <v>101.251517711459</v>
      </c>
      <c r="U153" s="119">
        <f>46.3+33.9*LOG10($C$3)-13.82*LOG10($B$87)-$C$62+(44.9-6.55*LOG10($B$87))*LOG10(P153)</f>
        <v>147.64455136623047</v>
      </c>
      <c r="V153" s="119">
        <f>46.3+33.9*LOG10($F$3)-13.82*LOG10($B$87)-$C$63+(44.9-6.55*LOG10($B$87))*LOG10($P153)</f>
        <v>146.83819994227625</v>
      </c>
      <c r="W153">
        <f t="shared" si="22"/>
        <v>120.69552236881218</v>
      </c>
      <c r="X153">
        <f t="shared" si="23"/>
        <v>120.22616764008444</v>
      </c>
      <c r="Y153">
        <f t="shared" si="19"/>
        <v>21.82800000000007</v>
      </c>
    </row>
    <row r="154" spans="16:25" ht="19" x14ac:dyDescent="0.25">
      <c r="P154" s="118">
        <v>1.62</v>
      </c>
      <c r="Q154" s="27">
        <f t="shared" si="24"/>
        <v>11.067526546630067</v>
      </c>
      <c r="R154" s="27">
        <f t="shared" si="25"/>
        <v>10.772504994498203</v>
      </c>
      <c r="S154" s="28">
        <f t="shared" si="20"/>
        <v>101.77465521040236</v>
      </c>
      <c r="T154" s="28">
        <f t="shared" si="21"/>
        <v>101.30530048167464</v>
      </c>
      <c r="U154" s="119">
        <f>46.3+33.9*LOG10($C$3)-13.82*LOG10($B$87)-$C$62+(44.9-6.55*LOG10($B$87))*LOG10(P154)</f>
        <v>147.74237752874865</v>
      </c>
      <c r="V154" s="119">
        <f>46.3+33.9*LOG10($F$3)-13.82*LOG10($B$87)-$C$63+(44.9-6.55*LOG10($B$87))*LOG10($P154)</f>
        <v>146.93602610479442</v>
      </c>
      <c r="W154">
        <f t="shared" si="22"/>
        <v>120.7793051390278</v>
      </c>
      <c r="X154">
        <f t="shared" si="23"/>
        <v>120.30995041030008</v>
      </c>
      <c r="Y154">
        <f t="shared" si="19"/>
        <v>21.858000000000072</v>
      </c>
    </row>
    <row r="155" spans="16:25" ht="19" x14ac:dyDescent="0.25">
      <c r="P155" s="118">
        <v>1.63</v>
      </c>
      <c r="Q155" s="27">
        <f t="shared" si="24"/>
        <v>11.101633026699236</v>
      </c>
      <c r="R155" s="27">
        <f t="shared" si="25"/>
        <v>10.805702315086673</v>
      </c>
      <c r="S155" s="28">
        <f t="shared" si="20"/>
        <v>101.8281070076289</v>
      </c>
      <c r="T155" s="28">
        <f t="shared" si="21"/>
        <v>101.35875227890116</v>
      </c>
      <c r="U155" s="119">
        <f>46.3+33.9*LOG10($C$3)-13.82*LOG10($B$87)-$C$62+(44.9-6.55*LOG10($B$87))*LOG10(P155)</f>
        <v>147.83960168030143</v>
      </c>
      <c r="V155" s="119">
        <f>46.3+33.9*LOG10($F$3)-13.82*LOG10($B$87)-$C$63+(44.9-6.55*LOG10($B$87))*LOG10($P155)</f>
        <v>147.0332502563472</v>
      </c>
      <c r="W155">
        <f t="shared" si="22"/>
        <v>120.86275693625434</v>
      </c>
      <c r="X155">
        <f t="shared" si="23"/>
        <v>120.39340220752661</v>
      </c>
      <c r="Y155">
        <f t="shared" si="19"/>
        <v>21.888000000000073</v>
      </c>
    </row>
    <row r="156" spans="16:25" ht="19" x14ac:dyDescent="0.25">
      <c r="P156" s="118">
        <v>1.64</v>
      </c>
      <c r="Q156" s="27">
        <f t="shared" si="24"/>
        <v>11.135635045143914</v>
      </c>
      <c r="R156" s="27">
        <f t="shared" si="25"/>
        <v>10.838797958632234</v>
      </c>
      <c r="S156" s="28">
        <f t="shared" si="20"/>
        <v>101.88123188050371</v>
      </c>
      <c r="T156" s="28">
        <f t="shared" si="21"/>
        <v>101.41187715177597</v>
      </c>
      <c r="U156" s="119">
        <f>46.3+33.9*LOG10($C$3)-13.82*LOG10($B$87)-$C$62+(44.9-6.55*LOG10($B$87))*LOG10(P156)</f>
        <v>147.93623118500662</v>
      </c>
      <c r="V156" s="119">
        <f>46.3+33.9*LOG10($F$3)-13.82*LOG10($B$87)-$C$63+(44.9-6.55*LOG10($B$87))*LOG10($P156)</f>
        <v>147.12987976105239</v>
      </c>
      <c r="W156">
        <f t="shared" si="22"/>
        <v>120.94588180912915</v>
      </c>
      <c r="X156">
        <f t="shared" si="23"/>
        <v>120.47652708040141</v>
      </c>
      <c r="Y156">
        <f t="shared" si="19"/>
        <v>21.918000000000074</v>
      </c>
    </row>
    <row r="157" spans="16:25" ht="19" x14ac:dyDescent="0.25">
      <c r="P157" s="118">
        <v>1.65</v>
      </c>
      <c r="Q157" s="27">
        <f t="shared" si="24"/>
        <v>11.169533555962635</v>
      </c>
      <c r="R157" s="27">
        <f t="shared" si="25"/>
        <v>10.871792853703161</v>
      </c>
      <c r="S157" s="28">
        <f t="shared" si="20"/>
        <v>101.93403380382787</v>
      </c>
      <c r="T157" s="28">
        <f t="shared" si="21"/>
        <v>101.46467907510014</v>
      </c>
      <c r="U157" s="119">
        <f>46.3+33.9*LOG10($C$3)-13.82*LOG10($B$87)-$C$62+(44.9-6.55*LOG10($B$87))*LOG10(P157)</f>
        <v>148.0322732726803</v>
      </c>
      <c r="V157" s="119">
        <f>46.3+33.9*LOG10($F$3)-13.82*LOG10($B$87)-$C$63+(44.9-6.55*LOG10($B$87))*LOG10($P157)</f>
        <v>147.22592184872607</v>
      </c>
      <c r="W157">
        <f t="shared" si="22"/>
        <v>121.02868373245332</v>
      </c>
      <c r="X157">
        <f t="shared" si="23"/>
        <v>120.55932900372558</v>
      </c>
      <c r="Y157">
        <f t="shared" si="19"/>
        <v>21.948000000000075</v>
      </c>
    </row>
    <row r="158" spans="16:25" ht="19" x14ac:dyDescent="0.25">
      <c r="P158" s="118">
        <v>1.66</v>
      </c>
      <c r="Q158" s="27">
        <f t="shared" si="24"/>
        <v>11.203329498721054</v>
      </c>
      <c r="R158" s="27">
        <f t="shared" si="25"/>
        <v>10.904687914819567</v>
      </c>
      <c r="S158" s="28">
        <f t="shared" si="20"/>
        <v>101.98651668035085</v>
      </c>
      <c r="T158" s="28">
        <f t="shared" si="21"/>
        <v>101.51716195162311</v>
      </c>
      <c r="U158" s="119">
        <f>46.3+33.9*LOG10($C$3)-13.82*LOG10($B$87)-$C$62+(44.9-6.55*LOG10($B$87))*LOG10(P158)</f>
        <v>148.12773504208292</v>
      </c>
      <c r="V158" s="119">
        <f>46.3+33.9*LOG10($F$3)-13.82*LOG10($B$87)-$C$63+(44.9-6.55*LOG10($B$87))*LOG10($P158)</f>
        <v>147.32138361812869</v>
      </c>
      <c r="W158">
        <f t="shared" si="22"/>
        <v>121.11116660897629</v>
      </c>
      <c r="X158">
        <f t="shared" si="23"/>
        <v>120.64181188024855</v>
      </c>
      <c r="Y158">
        <f t="shared" ref="Y158:Y192" si="26">Y157+0.03</f>
        <v>21.978000000000076</v>
      </c>
    </row>
    <row r="159" spans="16:25" ht="19" x14ac:dyDescent="0.25">
      <c r="P159" s="118">
        <v>1.67</v>
      </c>
      <c r="Q159" s="27">
        <f t="shared" si="24"/>
        <v>11.237023798855789</v>
      </c>
      <c r="R159" s="27">
        <f t="shared" si="25"/>
        <v>10.937484042749169</v>
      </c>
      <c r="S159" s="28">
        <f t="shared" si="20"/>
        <v>102.03868434250141</v>
      </c>
      <c r="T159" s="28">
        <f t="shared" si="21"/>
        <v>101.56932961377368</v>
      </c>
      <c r="U159" s="119">
        <f>46.3+33.9*LOG10($C$3)-13.82*LOG10($B$87)-$C$62+(44.9-6.55*LOG10($B$87))*LOG10(P159)</f>
        <v>148.22262346406779</v>
      </c>
      <c r="V159" s="119">
        <f>46.3+33.9*LOG10($F$3)-13.82*LOG10($B$87)-$C$63+(44.9-6.55*LOG10($B$87))*LOG10($P159)</f>
        <v>147.41627204011357</v>
      </c>
      <c r="W159">
        <f t="shared" si="22"/>
        <v>121.19333427112686</v>
      </c>
      <c r="X159">
        <f t="shared" si="23"/>
        <v>120.72397954239912</v>
      </c>
      <c r="Y159">
        <f t="shared" si="26"/>
        <v>22.008000000000077</v>
      </c>
    </row>
    <row r="160" spans="16:25" ht="19" x14ac:dyDescent="0.25">
      <c r="P160" s="118">
        <v>1.68</v>
      </c>
      <c r="Q160" s="27">
        <f t="shared" si="24"/>
        <v>11.270617367970107</v>
      </c>
      <c r="R160" s="27">
        <f t="shared" si="25"/>
        <v>10.97018212479508</v>
      </c>
      <c r="S160" s="28">
        <f t="shared" si="20"/>
        <v>102.090540554067</v>
      </c>
      <c r="T160" s="28">
        <f t="shared" si="21"/>
        <v>101.62118582533927</v>
      </c>
      <c r="U160" s="119">
        <f>46.3+33.9*LOG10($C$3)-13.82*LOG10($B$87)-$C$62+(44.9-6.55*LOG10($B$87))*LOG10(P160)</f>
        <v>148.31694538463557</v>
      </c>
      <c r="V160" s="119">
        <f>46.3+33.9*LOG10($F$3)-13.82*LOG10($B$87)-$C$63+(44.9-6.55*LOG10($B$87))*LOG10($P160)</f>
        <v>147.51059396068135</v>
      </c>
      <c r="W160">
        <f t="shared" si="22"/>
        <v>121.27519048269245</v>
      </c>
      <c r="X160">
        <f t="shared" si="23"/>
        <v>120.80583575396471</v>
      </c>
      <c r="Y160">
        <f t="shared" si="26"/>
        <v>22.038000000000078</v>
      </c>
    </row>
    <row r="161" spans="1:25" ht="19" x14ac:dyDescent="0.25">
      <c r="P161" s="118">
        <v>1.69</v>
      </c>
      <c r="Q161" s="27">
        <f t="shared" si="24"/>
        <v>11.304111104121699</v>
      </c>
      <c r="R161" s="27">
        <f t="shared" si="25"/>
        <v>11.002783035075911</v>
      </c>
      <c r="S161" s="28">
        <f t="shared" si="20"/>
        <v>102.14208901182322</v>
      </c>
      <c r="T161" s="28">
        <f t="shared" si="21"/>
        <v>101.67273428309548</v>
      </c>
      <c r="U161" s="119">
        <f>46.3+33.9*LOG10($C$3)-13.82*LOG10($B$87)-$C$62+(44.9-6.55*LOG10($B$87))*LOG10(P161)</f>
        <v>148.41070752789824</v>
      </c>
      <c r="V161" s="119">
        <f>46.3+33.9*LOG10($F$3)-13.82*LOG10($B$87)-$C$63+(44.9-6.55*LOG10($B$87))*LOG10($P161)</f>
        <v>147.60435610394401</v>
      </c>
      <c r="W161">
        <f t="shared" si="22"/>
        <v>121.35673894044866</v>
      </c>
      <c r="X161">
        <f t="shared" si="23"/>
        <v>120.88738421172093</v>
      </c>
      <c r="Y161">
        <f t="shared" si="26"/>
        <v>22.06800000000008</v>
      </c>
    </row>
    <row r="162" spans="1:25" ht="19" x14ac:dyDescent="0.25">
      <c r="P162" s="118">
        <v>1.7</v>
      </c>
      <c r="Q162" s="27">
        <f t="shared" si="24"/>
        <v>11.33750589210279</v>
      </c>
      <c r="R162" s="27">
        <f t="shared" si="25"/>
        <v>11.035287634798427</v>
      </c>
      <c r="S162" s="28">
        <f t="shared" si="20"/>
        <v>102.19333334711521</v>
      </c>
      <c r="T162" s="28">
        <f t="shared" si="21"/>
        <v>101.72397861838749</v>
      </c>
      <c r="U162" s="119">
        <f>46.3+33.9*LOG10($C$3)-13.82*LOG10($B$87)-$C$62+(44.9-6.55*LOG10($B$87))*LOG10(P162)</f>
        <v>148.50391649895559</v>
      </c>
      <c r="V162" s="119">
        <f>46.3+33.9*LOG10($F$3)-13.82*LOG10($B$87)-$C$63+(44.9-6.55*LOG10($B$87))*LOG10($P162)</f>
        <v>147.69756507500136</v>
      </c>
      <c r="W162">
        <f t="shared" si="22"/>
        <v>121.43798327574066</v>
      </c>
      <c r="X162">
        <f t="shared" si="23"/>
        <v>120.96862854701294</v>
      </c>
      <c r="Y162">
        <f t="shared" si="26"/>
        <v>22.098000000000081</v>
      </c>
    </row>
    <row r="163" spans="1:25" ht="19" x14ac:dyDescent="0.25">
      <c r="P163" s="118">
        <v>1.71</v>
      </c>
      <c r="Q163" s="27">
        <f t="shared" si="24"/>
        <v>11.370802603712876</v>
      </c>
      <c r="R163" s="27">
        <f t="shared" si="25"/>
        <v>11.067696772522993</v>
      </c>
      <c r="S163" s="28">
        <f t="shared" si="20"/>
        <v>102.24427712739282</v>
      </c>
      <c r="T163" s="28">
        <f t="shared" si="21"/>
        <v>101.77492239866508</v>
      </c>
      <c r="U163" s="119">
        <f>46.3+33.9*LOG10($C$3)-13.82*LOG10($B$87)-$C$62+(44.9-6.55*LOG10($B$87))*LOG10(P163)</f>
        <v>148.59657878668727</v>
      </c>
      <c r="V163" s="119">
        <f>46.3+33.9*LOG10($F$3)-13.82*LOG10($B$87)-$C$63+(44.9-6.55*LOG10($B$87))*LOG10($P163)</f>
        <v>147.79022736273305</v>
      </c>
      <c r="W163">
        <f t="shared" si="22"/>
        <v>121.51892705601827</v>
      </c>
      <c r="X163">
        <f t="shared" si="23"/>
        <v>121.04957232729053</v>
      </c>
      <c r="Y163">
        <f t="shared" si="26"/>
        <v>22.128000000000082</v>
      </c>
    </row>
    <row r="164" spans="1:25" ht="19" x14ac:dyDescent="0.25">
      <c r="P164" s="118">
        <v>1.72</v>
      </c>
      <c r="Q164" s="27">
        <f t="shared" si="24"/>
        <v>11.404002098024254</v>
      </c>
      <c r="R164" s="27">
        <f t="shared" si="25"/>
        <v>11.100011284422042</v>
      </c>
      <c r="S164" s="28">
        <f t="shared" si="20"/>
        <v>102.29492385770072</v>
      </c>
      <c r="T164" s="28">
        <f t="shared" si="21"/>
        <v>101.82556912897299</v>
      </c>
      <c r="U164" s="119">
        <f>46.3+33.9*LOG10($C$3)-13.82*LOG10($B$87)-$C$62+(44.9-6.55*LOG10($B$87))*LOG10(P164)</f>
        <v>148.68870076646354</v>
      </c>
      <c r="V164" s="119">
        <f>46.3+33.9*LOG10($F$3)-13.82*LOG10($B$87)-$C$63+(44.9-6.55*LOG10($B$87))*LOG10($P164)</f>
        <v>147.88234934250931</v>
      </c>
      <c r="W164">
        <f t="shared" si="22"/>
        <v>121.59957378632618</v>
      </c>
      <c r="X164">
        <f t="shared" si="23"/>
        <v>121.13021905759844</v>
      </c>
      <c r="Y164">
        <f t="shared" si="26"/>
        <v>22.158000000000083</v>
      </c>
    </row>
    <row r="165" spans="1:25" ht="19" x14ac:dyDescent="0.25">
      <c r="P165" s="118">
        <v>1.73</v>
      </c>
      <c r="Q165" s="27">
        <f t="shared" si="24"/>
        <v>11.437105221640641</v>
      </c>
      <c r="R165" s="27">
        <f t="shared" si="25"/>
        <v>11.1322319945318</v>
      </c>
      <c r="S165" s="28">
        <f t="shared" si="20"/>
        <v>102.34527698212565</v>
      </c>
      <c r="T165" s="28">
        <f t="shared" si="21"/>
        <v>101.87592225339792</v>
      </c>
      <c r="U165" s="119">
        <f>46.3+33.9*LOG10($C$3)-13.82*LOG10($B$87)-$C$62+(44.9-6.55*LOG10($B$87))*LOG10(P165)</f>
        <v>148.7802887027774</v>
      </c>
      <c r="V165" s="119">
        <f>46.3+33.9*LOG10($F$3)-13.82*LOG10($B$87)-$C$63+(44.9-6.55*LOG10($B$87))*LOG10($P165)</f>
        <v>147.97393727882317</v>
      </c>
      <c r="W165">
        <f t="shared" si="22"/>
        <v>121.67992691075111</v>
      </c>
      <c r="X165">
        <f t="shared" si="23"/>
        <v>121.21057218202337</v>
      </c>
      <c r="Y165">
        <f t="shared" si="26"/>
        <v>22.188000000000084</v>
      </c>
    </row>
    <row r="166" spans="1:25" ht="19" x14ac:dyDescent="0.25">
      <c r="P166" s="118">
        <v>1.74</v>
      </c>
      <c r="Q166" s="27">
        <f t="shared" si="24"/>
        <v>11.470112808949075</v>
      </c>
      <c r="R166" s="27">
        <f t="shared" si="25"/>
        <v>11.164359714997465</v>
      </c>
      <c r="S166" s="28">
        <f t="shared" si="20"/>
        <v>102.39533988520174</v>
      </c>
      <c r="T166" s="28">
        <f t="shared" si="21"/>
        <v>101.925985156474</v>
      </c>
      <c r="U166" s="119">
        <f>46.3+33.9*LOG10($C$3)-13.82*LOG10($B$87)-$C$62+(44.9-6.55*LOG10($B$87))*LOG10(P166)</f>
        <v>148.87134875180089</v>
      </c>
      <c r="V166" s="119">
        <f>46.3+33.9*LOG10($F$3)-13.82*LOG10($B$87)-$C$63+(44.9-6.55*LOG10($B$87))*LOG10($P166)</f>
        <v>148.06499732784667</v>
      </c>
      <c r="W166">
        <f t="shared" si="22"/>
        <v>121.75998981382719</v>
      </c>
      <c r="X166">
        <f t="shared" si="23"/>
        <v>121.29063508509945</v>
      </c>
      <c r="Y166">
        <f t="shared" si="26"/>
        <v>22.218000000000085</v>
      </c>
    </row>
    <row r="167" spans="1:25" ht="19" x14ac:dyDescent="0.25">
      <c r="P167" s="118">
        <v>1.75</v>
      </c>
      <c r="Q167" s="27">
        <f t="shared" si="24"/>
        <v>11.503025682365299</v>
      </c>
      <c r="R167" s="27">
        <f t="shared" si="25"/>
        <v>11.196395246312049</v>
      </c>
      <c r="S167" s="28">
        <f t="shared" si="20"/>
        <v>102.44511589327563</v>
      </c>
      <c r="T167" s="28">
        <f t="shared" si="21"/>
        <v>101.97576116454789</v>
      </c>
      <c r="U167" s="119">
        <f>46.3+33.9*LOG10($C$3)-13.82*LOG10($B$87)-$C$62+(44.9-6.55*LOG10($B$87))*LOG10(P167)</f>
        <v>148.96188696386807</v>
      </c>
      <c r="V167" s="119">
        <f>46.3+33.9*LOG10($F$3)-13.82*LOG10($B$87)-$C$63+(44.9-6.55*LOG10($B$87))*LOG10($P167)</f>
        <v>148.15553553991384</v>
      </c>
      <c r="W167">
        <f t="shared" si="22"/>
        <v>121.83976582190108</v>
      </c>
      <c r="X167">
        <f t="shared" si="23"/>
        <v>121.37041109317335</v>
      </c>
      <c r="Y167">
        <f t="shared" si="26"/>
        <v>22.248000000000086</v>
      </c>
    </row>
    <row r="168" spans="1:25" ht="19" x14ac:dyDescent="0.25">
      <c r="P168" s="118">
        <v>1.76</v>
      </c>
      <c r="Q168" s="27">
        <f t="shared" si="24"/>
        <v>11.535844652572854</v>
      </c>
      <c r="R168" s="27">
        <f t="shared" si="25"/>
        <v>11.228339377549107</v>
      </c>
      <c r="S168" s="28">
        <f t="shared" si="20"/>
        <v>102.49460827583275</v>
      </c>
      <c r="T168" s="28">
        <f t="shared" si="21"/>
        <v>102.02525354710501</v>
      </c>
      <c r="U168" s="119">
        <f>46.3+33.9*LOG10($C$3)-13.82*LOG10($B$87)-$C$62+(44.9-6.55*LOG10($B$87))*LOG10(P168)</f>
        <v>149.05190928588743</v>
      </c>
      <c r="V168" s="119">
        <f>46.3+33.9*LOG10($F$3)-13.82*LOG10($B$87)-$C$63+(44.9-6.55*LOG10($B$87))*LOG10($P168)</f>
        <v>148.24555786193321</v>
      </c>
      <c r="W168">
        <f t="shared" si="22"/>
        <v>121.9192582044582</v>
      </c>
      <c r="X168">
        <f t="shared" si="23"/>
        <v>121.44990347573047</v>
      </c>
      <c r="Y168">
        <f t="shared" si="26"/>
        <v>22.278000000000088</v>
      </c>
    </row>
    <row r="169" spans="1:25" ht="19" x14ac:dyDescent="0.25">
      <c r="P169" s="118">
        <v>1.77</v>
      </c>
      <c r="Q169" s="27">
        <f t="shared" si="24"/>
        <v>11.568570518756054</v>
      </c>
      <c r="R169" s="27">
        <f t="shared" si="25"/>
        <v>11.260192886589493</v>
      </c>
      <c r="S169" s="28">
        <f t="shared" si="20"/>
        <v>102.54382024678587</v>
      </c>
      <c r="T169" s="28">
        <f t="shared" si="21"/>
        <v>102.07446551805813</v>
      </c>
      <c r="U169" s="119">
        <f>46.3+33.9*LOG10($C$3)-13.82*LOG10($B$87)-$C$62+(44.9-6.55*LOG10($B$87))*LOG10(P169)</f>
        <v>149.1414215636857</v>
      </c>
      <c r="V169" s="119">
        <f>46.3+33.9*LOG10($F$3)-13.82*LOG10($B$87)-$C$63+(44.9-6.55*LOG10($B$87))*LOG10($P169)</f>
        <v>148.33507013973147</v>
      </c>
      <c r="W169">
        <f t="shared" si="22"/>
        <v>121.99847017541133</v>
      </c>
      <c r="X169">
        <f t="shared" si="23"/>
        <v>121.52911544668359</v>
      </c>
      <c r="Y169">
        <f t="shared" si="26"/>
        <v>22.308000000000089</v>
      </c>
    </row>
    <row r="170" spans="1:25" ht="19" x14ac:dyDescent="0.25">
      <c r="P170" s="118">
        <v>1.78</v>
      </c>
      <c r="Q170" s="27">
        <f t="shared" si="24"/>
        <v>11.601204068827069</v>
      </c>
      <c r="R170" s="27">
        <f t="shared" si="25"/>
        <v>11.291956540342397</v>
      </c>
      <c r="S170" s="28">
        <f t="shared" si="20"/>
        <v>102.59275496572762</v>
      </c>
      <c r="T170" s="28">
        <f t="shared" si="21"/>
        <v>102.12340023699988</v>
      </c>
      <c r="U170" s="119">
        <f>46.3+33.9*LOG10($C$3)-13.82*LOG10($B$87)-$C$62+(44.9-6.55*LOG10($B$87))*LOG10(P170)</f>
        <v>149.2304295442859</v>
      </c>
      <c r="V170" s="119">
        <f>46.3+33.9*LOG10($F$3)-13.82*LOG10($B$87)-$C$63+(44.9-6.55*LOG10($B$87))*LOG10($P170)</f>
        <v>148.42407812033167</v>
      </c>
      <c r="W170">
        <f t="shared" si="22"/>
        <v>122.07740489435308</v>
      </c>
      <c r="X170">
        <f t="shared" si="23"/>
        <v>121.60805016562534</v>
      </c>
      <c r="Y170">
        <f t="shared" si="26"/>
        <v>22.33800000000009</v>
      </c>
    </row>
    <row r="171" spans="1:25" ht="19" x14ac:dyDescent="0.25">
      <c r="A171" s="31"/>
      <c r="B171" s="35"/>
      <c r="C171" s="31"/>
      <c r="D171" s="31"/>
      <c r="E171" s="31"/>
      <c r="F171" s="110"/>
      <c r="P171" s="118">
        <v>1.79</v>
      </c>
      <c r="Q171" s="27">
        <f t="shared" si="24"/>
        <v>11.633746079647251</v>
      </c>
      <c r="R171" s="27">
        <f t="shared" si="25"/>
        <v>11.32363109496076</v>
      </c>
      <c r="S171" s="28">
        <f t="shared" si="20"/>
        <v>102.6414155391476</v>
      </c>
      <c r="T171" s="28">
        <f t="shared" si="21"/>
        <v>102.17206081041988</v>
      </c>
      <c r="U171" s="119">
        <f>46.3+33.9*LOG10($C$3)-13.82*LOG10($B$87)-$C$62+(44.9-6.55*LOG10($B$87))*LOG10(P171)</f>
        <v>149.31893887812137</v>
      </c>
      <c r="V171" s="119">
        <f>46.3+33.9*LOG10($F$3)-13.82*LOG10($B$87)-$C$63+(44.9-6.55*LOG10($B$87))*LOG10($P171)</f>
        <v>148.51258745416715</v>
      </c>
      <c r="W171">
        <f t="shared" si="22"/>
        <v>122.15606546777306</v>
      </c>
      <c r="X171">
        <f t="shared" si="23"/>
        <v>121.68671073904534</v>
      </c>
      <c r="Y171">
        <f t="shared" si="26"/>
        <v>22.368000000000091</v>
      </c>
    </row>
    <row r="172" spans="1:25" ht="19" x14ac:dyDescent="0.25">
      <c r="A172" s="31"/>
      <c r="B172" s="31"/>
      <c r="C172" s="31"/>
      <c r="D172" s="31"/>
      <c r="E172" s="31"/>
      <c r="F172" s="110"/>
      <c r="P172" s="118">
        <v>1.8</v>
      </c>
      <c r="Q172" s="27">
        <f t="shared" si="24"/>
        <v>11.666197317242917</v>
      </c>
      <c r="R172" s="27">
        <f t="shared" si="25"/>
        <v>11.355217296051318</v>
      </c>
      <c r="S172" s="28">
        <f t="shared" si="20"/>
        <v>102.68980502161587</v>
      </c>
      <c r="T172" s="28">
        <f t="shared" si="21"/>
        <v>102.22045029288813</v>
      </c>
      <c r="U172" s="119">
        <f>46.3+33.9*LOG10($C$3)-13.82*LOG10($B$87)-$C$62+(44.9-6.55*LOG10($B$87))*LOG10(P172)</f>
        <v>149.4069551211883</v>
      </c>
      <c r="V172" s="119">
        <f>46.3+33.9*LOG10($F$3)-13.82*LOG10($B$87)-$C$63+(44.9-6.55*LOG10($B$87))*LOG10($P172)</f>
        <v>148.60060369723408</v>
      </c>
      <c r="W172">
        <f t="shared" si="22"/>
        <v>122.23445495024133</v>
      </c>
      <c r="X172">
        <f t="shared" si="23"/>
        <v>121.76510022151359</v>
      </c>
      <c r="Y172">
        <f t="shared" si="26"/>
        <v>22.398000000000092</v>
      </c>
    </row>
    <row r="173" spans="1:25" ht="19" x14ac:dyDescent="0.25">
      <c r="P173" s="118">
        <v>1.81</v>
      </c>
      <c r="Q173" s="27">
        <f t="shared" si="24"/>
        <v>11.698558537015741</v>
      </c>
      <c r="R173" s="27">
        <f t="shared" si="25"/>
        <v>11.386715878879381</v>
      </c>
      <c r="S173" s="28">
        <f t="shared" si="20"/>
        <v>102.73792641693343</v>
      </c>
      <c r="T173" s="28">
        <f t="shared" si="21"/>
        <v>102.2685716882057</v>
      </c>
      <c r="U173" s="119">
        <f>46.3+33.9*LOG10($C$3)-13.82*LOG10($B$87)-$C$62+(44.9-6.55*LOG10($B$87))*LOG10(P173)</f>
        <v>149.49448373713844</v>
      </c>
      <c r="V173" s="119">
        <f>46.3+33.9*LOG10($F$3)-13.82*LOG10($B$87)-$C$63+(44.9-6.55*LOG10($B$87))*LOG10($P173)</f>
        <v>148.68813231318421</v>
      </c>
      <c r="W173">
        <f t="shared" si="22"/>
        <v>122.3125763455589</v>
      </c>
      <c r="X173">
        <f t="shared" si="23"/>
        <v>121.84322161683116</v>
      </c>
      <c r="Y173">
        <f t="shared" si="26"/>
        <v>22.428000000000093</v>
      </c>
    </row>
    <row r="174" spans="1:25" ht="19" x14ac:dyDescent="0.25">
      <c r="P174" s="118">
        <v>1.82</v>
      </c>
      <c r="Q174" s="27">
        <f t="shared" si="24"/>
        <v>11.730830483947924</v>
      </c>
      <c r="R174" s="27">
        <f t="shared" si="25"/>
        <v>11.418127568568528</v>
      </c>
      <c r="S174" s="28">
        <f t="shared" si="20"/>
        <v>102.78578267925124</v>
      </c>
      <c r="T174" s="28">
        <f t="shared" si="21"/>
        <v>102.3164279505235</v>
      </c>
      <c r="U174" s="119">
        <f>46.3+33.9*LOG10($C$3)-13.82*LOG10($B$87)-$C$62+(44.9-6.55*LOG10($B$87))*LOG10(P174)</f>
        <v>149.58153009931439</v>
      </c>
      <c r="V174" s="119">
        <f>46.3+33.9*LOG10($F$3)-13.82*LOG10($B$87)-$C$63+(44.9-6.55*LOG10($B$87))*LOG10($P174)</f>
        <v>148.77517867536017</v>
      </c>
      <c r="W174">
        <f t="shared" si="22"/>
        <v>122.3904326078767</v>
      </c>
      <c r="X174">
        <f t="shared" si="23"/>
        <v>121.92107787914897</v>
      </c>
      <c r="Y174">
        <f t="shared" si="26"/>
        <v>22.458000000000094</v>
      </c>
    </row>
    <row r="175" spans="1:25" ht="19" x14ac:dyDescent="0.25">
      <c r="P175" s="118">
        <v>1.83</v>
      </c>
      <c r="Q175" s="27">
        <f t="shared" si="24"/>
        <v>11.7630138928023</v>
      </c>
      <c r="R175" s="27">
        <f t="shared" si="25"/>
        <v>11.449453080295383</v>
      </c>
      <c r="S175" s="28">
        <f t="shared" si="20"/>
        <v>102.83337671415833</v>
      </c>
      <c r="T175" s="28">
        <f t="shared" si="21"/>
        <v>102.3640219854306</v>
      </c>
      <c r="U175" s="119">
        <f>46.3+33.9*LOG10($C$3)-13.82*LOG10($B$87)-$C$62+(44.9-6.55*LOG10($B$87))*LOG10(P175)</f>
        <v>149.66809949272889</v>
      </c>
      <c r="V175" s="119">
        <f>46.3+33.9*LOG10($F$3)-13.82*LOG10($B$87)-$C$63+(44.9-6.55*LOG10($B$87))*LOG10($P175)</f>
        <v>148.86174806877466</v>
      </c>
      <c r="W175">
        <f t="shared" si="22"/>
        <v>122.4680266427838</v>
      </c>
      <c r="X175">
        <f t="shared" si="23"/>
        <v>121.99867191405606</v>
      </c>
      <c r="Y175">
        <f t="shared" si="26"/>
        <v>22.488000000000095</v>
      </c>
    </row>
    <row r="176" spans="1:25" ht="19" x14ac:dyDescent="0.25">
      <c r="P176" s="118">
        <v>1.84</v>
      </c>
      <c r="Q176" s="27">
        <f t="shared" si="24"/>
        <v>11.795109488317518</v>
      </c>
      <c r="R176" s="27">
        <f t="shared" si="25"/>
        <v>11.4806931194796</v>
      </c>
      <c r="S176" s="28">
        <f t="shared" si="20"/>
        <v>102.88071137974048</v>
      </c>
      <c r="T176" s="28">
        <f t="shared" si="21"/>
        <v>102.41135665101274</v>
      </c>
      <c r="U176" s="119">
        <f>46.3+33.9*LOG10($C$3)-13.82*LOG10($B$87)-$C$62+(44.9-6.55*LOG10($B$87))*LOG10(P176)</f>
        <v>149.75419711599034</v>
      </c>
      <c r="V176" s="119">
        <f>46.3+33.9*LOG10($F$3)-13.82*LOG10($B$87)-$C$63+(44.9-6.55*LOG10($B$87))*LOG10($P176)</f>
        <v>148.94784569203611</v>
      </c>
      <c r="W176">
        <f t="shared" si="22"/>
        <v>122.54536130836594</v>
      </c>
      <c r="X176">
        <f t="shared" si="23"/>
        <v>122.0760065796382</v>
      </c>
      <c r="Y176">
        <f t="shared" si="26"/>
        <v>22.518000000000097</v>
      </c>
    </row>
    <row r="177" spans="1:25" ht="19" x14ac:dyDescent="0.25">
      <c r="P177" s="118">
        <v>1.85</v>
      </c>
      <c r="Q177" s="27">
        <f t="shared" si="24"/>
        <v>11.827117985398472</v>
      </c>
      <c r="R177" s="27">
        <f t="shared" si="25"/>
        <v>11.511848381969205</v>
      </c>
      <c r="S177" s="28">
        <f t="shared" si="20"/>
        <v>102.92778948761001</v>
      </c>
      <c r="T177" s="28">
        <f t="shared" si="21"/>
        <v>102.45843475888228</v>
      </c>
      <c r="U177" s="119">
        <f>46.3+33.9*LOG10($C$3)-13.82*LOG10($B$87)-$C$62+(44.9-6.55*LOG10($B$87))*LOG10(P177)</f>
        <v>149.83982808317612</v>
      </c>
      <c r="V177" s="119">
        <f>46.3+33.9*LOG10($F$3)-13.82*LOG10($B$87)-$C$63+(44.9-6.55*LOG10($B$87))*LOG10($P177)</f>
        <v>149.03347665922189</v>
      </c>
      <c r="W177">
        <f t="shared" si="22"/>
        <v>122.62243941623548</v>
      </c>
      <c r="X177">
        <f t="shared" si="23"/>
        <v>122.15308468750774</v>
      </c>
      <c r="Y177">
        <f t="shared" si="26"/>
        <v>22.548000000000098</v>
      </c>
    </row>
    <row r="178" spans="1:25" ht="19" x14ac:dyDescent="0.25">
      <c r="P178" s="118">
        <v>1.86</v>
      </c>
      <c r="Q178" s="27">
        <f t="shared" si="24"/>
        <v>11.859040089302086</v>
      </c>
      <c r="R178" s="27">
        <f t="shared" si="25"/>
        <v>11.542919554221445</v>
      </c>
      <c r="S178" s="28">
        <f t="shared" si="20"/>
        <v>102.97461380390807</v>
      </c>
      <c r="T178" s="28">
        <f t="shared" si="21"/>
        <v>102.50525907518033</v>
      </c>
      <c r="U178" s="119">
        <f>46.3+33.9*LOG10($C$3)-13.82*LOG10($B$87)-$C$62+(44.9-6.55*LOG10($B$87))*LOG10(P178)</f>
        <v>149.92499742565536</v>
      </c>
      <c r="V178" s="119">
        <f>46.3+33.9*LOG10($F$3)-13.82*LOG10($B$87)-$C$63+(44.9-6.55*LOG10($B$87))*LOG10($P178)</f>
        <v>149.11864600170114</v>
      </c>
      <c r="W178">
        <f t="shared" si="22"/>
        <v>122.69926373253354</v>
      </c>
      <c r="X178">
        <f t="shared" si="23"/>
        <v>122.2299090038058</v>
      </c>
      <c r="Y178">
        <f t="shared" si="26"/>
        <v>22.578000000000099</v>
      </c>
    </row>
    <row r="179" spans="1:25" ht="19" x14ac:dyDescent="0.25">
      <c r="P179" s="118">
        <v>1.87</v>
      </c>
      <c r="Q179" s="27">
        <f t="shared" si="24"/>
        <v>11.890876495818635</v>
      </c>
      <c r="R179" s="27">
        <f t="shared" si="25"/>
        <v>11.573907313479255</v>
      </c>
      <c r="S179" s="28">
        <f t="shared" si="20"/>
        <v>103.02118705027972</v>
      </c>
      <c r="T179" s="28">
        <f t="shared" si="21"/>
        <v>102.55183232155198</v>
      </c>
      <c r="U179" s="119">
        <f>46.3+33.9*LOG10($C$3)-13.82*LOG10($B$87)-$C$62+(44.9-6.55*LOG10($B$87))*LOG10(P179)</f>
        <v>150.00971009386279</v>
      </c>
      <c r="V179" s="119">
        <f>46.3+33.9*LOG10($F$3)-13.82*LOG10($B$87)-$C$63+(44.9-6.55*LOG10($B$87))*LOG10($P179)</f>
        <v>149.20335866990857</v>
      </c>
      <c r="W179">
        <f t="shared" si="22"/>
        <v>122.77583697890519</v>
      </c>
      <c r="X179">
        <f t="shared" si="23"/>
        <v>122.30648225017745</v>
      </c>
      <c r="Y179">
        <f t="shared" si="26"/>
        <v>22.6080000000001</v>
      </c>
    </row>
    <row r="180" spans="1:25" ht="19" x14ac:dyDescent="0.25">
      <c r="P180" s="118">
        <v>1.88</v>
      </c>
      <c r="Q180" s="27">
        <f t="shared" si="24"/>
        <v>11.922627891448682</v>
      </c>
      <c r="R180" s="27">
        <f t="shared" si="25"/>
        <v>11.604812327943497</v>
      </c>
      <c r="S180" s="28">
        <f t="shared" si="20"/>
        <v>103.06751190482333</v>
      </c>
      <c r="T180" s="28">
        <f t="shared" si="21"/>
        <v>102.59815717609561</v>
      </c>
      <c r="U180" s="119">
        <f>46.3+33.9*LOG10($C$3)-13.82*LOG10($B$87)-$C$62+(44.9-6.55*LOG10($B$87))*LOG10(P180)</f>
        <v>150.09397095902548</v>
      </c>
      <c r="V180" s="119">
        <f>46.3+33.9*LOG10($F$3)-13.82*LOG10($B$87)-$C$63+(44.9-6.55*LOG10($B$87))*LOG10($P180)</f>
        <v>149.28761953507126</v>
      </c>
      <c r="W180">
        <f t="shared" si="22"/>
        <v>122.8521618334488</v>
      </c>
      <c r="X180">
        <f t="shared" si="23"/>
        <v>122.38280710472108</v>
      </c>
      <c r="Y180">
        <f t="shared" si="26"/>
        <v>22.638000000000101</v>
      </c>
    </row>
    <row r="181" spans="1:25" ht="19" x14ac:dyDescent="0.25">
      <c r="P181" s="118">
        <v>1.89</v>
      </c>
      <c r="Q181" s="27">
        <f t="shared" si="24"/>
        <v>11.954294953575811</v>
      </c>
      <c r="R181" s="27">
        <f t="shared" si="25"/>
        <v>11.635635256941073</v>
      </c>
      <c r="S181" s="28">
        <f t="shared" si="20"/>
        <v>103.11359100301462</v>
      </c>
      <c r="T181" s="28">
        <f t="shared" si="21"/>
        <v>102.6442362742869</v>
      </c>
      <c r="U181" s="119">
        <f>46.3+33.9*LOG10($C$3)-13.82*LOG10($B$87)-$C$62+(44.9-6.55*LOG10($B$87))*LOG10(P181)</f>
        <v>150.17778481484362</v>
      </c>
      <c r="V181" s="119">
        <f>46.3+33.9*LOG10($F$3)-13.82*LOG10($B$87)-$C$63+(44.9-6.55*LOG10($B$87))*LOG10($P181)</f>
        <v>149.37143339088939</v>
      </c>
      <c r="W181">
        <f t="shared" si="22"/>
        <v>122.92824093164009</v>
      </c>
      <c r="X181">
        <f t="shared" si="23"/>
        <v>122.45888620291237</v>
      </c>
      <c r="Y181">
        <f t="shared" si="26"/>
        <v>22.668000000000102</v>
      </c>
    </row>
    <row r="182" spans="1:25" ht="19" x14ac:dyDescent="0.25">
      <c r="P182" s="118">
        <v>1.9</v>
      </c>
      <c r="Q182" s="27">
        <f t="shared" si="24"/>
        <v>11.985878350635224</v>
      </c>
      <c r="R182" s="27">
        <f t="shared" si="25"/>
        <v>11.666376751089045</v>
      </c>
      <c r="S182" s="28">
        <f t="shared" si="20"/>
        <v>103.15942693860632</v>
      </c>
      <c r="T182" s="28">
        <f t="shared" si="21"/>
        <v>102.69007220987859</v>
      </c>
      <c r="U182" s="119">
        <f>46.3+33.9*LOG10($C$3)-13.82*LOG10($B$87)-$C$62+(44.9-6.55*LOG10($B$87))*LOG10(P182)</f>
        <v>150.26115637912693</v>
      </c>
      <c r="V182" s="119">
        <f>46.3+33.9*LOG10($F$3)-13.82*LOG10($B$87)-$C$63+(44.9-6.55*LOG10($B$87))*LOG10($P182)</f>
        <v>149.4548049551727</v>
      </c>
      <c r="W182">
        <f t="shared" si="22"/>
        <v>123.00407686723179</v>
      </c>
      <c r="X182">
        <f t="shared" si="23"/>
        <v>122.53472213850407</v>
      </c>
      <c r="Y182">
        <f t="shared" si="26"/>
        <v>22.698000000000103</v>
      </c>
    </row>
    <row r="183" spans="1:25" ht="19" x14ac:dyDescent="0.25">
      <c r="P183" s="118">
        <v>1.91</v>
      </c>
      <c r="Q183" s="27">
        <f t="shared" si="24"/>
        <v>12.017378742278375</v>
      </c>
      <c r="R183" s="27">
        <f t="shared" si="25"/>
        <v>11.697037452454863</v>
      </c>
      <c r="S183" s="28">
        <f t="shared" si="20"/>
        <v>103.20502226450429</v>
      </c>
      <c r="T183" s="28">
        <f t="shared" si="21"/>
        <v>102.73566753577656</v>
      </c>
      <c r="U183" s="119">
        <f>46.3+33.9*LOG10($C$3)-13.82*LOG10($B$87)-$C$62+(44.9-6.55*LOG10($B$87))*LOG10(P183)</f>
        <v>150.34409029538824</v>
      </c>
      <c r="V183" s="119">
        <f>46.3+33.9*LOG10($F$3)-13.82*LOG10($B$87)-$C$63+(44.9-6.55*LOG10($B$87))*LOG10($P183)</f>
        <v>149.53773887143402</v>
      </c>
      <c r="W183">
        <f t="shared" si="22"/>
        <v>123.07967219312977</v>
      </c>
      <c r="X183">
        <f t="shared" si="23"/>
        <v>122.61031746440203</v>
      </c>
      <c r="Y183">
        <f t="shared" si="26"/>
        <v>22.728000000000105</v>
      </c>
    </row>
    <row r="184" spans="1:25" ht="19" x14ac:dyDescent="0.25">
      <c r="P184" s="118">
        <v>1.92</v>
      </c>
      <c r="Q184" s="27">
        <f t="shared" si="24"/>
        <v>12.048796779533722</v>
      </c>
      <c r="R184" s="27">
        <f t="shared" si="25"/>
        <v>11.727617994712846</v>
      </c>
      <c r="S184" s="28">
        <f t="shared" si="20"/>
        <v>103.25037949362073</v>
      </c>
      <c r="T184" s="28">
        <f t="shared" si="21"/>
        <v>102.781024764893</v>
      </c>
      <c r="U184" s="119">
        <f>46.3+33.9*LOG10($C$3)-13.82*LOG10($B$87)-$C$62+(44.9-6.55*LOG10($B$87))*LOG10(P184)</f>
        <v>150.42659113439544</v>
      </c>
      <c r="V184" s="119">
        <f>46.3+33.9*LOG10($F$3)-13.82*LOG10($B$87)-$C$63+(44.9-6.55*LOG10($B$87))*LOG10($P184)</f>
        <v>149.62023971044121</v>
      </c>
      <c r="W184">
        <f t="shared" si="22"/>
        <v>123.1550294222462</v>
      </c>
      <c r="X184">
        <f t="shared" si="23"/>
        <v>122.68567469351848</v>
      </c>
      <c r="Y184">
        <f t="shared" si="26"/>
        <v>22.758000000000106</v>
      </c>
    </row>
    <row r="185" spans="1:25" ht="19" x14ac:dyDescent="0.25">
      <c r="P185" s="118">
        <v>1.93</v>
      </c>
      <c r="Q185" s="27">
        <f t="shared" si="24"/>
        <v>12.080133104963712</v>
      </c>
      <c r="R185" s="27">
        <f t="shared" si="25"/>
        <v>11.75811900329697</v>
      </c>
      <c r="S185" s="28">
        <f t="shared" si="20"/>
        <v>103.29550109970522</v>
      </c>
      <c r="T185" s="28">
        <f t="shared" si="21"/>
        <v>102.82614637097748</v>
      </c>
      <c r="U185" s="119">
        <f>46.3+33.9*LOG10($C$3)-13.82*LOG10($B$87)-$C$62+(44.9-6.55*LOG10($B$87))*LOG10(P185)</f>
        <v>150.50866339568293</v>
      </c>
      <c r="V185" s="119">
        <f>46.3+33.9*LOG10($F$3)-13.82*LOG10($B$87)-$C$63+(44.9-6.55*LOG10($B$87))*LOG10($P185)</f>
        <v>149.7023119717287</v>
      </c>
      <c r="W185">
        <f t="shared" si="22"/>
        <v>123.2301510283307</v>
      </c>
      <c r="X185">
        <f t="shared" si="23"/>
        <v>122.76079629960296</v>
      </c>
      <c r="Y185">
        <f t="shared" si="26"/>
        <v>22.788000000000107</v>
      </c>
    </row>
    <row r="186" spans="1:25" ht="19" x14ac:dyDescent="0.25">
      <c r="A186" s="31"/>
      <c r="B186" s="31"/>
      <c r="C186" s="31"/>
      <c r="D186" s="31"/>
      <c r="E186" s="31"/>
      <c r="F186" s="110"/>
      <c r="P186" s="118">
        <v>1.94</v>
      </c>
      <c r="Q186" s="27">
        <f t="shared" si="24"/>
        <v>12.111388352818114</v>
      </c>
      <c r="R186" s="27">
        <f t="shared" si="25"/>
        <v>11.788541095550125</v>
      </c>
      <c r="S186" s="28">
        <f t="shared" si="20"/>
        <v>103.34038951815427</v>
      </c>
      <c r="T186" s="28">
        <f t="shared" si="21"/>
        <v>102.87103478942653</v>
      </c>
      <c r="U186" s="119">
        <f>46.3+33.9*LOG10($C$3)-13.82*LOG10($B$87)-$C$62+(44.9-6.55*LOG10($B$87))*LOG10(P186)</f>
        <v>150.59031150902436</v>
      </c>
      <c r="V186" s="119">
        <f>46.3+33.9*LOG10($F$3)-13.82*LOG10($B$87)-$C$63+(44.9-6.55*LOG10($B$87))*LOG10($P186)</f>
        <v>149.78396008507013</v>
      </c>
      <c r="W186">
        <f t="shared" si="22"/>
        <v>123.30503944677974</v>
      </c>
      <c r="X186">
        <f t="shared" si="23"/>
        <v>122.83568471805201</v>
      </c>
      <c r="Y186">
        <f t="shared" si="26"/>
        <v>22.818000000000108</v>
      </c>
    </row>
    <row r="187" spans="1:25" ht="19" x14ac:dyDescent="0.25">
      <c r="P187" s="118">
        <v>1.95</v>
      </c>
      <c r="Q187" s="27">
        <f t="shared" si="24"/>
        <v>12.142563149183795</v>
      </c>
      <c r="R187" s="27">
        <f t="shared" si="25"/>
        <v>11.818884880869893</v>
      </c>
      <c r="S187" s="28">
        <f t="shared" si="20"/>
        <v>103.3850471468001</v>
      </c>
      <c r="T187" s="28">
        <f t="shared" si="21"/>
        <v>102.91569241807237</v>
      </c>
      <c r="U187" s="119">
        <f>46.3+33.9*LOG10($C$3)-13.82*LOG10($B$87)-$C$62+(44.9-6.55*LOG10($B$87))*LOG10(P187)</f>
        <v>150.67153983586712</v>
      </c>
      <c r="V187" s="119">
        <f>46.3+33.9*LOG10($F$3)-13.82*LOG10($B$87)-$C$63+(44.9-6.55*LOG10($B$87))*LOG10($P187)</f>
        <v>149.8651884119129</v>
      </c>
      <c r="W187">
        <f t="shared" si="22"/>
        <v>123.37969707542558</v>
      </c>
      <c r="X187">
        <f t="shared" si="23"/>
        <v>122.91034234669785</v>
      </c>
      <c r="Y187">
        <f t="shared" si="26"/>
        <v>22.848000000000109</v>
      </c>
    </row>
    <row r="188" spans="1:25" ht="19" x14ac:dyDescent="0.25">
      <c r="P188" s="118">
        <v>1.96</v>
      </c>
      <c r="Q188" s="27">
        <f t="shared" si="24"/>
        <v>12.173658112131058</v>
      </c>
      <c r="R188" s="27">
        <f t="shared" si="25"/>
        <v>11.849150960850981</v>
      </c>
      <c r="S188" s="28">
        <f t="shared" si="20"/>
        <v>103.42947634667927</v>
      </c>
      <c r="T188" s="28">
        <f t="shared" si="21"/>
        <v>102.96012161795153</v>
      </c>
      <c r="U188" s="119">
        <f>46.3+33.9*LOG10($C$3)-13.82*LOG10($B$87)-$C$62+(44.9-6.55*LOG10($B$87))*LOG10(P188)</f>
        <v>150.75235267073055</v>
      </c>
      <c r="V188" s="119">
        <f>46.3+33.9*LOG10($F$3)-13.82*LOG10($B$87)-$C$63+(44.9-6.55*LOG10($B$87))*LOG10($P188)</f>
        <v>149.94600124677629</v>
      </c>
      <c r="W188">
        <f t="shared" si="22"/>
        <v>123.45412627530474</v>
      </c>
      <c r="X188">
        <f t="shared" si="23"/>
        <v>122.98477154657701</v>
      </c>
      <c r="Y188">
        <f t="shared" si="26"/>
        <v>22.87800000000011</v>
      </c>
    </row>
    <row r="189" spans="1:25" ht="19" x14ac:dyDescent="0.25">
      <c r="P189" s="118">
        <v>1.97</v>
      </c>
      <c r="Q189" s="27">
        <f t="shared" si="24"/>
        <v>12.204673851856606</v>
      </c>
      <c r="R189" s="27">
        <f t="shared" si="25"/>
        <v>11.879339929424384</v>
      </c>
      <c r="S189" s="28">
        <f t="shared" si="20"/>
        <v>103.4736794427816</v>
      </c>
      <c r="T189" s="28">
        <f t="shared" si="21"/>
        <v>103.00432471405387</v>
      </c>
      <c r="U189" s="119">
        <f>46.3+33.9*LOG10($C$3)-13.82*LOG10($B$87)-$C$62+(44.9-6.55*LOG10($B$87))*LOG10(P189)</f>
        <v>150.83275424256809</v>
      </c>
      <c r="V189" s="119">
        <f>46.3+33.9*LOG10($F$3)-13.82*LOG10($B$87)-$C$63+(44.9-6.55*LOG10($B$87))*LOG10($P189)</f>
        <v>150.02640281861386</v>
      </c>
      <c r="W189">
        <f t="shared" si="22"/>
        <v>123.52832937140708</v>
      </c>
      <c r="X189">
        <f t="shared" si="23"/>
        <v>123.05897464267935</v>
      </c>
      <c r="Y189">
        <f t="shared" si="26"/>
        <v>22.908000000000111</v>
      </c>
    </row>
    <row r="190" spans="1:25" ht="19" x14ac:dyDescent="0.25">
      <c r="P190" s="118">
        <v>1.98</v>
      </c>
      <c r="Q190" s="27">
        <f t="shared" si="24"/>
        <v>12.235610970823256</v>
      </c>
      <c r="R190" s="27">
        <f t="shared" si="25"/>
        <v>11.909452372993366</v>
      </c>
      <c r="S190" s="28">
        <f t="shared" si="20"/>
        <v>103.51765872478036</v>
      </c>
      <c r="T190" s="28">
        <f t="shared" si="21"/>
        <v>103.04830399605262</v>
      </c>
      <c r="U190" s="119">
        <f>46.3+33.9*LOG10($C$3)-13.82*LOG10($B$87)-$C$62+(44.9-6.55*LOG10($B$87))*LOG10(P190)</f>
        <v>150.91274871609548</v>
      </c>
      <c r="V190" s="119">
        <f>46.3+33.9*LOG10($F$3)-13.82*LOG10($B$87)-$C$63+(44.9-6.55*LOG10($B$87))*LOG10($P190)</f>
        <v>150.10639729214125</v>
      </c>
      <c r="W190">
        <f t="shared" si="22"/>
        <v>123.60230865340584</v>
      </c>
      <c r="X190">
        <f t="shared" si="23"/>
        <v>123.13295392467811</v>
      </c>
      <c r="Y190">
        <f t="shared" si="26"/>
        <v>22.938000000000113</v>
      </c>
    </row>
    <row r="191" spans="1:25" ht="19" x14ac:dyDescent="0.25">
      <c r="P191" s="118">
        <v>1.99</v>
      </c>
      <c r="Q191" s="27">
        <f t="shared" si="24"/>
        <v>12.266470063896477</v>
      </c>
      <c r="R191" s="27">
        <f t="shared" si="25"/>
        <v>11.939488870566366</v>
      </c>
      <c r="S191" s="28">
        <f t="shared" si="20"/>
        <v>103.56141644774388</v>
      </c>
      <c r="T191" s="28">
        <f t="shared" si="21"/>
        <v>103.09206171901614</v>
      </c>
      <c r="U191" s="119">
        <f>46.3+33.9*LOG10($C$3)-13.82*LOG10($B$87)-$C$62+(44.9-6.55*LOG10($B$87))*LOG10(P191)</f>
        <v>150.99234019308508</v>
      </c>
      <c r="V191" s="119">
        <f>46.3+33.9*LOG10($F$3)-13.82*LOG10($B$87)-$C$63+(44.9-6.55*LOG10($B$87))*LOG10($P191)</f>
        <v>150.18598876913086</v>
      </c>
      <c r="W191">
        <f t="shared" si="22"/>
        <v>123.67606637636936</v>
      </c>
      <c r="X191">
        <f t="shared" si="23"/>
        <v>123.20671164764163</v>
      </c>
      <c r="Y191">
        <f t="shared" si="26"/>
        <v>22.968000000000114</v>
      </c>
    </row>
    <row r="192" spans="1:25" ht="19" x14ac:dyDescent="0.25">
      <c r="P192" s="118">
        <v>2</v>
      </c>
      <c r="Q192" s="27">
        <f t="shared" si="24"/>
        <v>12.297251718477851</v>
      </c>
      <c r="R192" s="27">
        <f t="shared" si="25"/>
        <v>11.969449993886892</v>
      </c>
      <c r="S192" s="28">
        <f t="shared" si="20"/>
        <v>103.60495483282936</v>
      </c>
      <c r="T192" s="28">
        <f t="shared" si="21"/>
        <v>103.13560010410163</v>
      </c>
      <c r="U192" s="119">
        <f>46.3+33.9*LOG10($C$3)-13.82*LOG10($B$87)-$C$62+(44.9-6.55*LOG10($B$87))*LOG10(P192)</f>
        <v>151.07153271362796</v>
      </c>
      <c r="V192" s="119">
        <f>46.3+33.9*LOG10($F$3)-13.82*LOG10($B$87)-$C$63+(44.9-6.55*LOG10($B$87))*LOG10($P192)</f>
        <v>150.26518128967373</v>
      </c>
      <c r="W192">
        <f t="shared" si="22"/>
        <v>123.74960476145485</v>
      </c>
      <c r="X192">
        <f t="shared" si="23"/>
        <v>123.28025003272711</v>
      </c>
      <c r="Y192">
        <f t="shared" si="26"/>
        <v>22.998000000000115</v>
      </c>
    </row>
    <row r="193" spans="1:25" ht="19" x14ac:dyDescent="0.25">
      <c r="P193" s="118">
        <v>2.0099999999999998</v>
      </c>
      <c r="Q193" s="27">
        <f t="shared" si="24"/>
        <v>12.327956514635526</v>
      </c>
      <c r="R193" s="27">
        <f t="shared" si="25"/>
        <v>11.999336307560501</v>
      </c>
      <c r="S193" s="28">
        <f t="shared" si="20"/>
        <v>103.64827606795951</v>
      </c>
      <c r="T193" s="28">
        <f t="shared" si="21"/>
        <v>103.17892133923178</v>
      </c>
      <c r="U193" s="119">
        <f>46.3+33.9*LOG10($C$3)-13.82*LOG10($B$87)-$C$62+(44.9-6.55*LOG10($B$87))*LOG10(P193)</f>
        <v>151.15033025736437</v>
      </c>
      <c r="V193" s="119">
        <f>46.3+33.9*LOG10($F$3)-13.82*LOG10($B$87)-$C$63+(44.9-6.55*LOG10($B$87))*LOG10($P193)</f>
        <v>150.34397883341015</v>
      </c>
      <c r="W193">
        <f t="shared" si="22"/>
        <v>123.81292599658499</v>
      </c>
      <c r="X193">
        <f t="shared" si="23"/>
        <v>123.34357126785726</v>
      </c>
      <c r="Y193">
        <f>Y192+0.02</f>
        <v>23.018000000000114</v>
      </c>
    </row>
    <row r="194" spans="1:25" ht="19" x14ac:dyDescent="0.25">
      <c r="P194" s="118">
        <v>2.02</v>
      </c>
      <c r="Q194" s="27">
        <f t="shared" si="24"/>
        <v>12.358585025231752</v>
      </c>
      <c r="R194" s="27">
        <f t="shared" si="25"/>
        <v>12.029148369178946</v>
      </c>
      <c r="S194" s="28">
        <f t="shared" si="20"/>
        <v>103.69138230848222</v>
      </c>
      <c r="T194" s="28">
        <f t="shared" si="21"/>
        <v>103.22202757975448</v>
      </c>
      <c r="U194" s="119">
        <f>46.3+33.9*LOG10($C$3)-13.82*LOG10($B$87)-$C$62+(44.9-6.55*LOG10($B$87))*LOG10(P194)</f>
        <v>151.22873674468391</v>
      </c>
      <c r="V194" s="119">
        <f>46.3+33.9*LOG10($F$3)-13.82*LOG10($B$87)-$C$63+(44.9-6.55*LOG10($B$87))*LOG10($P194)</f>
        <v>150.42238532072969</v>
      </c>
      <c r="W194">
        <f t="shared" si="22"/>
        <v>123.87603223710769</v>
      </c>
      <c r="X194">
        <f t="shared" si="23"/>
        <v>123.40667750837996</v>
      </c>
      <c r="Y194">
        <f t="shared" ref="Y194:Y257" si="27">Y193+0.02</f>
        <v>23.038000000000114</v>
      </c>
    </row>
    <row r="195" spans="1:25" ht="19" x14ac:dyDescent="0.25">
      <c r="P195" s="118">
        <v>2.0299999999999998</v>
      </c>
      <c r="Q195" s="27">
        <f t="shared" si="24"/>
        <v>12.389137816047594</v>
      </c>
      <c r="R195" s="27">
        <f t="shared" si="25"/>
        <v>12.058886729441539</v>
      </c>
      <c r="S195" s="28">
        <f t="shared" ref="S195:S258" si="28">(20*LOG10(P195)+20*LOG10(1806/1000)+92.45)</f>
        <v>103.734275677814</v>
      </c>
      <c r="T195" s="28">
        <f t="shared" ref="T195:T258" si="29">(20*LOG10(P195)+20*LOG10(1711/1000)+92.45)</f>
        <v>103.26492094908627</v>
      </c>
      <c r="U195" s="119">
        <f>46.3+33.9*LOG10($C$3)-13.82*LOG10($B$87)-$C$62+(44.9-6.55*LOG10($B$87))*LOG10(P195)</f>
        <v>151.30675603789587</v>
      </c>
      <c r="V195" s="119">
        <f>46.3+33.9*LOG10($F$3)-13.82*LOG10($B$87)-$C$63+(44.9-6.55*LOG10($B$87))*LOG10($P195)</f>
        <v>150.50040461394164</v>
      </c>
      <c r="W195">
        <f t="shared" ref="W195:W258" si="30">S195+Y195+$D$48+$D$49</f>
        <v>123.93892560643947</v>
      </c>
      <c r="X195">
        <f t="shared" ref="X195:X258" si="31">$T195+$Y195+$D$48+$D$49</f>
        <v>123.46957087771175</v>
      </c>
      <c r="Y195">
        <f t="shared" si="27"/>
        <v>23.058000000000114</v>
      </c>
    </row>
    <row r="196" spans="1:25" ht="19" x14ac:dyDescent="0.25">
      <c r="P196" s="118">
        <v>2.04</v>
      </c>
      <c r="Q196" s="27">
        <f t="shared" ref="Q196:Q259" si="32">SQRT((4*3.14*P196)/0.166112957)</f>
        <v>12.419615445904862</v>
      </c>
      <c r="R196" s="27">
        <f t="shared" ref="R196:R259" si="33">SQRT((4*3.14*P196)/0.175336061)</f>
        <v>12.088551932273862</v>
      </c>
      <c r="S196" s="28">
        <f t="shared" si="28"/>
        <v>103.77695826806772</v>
      </c>
      <c r="T196" s="28">
        <f t="shared" si="29"/>
        <v>103.30760353933998</v>
      </c>
      <c r="U196" s="119">
        <f>46.3+33.9*LOG10($C$3)-13.82*LOG10($B$87)-$C$62+(44.9-6.55*LOG10($B$87))*LOG10(P196)</f>
        <v>151.3843919423708</v>
      </c>
      <c r="V196" s="119">
        <f>46.3+33.9*LOG10($F$3)-13.82*LOG10($B$87)-$C$63+(44.9-6.55*LOG10($B$87))*LOG10($P196)</f>
        <v>150.57804051841657</v>
      </c>
      <c r="W196">
        <f t="shared" si="30"/>
        <v>124.0016081966932</v>
      </c>
      <c r="X196">
        <f t="shared" si="31"/>
        <v>123.53225346796546</v>
      </c>
      <c r="Y196">
        <f t="shared" si="27"/>
        <v>23.078000000000113</v>
      </c>
    </row>
    <row r="197" spans="1:25" ht="19" x14ac:dyDescent="0.25">
      <c r="P197" s="118">
        <v>2.0499999999999998</v>
      </c>
      <c r="Q197" s="27">
        <f t="shared" si="32"/>
        <v>12.450018466785364</v>
      </c>
      <c r="R197" s="27">
        <f t="shared" si="33"/>
        <v>12.118144514943815</v>
      </c>
      <c r="S197" s="28">
        <f t="shared" si="28"/>
        <v>103.81943214066483</v>
      </c>
      <c r="T197" s="28">
        <f t="shared" si="29"/>
        <v>103.35007741193709</v>
      </c>
      <c r="U197" s="119">
        <f>46.3+33.9*LOG10($C$3)-13.82*LOG10($B$87)-$C$62+(44.9-6.55*LOG10($B$87))*LOG10(P197)</f>
        <v>151.46164820765432</v>
      </c>
      <c r="V197" s="119">
        <f>46.3+33.9*LOG10($F$3)-13.82*LOG10($B$87)-$C$63+(44.9-6.55*LOG10($B$87))*LOG10($P197)</f>
        <v>150.65529678370009</v>
      </c>
      <c r="W197">
        <f t="shared" si="30"/>
        <v>124.06408206929031</v>
      </c>
      <c r="X197">
        <f t="shared" si="31"/>
        <v>123.59472734056257</v>
      </c>
      <c r="Y197">
        <f t="shared" si="27"/>
        <v>23.098000000000113</v>
      </c>
    </row>
    <row r="198" spans="1:25" ht="19" x14ac:dyDescent="0.25">
      <c r="P198" s="118">
        <v>2.06</v>
      </c>
      <c r="Q198" s="27">
        <f t="shared" si="32"/>
        <v>12.480347423947567</v>
      </c>
      <c r="R198" s="27">
        <f t="shared" si="33"/>
        <v>12.14766500817518</v>
      </c>
      <c r="S198" s="28">
        <f t="shared" si="28"/>
        <v>103.86169932693281</v>
      </c>
      <c r="T198" s="28">
        <f t="shared" si="29"/>
        <v>103.39234459820509</v>
      </c>
      <c r="U198" s="119">
        <f>46.3+33.9*LOG10($C$3)-13.82*LOG10($B$87)-$C$62+(44.9-6.55*LOG10($B$87))*LOG10(P198)</f>
        <v>151.53852852855377</v>
      </c>
      <c r="V198" s="119">
        <f>46.3+33.9*LOG10($F$3)-13.82*LOG10($B$87)-$C$63+(44.9-6.55*LOG10($B$87))*LOG10($P198)</f>
        <v>150.73217710459954</v>
      </c>
      <c r="W198">
        <f t="shared" si="30"/>
        <v>124.12634925555828</v>
      </c>
      <c r="X198">
        <f t="shared" si="31"/>
        <v>123.65699452683056</v>
      </c>
      <c r="Y198">
        <f t="shared" si="27"/>
        <v>23.118000000000112</v>
      </c>
    </row>
    <row r="199" spans="1:25" ht="19" x14ac:dyDescent="0.25">
      <c r="P199" s="118">
        <v>2.0699999999999998</v>
      </c>
      <c r="Q199" s="27">
        <f t="shared" si="32"/>
        <v>12.510602856040657</v>
      </c>
      <c r="R199" s="27">
        <f t="shared" si="33"/>
        <v>12.177113936258642</v>
      </c>
      <c r="S199" s="28">
        <f t="shared" si="28"/>
        <v>103.90376182868809</v>
      </c>
      <c r="T199" s="28">
        <f t="shared" si="29"/>
        <v>103.43440709996037</v>
      </c>
      <c r="U199" s="119">
        <f>46.3+33.9*LOG10($C$3)-13.82*LOG10($B$87)-$C$62+(44.9-6.55*LOG10($B$87))*LOG10(P199)</f>
        <v>151.61503654619838</v>
      </c>
      <c r="V199" s="119">
        <f>46.3+33.9*LOG10($F$3)-13.82*LOG10($B$87)-$C$63+(44.9-6.55*LOG10($B$87))*LOG10($P199)</f>
        <v>150.80868512224416</v>
      </c>
      <c r="W199">
        <f t="shared" si="30"/>
        <v>124.18841175731357</v>
      </c>
      <c r="X199">
        <f t="shared" si="31"/>
        <v>123.71905702858585</v>
      </c>
      <c r="Y199">
        <f t="shared" si="27"/>
        <v>23.138000000000112</v>
      </c>
    </row>
    <row r="200" spans="1:25" ht="19" x14ac:dyDescent="0.25">
      <c r="P200" s="118">
        <v>2.08</v>
      </c>
      <c r="Q200" s="27">
        <f t="shared" si="32"/>
        <v>12.540785295216194</v>
      </c>
      <c r="R200" s="27">
        <f t="shared" si="33"/>
        <v>12.20649181716046</v>
      </c>
      <c r="S200" s="28">
        <f t="shared" si="28"/>
        <v>103.94562161880498</v>
      </c>
      <c r="T200" s="28">
        <f t="shared" si="29"/>
        <v>103.47626689007724</v>
      </c>
      <c r="U200" s="119">
        <f>46.3+33.9*LOG10($C$3)-13.82*LOG10($B$87)-$C$62+(44.9-6.55*LOG10($B$87))*LOG10(P200)</f>
        <v>151.69117584907426</v>
      </c>
      <c r="V200" s="119">
        <f>46.3+33.9*LOG10($F$3)-13.82*LOG10($B$87)-$C$63+(44.9-6.55*LOG10($B$87))*LOG10($P200)</f>
        <v>150.88482442512003</v>
      </c>
      <c r="W200">
        <f t="shared" si="30"/>
        <v>124.25027154743046</v>
      </c>
      <c r="X200">
        <f t="shared" si="31"/>
        <v>123.78091681870272</v>
      </c>
      <c r="Y200">
        <f t="shared" si="27"/>
        <v>23.158000000000111</v>
      </c>
    </row>
    <row r="201" spans="1:25" ht="19" x14ac:dyDescent="0.25">
      <c r="P201" s="118">
        <v>2.09</v>
      </c>
      <c r="Q201" s="27">
        <f t="shared" si="32"/>
        <v>12.570895267237285</v>
      </c>
      <c r="R201" s="27">
        <f t="shared" si="33"/>
        <v>12.235799162628735</v>
      </c>
      <c r="S201" s="28">
        <f t="shared" si="28"/>
        <v>103.98728064177082</v>
      </c>
      <c r="T201" s="28">
        <f t="shared" si="29"/>
        <v>103.51792591304309</v>
      </c>
      <c r="U201" s="119">
        <f>46.3+33.9*LOG10($C$3)-13.82*LOG10($B$87)-$C$62+(44.9-6.55*LOG10($B$87))*LOG10(P201)</f>
        <v>151.76694997403411</v>
      </c>
      <c r="V201" s="119">
        <f>46.3+33.9*LOG10($F$3)-13.82*LOG10($B$87)-$C$63+(44.9-6.55*LOG10($B$87))*LOG10($P201)</f>
        <v>150.96059855007988</v>
      </c>
      <c r="W201">
        <f t="shared" si="30"/>
        <v>124.3119305703963</v>
      </c>
      <c r="X201">
        <f t="shared" si="31"/>
        <v>123.84257584166856</v>
      </c>
      <c r="Y201">
        <f t="shared" si="27"/>
        <v>23.178000000000111</v>
      </c>
    </row>
    <row r="202" spans="1:25" ht="19" x14ac:dyDescent="0.25">
      <c r="A202" t="s">
        <v>137</v>
      </c>
      <c r="P202" s="118">
        <v>2.1</v>
      </c>
      <c r="Q202" s="27">
        <f t="shared" si="32"/>
        <v>12.600933291585459</v>
      </c>
      <c r="R202" s="27">
        <f t="shared" si="33"/>
        <v>12.265036478297439</v>
      </c>
      <c r="S202" s="28">
        <f t="shared" si="28"/>
        <v>104.02874081422813</v>
      </c>
      <c r="T202" s="28">
        <f t="shared" si="29"/>
        <v>103.55938608550039</v>
      </c>
      <c r="U202" s="119">
        <f>46.3+33.9*LOG10($C$3)-13.82*LOG10($B$87)-$C$62+(44.9-6.55*LOG10($B$87))*LOG10(P202)</f>
        <v>151.84236240728328</v>
      </c>
      <c r="V202" s="119">
        <f>46.3+33.9*LOG10($F$3)-13.82*LOG10($B$87)-$C$63+(44.9-6.55*LOG10($B$87))*LOG10($P202)</f>
        <v>151.03601098332905</v>
      </c>
      <c r="W202">
        <f t="shared" si="30"/>
        <v>124.3733907428536</v>
      </c>
      <c r="X202">
        <f t="shared" si="31"/>
        <v>123.90403601412586</v>
      </c>
      <c r="Y202">
        <f t="shared" si="27"/>
        <v>23.198000000000111</v>
      </c>
    </row>
    <row r="203" spans="1:25" ht="19" x14ac:dyDescent="0.25">
      <c r="P203" s="118">
        <v>2.11</v>
      </c>
      <c r="Q203" s="27">
        <f t="shared" si="32"/>
        <v>12.63089988156524</v>
      </c>
      <c r="R203" s="27">
        <f t="shared" si="33"/>
        <v>12.294204263788188</v>
      </c>
      <c r="S203" s="28">
        <f t="shared" si="28"/>
        <v>104.07000402550359</v>
      </c>
      <c r="T203" s="28">
        <f t="shared" si="29"/>
        <v>103.60064929677586</v>
      </c>
      <c r="U203" s="119">
        <f>46.3+33.9*LOG10($C$3)-13.82*LOG10($B$87)-$C$62+(44.9-6.55*LOG10($B$87))*LOG10(P203)</f>
        <v>151.91741658534201</v>
      </c>
      <c r="V203" s="119">
        <f>46.3+33.9*LOG10($F$3)-13.82*LOG10($B$87)-$C$63+(44.9-6.55*LOG10($B$87))*LOG10($P203)</f>
        <v>151.11106516138778</v>
      </c>
      <c r="W203">
        <f t="shared" si="30"/>
        <v>124.43465395412908</v>
      </c>
      <c r="X203">
        <f t="shared" si="31"/>
        <v>123.96529922540132</v>
      </c>
      <c r="Y203">
        <f t="shared" si="27"/>
        <v>23.21800000000011</v>
      </c>
    </row>
    <row r="204" spans="1:25" ht="19" x14ac:dyDescent="0.25">
      <c r="P204" s="118">
        <v>2.12</v>
      </c>
      <c r="Q204" s="27">
        <f t="shared" si="32"/>
        <v>12.660795544406476</v>
      </c>
      <c r="R204" s="27">
        <f t="shared" si="33"/>
        <v>12.323303012809856</v>
      </c>
      <c r="S204" s="28">
        <f t="shared" si="28"/>
        <v>104.11107213812477</v>
      </c>
      <c r="T204" s="28">
        <f t="shared" si="29"/>
        <v>103.64171740939703</v>
      </c>
      <c r="U204" s="119">
        <f>46.3+33.9*LOG10($C$3)-13.82*LOG10($B$87)-$C$62+(44.9-6.55*LOG10($B$87))*LOG10(P204)</f>
        <v>151.99211589598531</v>
      </c>
      <c r="V204" s="119">
        <f>46.3+33.9*LOG10($F$3)-13.82*LOG10($B$87)-$C$63+(44.9-6.55*LOG10($B$87))*LOG10($P204)</f>
        <v>151.18576447203108</v>
      </c>
      <c r="W204">
        <f t="shared" si="30"/>
        <v>124.49572206675025</v>
      </c>
      <c r="X204">
        <f t="shared" si="31"/>
        <v>124.02636733802251</v>
      </c>
      <c r="Y204">
        <f t="shared" si="27"/>
        <v>23.23800000000011</v>
      </c>
    </row>
    <row r="205" spans="1:25" ht="19" x14ac:dyDescent="0.25">
      <c r="P205" s="118">
        <v>2.13</v>
      </c>
      <c r="Q205" s="27">
        <f t="shared" si="32"/>
        <v>12.690620781364515</v>
      </c>
      <c r="R205" s="27">
        <f t="shared" si="33"/>
        <v>12.352333213256079</v>
      </c>
      <c r="S205" s="28">
        <f t="shared" si="28"/>
        <v>104.1519469883245</v>
      </c>
      <c r="T205" s="28">
        <f t="shared" si="29"/>
        <v>103.68259225959676</v>
      </c>
      <c r="U205" s="119">
        <f>46.3+33.9*LOG10($C$3)-13.82*LOG10($B$87)-$C$62+(44.9-6.55*LOG10($B$87))*LOG10(P205)</f>
        <v>152.06646367916036</v>
      </c>
      <c r="V205" s="119">
        <f>46.3+33.9*LOG10($F$3)-13.82*LOG10($B$87)-$C$63+(44.9-6.55*LOG10($B$87))*LOG10($P205)</f>
        <v>151.26011225520614</v>
      </c>
      <c r="W205">
        <f t="shared" si="30"/>
        <v>124.55659691694997</v>
      </c>
      <c r="X205">
        <f t="shared" si="31"/>
        <v>124.08724218822223</v>
      </c>
      <c r="Y205">
        <f t="shared" si="27"/>
        <v>23.258000000000109</v>
      </c>
    </row>
    <row r="206" spans="1:25" ht="19" x14ac:dyDescent="0.25">
      <c r="P206" s="118">
        <v>2.14</v>
      </c>
      <c r="Q206" s="27">
        <f t="shared" si="32"/>
        <v>12.720376087818273</v>
      </c>
      <c r="R206" s="27">
        <f t="shared" si="33"/>
        <v>12.381295347300703</v>
      </c>
      <c r="S206" s="28">
        <f t="shared" si="28"/>
        <v>104.19263038653357</v>
      </c>
      <c r="T206" s="28">
        <f t="shared" si="29"/>
        <v>103.72327565780583</v>
      </c>
      <c r="U206" s="119">
        <f>46.3+33.9*LOG10($C$3)-13.82*LOG10($B$87)-$C$62+(44.9-6.55*LOG10($B$87))*LOG10(P206)</f>
        <v>152.14046322788269</v>
      </c>
      <c r="V206" s="119">
        <f>46.3+33.9*LOG10($F$3)-13.82*LOG10($B$87)-$C$63+(44.9-6.55*LOG10($B$87))*LOG10($P206)</f>
        <v>151.33411180392847</v>
      </c>
      <c r="W206">
        <f t="shared" si="30"/>
        <v>124.61728031515904</v>
      </c>
      <c r="X206">
        <f t="shared" si="31"/>
        <v>124.1479255864313</v>
      </c>
      <c r="Y206">
        <f t="shared" si="27"/>
        <v>23.278000000000109</v>
      </c>
    </row>
    <row r="207" spans="1:25" ht="19" x14ac:dyDescent="0.25">
      <c r="P207" s="118">
        <v>2.15</v>
      </c>
      <c r="Q207" s="27">
        <f t="shared" si="32"/>
        <v>12.750061953366224</v>
      </c>
      <c r="R207" s="27">
        <f t="shared" si="33"/>
        <v>12.410189891491219</v>
      </c>
      <c r="S207" s="28">
        <f t="shared" si="28"/>
        <v>104.23312411786185</v>
      </c>
      <c r="T207" s="28">
        <f t="shared" si="29"/>
        <v>103.76376938913411</v>
      </c>
      <c r="U207" s="119">
        <f>46.3+33.9*LOG10($C$3)-13.82*LOG10($B$87)-$C$62+(44.9-6.55*LOG10($B$87))*LOG10(P207)</f>
        <v>152.21411778911124</v>
      </c>
      <c r="V207" s="119">
        <f>46.3+33.9*LOG10($F$3)-13.82*LOG10($B$87)-$C$63+(44.9-6.55*LOG10($B$87))*LOG10($P207)</f>
        <v>151.40776636515702</v>
      </c>
      <c r="W207">
        <f t="shared" si="30"/>
        <v>124.67777404648733</v>
      </c>
      <c r="X207">
        <f t="shared" si="31"/>
        <v>124.20841931775958</v>
      </c>
      <c r="Y207">
        <f t="shared" si="27"/>
        <v>23.298000000000108</v>
      </c>
    </row>
    <row r="208" spans="1:25" ht="19" x14ac:dyDescent="0.25">
      <c r="P208" s="118">
        <v>2.16</v>
      </c>
      <c r="Q208" s="27">
        <f t="shared" si="32"/>
        <v>12.779678861920397</v>
      </c>
      <c r="R208" s="27">
        <f t="shared" si="33"/>
        <v>12.439017316840252</v>
      </c>
      <c r="S208" s="28">
        <f t="shared" si="28"/>
        <v>104.27342994256836</v>
      </c>
      <c r="T208" s="28">
        <f t="shared" si="29"/>
        <v>103.80407521384063</v>
      </c>
      <c r="U208" s="119">
        <f>46.3+33.9*LOG10($C$3)-13.82*LOG10($B$87)-$C$62+(44.9-6.55*LOG10($B$87))*LOG10(P208)</f>
        <v>152.28743056460348</v>
      </c>
      <c r="V208" s="119">
        <f>46.3+33.9*LOG10($F$3)-13.82*LOG10($B$87)-$C$63+(44.9-6.55*LOG10($B$87))*LOG10($P208)</f>
        <v>151.48107914064926</v>
      </c>
      <c r="W208">
        <f t="shared" si="30"/>
        <v>124.73807987119383</v>
      </c>
      <c r="X208">
        <f t="shared" si="31"/>
        <v>124.26872514246611</v>
      </c>
      <c r="Y208">
        <f t="shared" si="27"/>
        <v>23.318000000000108</v>
      </c>
    </row>
    <row r="209" spans="16:25" ht="19" x14ac:dyDescent="0.25">
      <c r="P209" s="118">
        <v>2.17</v>
      </c>
      <c r="Q209" s="27">
        <f t="shared" si="32"/>
        <v>12.8092272917984</v>
      </c>
      <c r="R209" s="27">
        <f t="shared" si="33"/>
        <v>12.467778088915138</v>
      </c>
      <c r="S209" s="28">
        <f t="shared" si="28"/>
        <v>104.31354959652033</v>
      </c>
      <c r="T209" s="28">
        <f t="shared" si="29"/>
        <v>103.8441948677926</v>
      </c>
      <c r="U209" s="119">
        <f>46.3+33.9*LOG10($C$3)-13.82*LOG10($B$87)-$C$62+(44.9-6.55*LOG10($B$87))*LOG10(P209)</f>
        <v>152.36040471175031</v>
      </c>
      <c r="V209" s="119">
        <f>46.3+33.9*LOG10($F$3)-13.82*LOG10($B$87)-$C$63+(44.9-6.55*LOG10($B$87))*LOG10($P209)</f>
        <v>151.55405328779608</v>
      </c>
      <c r="W209">
        <f t="shared" si="30"/>
        <v>124.7981995251458</v>
      </c>
      <c r="X209">
        <f t="shared" si="31"/>
        <v>124.32884479641807</v>
      </c>
      <c r="Y209">
        <f t="shared" si="27"/>
        <v>23.338000000000108</v>
      </c>
    </row>
    <row r="210" spans="16:25" ht="19" x14ac:dyDescent="0.25">
      <c r="P210" s="118">
        <v>2.1800000000000002</v>
      </c>
      <c r="Q210" s="27">
        <f t="shared" si="32"/>
        <v>12.838707715813577</v>
      </c>
      <c r="R210" s="27">
        <f t="shared" si="33"/>
        <v>12.496472667925667</v>
      </c>
      <c r="S210" s="28">
        <f t="shared" si="28"/>
        <v>104.35348479164185</v>
      </c>
      <c r="T210" s="28">
        <f t="shared" si="29"/>
        <v>103.88413006291411</v>
      </c>
      <c r="U210" s="119">
        <f>46.3+33.9*LOG10($C$3)-13.82*LOG10($B$87)-$C$62+(44.9-6.55*LOG10($B$87))*LOG10(P210)</f>
        <v>152.43304334439213</v>
      </c>
      <c r="V210" s="119">
        <f>46.3+33.9*LOG10($F$3)-13.82*LOG10($B$87)-$C$63+(44.9-6.55*LOG10($B$87))*LOG10($P210)</f>
        <v>151.62669192043791</v>
      </c>
      <c r="W210">
        <f t="shared" si="30"/>
        <v>124.85813472026732</v>
      </c>
      <c r="X210">
        <f t="shared" si="31"/>
        <v>124.38877999153958</v>
      </c>
      <c r="Y210">
        <f t="shared" si="27"/>
        <v>23.358000000000107</v>
      </c>
    </row>
    <row r="211" spans="16:25" ht="19" x14ac:dyDescent="0.25">
      <c r="P211" s="118">
        <v>2.19</v>
      </c>
      <c r="Q211" s="27">
        <f t="shared" si="32"/>
        <v>12.868120601363241</v>
      </c>
      <c r="R211" s="27">
        <f t="shared" si="33"/>
        <v>12.525101508809978</v>
      </c>
      <c r="S211" s="28">
        <f t="shared" si="28"/>
        <v>104.39323721635211</v>
      </c>
      <c r="T211" s="28">
        <f t="shared" si="29"/>
        <v>103.92388248762438</v>
      </c>
      <c r="U211" s="119">
        <f>46.3+33.9*LOG10($C$3)-13.82*LOG10($B$87)-$C$62+(44.9-6.55*LOG10($B$87))*LOG10(P211)</f>
        <v>152.50534953361608</v>
      </c>
      <c r="V211" s="119">
        <f>46.3+33.9*LOG10($F$3)-13.82*LOG10($B$87)-$C$63+(44.9-6.55*LOG10($B$87))*LOG10($P211)</f>
        <v>151.69899810966186</v>
      </c>
      <c r="W211">
        <f t="shared" si="30"/>
        <v>124.91788714497757</v>
      </c>
      <c r="X211">
        <f t="shared" si="31"/>
        <v>124.44853241624985</v>
      </c>
      <c r="Y211">
        <f t="shared" si="27"/>
        <v>23.378000000000107</v>
      </c>
    </row>
    <row r="212" spans="16:25" ht="19" x14ac:dyDescent="0.25">
      <c r="P212" s="118">
        <v>2.2000000000000002</v>
      </c>
      <c r="Q212" s="27">
        <f t="shared" si="32"/>
        <v>12.897466410515174</v>
      </c>
      <c r="R212" s="27">
        <f t="shared" si="33"/>
        <v>12.553665061318739</v>
      </c>
      <c r="S212" s="28">
        <f t="shared" si="28"/>
        <v>104.43280853599387</v>
      </c>
      <c r="T212" s="28">
        <f t="shared" si="29"/>
        <v>103.96345380726613</v>
      </c>
      <c r="U212" s="119">
        <f>46.3+33.9*LOG10($C$3)-13.82*LOG10($B$87)-$C$62+(44.9-6.55*LOG10($B$87))*LOG10(P212)</f>
        <v>152.57732630853513</v>
      </c>
      <c r="V212" s="119">
        <f>46.3+33.9*LOG10($F$3)-13.82*LOG10($B$87)-$C$63+(44.9-6.55*LOG10($B$87))*LOG10($P212)</f>
        <v>151.77097488458091</v>
      </c>
      <c r="W212">
        <f t="shared" si="30"/>
        <v>124.97745846461935</v>
      </c>
      <c r="X212">
        <f t="shared" si="31"/>
        <v>124.50810373589161</v>
      </c>
      <c r="Y212">
        <f t="shared" si="27"/>
        <v>23.398000000000106</v>
      </c>
    </row>
    <row r="213" spans="16:25" ht="19" x14ac:dyDescent="0.25">
      <c r="P213" s="118">
        <v>2.21</v>
      </c>
      <c r="Q213" s="27">
        <f t="shared" si="32"/>
        <v>12.92674560009228</v>
      </c>
      <c r="R213" s="27">
        <f t="shared" si="33"/>
        <v>12.582163770097559</v>
      </c>
      <c r="S213" s="28">
        <f t="shared" si="28"/>
        <v>104.47220039325195</v>
      </c>
      <c r="T213" s="28">
        <f t="shared" si="29"/>
        <v>104.00284566452422</v>
      </c>
      <c r="U213" s="119">
        <f>46.3+33.9*LOG10($C$3)-13.82*LOG10($B$87)-$C$62+(44.9-6.55*LOG10($B$87))*LOG10(P213)</f>
        <v>152.64897665704962</v>
      </c>
      <c r="V213" s="119">
        <f>46.3+33.9*LOG10($F$3)-13.82*LOG10($B$87)-$C$63+(44.9-6.55*LOG10($B$87))*LOG10($P213)</f>
        <v>151.84262523309539</v>
      </c>
      <c r="W213">
        <f t="shared" si="30"/>
        <v>125.03685032187742</v>
      </c>
      <c r="X213">
        <f t="shared" si="31"/>
        <v>124.56749559314969</v>
      </c>
      <c r="Y213">
        <f t="shared" si="27"/>
        <v>23.418000000000106</v>
      </c>
    </row>
    <row r="214" spans="16:25" ht="19" x14ac:dyDescent="0.25">
      <c r="P214" s="118">
        <v>2.2200000000000002</v>
      </c>
      <c r="Q214" s="27">
        <f t="shared" si="32"/>
        <v>12.955958621755597</v>
      </c>
      <c r="R214" s="27">
        <f t="shared" si="33"/>
        <v>12.610598074767763</v>
      </c>
      <c r="S214" s="28">
        <f t="shared" si="28"/>
        <v>104.51141440856252</v>
      </c>
      <c r="T214" s="28">
        <f t="shared" si="29"/>
        <v>104.04205967983478</v>
      </c>
      <c r="U214" s="119">
        <f>46.3+33.9*LOG10($C$3)-13.82*LOG10($B$87)-$C$62+(44.9-6.55*LOG10($B$87))*LOG10(P214)</f>
        <v>152.72030352659132</v>
      </c>
      <c r="V214" s="119">
        <f>46.3+33.9*LOG10($F$3)-13.82*LOG10($B$87)-$C$63+(44.9-6.55*LOG10($B$87))*LOG10($P214)</f>
        <v>151.9139521026371</v>
      </c>
      <c r="W214">
        <f t="shared" si="30"/>
        <v>125.09606433718798</v>
      </c>
      <c r="X214">
        <f t="shared" si="31"/>
        <v>124.62670960846025</v>
      </c>
      <c r="Y214">
        <f t="shared" si="27"/>
        <v>23.438000000000105</v>
      </c>
    </row>
    <row r="215" spans="16:25" ht="19" x14ac:dyDescent="0.25">
      <c r="P215" s="118">
        <v>2.23</v>
      </c>
      <c r="Q215" s="27">
        <f t="shared" si="32"/>
        <v>12.985105922085548</v>
      </c>
      <c r="R215" s="27">
        <f t="shared" si="33"/>
        <v>12.638968410005509</v>
      </c>
      <c r="S215" s="28">
        <f t="shared" si="28"/>
        <v>104.55045218051296</v>
      </c>
      <c r="T215" s="28">
        <f t="shared" si="29"/>
        <v>104.08109745178523</v>
      </c>
      <c r="U215" s="119">
        <f>46.3+33.9*LOG10($C$3)-13.82*LOG10($B$87)-$C$62+(44.9-6.55*LOG10($B$87))*LOG10(P215)</f>
        <v>152.79130982485117</v>
      </c>
      <c r="V215" s="119">
        <f>46.3+33.9*LOG10($F$3)-13.82*LOG10($B$87)-$C$63+(44.9-6.55*LOG10($B$87))*LOG10($P215)</f>
        <v>151.98495840089694</v>
      </c>
      <c r="W215">
        <f t="shared" si="30"/>
        <v>125.15510210913844</v>
      </c>
      <c r="X215">
        <f t="shared" si="31"/>
        <v>124.68574738041069</v>
      </c>
      <c r="Y215">
        <f>Y214+0.02</f>
        <v>23.458000000000105</v>
      </c>
    </row>
    <row r="216" spans="16:25" ht="19" x14ac:dyDescent="0.25">
      <c r="P216" s="118">
        <v>2.2400000000000002</v>
      </c>
      <c r="Q216" s="27">
        <f t="shared" si="32"/>
        <v>13.014187942661627</v>
      </c>
      <c r="R216" s="27">
        <f t="shared" si="33"/>
        <v>12.667275205619321</v>
      </c>
      <c r="S216" s="28">
        <f t="shared" si="28"/>
        <v>104.589315286233</v>
      </c>
      <c r="T216" s="28">
        <f t="shared" si="29"/>
        <v>104.11996055750527</v>
      </c>
      <c r="U216" s="119">
        <f>46.3+33.9*LOG10($C$3)-13.82*LOG10($B$87)-$C$62+(44.9-6.55*LOG10($B$87))*LOG10(P216)</f>
        <v>152.86199842049041</v>
      </c>
      <c r="V216" s="119">
        <f>46.3+33.9*LOG10($F$3)-13.82*LOG10($B$87)-$C$63+(44.9-6.55*LOG10($B$87))*LOG10($P216)</f>
        <v>152.05564699653618</v>
      </c>
      <c r="W216">
        <f t="shared" si="30"/>
        <v>125.21396521485848</v>
      </c>
      <c r="X216">
        <f t="shared" si="31"/>
        <v>124.74461048613074</v>
      </c>
      <c r="Y216">
        <f t="shared" si="27"/>
        <v>23.478000000000105</v>
      </c>
    </row>
    <row r="217" spans="16:25" ht="19" x14ac:dyDescent="0.25">
      <c r="P217" s="118">
        <v>2.25</v>
      </c>
      <c r="Q217" s="27">
        <f t="shared" si="32"/>
        <v>13.043205120140421</v>
      </c>
      <c r="R217" s="27">
        <f t="shared" si="33"/>
        <v>12.695518886626051</v>
      </c>
      <c r="S217" s="28">
        <f t="shared" si="28"/>
        <v>104.62800528177699</v>
      </c>
      <c r="T217" s="28">
        <f t="shared" si="29"/>
        <v>104.15865055304926</v>
      </c>
      <c r="U217" s="119">
        <f>46.3+33.9*LOG10($C$3)-13.82*LOG10($B$87)-$C$62+(44.9-6.55*LOG10($B$87))*LOG10(P217)</f>
        <v>152.93237214383601</v>
      </c>
      <c r="V217" s="119">
        <f>46.3+33.9*LOG10($F$3)-13.82*LOG10($B$87)-$C$63+(44.9-6.55*LOG10($B$87))*LOG10($P217)</f>
        <v>152.12602071988178</v>
      </c>
      <c r="W217">
        <f t="shared" si="30"/>
        <v>125.27265521040248</v>
      </c>
      <c r="X217">
        <f t="shared" si="31"/>
        <v>124.80330048167473</v>
      </c>
      <c r="Y217">
        <f t="shared" si="27"/>
        <v>23.498000000000104</v>
      </c>
    </row>
    <row r="218" spans="16:25" ht="19" x14ac:dyDescent="0.25">
      <c r="P218" s="118">
        <v>2.2599999999999998</v>
      </c>
      <c r="Q218" s="27">
        <f t="shared" si="32"/>
        <v>13.07215788633213</v>
      </c>
      <c r="R218" s="27">
        <f t="shared" si="33"/>
        <v>12.723699873325351</v>
      </c>
      <c r="S218" s="28">
        <f t="shared" si="28"/>
        <v>104.66652370249776</v>
      </c>
      <c r="T218" s="28">
        <f t="shared" si="29"/>
        <v>104.19716897377003</v>
      </c>
      <c r="U218" s="119">
        <f>46.3+33.9*LOG10($C$3)-13.82*LOG10($B$87)-$C$62+(44.9-6.55*LOG10($B$87))*LOG10(P218)</f>
        <v>153.0024337875607</v>
      </c>
      <c r="V218" s="119">
        <f>46.3+33.9*LOG10($F$3)-13.82*LOG10($B$87)-$C$63+(44.9-6.55*LOG10($B$87))*LOG10($P218)</f>
        <v>152.19608236360648</v>
      </c>
      <c r="W218">
        <f t="shared" si="30"/>
        <v>125.33117363112324</v>
      </c>
      <c r="X218">
        <f t="shared" si="31"/>
        <v>124.8618189023955</v>
      </c>
      <c r="Y218">
        <f t="shared" si="27"/>
        <v>23.518000000000104</v>
      </c>
    </row>
    <row r="219" spans="16:25" ht="19" x14ac:dyDescent="0.25">
      <c r="P219" s="118">
        <v>2.27</v>
      </c>
      <c r="Q219" s="27">
        <f t="shared" si="32"/>
        <v>13.101046668275529</v>
      </c>
      <c r="R219" s="27">
        <f t="shared" si="33"/>
        <v>12.751818581372634</v>
      </c>
      <c r="S219" s="28">
        <f t="shared" si="28"/>
        <v>104.7048720634122</v>
      </c>
      <c r="T219" s="28">
        <f t="shared" si="29"/>
        <v>104.23551733468446</v>
      </c>
      <c r="U219" s="119">
        <f>46.3+33.9*LOG10($C$3)-13.82*LOG10($B$87)-$C$62+(44.9-6.55*LOG10($B$87))*LOG10(P219)</f>
        <v>153.0721861073479</v>
      </c>
      <c r="V219" s="119">
        <f>46.3+33.9*LOG10($F$3)-13.82*LOG10($B$87)-$C$63+(44.9-6.55*LOG10($B$87))*LOG10($P219)</f>
        <v>152.26583468339368</v>
      </c>
      <c r="W219">
        <f t="shared" si="30"/>
        <v>125.38952199203767</v>
      </c>
      <c r="X219">
        <f t="shared" si="31"/>
        <v>124.92016726330992</v>
      </c>
      <c r="Y219">
        <f t="shared" si="27"/>
        <v>23.538000000000103</v>
      </c>
    </row>
    <row r="220" spans="16:25" ht="19" x14ac:dyDescent="0.25">
      <c r="P220" s="118">
        <v>2.2799999999999998</v>
      </c>
      <c r="Q220" s="27">
        <f t="shared" si="32"/>
        <v>13.129871888311452</v>
      </c>
      <c r="R220" s="27">
        <f t="shared" si="33"/>
        <v>12.779875421850603</v>
      </c>
      <c r="S220" s="28">
        <f t="shared" si="28"/>
        <v>104.74305185955882</v>
      </c>
      <c r="T220" s="28">
        <f t="shared" si="29"/>
        <v>104.27369713083108</v>
      </c>
      <c r="U220" s="119">
        <f>46.3+33.9*LOG10($C$3)-13.82*LOG10($B$87)-$C$62+(44.9-6.55*LOG10($B$87))*LOG10(P220)</f>
        <v>153.14163182254211</v>
      </c>
      <c r="V220" s="119">
        <f>46.3+33.9*LOG10($F$3)-13.82*LOG10($B$87)-$C$63+(44.9-6.55*LOG10($B$87))*LOG10($P220)</f>
        <v>152.33528039858788</v>
      </c>
      <c r="W220">
        <f t="shared" si="30"/>
        <v>125.44770178818429</v>
      </c>
      <c r="X220">
        <f t="shared" si="31"/>
        <v>124.97834705945655</v>
      </c>
      <c r="Y220">
        <f t="shared" si="27"/>
        <v>23.558000000000103</v>
      </c>
    </row>
    <row r="221" spans="16:25" ht="19" x14ac:dyDescent="0.25">
      <c r="P221" s="118">
        <v>2.29</v>
      </c>
      <c r="Q221" s="27">
        <f t="shared" si="32"/>
        <v>13.158633964154843</v>
      </c>
      <c r="R221" s="27">
        <f t="shared" si="33"/>
        <v>12.807870801339385</v>
      </c>
      <c r="S221" s="28">
        <f t="shared" si="28"/>
        <v>104.78106456634751</v>
      </c>
      <c r="T221" s="28">
        <f t="shared" si="29"/>
        <v>104.31170983761977</v>
      </c>
      <c r="U221" s="119">
        <f>46.3+33.9*LOG10($C$3)-13.82*LOG10($B$87)-$C$62+(44.9-6.55*LOG10($B$87))*LOG10(P221)</f>
        <v>153.2107736167851</v>
      </c>
      <c r="V221" s="119">
        <f>46.3+33.9*LOG10($F$3)-13.82*LOG10($B$87)-$C$63+(44.9-6.55*LOG10($B$87))*LOG10($P221)</f>
        <v>152.40442219283088</v>
      </c>
      <c r="W221">
        <f t="shared" si="30"/>
        <v>125.50571449497299</v>
      </c>
      <c r="X221">
        <f t="shared" si="31"/>
        <v>125.03635976624524</v>
      </c>
      <c r="Y221">
        <f t="shared" si="27"/>
        <v>23.578000000000102</v>
      </c>
    </row>
    <row r="222" spans="16:25" ht="19" x14ac:dyDescent="0.25">
      <c r="P222" s="118">
        <v>2.2999999999999998</v>
      </c>
      <c r="Q222" s="27">
        <f t="shared" si="32"/>
        <v>13.187333308965366</v>
      </c>
      <c r="R222" s="27">
        <f t="shared" si="33"/>
        <v>12.835805121985247</v>
      </c>
      <c r="S222" s="28">
        <f t="shared" si="28"/>
        <v>104.8189116399016</v>
      </c>
      <c r="T222" s="28">
        <f t="shared" si="29"/>
        <v>104.34955691117386</v>
      </c>
      <c r="U222" s="119">
        <f>46.3+33.9*LOG10($C$3)-13.82*LOG10($B$87)-$C$62+(44.9-6.55*LOG10($B$87))*LOG10(P222)</f>
        <v>153.27961413863804</v>
      </c>
      <c r="V222" s="119">
        <f>46.3+33.9*LOG10($F$3)-13.82*LOG10($B$87)-$C$63+(44.9-6.55*LOG10($B$87))*LOG10($P222)</f>
        <v>152.47326271468381</v>
      </c>
      <c r="W222">
        <f t="shared" si="30"/>
        <v>125.56356156852708</v>
      </c>
      <c r="X222">
        <f t="shared" si="31"/>
        <v>125.09420683979933</v>
      </c>
      <c r="Y222">
        <f t="shared" si="27"/>
        <v>23.598000000000102</v>
      </c>
    </row>
    <row r="223" spans="16:25" ht="19" x14ac:dyDescent="0.25">
      <c r="P223" s="118">
        <v>2.31</v>
      </c>
      <c r="Q223" s="27">
        <f t="shared" si="32"/>
        <v>13.215970331416663</v>
      </c>
      <c r="R223" s="27">
        <f t="shared" si="33"/>
        <v>12.86367878156803</v>
      </c>
      <c r="S223" s="28">
        <f t="shared" si="28"/>
        <v>104.85659451739264</v>
      </c>
      <c r="T223" s="28">
        <f t="shared" si="29"/>
        <v>104.3872397886649</v>
      </c>
      <c r="U223" s="119">
        <f>46.3+33.9*LOG10($C$3)-13.82*LOG10($B$87)-$C$62+(44.9-6.55*LOG10($B$87))*LOG10(P223)</f>
        <v>153.34815600219045</v>
      </c>
      <c r="V223" s="119">
        <f>46.3+33.9*LOG10($F$3)-13.82*LOG10($B$87)-$C$63+(44.9-6.55*LOG10($B$87))*LOG10($P223)</f>
        <v>152.54180457823622</v>
      </c>
      <c r="W223">
        <f t="shared" si="30"/>
        <v>125.62124444601811</v>
      </c>
      <c r="X223">
        <f t="shared" si="31"/>
        <v>125.15188971729036</v>
      </c>
      <c r="Y223">
        <f t="shared" si="27"/>
        <v>23.618000000000102</v>
      </c>
    </row>
    <row r="224" spans="16:25" ht="19" x14ac:dyDescent="0.25">
      <c r="P224" s="118">
        <v>2.3199999999999998</v>
      </c>
      <c r="Q224" s="27">
        <f t="shared" si="32"/>
        <v>13.244545435764245</v>
      </c>
      <c r="R224" s="27">
        <f t="shared" si="33"/>
        <v>12.891492173567199</v>
      </c>
      <c r="S224" s="28">
        <f t="shared" si="28"/>
        <v>104.89411461736773</v>
      </c>
      <c r="T224" s="28">
        <f t="shared" si="29"/>
        <v>104.42475988864</v>
      </c>
      <c r="U224" s="119">
        <f>46.3+33.9*LOG10($C$3)-13.82*LOG10($B$87)-$C$62+(44.9-6.55*LOG10($B$87))*LOG10(P224)</f>
        <v>153.41640178765573</v>
      </c>
      <c r="V224" s="119">
        <f>46.3+33.9*LOG10($F$3)-13.82*LOG10($B$87)-$C$63+(44.9-6.55*LOG10($B$87))*LOG10($P224)</f>
        <v>152.6100503637015</v>
      </c>
      <c r="W224">
        <f t="shared" si="30"/>
        <v>125.67876454599319</v>
      </c>
      <c r="X224">
        <f t="shared" si="31"/>
        <v>125.20940981726547</v>
      </c>
      <c r="Y224">
        <f t="shared" si="27"/>
        <v>23.638000000000101</v>
      </c>
    </row>
    <row r="225" spans="16:25" ht="19" x14ac:dyDescent="0.25">
      <c r="P225" s="118">
        <v>2.33</v>
      </c>
      <c r="Q225" s="27">
        <f t="shared" si="32"/>
        <v>13.273059021912076</v>
      </c>
      <c r="R225" s="27">
        <f t="shared" si="33"/>
        <v>12.919245687226679</v>
      </c>
      <c r="S225" s="28">
        <f t="shared" si="28"/>
        <v>104.93147334007013</v>
      </c>
      <c r="T225" s="28">
        <f t="shared" si="29"/>
        <v>104.46211861134239</v>
      </c>
      <c r="U225" s="119">
        <f>46.3+33.9*LOG10($C$3)-13.82*LOG10($B$87)-$C$62+(44.9-6.55*LOG10($B$87))*LOG10(P225)</f>
        <v>153.48435404195396</v>
      </c>
      <c r="V225" s="119">
        <f>46.3+33.9*LOG10($F$3)-13.82*LOG10($B$87)-$C$63+(44.9-6.55*LOG10($B$87))*LOG10($P225)</f>
        <v>152.67800261799974</v>
      </c>
      <c r="W225">
        <f t="shared" si="30"/>
        <v>125.73612326869561</v>
      </c>
      <c r="X225">
        <f t="shared" si="31"/>
        <v>125.26676853996786</v>
      </c>
      <c r="Y225">
        <f t="shared" si="27"/>
        <v>23.658000000000101</v>
      </c>
    </row>
    <row r="226" spans="16:25" ht="19" x14ac:dyDescent="0.25">
      <c r="P226" s="118">
        <v>2.34</v>
      </c>
      <c r="Q226" s="27">
        <f t="shared" si="32"/>
        <v>13.301511485477866</v>
      </c>
      <c r="R226" s="27">
        <f t="shared" si="33"/>
        <v>12.946939707618396</v>
      </c>
      <c r="S226" s="28">
        <f t="shared" si="28"/>
        <v>104.96867206775259</v>
      </c>
      <c r="T226" s="28">
        <f t="shared" si="29"/>
        <v>104.49931733902486</v>
      </c>
      <c r="U226" s="119">
        <f>46.3+33.9*LOG10($C$3)-13.82*LOG10($B$87)-$C$62+(44.9-6.55*LOG10($B$87))*LOG10(P226)</f>
        <v>153.5520152792823</v>
      </c>
      <c r="V226" s="119">
        <f>46.3+33.9*LOG10($F$3)-13.82*LOG10($B$87)-$C$63+(44.9-6.55*LOG10($B$87))*LOG10($P226)</f>
        <v>152.74566385532808</v>
      </c>
      <c r="W226">
        <f t="shared" si="30"/>
        <v>125.79332199637805</v>
      </c>
      <c r="X226">
        <f t="shared" si="31"/>
        <v>125.32396726765033</v>
      </c>
      <c r="Y226">
        <f t="shared" si="27"/>
        <v>23.6780000000001</v>
      </c>
    </row>
    <row r="227" spans="16:25" ht="19" x14ac:dyDescent="0.25">
      <c r="P227" s="118">
        <v>2.35</v>
      </c>
      <c r="Q227" s="27">
        <f t="shared" si="32"/>
        <v>13.329903217857119</v>
      </c>
      <c r="R227" s="27">
        <f t="shared" si="33"/>
        <v>12.974574615704622</v>
      </c>
      <c r="S227" s="28">
        <f t="shared" si="28"/>
        <v>105.00571216498447</v>
      </c>
      <c r="T227" s="28">
        <f t="shared" si="29"/>
        <v>104.53635743625674</v>
      </c>
      <c r="U227" s="119">
        <f>46.3+33.9*LOG10($C$3)-13.82*LOG10($B$87)-$C$62+(44.9-6.55*LOG10($B$87))*LOG10(P227)</f>
        <v>153.61938798167319</v>
      </c>
      <c r="V227" s="119">
        <f>46.3+33.9*LOG10($F$3)-13.82*LOG10($B$87)-$C$63+(44.9-6.55*LOG10($B$87))*LOG10($P227)</f>
        <v>152.81303655771896</v>
      </c>
      <c r="W227">
        <f t="shared" si="30"/>
        <v>125.85036209360995</v>
      </c>
      <c r="X227">
        <f t="shared" si="31"/>
        <v>125.38100736488219</v>
      </c>
      <c r="Y227">
        <f t="shared" si="27"/>
        <v>23.6980000000001</v>
      </c>
    </row>
    <row r="228" spans="16:25" ht="19" x14ac:dyDescent="0.25">
      <c r="P228" s="118">
        <v>2.36</v>
      </c>
      <c r="Q228" s="27">
        <f t="shared" si="32"/>
        <v>13.358234606285952</v>
      </c>
      <c r="R228" s="27">
        <f t="shared" si="33"/>
        <v>13.002150788399108</v>
      </c>
      <c r="S228" s="28">
        <f t="shared" si="28"/>
        <v>105.04259497895187</v>
      </c>
      <c r="T228" s="28">
        <f t="shared" si="29"/>
        <v>104.57324025022413</v>
      </c>
      <c r="U228" s="119">
        <f>46.3+33.9*LOG10($C$3)-13.82*LOG10($B$87)-$C$62+(44.9-6.55*LOG10($B$87))*LOG10(P228)</f>
        <v>153.68647459954056</v>
      </c>
      <c r="V228" s="119">
        <f>46.3+33.9*LOG10($F$3)-13.82*LOG10($B$87)-$C$63+(44.9-6.55*LOG10($B$87))*LOG10($P228)</f>
        <v>152.88012317558633</v>
      </c>
      <c r="W228">
        <f t="shared" si="30"/>
        <v>125.90724490757732</v>
      </c>
      <c r="X228">
        <f t="shared" si="31"/>
        <v>125.4378901788496</v>
      </c>
      <c r="Y228">
        <f t="shared" si="27"/>
        <v>23.718000000000099</v>
      </c>
    </row>
    <row r="229" spans="16:25" ht="19" x14ac:dyDescent="0.25">
      <c r="P229" s="118">
        <v>2.37</v>
      </c>
      <c r="Q229" s="27">
        <f t="shared" si="32"/>
        <v>13.386506033902711</v>
      </c>
      <c r="R229" s="27">
        <f t="shared" si="33"/>
        <v>13.029668598627071</v>
      </c>
      <c r="S229" s="28">
        <f t="shared" si="28"/>
        <v>105.07932183975183</v>
      </c>
      <c r="T229" s="28">
        <f t="shared" si="29"/>
        <v>104.60996711102409</v>
      </c>
      <c r="U229" s="119">
        <f>46.3+33.9*LOG10($C$3)-13.82*LOG10($B$87)-$C$62+(44.9-6.55*LOG10($B$87))*LOG10(P229)</f>
        <v>153.75327755221468</v>
      </c>
      <c r="V229" s="119">
        <f>46.3+33.9*LOG10($F$3)-13.82*LOG10($B$87)-$C$63+(44.9-6.55*LOG10($B$87))*LOG10($P229)</f>
        <v>152.94692612826046</v>
      </c>
      <c r="W229">
        <f t="shared" si="30"/>
        <v>125.96397176837728</v>
      </c>
      <c r="X229">
        <f t="shared" si="31"/>
        <v>125.49461703964955</v>
      </c>
      <c r="Y229">
        <f t="shared" si="27"/>
        <v>23.738000000000099</v>
      </c>
    </row>
    <row r="230" spans="16:25" ht="19" x14ac:dyDescent="0.25">
      <c r="P230" s="118">
        <v>2.38</v>
      </c>
      <c r="Q230" s="27">
        <f t="shared" si="32"/>
        <v>13.414717879808419</v>
      </c>
      <c r="R230" s="27">
        <f t="shared" si="33"/>
        <v>13.057128415384032</v>
      </c>
      <c r="S230" s="28">
        <f t="shared" si="28"/>
        <v>105.11589406067998</v>
      </c>
      <c r="T230" s="28">
        <f t="shared" si="29"/>
        <v>104.64653933195225</v>
      </c>
      <c r="U230" s="119">
        <f>46.3+33.9*LOG10($C$3)-13.82*LOG10($B$87)-$C$62+(44.9-6.55*LOG10($B$87))*LOG10(P230)</f>
        <v>153.81979922846574</v>
      </c>
      <c r="V230" s="119">
        <f>46.3+33.9*LOG10($F$3)-13.82*LOG10($B$87)-$C$63+(44.9-6.55*LOG10($B$87))*LOG10($P230)</f>
        <v>153.01344780451151</v>
      </c>
      <c r="W230">
        <f t="shared" si="30"/>
        <v>126.02054398930544</v>
      </c>
      <c r="X230">
        <f t="shared" si="31"/>
        <v>125.55118926057771</v>
      </c>
      <c r="Y230">
        <f t="shared" si="27"/>
        <v>23.758000000000099</v>
      </c>
    </row>
    <row r="231" spans="16:25" ht="19" x14ac:dyDescent="0.25">
      <c r="P231" s="118">
        <v>2.39</v>
      </c>
      <c r="Q231" s="27">
        <f t="shared" si="32"/>
        <v>13.442870519126105</v>
      </c>
      <c r="R231" s="27">
        <f t="shared" si="33"/>
        <v>13.084530603793548</v>
      </c>
      <c r="S231" s="28">
        <f t="shared" si="28"/>
        <v>105.15231293851249</v>
      </c>
      <c r="T231" s="28">
        <f t="shared" si="29"/>
        <v>104.68295820978476</v>
      </c>
      <c r="U231" s="119">
        <f>46.3+33.9*LOG10($C$3)-13.82*LOG10($B$87)-$C$62+(44.9-6.55*LOG10($B$87))*LOG10(P231)</f>
        <v>153.88604198701631</v>
      </c>
      <c r="V231" s="119">
        <f>46.3+33.9*LOG10($F$3)-13.82*LOG10($B$87)-$C$63+(44.9-6.55*LOG10($B$87))*LOG10($P231)</f>
        <v>153.07969056306209</v>
      </c>
      <c r="W231">
        <f t="shared" si="30"/>
        <v>126.07696286713796</v>
      </c>
      <c r="X231">
        <f t="shared" si="31"/>
        <v>125.60760813841021</v>
      </c>
      <c r="Y231">
        <f t="shared" si="27"/>
        <v>23.778000000000098</v>
      </c>
    </row>
    <row r="232" spans="16:25" ht="19" x14ac:dyDescent="0.25">
      <c r="P232" s="118">
        <v>2.4</v>
      </c>
      <c r="Q232" s="27">
        <f t="shared" si="32"/>
        <v>13.470964323058974</v>
      </c>
      <c r="R232" s="27">
        <f t="shared" si="33"/>
        <v>13.111875525163846</v>
      </c>
      <c r="S232" s="28">
        <f t="shared" si="28"/>
        <v>105.18857975378187</v>
      </c>
      <c r="T232" s="28">
        <f t="shared" si="29"/>
        <v>104.71922502505413</v>
      </c>
      <c r="U232" s="119">
        <f>46.3+33.9*LOG10($C$3)-13.82*LOG10($B$87)-$C$62+(44.9-6.55*LOG10($B$87))*LOG10(P232)</f>
        <v>153.95200815704314</v>
      </c>
      <c r="V232" s="119">
        <f>46.3+33.9*LOG10($F$3)-13.82*LOG10($B$87)-$C$63+(44.9-6.55*LOG10($B$87))*LOG10($P232)</f>
        <v>153.14565673308891</v>
      </c>
      <c r="W232">
        <f t="shared" si="30"/>
        <v>126.13322968240733</v>
      </c>
      <c r="X232">
        <f t="shared" si="31"/>
        <v>125.66387495367958</v>
      </c>
      <c r="Y232">
        <f t="shared" si="27"/>
        <v>23.798000000000098</v>
      </c>
    </row>
    <row r="233" spans="16:25" ht="19" x14ac:dyDescent="0.25">
      <c r="P233" s="118">
        <v>2.41</v>
      </c>
      <c r="Q233" s="27">
        <f t="shared" si="32"/>
        <v>13.498999658947541</v>
      </c>
      <c r="R233" s="27">
        <f t="shared" si="33"/>
        <v>13.139163537043427</v>
      </c>
      <c r="S233" s="28">
        <f t="shared" si="28"/>
        <v>105.22469577104711</v>
      </c>
      <c r="T233" s="28">
        <f t="shared" si="29"/>
        <v>104.75534104231937</v>
      </c>
      <c r="U233" s="119">
        <f>46.3+33.9*LOG10($C$3)-13.82*LOG10($B$87)-$C$62+(44.9-6.55*LOG10($B$87))*LOG10(P233)</f>
        <v>154.01770003866869</v>
      </c>
      <c r="V233" s="119">
        <f>46.3+33.9*LOG10($F$3)-13.82*LOG10($B$87)-$C$63+(44.9-6.55*LOG10($B$87))*LOG10($P233)</f>
        <v>153.2113486147145</v>
      </c>
      <c r="W233">
        <f t="shared" si="30"/>
        <v>126.18934569967256</v>
      </c>
      <c r="X233">
        <f t="shared" si="31"/>
        <v>125.71999097094483</v>
      </c>
      <c r="Y233">
        <f t="shared" si="27"/>
        <v>23.818000000000097</v>
      </c>
    </row>
    <row r="234" spans="16:25" ht="19" x14ac:dyDescent="0.25">
      <c r="P234" s="118">
        <v>2.42</v>
      </c>
      <c r="Q234" s="27">
        <f t="shared" si="32"/>
        <v>13.526976890325637</v>
      </c>
      <c r="R234" s="27">
        <f t="shared" si="33"/>
        <v>13.166394993275581</v>
      </c>
      <c r="S234" s="28">
        <f t="shared" si="28"/>
        <v>105.26066223915836</v>
      </c>
      <c r="T234" s="28">
        <f t="shared" si="29"/>
        <v>104.79130751043064</v>
      </c>
      <c r="U234" s="119">
        <f>46.3+33.9*LOG10($C$3)-13.82*LOG10($B$87)-$C$62+(44.9-6.55*LOG10($B$87))*LOG10(P234)</f>
        <v>154.08311990344234</v>
      </c>
      <c r="V234" s="119">
        <f>46.3+33.9*LOG10($F$3)-13.82*LOG10($B$87)-$C$63+(44.9-6.55*LOG10($B$87))*LOG10($P234)</f>
        <v>153.27676847948811</v>
      </c>
      <c r="W234">
        <f t="shared" si="30"/>
        <v>126.24531216778384</v>
      </c>
      <c r="X234">
        <f t="shared" si="31"/>
        <v>125.77595743905611</v>
      </c>
      <c r="Y234">
        <f t="shared" si="27"/>
        <v>23.838000000000097</v>
      </c>
    </row>
    <row r="235" spans="16:25" ht="19" x14ac:dyDescent="0.25">
      <c r="P235" s="118">
        <v>2.4300000000000002</v>
      </c>
      <c r="Q235" s="27">
        <f t="shared" si="32"/>
        <v>13.554896376975439</v>
      </c>
      <c r="R235" s="27">
        <f t="shared" si="33"/>
        <v>13.193570244051953</v>
      </c>
      <c r="S235" s="28">
        <f t="shared" si="28"/>
        <v>105.29648039151598</v>
      </c>
      <c r="T235" s="28">
        <f t="shared" si="29"/>
        <v>104.82712566278825</v>
      </c>
      <c r="U235" s="119">
        <f>46.3+33.9*LOG10($C$3)-13.82*LOG10($B$87)-$C$62+(44.9-6.55*LOG10($B$87))*LOG10(P235)</f>
        <v>154.14826999481156</v>
      </c>
      <c r="V235" s="119">
        <f>46.3+33.9*LOG10($F$3)-13.82*LOG10($B$87)-$C$63+(44.9-6.55*LOG10($B$87))*LOG10($P235)</f>
        <v>153.34191857085733</v>
      </c>
      <c r="W235">
        <f t="shared" si="30"/>
        <v>126.30113032014144</v>
      </c>
      <c r="X235">
        <f t="shared" si="31"/>
        <v>125.83177559141372</v>
      </c>
      <c r="Y235">
        <f t="shared" si="27"/>
        <v>23.858000000000096</v>
      </c>
    </row>
    <row r="236" spans="16:25" ht="19" x14ac:dyDescent="0.25">
      <c r="P236" s="118">
        <v>2.44</v>
      </c>
      <c r="Q236" s="27">
        <f t="shared" si="32"/>
        <v>13.58275847498143</v>
      </c>
      <c r="R236" s="27">
        <f t="shared" si="33"/>
        <v>13.220689635965057</v>
      </c>
      <c r="S236" s="28">
        <f t="shared" si="28"/>
        <v>105.33215144632433</v>
      </c>
      <c r="T236" s="28">
        <f t="shared" si="29"/>
        <v>104.86279671759659</v>
      </c>
      <c r="U236" s="119">
        <f>46.3+33.9*LOG10($C$3)-13.82*LOG10($B$87)-$C$62+(44.9-6.55*LOG10($B$87))*LOG10(P236)</f>
        <v>154.21315252858372</v>
      </c>
      <c r="V236" s="119">
        <f>46.3+33.9*LOG10($F$3)-13.82*LOG10($B$87)-$C$63+(44.9-6.55*LOG10($B$87))*LOG10($P236)</f>
        <v>153.40680110462949</v>
      </c>
      <c r="W236">
        <f t="shared" si="30"/>
        <v>126.3568013749498</v>
      </c>
      <c r="X236">
        <f t="shared" si="31"/>
        <v>125.88744664622205</v>
      </c>
      <c r="Y236">
        <f t="shared" si="27"/>
        <v>23.878000000000096</v>
      </c>
    </row>
    <row r="237" spans="16:25" ht="19" x14ac:dyDescent="0.25">
      <c r="P237" s="118">
        <v>2.4500000000000002</v>
      </c>
      <c r="Q237" s="27">
        <f t="shared" si="32"/>
        <v>13.610563536783403</v>
      </c>
      <c r="R237" s="27">
        <f t="shared" si="33"/>
        <v>13.247753512059871</v>
      </c>
      <c r="S237" s="28">
        <f t="shared" si="28"/>
        <v>105.36767660684039</v>
      </c>
      <c r="T237" s="28">
        <f t="shared" si="29"/>
        <v>104.89832187811265</v>
      </c>
      <c r="U237" s="119">
        <f>46.3+33.9*LOG10($C$3)-13.82*LOG10($B$87)-$C$62+(44.9-6.55*LOG10($B$87))*LOG10(P237)</f>
        <v>154.27776969337825</v>
      </c>
      <c r="V237" s="119">
        <f>46.3+33.9*LOG10($F$3)-13.82*LOG10($B$87)-$C$63+(44.9-6.55*LOG10($B$87))*LOG10($P237)</f>
        <v>153.47141826942402</v>
      </c>
      <c r="W237">
        <f t="shared" si="30"/>
        <v>126.41232653546585</v>
      </c>
      <c r="X237">
        <f t="shared" si="31"/>
        <v>125.9429718067381</v>
      </c>
      <c r="Y237">
        <f t="shared" si="27"/>
        <v>23.898000000000096</v>
      </c>
    </row>
    <row r="238" spans="16:25" ht="19" x14ac:dyDescent="0.25">
      <c r="P238" s="118">
        <v>2.46</v>
      </c>
      <c r="Q238" s="27">
        <f t="shared" si="32"/>
        <v>13.638311911228454</v>
      </c>
      <c r="R238" s="27">
        <f t="shared" si="33"/>
        <v>13.274762211884456</v>
      </c>
      <c r="S238" s="28">
        <f t="shared" si="28"/>
        <v>105.40305706161732</v>
      </c>
      <c r="T238" s="28">
        <f t="shared" si="29"/>
        <v>104.9337023328896</v>
      </c>
      <c r="U238" s="119">
        <f>46.3+33.9*LOG10($C$3)-13.82*LOG10($B$87)-$C$62+(44.9-6.55*LOG10($B$87))*LOG10(P238)</f>
        <v>154.3421236510695</v>
      </c>
      <c r="V238" s="119">
        <f>46.3+33.9*LOG10($F$3)-13.82*LOG10($B$87)-$C$63+(44.9-6.55*LOG10($B$87))*LOG10($P238)</f>
        <v>153.53577222711527</v>
      </c>
      <c r="W238">
        <f t="shared" si="30"/>
        <v>126.46770699024277</v>
      </c>
      <c r="X238">
        <f t="shared" si="31"/>
        <v>125.99835226151505</v>
      </c>
      <c r="Y238">
        <f t="shared" si="27"/>
        <v>23.918000000000095</v>
      </c>
    </row>
    <row r="239" spans="16:25" ht="19" x14ac:dyDescent="0.25">
      <c r="P239" s="118">
        <v>2.4700000000000002</v>
      </c>
      <c r="Q239" s="27">
        <f t="shared" si="32"/>
        <v>13.666003943622071</v>
      </c>
      <c r="R239" s="27">
        <f t="shared" si="33"/>
        <v>13.301716071539651</v>
      </c>
      <c r="S239" s="28">
        <f t="shared" si="28"/>
        <v>105.43829398474305</v>
      </c>
      <c r="T239" s="28">
        <f t="shared" si="29"/>
        <v>104.96893925601532</v>
      </c>
      <c r="U239" s="119">
        <f>46.3+33.9*LOG10($C$3)-13.82*LOG10($B$87)-$C$62+(44.9-6.55*LOG10($B$87))*LOG10(P239)</f>
        <v>154.40621653722093</v>
      </c>
      <c r="V239" s="119">
        <f>46.3+33.9*LOG10($F$3)-13.82*LOG10($B$87)-$C$63+(44.9-6.55*LOG10($B$87))*LOG10($P239)</f>
        <v>153.59986511326673</v>
      </c>
      <c r="W239">
        <f t="shared" si="30"/>
        <v>126.52294391336851</v>
      </c>
      <c r="X239">
        <f t="shared" si="31"/>
        <v>126.05358918464078</v>
      </c>
      <c r="Y239">
        <f t="shared" si="27"/>
        <v>23.938000000000095</v>
      </c>
    </row>
    <row r="240" spans="16:25" ht="19" x14ac:dyDescent="0.25">
      <c r="P240" s="118">
        <v>2.48</v>
      </c>
      <c r="Q240" s="27">
        <f t="shared" si="32"/>
        <v>13.693639975778245</v>
      </c>
      <c r="R240" s="27">
        <f t="shared" si="33"/>
        <v>13.328615423727893</v>
      </c>
      <c r="S240" s="28">
        <f t="shared" si="28"/>
        <v>105.47338853607407</v>
      </c>
      <c r="T240" s="28">
        <f t="shared" si="29"/>
        <v>105.00403380734633</v>
      </c>
      <c r="U240" s="119">
        <f>46.3+33.9*LOG10($C$3)-13.82*LOG10($B$87)-$C$62+(44.9-6.55*LOG10($B$87))*LOG10(P240)</f>
        <v>154.4700504615102</v>
      </c>
      <c r="V240" s="119">
        <f>46.3+33.9*LOG10($F$3)-13.82*LOG10($B$87)-$C$63+(44.9-6.55*LOG10($B$87))*LOG10($P240)</f>
        <v>153.66369903755597</v>
      </c>
      <c r="W240">
        <f t="shared" si="30"/>
        <v>126.57803846469953</v>
      </c>
      <c r="X240">
        <f t="shared" si="31"/>
        <v>126.10868373597178</v>
      </c>
      <c r="Y240">
        <f t="shared" si="27"/>
        <v>23.958000000000094</v>
      </c>
    </row>
    <row r="241" spans="16:25" ht="19" x14ac:dyDescent="0.25">
      <c r="P241" s="118">
        <v>2.4900000000000002</v>
      </c>
      <c r="Q241" s="27">
        <f t="shared" si="32"/>
        <v>13.721220346068716</v>
      </c>
      <c r="R241" s="27">
        <f t="shared" si="33"/>
        <v>13.355460597801105</v>
      </c>
      <c r="S241" s="28">
        <f t="shared" si="28"/>
        <v>105.50834186146447</v>
      </c>
      <c r="T241" s="28">
        <f t="shared" si="29"/>
        <v>105.03898713273674</v>
      </c>
      <c r="U241" s="119">
        <f>46.3+33.9*LOG10($C$3)-13.82*LOG10($B$87)-$C$62+(44.9-6.55*LOG10($B$87))*LOG10(P241)</f>
        <v>154.53362750814583</v>
      </c>
      <c r="V241" s="119">
        <f>46.3+33.9*LOG10($F$3)-13.82*LOG10($B$87)-$C$63+(44.9-6.55*LOG10($B$87))*LOG10($P241)</f>
        <v>153.7272760841916</v>
      </c>
      <c r="W241">
        <f t="shared" si="30"/>
        <v>126.63299179008992</v>
      </c>
      <c r="X241">
        <f t="shared" si="31"/>
        <v>126.16363706136219</v>
      </c>
      <c r="Y241">
        <f t="shared" si="27"/>
        <v>23.978000000000094</v>
      </c>
    </row>
    <row r="242" spans="16:25" ht="19" x14ac:dyDescent="0.25">
      <c r="P242" s="118">
        <v>2.5</v>
      </c>
      <c r="Q242" s="27">
        <f t="shared" si="32"/>
        <v>13.748745389471292</v>
      </c>
      <c r="R242" s="27">
        <f t="shared" si="33"/>
        <v>13.382251919807766</v>
      </c>
      <c r="S242" s="28">
        <f t="shared" si="28"/>
        <v>105.54315509299049</v>
      </c>
      <c r="T242" s="28">
        <f t="shared" si="29"/>
        <v>105.07380036426275</v>
      </c>
      <c r="U242" s="119">
        <f>46.3+33.9*LOG10($C$3)-13.82*LOG10($B$87)-$C$62+(44.9-6.55*LOG10($B$87))*LOG10(P242)</f>
        <v>154.59694973627566</v>
      </c>
      <c r="V242" s="119">
        <f>46.3+33.9*LOG10($F$3)-13.82*LOG10($B$87)-$C$63+(44.9-6.55*LOG10($B$87))*LOG10($P242)</f>
        <v>153.79059831232144</v>
      </c>
      <c r="W242">
        <f t="shared" si="30"/>
        <v>126.68780502161594</v>
      </c>
      <c r="X242">
        <f t="shared" si="31"/>
        <v>126.21845029288822</v>
      </c>
      <c r="Y242">
        <f t="shared" si="27"/>
        <v>23.998000000000093</v>
      </c>
    </row>
    <row r="243" spans="16:25" ht="19" x14ac:dyDescent="0.25">
      <c r="P243" s="118">
        <v>2.5099999999999998</v>
      </c>
      <c r="Q243" s="27">
        <f t="shared" si="32"/>
        <v>13.776215437617331</v>
      </c>
      <c r="R243" s="27">
        <f t="shared" si="33"/>
        <v>13.4089897125391</v>
      </c>
      <c r="S243" s="28">
        <f t="shared" si="28"/>
        <v>105.5778293491705</v>
      </c>
      <c r="T243" s="28">
        <f t="shared" si="29"/>
        <v>105.10847462044276</v>
      </c>
      <c r="U243" s="119">
        <f>46.3+33.9*LOG10($C$3)-13.82*LOG10($B$87)-$C$62+(44.9-6.55*LOG10($B$87))*LOG10(P243)</f>
        <v>154.66001918038691</v>
      </c>
      <c r="V243" s="119">
        <f>46.3+33.9*LOG10($F$3)-13.82*LOG10($B$87)-$C$63+(44.9-6.55*LOG10($B$87))*LOG10($P243)</f>
        <v>153.85366775643269</v>
      </c>
      <c r="W243">
        <f t="shared" si="30"/>
        <v>126.74247927779597</v>
      </c>
      <c r="X243">
        <f t="shared" si="31"/>
        <v>126.27312454906821</v>
      </c>
      <c r="Y243">
        <f t="shared" si="27"/>
        <v>24.018000000000093</v>
      </c>
    </row>
    <row r="244" spans="16:25" ht="19" x14ac:dyDescent="0.25">
      <c r="P244" s="118">
        <v>2.52</v>
      </c>
      <c r="Q244" s="27">
        <f t="shared" si="32"/>
        <v>13.803630818838359</v>
      </c>
      <c r="R244" s="27">
        <f t="shared" si="33"/>
        <v>13.43567429557446</v>
      </c>
      <c r="S244" s="28">
        <f t="shared" si="28"/>
        <v>105.61236573518062</v>
      </c>
      <c r="T244" s="28">
        <f t="shared" si="29"/>
        <v>105.14301100645289</v>
      </c>
      <c r="U244" s="119">
        <f>46.3+33.9*LOG10($C$3)-13.82*LOG10($B$87)-$C$62+(44.9-6.55*LOG10($B$87))*LOG10(P244)</f>
        <v>154.72283785069845</v>
      </c>
      <c r="V244" s="119">
        <f>46.3+33.9*LOG10($F$3)-13.82*LOG10($B$87)-$C$63+(44.9-6.55*LOG10($B$87))*LOG10($P244)</f>
        <v>153.91648642674423</v>
      </c>
      <c r="W244">
        <f t="shared" si="30"/>
        <v>126.79701566380608</v>
      </c>
      <c r="X244">
        <f t="shared" si="31"/>
        <v>126.32766093507836</v>
      </c>
      <c r="Y244">
        <f t="shared" si="27"/>
        <v>24.038000000000093</v>
      </c>
    </row>
    <row r="245" spans="16:25" ht="19" x14ac:dyDescent="0.25">
      <c r="P245" s="118">
        <v>2.5299999999999998</v>
      </c>
      <c r="Q245" s="27">
        <f t="shared" si="32"/>
        <v>13.830991858211839</v>
      </c>
      <c r="R245" s="27">
        <f t="shared" si="33"/>
        <v>13.46230598532588</v>
      </c>
      <c r="S245" s="28">
        <f t="shared" si="28"/>
        <v>105.64676534306611</v>
      </c>
      <c r="T245" s="28">
        <f t="shared" si="29"/>
        <v>105.17741061433837</v>
      </c>
      <c r="U245" s="119">
        <f>46.3+33.9*LOG10($C$3)-13.82*LOG10($B$87)-$C$62+(44.9-6.55*LOG10($B$87))*LOG10(P245)</f>
        <v>154.78540773354524</v>
      </c>
      <c r="V245" s="119">
        <f>46.3+33.9*LOG10($F$3)-13.82*LOG10($B$87)-$C$63+(44.9-6.55*LOG10($B$87))*LOG10($P245)</f>
        <v>153.97905630959102</v>
      </c>
      <c r="W245">
        <f t="shared" si="30"/>
        <v>126.85141527169155</v>
      </c>
      <c r="X245">
        <f t="shared" si="31"/>
        <v>126.38206054296383</v>
      </c>
      <c r="Y245">
        <f t="shared" si="27"/>
        <v>24.058000000000092</v>
      </c>
    </row>
    <row r="246" spans="16:25" ht="19" x14ac:dyDescent="0.25">
      <c r="P246" s="118">
        <v>2.54</v>
      </c>
      <c r="Q246" s="27">
        <f t="shared" si="32"/>
        <v>13.858298877606162</v>
      </c>
      <c r="R246" s="27">
        <f t="shared" si="33"/>
        <v>13.488885095081871</v>
      </c>
      <c r="S246" s="28">
        <f t="shared" si="28"/>
        <v>105.6810292519485</v>
      </c>
      <c r="T246" s="28">
        <f t="shared" si="29"/>
        <v>105.21167452322076</v>
      </c>
      <c r="U246" s="119">
        <f>46.3+33.9*LOG10($C$3)-13.82*LOG10($B$87)-$C$62+(44.9-6.55*LOG10($B$87))*LOG10(P246)</f>
        <v>154.84773079175514</v>
      </c>
      <c r="V246" s="119">
        <f>46.3+33.9*LOG10($F$3)-13.82*LOG10($B$87)-$C$63+(44.9-6.55*LOG10($B$87))*LOG10($P246)</f>
        <v>154.04137936780091</v>
      </c>
      <c r="W246">
        <f t="shared" si="30"/>
        <v>126.90567918057396</v>
      </c>
      <c r="X246">
        <f t="shared" si="31"/>
        <v>126.43632445184623</v>
      </c>
      <c r="Y246">
        <f t="shared" si="27"/>
        <v>24.078000000000092</v>
      </c>
    </row>
    <row r="247" spans="16:25" ht="19" x14ac:dyDescent="0.25">
      <c r="P247" s="118">
        <v>2.5499999999999998</v>
      </c>
      <c r="Q247" s="27">
        <f t="shared" si="32"/>
        <v>13.885552195724815</v>
      </c>
      <c r="R247" s="27">
        <f t="shared" si="33"/>
        <v>13.515411935050393</v>
      </c>
      <c r="S247" s="28">
        <f t="shared" si="28"/>
        <v>105.71515852822884</v>
      </c>
      <c r="T247" s="28">
        <f t="shared" si="29"/>
        <v>105.24580379950112</v>
      </c>
      <c r="U247" s="119">
        <f>46.3+33.9*LOG10($C$3)-13.82*LOG10($B$87)-$C$62+(44.9-6.55*LOG10($B$87))*LOG10(P247)</f>
        <v>154.9098089650185</v>
      </c>
      <c r="V247" s="119">
        <f>46.3+33.9*LOG10($F$3)-13.82*LOG10($B$87)-$C$63+(44.9-6.55*LOG10($B$87))*LOG10($P247)</f>
        <v>154.10345754106427</v>
      </c>
      <c r="W247">
        <f t="shared" si="30"/>
        <v>126.9598084568543</v>
      </c>
      <c r="X247">
        <f t="shared" si="31"/>
        <v>126.49045372812658</v>
      </c>
      <c r="Y247">
        <f t="shared" si="27"/>
        <v>24.098000000000091</v>
      </c>
    </row>
    <row r="248" spans="16:25" ht="19" x14ac:dyDescent="0.25">
      <c r="P248" s="118">
        <v>2.56</v>
      </c>
      <c r="Q248" s="27">
        <f t="shared" si="32"/>
        <v>13.912752128149782</v>
      </c>
      <c r="R248" s="27">
        <f t="shared" si="33"/>
        <v>13.541886812401122</v>
      </c>
      <c r="S248" s="28">
        <f t="shared" si="28"/>
        <v>105.74915422578674</v>
      </c>
      <c r="T248" s="28">
        <f t="shared" si="29"/>
        <v>105.279799497059</v>
      </c>
      <c r="U248" s="119">
        <f>46.3+33.9*LOG10($C$3)-13.82*LOG10($B$87)-$C$62+(44.9-6.55*LOG10($B$87))*LOG10(P248)</f>
        <v>154.97164417025027</v>
      </c>
      <c r="V248" s="119">
        <f>46.3+33.9*LOG10($F$3)-13.82*LOG10($B$87)-$C$63+(44.9-6.55*LOG10($B$87))*LOG10($P248)</f>
        <v>154.16529274629605</v>
      </c>
      <c r="W248">
        <f t="shared" si="30"/>
        <v>127.0138041544122</v>
      </c>
      <c r="X248">
        <f t="shared" si="31"/>
        <v>126.54444942568445</v>
      </c>
      <c r="Y248">
        <f t="shared" si="27"/>
        <v>24.118000000000091</v>
      </c>
    </row>
    <row r="249" spans="16:25" ht="19" x14ac:dyDescent="0.25">
      <c r="P249" s="118">
        <v>2.57</v>
      </c>
      <c r="Q249" s="27">
        <f t="shared" si="32"/>
        <v>13.939898987384172</v>
      </c>
      <c r="R249" s="27">
        <f t="shared" si="33"/>
        <v>13.568310031306927</v>
      </c>
      <c r="S249" s="28">
        <f t="shared" si="28"/>
        <v>105.78301738617563</v>
      </c>
      <c r="T249" s="28">
        <f t="shared" si="29"/>
        <v>105.31366265744791</v>
      </c>
      <c r="U249" s="119">
        <f>46.3+33.9*LOG10($C$3)-13.82*LOG10($B$87)-$C$62+(44.9-6.55*LOG10($B$87))*LOG10(P249)</f>
        <v>155.03323830194529</v>
      </c>
      <c r="V249" s="119">
        <f>46.3+33.9*LOG10($F$3)-13.82*LOG10($B$87)-$C$63+(44.9-6.55*LOG10($B$87))*LOG10($P249)</f>
        <v>154.22688687799106</v>
      </c>
      <c r="W249">
        <f t="shared" si="30"/>
        <v>127.06766731480108</v>
      </c>
      <c r="X249">
        <f t="shared" si="31"/>
        <v>126.59831258607336</v>
      </c>
      <c r="Y249">
        <f t="shared" si="27"/>
        <v>24.13800000000009</v>
      </c>
    </row>
    <row r="250" spans="16:25" ht="19" x14ac:dyDescent="0.25">
      <c r="P250" s="118">
        <v>2.58</v>
      </c>
      <c r="Q250" s="27">
        <f t="shared" si="32"/>
        <v>13.966993082894126</v>
      </c>
      <c r="R250" s="27">
        <f t="shared" si="33"/>
        <v>13.594681892984662</v>
      </c>
      <c r="S250" s="28">
        <f t="shared" si="28"/>
        <v>105.81674903881435</v>
      </c>
      <c r="T250" s="28">
        <f t="shared" si="29"/>
        <v>105.34739431008661</v>
      </c>
      <c r="U250" s="119">
        <f>46.3+33.9*LOG10($C$3)-13.82*LOG10($B$87)-$C$62+(44.9-6.55*LOG10($B$87))*LOG10(P250)</f>
        <v>155.09459323252645</v>
      </c>
      <c r="V250" s="119">
        <f>46.3+33.9*LOG10($F$3)-13.82*LOG10($B$87)-$C$63+(44.9-6.55*LOG10($B$87))*LOG10($P250)</f>
        <v>154.28824180857222</v>
      </c>
      <c r="W250">
        <f t="shared" si="30"/>
        <v>127.12139896743982</v>
      </c>
      <c r="X250">
        <f t="shared" si="31"/>
        <v>126.65204423871207</v>
      </c>
      <c r="Y250">
        <f t="shared" si="27"/>
        <v>24.15800000000009</v>
      </c>
    </row>
    <row r="251" spans="16:25" ht="19" x14ac:dyDescent="0.25">
      <c r="P251" s="118">
        <v>2.59</v>
      </c>
      <c r="Q251" s="27">
        <f t="shared" si="32"/>
        <v>13.994034721149951</v>
      </c>
      <c r="R251" s="27">
        <f t="shared" si="33"/>
        <v>13.621002695735207</v>
      </c>
      <c r="S251" s="28">
        <f t="shared" si="28"/>
        <v>105.85035020117478</v>
      </c>
      <c r="T251" s="28">
        <f t="shared" si="29"/>
        <v>105.38099547244704</v>
      </c>
      <c r="U251" s="119">
        <f>46.3+33.9*LOG10($C$3)-13.82*LOG10($B$87)-$C$62+(44.9-6.55*LOG10($B$87))*LOG10(P251)</f>
        <v>155.15571081268629</v>
      </c>
      <c r="V251" s="119">
        <f>46.3+33.9*LOG10($F$3)-13.82*LOG10($B$87)-$C$63+(44.9-6.55*LOG10($B$87))*LOG10($P251)</f>
        <v>154.34935938873207</v>
      </c>
      <c r="W251">
        <f t="shared" si="30"/>
        <v>127.17500012980024</v>
      </c>
      <c r="X251">
        <f t="shared" si="31"/>
        <v>126.70564540107249</v>
      </c>
      <c r="Y251">
        <f t="shared" si="27"/>
        <v>24.17800000000009</v>
      </c>
    </row>
    <row r="252" spans="16:25" ht="19" x14ac:dyDescent="0.25">
      <c r="P252" s="118">
        <v>2.6</v>
      </c>
      <c r="Q252" s="27">
        <f t="shared" si="32"/>
        <v>14.02102420566659</v>
      </c>
      <c r="R252" s="27">
        <f t="shared" si="33"/>
        <v>13.647272734982863</v>
      </c>
      <c r="S252" s="28">
        <f t="shared" si="28"/>
        <v>105.8838218789661</v>
      </c>
      <c r="T252" s="28">
        <f t="shared" si="29"/>
        <v>105.41446715023837</v>
      </c>
      <c r="U252" s="119">
        <f>46.3+33.9*LOG10($C$3)-13.82*LOG10($B$87)-$C$62+(44.9-6.55*LOG10($B$87))*LOG10(P252)</f>
        <v>155.21659287172196</v>
      </c>
      <c r="V252" s="119">
        <f>46.3+33.9*LOG10($F$3)-13.82*LOG10($B$87)-$C$63+(44.9-6.55*LOG10($B$87))*LOG10($P252)</f>
        <v>154.41024144776773</v>
      </c>
      <c r="W252">
        <f t="shared" si="30"/>
        <v>127.22847180759156</v>
      </c>
      <c r="X252">
        <f t="shared" si="31"/>
        <v>126.75911707886381</v>
      </c>
      <c r="Y252">
        <f t="shared" si="27"/>
        <v>24.198000000000089</v>
      </c>
    </row>
    <row r="253" spans="16:25" ht="19" x14ac:dyDescent="0.25">
      <c r="P253" s="118">
        <v>2.61</v>
      </c>
      <c r="Q253" s="27">
        <f t="shared" si="32"/>
        <v>14.047961837043351</v>
      </c>
      <c r="R253" s="27">
        <f t="shared" si="33"/>
        <v>13.673492303314006</v>
      </c>
      <c r="S253" s="28">
        <f t="shared" si="28"/>
        <v>105.91716506631536</v>
      </c>
      <c r="T253" s="28">
        <f t="shared" si="29"/>
        <v>105.44781033758763</v>
      </c>
      <c r="U253" s="119">
        <f>46.3+33.9*LOG10($C$3)-13.82*LOG10($B$87)-$C$62+(44.9-6.55*LOG10($B$87))*LOG10(P253)</f>
        <v>155.27724121786378</v>
      </c>
      <c r="V253" s="119">
        <f>46.3+33.9*LOG10($F$3)-13.82*LOG10($B$87)-$C$63+(44.9-6.55*LOG10($B$87))*LOG10($P253)</f>
        <v>154.47088979390955</v>
      </c>
      <c r="W253">
        <f t="shared" si="30"/>
        <v>127.2818149949408</v>
      </c>
      <c r="X253">
        <f t="shared" si="31"/>
        <v>126.81246026621308</v>
      </c>
      <c r="Y253">
        <f t="shared" si="27"/>
        <v>24.218000000000089</v>
      </c>
    </row>
    <row r="254" spans="16:25" ht="19" x14ac:dyDescent="0.25">
      <c r="P254" s="118">
        <v>2.62</v>
      </c>
      <c r="Q254" s="27">
        <f t="shared" si="32"/>
        <v>14.074847913002985</v>
      </c>
      <c r="R254" s="27">
        <f t="shared" si="33"/>
        <v>13.699661690515143</v>
      </c>
      <c r="S254" s="28">
        <f t="shared" si="28"/>
        <v>105.95038074594466</v>
      </c>
      <c r="T254" s="28">
        <f t="shared" si="29"/>
        <v>105.48102601721692</v>
      </c>
      <c r="U254" s="119">
        <f>46.3+33.9*LOG10($C$3)-13.82*LOG10($B$87)-$C$62+(44.9-6.55*LOG10($B$87))*LOG10(P254)</f>
        <v>155.33765763859742</v>
      </c>
      <c r="V254" s="119">
        <f>46.3+33.9*LOG10($F$3)-13.82*LOG10($B$87)-$C$63+(44.9-6.55*LOG10($B$87))*LOG10($P254)</f>
        <v>154.53130621464319</v>
      </c>
      <c r="W254">
        <f t="shared" si="30"/>
        <v>127.33503067457012</v>
      </c>
      <c r="X254">
        <f t="shared" si="31"/>
        <v>126.86567594584237</v>
      </c>
      <c r="Y254">
        <f t="shared" si="27"/>
        <v>24.238000000000088</v>
      </c>
    </row>
    <row r="255" spans="16:25" ht="19" x14ac:dyDescent="0.25">
      <c r="P255" s="118">
        <v>2.63</v>
      </c>
      <c r="Q255" s="27">
        <f t="shared" si="32"/>
        <v>14.101682728430054</v>
      </c>
      <c r="R255" s="27">
        <f t="shared" si="33"/>
        <v>13.725781183610241</v>
      </c>
      <c r="S255" s="28">
        <f t="shared" si="28"/>
        <v>105.9834698893449</v>
      </c>
      <c r="T255" s="28">
        <f t="shared" si="29"/>
        <v>105.51411516061717</v>
      </c>
      <c r="U255" s="119">
        <f>46.3+33.9*LOG10($C$3)-13.82*LOG10($B$87)-$C$62+(44.9-6.55*LOG10($B$87))*LOG10(P255)</f>
        <v>155.39784390098001</v>
      </c>
      <c r="V255" s="119">
        <f>46.3+33.9*LOG10($F$3)-13.82*LOG10($B$87)-$C$63+(44.9-6.55*LOG10($B$87))*LOG10($P255)</f>
        <v>154.59149247702578</v>
      </c>
      <c r="W255">
        <f t="shared" si="30"/>
        <v>127.38811981797035</v>
      </c>
      <c r="X255">
        <f t="shared" si="31"/>
        <v>126.91876508924263</v>
      </c>
      <c r="Y255">
        <f t="shared" si="27"/>
        <v>24.258000000000088</v>
      </c>
    </row>
    <row r="256" spans="16:25" ht="19" x14ac:dyDescent="0.25">
      <c r="P256" s="118">
        <v>2.64</v>
      </c>
      <c r="Q256" s="27">
        <f t="shared" si="32"/>
        <v>14.128466575408689</v>
      </c>
      <c r="R256" s="27">
        <f t="shared" si="33"/>
        <v>13.751851066897494</v>
      </c>
      <c r="S256" s="28">
        <f t="shared" si="28"/>
        <v>106.01643345694636</v>
      </c>
      <c r="T256" s="28">
        <f t="shared" si="29"/>
        <v>105.54707872821862</v>
      </c>
      <c r="U256" s="119">
        <f>46.3+33.9*LOG10($C$3)-13.82*LOG10($B$87)-$C$62+(44.9-6.55*LOG10($B$87))*LOG10(P256)</f>
        <v>155.45780175195034</v>
      </c>
      <c r="V256" s="119">
        <f>46.3+33.9*LOG10($F$3)-13.82*LOG10($B$87)-$C$63+(44.9-6.55*LOG10($B$87))*LOG10($P256)</f>
        <v>154.65145032799612</v>
      </c>
      <c r="W256">
        <f t="shared" si="30"/>
        <v>127.44108338557182</v>
      </c>
      <c r="X256">
        <f t="shared" si="31"/>
        <v>126.97172865684406</v>
      </c>
      <c r="Y256">
        <f t="shared" si="27"/>
        <v>24.278000000000088</v>
      </c>
    </row>
    <row r="257" spans="16:25" ht="19" x14ac:dyDescent="0.25">
      <c r="P257" s="118">
        <v>2.65</v>
      </c>
      <c r="Q257" s="27">
        <f t="shared" si="32"/>
        <v>14.155199743259667</v>
      </c>
      <c r="R257" s="27">
        <f t="shared" si="33"/>
        <v>13.777871621985399</v>
      </c>
      <c r="S257" s="28">
        <f t="shared" si="28"/>
        <v>106.04927239828589</v>
      </c>
      <c r="T257" s="28">
        <f t="shared" si="29"/>
        <v>105.57991766955817</v>
      </c>
      <c r="U257" s="119">
        <f>46.3+33.9*LOG10($C$3)-13.82*LOG10($B$87)-$C$62+(44.9-6.55*LOG10($B$87))*LOG10(P257)</f>
        <v>155.51753291863304</v>
      </c>
      <c r="V257" s="119">
        <f>46.3+33.9*LOG10($F$3)-13.82*LOG10($B$87)-$C$63+(44.9-6.55*LOG10($B$87))*LOG10($P257)</f>
        <v>154.71118149467881</v>
      </c>
      <c r="W257">
        <f t="shared" si="30"/>
        <v>127.49392232691135</v>
      </c>
      <c r="X257">
        <f t="shared" si="31"/>
        <v>127.02456759818362</v>
      </c>
      <c r="Y257">
        <f t="shared" si="27"/>
        <v>24.298000000000087</v>
      </c>
    </row>
    <row r="258" spans="16:25" ht="19" x14ac:dyDescent="0.25">
      <c r="P258" s="118">
        <v>2.66</v>
      </c>
      <c r="Q258" s="27">
        <f t="shared" si="32"/>
        <v>14.181882518576884</v>
      </c>
      <c r="R258" s="27">
        <f t="shared" si="33"/>
        <v>13.803843127828257</v>
      </c>
      <c r="S258" s="28">
        <f t="shared" si="28"/>
        <v>106.08198765217108</v>
      </c>
      <c r="T258" s="28">
        <f t="shared" si="29"/>
        <v>105.61263292344334</v>
      </c>
      <c r="U258" s="119">
        <f>46.3+33.9*LOG10($C$3)-13.82*LOG10($B$87)-$C$62+(44.9-6.55*LOG10($B$87))*LOG10(P258)</f>
        <v>155.57703910863708</v>
      </c>
      <c r="V258" s="119">
        <f>46.3+33.9*LOG10($F$3)-13.82*LOG10($B$87)-$C$63+(44.9-6.55*LOG10($B$87))*LOG10($P258)</f>
        <v>154.77068768468285</v>
      </c>
      <c r="W258">
        <f t="shared" si="30"/>
        <v>127.54663758079654</v>
      </c>
      <c r="X258">
        <f t="shared" si="31"/>
        <v>127.07728285206879</v>
      </c>
      <c r="Y258">
        <f t="shared" ref="Y258:Y290" si="34">Y257+0.02</f>
        <v>24.318000000000087</v>
      </c>
    </row>
    <row r="259" spans="16:25" ht="19" x14ac:dyDescent="0.25">
      <c r="P259" s="118">
        <v>2.67</v>
      </c>
      <c r="Q259" s="27">
        <f t="shared" si="32"/>
        <v>14.208515185263188</v>
      </c>
      <c r="R259" s="27">
        <f t="shared" si="33"/>
        <v>13.829765860761063</v>
      </c>
      <c r="S259" s="28">
        <f t="shared" ref="S259:S322" si="35">(20*LOG10(P259)+20*LOG10(1806/1000)+92.45)</f>
        <v>106.11458014684125</v>
      </c>
      <c r="T259" s="28">
        <f t="shared" ref="T259:T322" si="36">(20*LOG10(P259)+20*LOG10(1711/1000)+92.45)</f>
        <v>105.64522541811351</v>
      </c>
      <c r="U259" s="119">
        <f>46.3+33.9*LOG10($C$3)-13.82*LOG10($B$87)-$C$62+(44.9-6.55*LOG10($B$87))*LOG10(P259)</f>
        <v>155.63632201034881</v>
      </c>
      <c r="V259" s="119">
        <f>46.3+33.9*LOG10($F$3)-13.82*LOG10($B$87)-$C$63+(44.9-6.55*LOG10($B$87))*LOG10($P259)</f>
        <v>154.82997058639458</v>
      </c>
      <c r="W259">
        <f t="shared" ref="W259:W322" si="37">S259+Y259+$D$48+$D$49</f>
        <v>127.59923007546671</v>
      </c>
      <c r="X259">
        <f t="shared" ref="X259:X322" si="38">$T259+$Y259+$D$48+$D$49</f>
        <v>127.12987534673896</v>
      </c>
      <c r="Y259">
        <f t="shared" si="34"/>
        <v>24.338000000000086</v>
      </c>
    </row>
    <row r="260" spans="16:25" ht="19" x14ac:dyDescent="0.25">
      <c r="P260" s="118">
        <v>2.68</v>
      </c>
      <c r="Q260" s="27">
        <f t="shared" ref="Q260:Q323" si="39">SQRT((4*3.14*P260)/0.166112957)</f>
        <v>14.235098024565643</v>
      </c>
      <c r="R260" s="27">
        <f t="shared" ref="R260:R323" si="40">SQRT((4*3.14*P260)/0.175336061)</f>
        <v>13.855640094533813</v>
      </c>
      <c r="S260" s="28">
        <f t="shared" si="35"/>
        <v>106.14705080012553</v>
      </c>
      <c r="T260" s="28">
        <f t="shared" si="36"/>
        <v>105.67769607139779</v>
      </c>
      <c r="U260" s="119">
        <f>46.3+33.9*LOG10($C$3)-13.82*LOG10($B$87)-$C$62+(44.9-6.55*LOG10($B$87))*LOG10(P260)</f>
        <v>155.69538329321921</v>
      </c>
      <c r="V260" s="119">
        <f>46.3+33.9*LOG10($F$3)-13.82*LOG10($B$87)-$C$63+(44.9-6.55*LOG10($B$87))*LOG10($P260)</f>
        <v>154.88903186926498</v>
      </c>
      <c r="W260">
        <f t="shared" si="37"/>
        <v>127.65170072875098</v>
      </c>
      <c r="X260">
        <f t="shared" si="38"/>
        <v>127.18234600002323</v>
      </c>
      <c r="Y260">
        <f t="shared" si="34"/>
        <v>24.358000000000086</v>
      </c>
    </row>
    <row r="261" spans="16:25" ht="19" x14ac:dyDescent="0.25">
      <c r="P261" s="118">
        <v>2.69</v>
      </c>
      <c r="Q261" s="27">
        <f t="shared" si="39"/>
        <v>14.261631315110158</v>
      </c>
      <c r="R261" s="27">
        <f t="shared" si="40"/>
        <v>13.881466100345229</v>
      </c>
      <c r="S261" s="28">
        <f t="shared" si="35"/>
        <v>106.17940051959791</v>
      </c>
      <c r="T261" s="28">
        <f t="shared" si="36"/>
        <v>105.71004579087017</v>
      </c>
      <c r="U261" s="119">
        <f>46.3+33.9*LOG10($C$3)-13.82*LOG10($B$87)-$C$62+(44.9-6.55*LOG10($B$87))*LOG10(P261)</f>
        <v>155.75422460804614</v>
      </c>
      <c r="V261" s="119">
        <f>46.3+33.9*LOG10($F$3)-13.82*LOG10($B$87)-$C$63+(44.9-6.55*LOG10($B$87))*LOG10($P261)</f>
        <v>154.94787318409192</v>
      </c>
      <c r="W261">
        <f t="shared" si="37"/>
        <v>127.70405044822336</v>
      </c>
      <c r="X261">
        <f t="shared" si="38"/>
        <v>127.2346957194956</v>
      </c>
      <c r="Y261">
        <f t="shared" si="34"/>
        <v>24.378000000000085</v>
      </c>
    </row>
    <row r="262" spans="16:25" ht="19" x14ac:dyDescent="0.25">
      <c r="P262" s="118">
        <v>2.7</v>
      </c>
      <c r="Q262" s="27">
        <f t="shared" si="39"/>
        <v>14.288115332935577</v>
      </c>
      <c r="R262" s="27">
        <f t="shared" si="40"/>
        <v>13.907244146875922</v>
      </c>
      <c r="S262" s="28">
        <f t="shared" si="35"/>
        <v>106.21163020272949</v>
      </c>
      <c r="T262" s="28">
        <f t="shared" si="36"/>
        <v>105.74227547400176</v>
      </c>
      <c r="U262" s="119">
        <f>46.3+33.9*LOG10($C$3)-13.82*LOG10($B$87)-$C$62+(44.9-6.55*LOG10($B$87))*LOG10(P262)</f>
        <v>155.81284758725121</v>
      </c>
      <c r="V262" s="119">
        <f>46.3+33.9*LOG10($F$3)-13.82*LOG10($B$87)-$C$63+(44.9-6.55*LOG10($B$87))*LOG10($P262)</f>
        <v>155.00649616329699</v>
      </c>
      <c r="W262">
        <f t="shared" si="37"/>
        <v>127.75628013135496</v>
      </c>
      <c r="X262">
        <f t="shared" si="38"/>
        <v>127.2869254026272</v>
      </c>
      <c r="Y262">
        <f t="shared" si="34"/>
        <v>24.398000000000085</v>
      </c>
    </row>
    <row r="263" spans="16:25" ht="19" x14ac:dyDescent="0.25">
      <c r="P263" s="118">
        <v>2.71</v>
      </c>
      <c r="Q263" s="27">
        <f t="shared" si="39"/>
        <v>14.314550351527174</v>
      </c>
      <c r="R263" s="27">
        <f t="shared" si="40"/>
        <v>13.932974500321004</v>
      </c>
      <c r="S263" s="28">
        <f t="shared" si="35"/>
        <v>106.24374073703785</v>
      </c>
      <c r="T263" s="28">
        <f t="shared" si="36"/>
        <v>105.77438600831013</v>
      </c>
      <c r="U263" s="119">
        <f>46.3+33.9*LOG10($C$3)-13.82*LOG10($B$87)-$C$62+(44.9-6.55*LOG10($B$87))*LOG10(P263)</f>
        <v>155.8712538451513</v>
      </c>
      <c r="V263" s="119">
        <f>46.3+33.9*LOG10($F$3)-13.82*LOG10($B$87)-$C$63+(44.9-6.55*LOG10($B$87))*LOG10($P263)</f>
        <v>155.06490242119708</v>
      </c>
      <c r="W263">
        <f t="shared" si="37"/>
        <v>127.80839066566331</v>
      </c>
      <c r="X263">
        <f t="shared" si="38"/>
        <v>127.33903593693559</v>
      </c>
      <c r="Y263">
        <f t="shared" si="34"/>
        <v>24.418000000000085</v>
      </c>
    </row>
    <row r="264" spans="16:25" ht="19" x14ac:dyDescent="0.25">
      <c r="P264" s="118">
        <v>2.72</v>
      </c>
      <c r="Q264" s="27">
        <f t="shared" si="39"/>
        <v>14.340936641849611</v>
      </c>
      <c r="R264" s="27">
        <f t="shared" si="40"/>
        <v>13.958657424422169</v>
      </c>
      <c r="S264" s="28">
        <f t="shared" si="35"/>
        <v>106.27573300023371</v>
      </c>
      <c r="T264" s="28">
        <f t="shared" si="36"/>
        <v>105.80637827150599</v>
      </c>
      <c r="U264" s="119">
        <f>46.3+33.9*LOG10($C$3)-13.82*LOG10($B$87)-$C$62+(44.9-6.55*LOG10($B$87))*LOG10(P264)</f>
        <v>155.92944497822563</v>
      </c>
      <c r="V264" s="119">
        <f>46.3+33.9*LOG10($F$3)-13.82*LOG10($B$87)-$C$63+(44.9-6.55*LOG10($B$87))*LOG10($P264)</f>
        <v>155.12309355427141</v>
      </c>
      <c r="W264">
        <f t="shared" si="37"/>
        <v>127.86038292885915</v>
      </c>
      <c r="X264">
        <f t="shared" si="38"/>
        <v>127.39102820013143</v>
      </c>
      <c r="Y264">
        <f t="shared" si="34"/>
        <v>24.438000000000084</v>
      </c>
    </row>
    <row r="265" spans="16:25" ht="19" x14ac:dyDescent="0.25">
      <c r="P265" s="118">
        <v>2.73</v>
      </c>
      <c r="Q265" s="27">
        <f t="shared" si="39"/>
        <v>14.367274472379332</v>
      </c>
      <c r="R265" s="27">
        <f t="shared" si="40"/>
        <v>13.984293180499218</v>
      </c>
      <c r="S265" s="28">
        <f t="shared" si="35"/>
        <v>106.30760786036487</v>
      </c>
      <c r="T265" s="28">
        <f t="shared" si="36"/>
        <v>105.83825313163713</v>
      </c>
      <c r="U265" s="119">
        <f>46.3+33.9*LOG10($C$3)-13.82*LOG10($B$87)-$C$62+(44.9-6.55*LOG10($B$87))*LOG10(P265)</f>
        <v>155.98742256537727</v>
      </c>
      <c r="V265" s="119">
        <f>46.3+33.9*LOG10($F$3)-13.82*LOG10($B$87)-$C$63+(44.9-6.55*LOG10($B$87))*LOG10($P265)</f>
        <v>155.18107114142305</v>
      </c>
      <c r="W265">
        <f t="shared" si="37"/>
        <v>127.91225778899032</v>
      </c>
      <c r="X265">
        <f t="shared" si="38"/>
        <v>127.44290306026259</v>
      </c>
      <c r="Y265">
        <f t="shared" si="34"/>
        <v>24.458000000000084</v>
      </c>
    </row>
    <row r="266" spans="16:25" ht="19" x14ac:dyDescent="0.25">
      <c r="P266" s="118">
        <v>2.74</v>
      </c>
      <c r="Q266" s="27">
        <f t="shared" si="39"/>
        <v>14.393564109136445</v>
      </c>
      <c r="R266" s="27">
        <f t="shared" si="40"/>
        <v>14.009882027481092</v>
      </c>
      <c r="S266" s="28">
        <f t="shared" si="35"/>
        <v>106.33936617595751</v>
      </c>
      <c r="T266" s="28">
        <f t="shared" si="36"/>
        <v>105.87001144722977</v>
      </c>
      <c r="U266" s="119">
        <f>46.3+33.9*LOG10($C$3)-13.82*LOG10($B$87)-$C$62+(44.9-6.55*LOG10($B$87))*LOG10(P266)</f>
        <v>156.04518816819049</v>
      </c>
      <c r="V266" s="119">
        <f>46.3+33.9*LOG10($F$3)-13.82*LOG10($B$87)-$C$63+(44.9-6.55*LOG10($B$87))*LOG10($P266)</f>
        <v>155.23883674423627</v>
      </c>
      <c r="W266">
        <f t="shared" si="37"/>
        <v>127.96401610458297</v>
      </c>
      <c r="X266">
        <f t="shared" si="38"/>
        <v>127.49466137585522</v>
      </c>
      <c r="Y266">
        <f t="shared" si="34"/>
        <v>24.478000000000083</v>
      </c>
    </row>
    <row r="267" spans="16:25" ht="19" x14ac:dyDescent="0.25">
      <c r="P267" s="118">
        <v>2.75</v>
      </c>
      <c r="Q267" s="27">
        <f t="shared" si="39"/>
        <v>14.419805815716066</v>
      </c>
      <c r="R267" s="27">
        <f t="shared" si="40"/>
        <v>14.035424221936383</v>
      </c>
      <c r="S267" s="28">
        <f t="shared" si="35"/>
        <v>106.371008796155</v>
      </c>
      <c r="T267" s="28">
        <f t="shared" si="36"/>
        <v>105.90165406742726</v>
      </c>
      <c r="U267" s="119">
        <f>46.3+33.9*LOG10($C$3)-13.82*LOG10($B$87)-$C$62+(44.9-6.55*LOG10($B$87))*LOG10(P267)</f>
        <v>156.10274333118284</v>
      </c>
      <c r="V267" s="119">
        <f>46.3+33.9*LOG10($F$3)-13.82*LOG10($B$87)-$C$63+(44.9-6.55*LOG10($B$87))*LOG10($P267)</f>
        <v>155.29639190722861</v>
      </c>
      <c r="W267">
        <f t="shared" si="37"/>
        <v>128.01565872478042</v>
      </c>
      <c r="X267">
        <f t="shared" si="38"/>
        <v>127.54630399605271</v>
      </c>
      <c r="Y267">
        <f t="shared" si="34"/>
        <v>24.498000000000083</v>
      </c>
    </row>
    <row r="268" spans="16:25" ht="19" x14ac:dyDescent="0.25">
      <c r="P268" s="118">
        <v>2.76</v>
      </c>
      <c r="Q268" s="27">
        <f t="shared" si="39"/>
        <v>14.445999853319151</v>
      </c>
      <c r="R268" s="27">
        <f t="shared" si="40"/>
        <v>14.060920018103342</v>
      </c>
      <c r="S268" s="28">
        <f t="shared" si="35"/>
        <v>106.40253656085409</v>
      </c>
      <c r="T268" s="28">
        <f t="shared" si="36"/>
        <v>105.93318183212637</v>
      </c>
      <c r="U268" s="119">
        <f>46.3+33.9*LOG10($C$3)-13.82*LOG10($B$87)-$C$62+(44.9-6.55*LOG10($B$87))*LOG10(P268)</f>
        <v>156.16008958205322</v>
      </c>
      <c r="V268" s="119">
        <f>46.3+33.9*LOG10($F$3)-13.82*LOG10($B$87)-$C$63+(44.9-6.55*LOG10($B$87))*LOG10($P268)</f>
        <v>155.35373815809902</v>
      </c>
      <c r="W268">
        <f t="shared" si="37"/>
        <v>128.06718648947952</v>
      </c>
      <c r="X268">
        <f t="shared" si="38"/>
        <v>127.59783176075182</v>
      </c>
      <c r="Y268">
        <f t="shared" si="34"/>
        <v>24.518000000000082</v>
      </c>
    </row>
    <row r="269" spans="16:25" ht="19" x14ac:dyDescent="0.25">
      <c r="P269" s="118">
        <v>2.77</v>
      </c>
      <c r="Q269" s="27">
        <f t="shared" si="39"/>
        <v>14.472146480782834</v>
      </c>
      <c r="R269" s="27">
        <f t="shared" si="40"/>
        <v>14.086369667919415</v>
      </c>
      <c r="S269" s="28">
        <f t="shared" si="35"/>
        <v>106.43395030083872</v>
      </c>
      <c r="T269" s="28">
        <f t="shared" si="36"/>
        <v>105.96459557211098</v>
      </c>
      <c r="U269" s="119">
        <f>46.3+33.9*LOG10($C$3)-13.82*LOG10($B$87)-$C$62+(44.9-6.55*LOG10($B$87))*LOG10(P269)</f>
        <v>156.21722843192501</v>
      </c>
      <c r="V269" s="119">
        <f>46.3+33.9*LOG10($F$3)-13.82*LOG10($B$87)-$C$63+(44.9-6.55*LOG10($B$87))*LOG10($P269)</f>
        <v>155.41087700797078</v>
      </c>
      <c r="W269">
        <f t="shared" si="37"/>
        <v>128.11860022946414</v>
      </c>
      <c r="X269">
        <f t="shared" si="38"/>
        <v>127.64924550073643</v>
      </c>
      <c r="Y269">
        <f t="shared" si="34"/>
        <v>24.538000000000082</v>
      </c>
    </row>
    <row r="270" spans="16:25" ht="19" x14ac:dyDescent="0.25">
      <c r="P270" s="118">
        <v>2.78</v>
      </c>
      <c r="Q270" s="27">
        <f t="shared" si="39"/>
        <v>14.498245954610267</v>
      </c>
      <c r="R270" s="27">
        <f t="shared" si="40"/>
        <v>14.111773421050273</v>
      </c>
      <c r="S270" s="28">
        <f t="shared" si="35"/>
        <v>106.46525083791127</v>
      </c>
      <c r="T270" s="28">
        <f t="shared" si="36"/>
        <v>105.99589610918353</v>
      </c>
      <c r="U270" s="119">
        <f>46.3+33.9*LOG10($C$3)-13.82*LOG10($B$87)-$C$62+(44.9-6.55*LOG10($B$87))*LOG10(P270)</f>
        <v>156.27416137558504</v>
      </c>
      <c r="V270" s="119">
        <f>46.3+33.9*LOG10($F$3)-13.82*LOG10($B$87)-$C$63+(44.9-6.55*LOG10($B$87))*LOG10($P270)</f>
        <v>155.46780995163081</v>
      </c>
      <c r="W270">
        <f t="shared" si="37"/>
        <v>128.1699007665367</v>
      </c>
      <c r="X270">
        <f t="shared" si="38"/>
        <v>127.70054603780899</v>
      </c>
      <c r="Y270">
        <f t="shared" si="34"/>
        <v>24.558000000000082</v>
      </c>
    </row>
    <row r="271" spans="16:25" ht="19" x14ac:dyDescent="0.25">
      <c r="P271" s="118">
        <v>2.79</v>
      </c>
      <c r="Q271" s="27">
        <f t="shared" si="39"/>
        <v>14.524298528999982</v>
      </c>
      <c r="R271" s="27">
        <f t="shared" si="40"/>
        <v>14.1371315249184</v>
      </c>
      <c r="S271" s="28">
        <f t="shared" si="35"/>
        <v>106.4964389850217</v>
      </c>
      <c r="T271" s="28">
        <f t="shared" si="36"/>
        <v>106.02708425629396</v>
      </c>
      <c r="U271" s="119">
        <f>46.3+33.9*LOG10($C$3)-13.82*LOG10($B$87)-$C$62+(44.9-6.55*LOG10($B$87))*LOG10(P271)</f>
        <v>156.33088989171824</v>
      </c>
      <c r="V271" s="119">
        <f>46.3+33.9*LOG10($F$3)-13.82*LOG10($B$87)-$C$63+(44.9-6.55*LOG10($B$87))*LOG10($P271)</f>
        <v>155.52453846776402</v>
      </c>
      <c r="W271">
        <f t="shared" si="37"/>
        <v>128.22108891364712</v>
      </c>
      <c r="X271">
        <f t="shared" si="38"/>
        <v>127.75173418491941</v>
      </c>
      <c r="Y271">
        <f t="shared" si="34"/>
        <v>24.578000000000081</v>
      </c>
    </row>
    <row r="272" spans="16:25" ht="19" x14ac:dyDescent="0.25">
      <c r="P272" s="118">
        <v>2.8</v>
      </c>
      <c r="Q272" s="27">
        <f t="shared" si="39"/>
        <v>14.550304455874764</v>
      </c>
      <c r="R272" s="27">
        <f t="shared" si="40"/>
        <v>14.162444224731212</v>
      </c>
      <c r="S272" s="28">
        <f t="shared" si="35"/>
        <v>106.52751554639413</v>
      </c>
      <c r="T272" s="28">
        <f t="shared" si="36"/>
        <v>106.05816081766639</v>
      </c>
      <c r="U272" s="119">
        <f>46.3+33.9*LOG10($C$3)-13.82*LOG10($B$87)-$C$62+(44.9-6.55*LOG10($B$87))*LOG10(P272)</f>
        <v>156.38741544313811</v>
      </c>
      <c r="V272" s="119">
        <f>46.3+33.9*LOG10($F$3)-13.82*LOG10($B$87)-$C$63+(44.9-6.55*LOG10($B$87))*LOG10($P272)</f>
        <v>155.58106401918388</v>
      </c>
      <c r="W272">
        <f t="shared" si="37"/>
        <v>128.27216547501956</v>
      </c>
      <c r="X272">
        <f t="shared" si="38"/>
        <v>127.80281074629183</v>
      </c>
      <c r="Y272">
        <f t="shared" si="34"/>
        <v>24.598000000000081</v>
      </c>
    </row>
    <row r="273" spans="16:25" ht="19" x14ac:dyDescent="0.25">
      <c r="P273" s="118">
        <v>2.81</v>
      </c>
      <c r="Q273" s="27">
        <f t="shared" si="39"/>
        <v>14.576263984910094</v>
      </c>
      <c r="R273" s="27">
        <f t="shared" si="40"/>
        <v>14.187711763508705</v>
      </c>
      <c r="S273" s="28">
        <f t="shared" si="35"/>
        <v>106.55848131765134</v>
      </c>
      <c r="T273" s="28">
        <f t="shared" si="36"/>
        <v>106.08912658892361</v>
      </c>
      <c r="U273" s="119">
        <f>46.3+33.9*LOG10($C$3)-13.82*LOG10($B$87)-$C$62+(44.9-6.55*LOG10($B$87))*LOG10(P273)</f>
        <v>156.44373947701297</v>
      </c>
      <c r="V273" s="119">
        <f>46.3+33.9*LOG10($F$3)-13.82*LOG10($B$87)-$C$63+(44.9-6.55*LOG10($B$87))*LOG10($P273)</f>
        <v>155.63738805305874</v>
      </c>
      <c r="W273">
        <f t="shared" si="37"/>
        <v>128.32313124627677</v>
      </c>
      <c r="X273">
        <f t="shared" si="38"/>
        <v>127.85377651754906</v>
      </c>
      <c r="Y273">
        <f t="shared" si="34"/>
        <v>24.61800000000008</v>
      </c>
    </row>
    <row r="274" spans="16:25" ht="19" x14ac:dyDescent="0.25">
      <c r="P274" s="118">
        <v>2.82</v>
      </c>
      <c r="Q274" s="27">
        <f t="shared" si="39"/>
        <v>14.602177363562088</v>
      </c>
      <c r="R274" s="27">
        <f t="shared" si="40"/>
        <v>14.212934382110685</v>
      </c>
      <c r="S274" s="28">
        <f t="shared" si="35"/>
        <v>106.58933708593696</v>
      </c>
      <c r="T274" s="28">
        <f t="shared" si="36"/>
        <v>106.11998235720922</v>
      </c>
      <c r="U274" s="119">
        <f>46.3+33.9*LOG10($C$3)-13.82*LOG10($B$87)-$C$62+(44.9-6.55*LOG10($B$87))*LOG10(P274)</f>
        <v>156.49986342508839</v>
      </c>
      <c r="V274" s="119">
        <f>46.3+33.9*LOG10($F$3)-13.82*LOG10($B$87)-$C$63+(44.9-6.55*LOG10($B$87))*LOG10($P274)</f>
        <v>155.69351200113414</v>
      </c>
      <c r="W274">
        <f t="shared" si="37"/>
        <v>128.3739870145624</v>
      </c>
      <c r="X274">
        <f t="shared" si="38"/>
        <v>127.90463228583467</v>
      </c>
      <c r="Y274">
        <f t="shared" si="34"/>
        <v>24.63800000000008</v>
      </c>
    </row>
    <row r="275" spans="16:25" ht="19" x14ac:dyDescent="0.25">
      <c r="P275" s="118">
        <v>2.83</v>
      </c>
      <c r="Q275" s="27">
        <f t="shared" si="39"/>
        <v>14.62804483709505</v>
      </c>
      <c r="R275" s="27">
        <f t="shared" si="40"/>
        <v>14.238112319263564</v>
      </c>
      <c r="S275" s="28">
        <f t="shared" si="35"/>
        <v>106.62008363003555</v>
      </c>
      <c r="T275" s="28">
        <f t="shared" si="36"/>
        <v>106.15072890130782</v>
      </c>
      <c r="U275" s="119">
        <f>46.3+33.9*LOG10($C$3)-13.82*LOG10($B$87)-$C$62+(44.9-6.55*LOG10($B$87))*LOG10(P275)</f>
        <v>156.55578870390539</v>
      </c>
      <c r="V275" s="119">
        <f>46.3+33.9*LOG10($F$3)-13.82*LOG10($B$87)-$C$63+(44.9-6.55*LOG10($B$87))*LOG10($P275)</f>
        <v>155.74943727995117</v>
      </c>
      <c r="W275">
        <f t="shared" si="37"/>
        <v>128.42473355866099</v>
      </c>
      <c r="X275">
        <f t="shared" si="38"/>
        <v>127.95537882993325</v>
      </c>
      <c r="Y275">
        <f t="shared" si="34"/>
        <v>24.658000000000079</v>
      </c>
    </row>
    <row r="276" spans="16:25" ht="19" x14ac:dyDescent="0.25">
      <c r="P276" s="118">
        <v>2.84</v>
      </c>
      <c r="Q276" s="27">
        <f t="shared" si="39"/>
        <v>14.653866648608522</v>
      </c>
      <c r="R276" s="27">
        <f t="shared" si="40"/>
        <v>14.263245811586705</v>
      </c>
      <c r="S276" s="28">
        <f t="shared" si="35"/>
        <v>106.65072172049049</v>
      </c>
      <c r="T276" s="28">
        <f t="shared" si="36"/>
        <v>106.18136699176276</v>
      </c>
      <c r="U276" s="119">
        <f>46.3+33.9*LOG10($C$3)-13.82*LOG10($B$87)-$C$62+(44.9-6.55*LOG10($B$87))*LOG10(P276)</f>
        <v>156.6115167150152</v>
      </c>
      <c r="V276" s="119">
        <f>46.3+33.9*LOG10($F$3)-13.82*LOG10($B$87)-$C$63+(44.9-6.55*LOG10($B$87))*LOG10($P276)</f>
        <v>155.80516529106097</v>
      </c>
      <c r="W276">
        <f t="shared" si="37"/>
        <v>128.47537164911591</v>
      </c>
      <c r="X276">
        <f t="shared" si="38"/>
        <v>128.00601692038819</v>
      </c>
      <c r="Y276">
        <f t="shared" si="34"/>
        <v>24.678000000000079</v>
      </c>
    </row>
    <row r="277" spans="16:25" ht="19" x14ac:dyDescent="0.25">
      <c r="P277" s="118">
        <v>2.85</v>
      </c>
      <c r="Q277" s="27">
        <f t="shared" si="39"/>
        <v>14.679643039063967</v>
      </c>
      <c r="R277" s="27">
        <f t="shared" si="40"/>
        <v>14.288335093618377</v>
      </c>
      <c r="S277" s="28">
        <f t="shared" si="35"/>
        <v>106.68125211971994</v>
      </c>
      <c r="T277" s="28">
        <f t="shared" si="36"/>
        <v>106.21189739099222</v>
      </c>
      <c r="U277" s="119">
        <f>46.3+33.9*LOG10($C$3)-13.82*LOG10($B$87)-$C$62+(44.9-6.55*LOG10($B$87))*LOG10(P277)</f>
        <v>156.66704884518981</v>
      </c>
      <c r="V277" s="119">
        <f>46.3+33.9*LOG10($F$3)-13.82*LOG10($B$87)-$C$63+(44.9-6.55*LOG10($B$87))*LOG10($P277)</f>
        <v>155.86069742123561</v>
      </c>
      <c r="W277">
        <f t="shared" si="37"/>
        <v>128.52590204834539</v>
      </c>
      <c r="X277">
        <f t="shared" si="38"/>
        <v>128.05654731961764</v>
      </c>
      <c r="Y277">
        <f t="shared" si="34"/>
        <v>24.698000000000079</v>
      </c>
    </row>
    <row r="278" spans="16:25" ht="19" x14ac:dyDescent="0.25">
      <c r="P278" s="118">
        <v>2.86</v>
      </c>
      <c r="Q278" s="27">
        <f t="shared" si="39"/>
        <v>14.705374247310989</v>
      </c>
      <c r="R278" s="27">
        <f t="shared" si="40"/>
        <v>14.313380397841287</v>
      </c>
      <c r="S278" s="28">
        <f t="shared" si="35"/>
        <v>106.7116755821306</v>
      </c>
      <c r="T278" s="28">
        <f t="shared" si="36"/>
        <v>106.24232085340287</v>
      </c>
      <c r="U278" s="119">
        <f>46.3+33.9*LOG10($C$3)-13.82*LOG10($B$87)-$C$62+(44.9-6.55*LOG10($B$87))*LOG10(P278)</f>
        <v>156.72238646662916</v>
      </c>
      <c r="V278" s="119">
        <f>46.3+33.9*LOG10($F$3)-13.82*LOG10($B$87)-$C$63+(44.9-6.55*LOG10($B$87))*LOG10($P278)</f>
        <v>155.91603504267493</v>
      </c>
      <c r="W278">
        <f t="shared" si="37"/>
        <v>128.57632551075602</v>
      </c>
      <c r="X278">
        <f t="shared" si="38"/>
        <v>128.1069707820283</v>
      </c>
      <c r="Y278">
        <f t="shared" si="34"/>
        <v>24.718000000000078</v>
      </c>
    </row>
    <row r="279" spans="16:25" ht="19" x14ac:dyDescent="0.25">
      <c r="P279" s="118">
        <v>2.87</v>
      </c>
      <c r="Q279" s="27">
        <f t="shared" si="39"/>
        <v>14.731060510113156</v>
      </c>
      <c r="R279" s="27">
        <f t="shared" si="40"/>
        <v>14.338381954707723</v>
      </c>
      <c r="S279" s="28">
        <f t="shared" si="35"/>
        <v>106.74199285422959</v>
      </c>
      <c r="T279" s="28">
        <f t="shared" si="36"/>
        <v>106.27263812550186</v>
      </c>
      <c r="U279" s="119">
        <f>46.3+33.9*LOG10($C$3)-13.82*LOG10($B$87)-$C$62+(44.9-6.55*LOG10($B$87))*LOG10(P279)</f>
        <v>156.77753093716447</v>
      </c>
      <c r="V279" s="119">
        <f>46.3+33.9*LOG10($F$3)-13.82*LOG10($B$87)-$C$63+(44.9-6.55*LOG10($B$87))*LOG10($P279)</f>
        <v>155.97117951321025</v>
      </c>
      <c r="W279">
        <f t="shared" si="37"/>
        <v>128.62664278285501</v>
      </c>
      <c r="X279">
        <f t="shared" si="38"/>
        <v>128.15728805412729</v>
      </c>
      <c r="Y279">
        <f t="shared" si="34"/>
        <v>24.738000000000078</v>
      </c>
    </row>
    <row r="280" spans="16:25" ht="19" x14ac:dyDescent="0.25">
      <c r="P280" s="118">
        <v>2.88</v>
      </c>
      <c r="Q280" s="27">
        <f t="shared" si="39"/>
        <v>14.756702062173421</v>
      </c>
      <c r="R280" s="27">
        <f t="shared" si="40"/>
        <v>14.363339992664271</v>
      </c>
      <c r="S280" s="28">
        <f t="shared" si="35"/>
        <v>106.77220467473435</v>
      </c>
      <c r="T280" s="28">
        <f t="shared" si="36"/>
        <v>106.30284994600663</v>
      </c>
      <c r="U280" s="119">
        <f>46.3+33.9*LOG10($C$3)-13.82*LOG10($B$87)-$C$62+(44.9-6.55*LOG10($B$87))*LOG10(P280)</f>
        <v>156.83248360045832</v>
      </c>
      <c r="V280" s="119">
        <f>46.3+33.9*LOG10($F$3)-13.82*LOG10($B$87)-$C$63+(44.9-6.55*LOG10($B$87))*LOG10($P280)</f>
        <v>156.02613217650412</v>
      </c>
      <c r="W280">
        <f t="shared" si="37"/>
        <v>128.67685460335977</v>
      </c>
      <c r="X280">
        <f t="shared" si="38"/>
        <v>128.20749987463205</v>
      </c>
      <c r="Y280">
        <f t="shared" si="34"/>
        <v>24.758000000000077</v>
      </c>
    </row>
    <row r="281" spans="16:25" ht="19" x14ac:dyDescent="0.25">
      <c r="P281" s="118">
        <v>2.89</v>
      </c>
      <c r="Q281" s="27">
        <f t="shared" si="39"/>
        <v>14.782299136159143</v>
      </c>
      <c r="R281" s="27">
        <f t="shared" si="40"/>
        <v>14.388254738176192</v>
      </c>
      <c r="S281" s="28">
        <f t="shared" si="35"/>
        <v>106.8023117746807</v>
      </c>
      <c r="T281" s="28">
        <f t="shared" si="36"/>
        <v>106.33295704595297</v>
      </c>
      <c r="U281" s="119">
        <f>46.3+33.9*LOG10($C$3)-13.82*LOG10($B$87)-$C$62+(44.9-6.55*LOG10($B$87))*LOG10(P281)</f>
        <v>156.88724578620096</v>
      </c>
      <c r="V281" s="119">
        <f>46.3+33.9*LOG10($F$3)-13.82*LOG10($B$87)-$C$63+(44.9-6.55*LOG10($B$87))*LOG10($P281)</f>
        <v>156.08089436224674</v>
      </c>
      <c r="W281">
        <f t="shared" si="37"/>
        <v>128.72696170330613</v>
      </c>
      <c r="X281">
        <f t="shared" si="38"/>
        <v>128.25760697457841</v>
      </c>
      <c r="Y281">
        <f t="shared" si="34"/>
        <v>24.778000000000077</v>
      </c>
    </row>
    <row r="282" spans="16:25" ht="19" x14ac:dyDescent="0.25">
      <c r="P282" s="118">
        <v>2.9</v>
      </c>
      <c r="Q282" s="27">
        <f t="shared" si="39"/>
        <v>14.807851962726712</v>
      </c>
      <c r="R282" s="27">
        <f t="shared" si="40"/>
        <v>14.413126415751387</v>
      </c>
      <c r="S282" s="28">
        <f t="shared" si="35"/>
        <v>106.83231487752886</v>
      </c>
      <c r="T282" s="28">
        <f t="shared" si="36"/>
        <v>106.36296014880114</v>
      </c>
      <c r="U282" s="119">
        <f>46.3+33.9*LOG10($C$3)-13.82*LOG10($B$87)-$C$62+(44.9-6.55*LOG10($B$87))*LOG10(P282)</f>
        <v>156.94181881030343</v>
      </c>
      <c r="V282" s="119">
        <f>46.3+33.9*LOG10($F$3)-13.82*LOG10($B$87)-$C$63+(44.9-6.55*LOG10($B$87))*LOG10($P282)</f>
        <v>156.13546738634921</v>
      </c>
      <c r="W282">
        <f t="shared" si="37"/>
        <v>128.7769648061543</v>
      </c>
      <c r="X282">
        <f t="shared" si="38"/>
        <v>128.30761007742657</v>
      </c>
      <c r="Y282">
        <f t="shared" si="34"/>
        <v>24.798000000000076</v>
      </c>
    </row>
    <row r="283" spans="16:25" ht="19" x14ac:dyDescent="0.25">
      <c r="P283" s="118">
        <v>2.91</v>
      </c>
      <c r="Q283" s="27">
        <f t="shared" si="39"/>
        <v>14.833360770545811</v>
      </c>
      <c r="R283" s="27">
        <f t="shared" si="40"/>
        <v>14.437955247964</v>
      </c>
      <c r="S283" s="28">
        <f t="shared" si="35"/>
        <v>106.86221469926789</v>
      </c>
      <c r="T283" s="28">
        <f t="shared" si="36"/>
        <v>106.39285997054016</v>
      </c>
      <c r="U283" s="119">
        <f>46.3+33.9*LOG10($C$3)-13.82*LOG10($B$87)-$C$62+(44.9-6.55*LOG10($B$87))*LOG10(P283)</f>
        <v>156.99620397508724</v>
      </c>
      <c r="V283" s="119">
        <f>46.3+33.9*LOG10($F$3)-13.82*LOG10($B$87)-$C$63+(44.9-6.55*LOG10($B$87))*LOG10($P283)</f>
        <v>156.18985255113301</v>
      </c>
      <c r="W283">
        <f t="shared" si="37"/>
        <v>128.82686462789331</v>
      </c>
      <c r="X283">
        <f t="shared" si="38"/>
        <v>128.35750989916559</v>
      </c>
      <c r="Y283">
        <f t="shared" si="34"/>
        <v>24.818000000000076</v>
      </c>
    </row>
    <row r="284" spans="16:25" ht="19" x14ac:dyDescent="0.25">
      <c r="P284" s="118">
        <v>2.92</v>
      </c>
      <c r="Q284" s="27">
        <f t="shared" si="39"/>
        <v>14.858825786323273</v>
      </c>
      <c r="R284" s="27">
        <f t="shared" si="40"/>
        <v>14.462741455477659</v>
      </c>
      <c r="S284" s="28">
        <f t="shared" si="35"/>
        <v>106.8920119485181</v>
      </c>
      <c r="T284" s="28">
        <f t="shared" si="36"/>
        <v>106.42265721979038</v>
      </c>
      <c r="U284" s="119">
        <f>46.3+33.9*LOG10($C$3)-13.82*LOG10($B$87)-$C$62+(44.9-6.55*LOG10($B$87))*LOG10(P284)</f>
        <v>157.05040256947092</v>
      </c>
      <c r="V284" s="119">
        <f>46.3+33.9*LOG10($F$3)-13.82*LOG10($B$87)-$C$63+(44.9-6.55*LOG10($B$87))*LOG10($P284)</f>
        <v>156.24405114551669</v>
      </c>
      <c r="W284">
        <f t="shared" si="37"/>
        <v>128.87666187714353</v>
      </c>
      <c r="X284">
        <f t="shared" si="38"/>
        <v>128.40730714841581</v>
      </c>
      <c r="Y284">
        <f t="shared" si="34"/>
        <v>24.838000000000076</v>
      </c>
    </row>
    <row r="285" spans="16:25" ht="19" x14ac:dyDescent="0.25">
      <c r="P285" s="118">
        <v>2.93</v>
      </c>
      <c r="Q285" s="27">
        <f t="shared" si="39"/>
        <v>14.884247234826606</v>
      </c>
      <c r="R285" s="27">
        <f t="shared" si="40"/>
        <v>14.487485257068352</v>
      </c>
      <c r="S285" s="28">
        <f t="shared" si="35"/>
        <v>106.92170732663193</v>
      </c>
      <c r="T285" s="28">
        <f t="shared" si="36"/>
        <v>106.45235259790419</v>
      </c>
      <c r="U285" s="119">
        <f>46.3+33.9*LOG10($C$3)-13.82*LOG10($B$87)-$C$62+(44.9-6.55*LOG10($B$87))*LOG10(P285)</f>
        <v>157.10441586915323</v>
      </c>
      <c r="V285" s="119">
        <f>46.3+33.9*LOG10($F$3)-13.82*LOG10($B$87)-$C$63+(44.9-6.55*LOG10($B$87))*LOG10($P285)</f>
        <v>156.298064445199</v>
      </c>
      <c r="W285">
        <f t="shared" si="37"/>
        <v>128.92635725525736</v>
      </c>
      <c r="X285">
        <f t="shared" si="38"/>
        <v>128.45700252652964</v>
      </c>
      <c r="Y285">
        <f t="shared" si="34"/>
        <v>24.858000000000075</v>
      </c>
    </row>
    <row r="286" spans="16:25" ht="19" x14ac:dyDescent="0.25">
      <c r="P286" s="118">
        <v>2.94</v>
      </c>
      <c r="Q286" s="27">
        <f t="shared" si="39"/>
        <v>14.909625338907128</v>
      </c>
      <c r="R286" s="27">
        <f t="shared" si="40"/>
        <v>14.512186869646959</v>
      </c>
      <c r="S286" s="28">
        <f t="shared" si="35"/>
        <v>106.95130152779289</v>
      </c>
      <c r="T286" s="28">
        <f t="shared" si="36"/>
        <v>106.48194679906516</v>
      </c>
      <c r="U286" s="119">
        <f>46.3+33.9*LOG10($C$3)-13.82*LOG10($B$87)-$C$62+(44.9-6.55*LOG10($B$87))*LOG10(P286)</f>
        <v>157.15824513679343</v>
      </c>
      <c r="V286" s="119">
        <f>46.3+33.9*LOG10($F$3)-13.82*LOG10($B$87)-$C$63+(44.9-6.55*LOG10($B$87))*LOG10($P286)</f>
        <v>156.3518937128392</v>
      </c>
      <c r="W286">
        <f t="shared" si="37"/>
        <v>128.97595145641833</v>
      </c>
      <c r="X286">
        <f t="shared" si="38"/>
        <v>128.50659672769058</v>
      </c>
      <c r="Y286">
        <f t="shared" si="34"/>
        <v>24.878000000000075</v>
      </c>
    </row>
    <row r="287" spans="16:25" ht="19" x14ac:dyDescent="0.25">
      <c r="P287" s="118">
        <v>2.95</v>
      </c>
      <c r="Q287" s="27">
        <f t="shared" si="39"/>
        <v>14.934960319522766</v>
      </c>
      <c r="R287" s="27">
        <f t="shared" si="40"/>
        <v>14.536846508281444</v>
      </c>
      <c r="S287" s="28">
        <f t="shared" si="35"/>
        <v>106.98079523911301</v>
      </c>
      <c r="T287" s="28">
        <f t="shared" si="36"/>
        <v>106.51144051038527</v>
      </c>
      <c r="U287" s="119">
        <f>46.3+33.9*LOG10($C$3)-13.82*LOG10($B$87)-$C$62+(44.9-6.55*LOG10($B$87))*LOG10(P287)</f>
        <v>157.21189162218826</v>
      </c>
      <c r="V287" s="119">
        <f>46.3+33.9*LOG10($F$3)-13.82*LOG10($B$87)-$C$63+(44.9-6.55*LOG10($B$87))*LOG10($P287)</f>
        <v>156.40554019823404</v>
      </c>
      <c r="W287">
        <f t="shared" si="37"/>
        <v>129.02544516773844</v>
      </c>
      <c r="X287">
        <f t="shared" si="38"/>
        <v>128.55609043901069</v>
      </c>
      <c r="Y287">
        <f t="shared" si="34"/>
        <v>24.898000000000074</v>
      </c>
    </row>
    <row r="288" spans="16:25" ht="19" x14ac:dyDescent="0.25">
      <c r="P288" s="118">
        <v>2.96</v>
      </c>
      <c r="Q288" s="27">
        <f t="shared" si="39"/>
        <v>14.960252395760493</v>
      </c>
      <c r="R288" s="27">
        <f t="shared" si="40"/>
        <v>14.561464386218688</v>
      </c>
      <c r="S288" s="28">
        <f t="shared" si="35"/>
        <v>107.01018914072851</v>
      </c>
      <c r="T288" s="28">
        <f t="shared" si="36"/>
        <v>106.54083441200078</v>
      </c>
      <c r="U288" s="119">
        <f>46.3+33.9*LOG10($C$3)-13.82*LOG10($B$87)-$C$62+(44.9-6.55*LOG10($B$87))*LOG10(P288)</f>
        <v>157.26535656244616</v>
      </c>
      <c r="V288" s="119">
        <f>46.3+33.9*LOG10($F$3)-13.82*LOG10($B$87)-$C$63+(44.9-6.55*LOG10($B$87))*LOG10($P288)</f>
        <v>156.45900513849193</v>
      </c>
      <c r="W288">
        <f t="shared" si="37"/>
        <v>129.07483906935394</v>
      </c>
      <c r="X288">
        <f t="shared" si="38"/>
        <v>128.60548434062619</v>
      </c>
      <c r="Y288">
        <f t="shared" si="34"/>
        <v>24.918000000000074</v>
      </c>
    </row>
    <row r="289" spans="16:25" ht="19" x14ac:dyDescent="0.25">
      <c r="P289" s="118">
        <v>2.97</v>
      </c>
      <c r="Q289" s="27">
        <f t="shared" si="39"/>
        <v>14.985501784858444</v>
      </c>
      <c r="R289" s="27">
        <f t="shared" si="40"/>
        <v>14.586040714906016</v>
      </c>
      <c r="S289" s="28">
        <f t="shared" si="35"/>
        <v>107.03948390589399</v>
      </c>
      <c r="T289" s="28">
        <f t="shared" si="36"/>
        <v>106.57012917716625</v>
      </c>
      <c r="U289" s="119">
        <f>46.3+33.9*LOG10($C$3)-13.82*LOG10($B$87)-$C$62+(44.9-6.55*LOG10($B$87))*LOG10(P289)</f>
        <v>157.31864118215839</v>
      </c>
      <c r="V289" s="119">
        <f>46.3+33.9*LOG10($F$3)-13.82*LOG10($B$87)-$C$63+(44.9-6.55*LOG10($B$87))*LOG10($P289)</f>
        <v>156.51228975820416</v>
      </c>
      <c r="W289">
        <f t="shared" si="37"/>
        <v>129.12413383451943</v>
      </c>
      <c r="X289">
        <f t="shared" si="38"/>
        <v>128.65477910579168</v>
      </c>
      <c r="Y289">
        <f t="shared" si="34"/>
        <v>24.938000000000073</v>
      </c>
    </row>
    <row r="290" spans="16:25" ht="19" x14ac:dyDescent="0.25">
      <c r="P290" s="118">
        <v>2.98</v>
      </c>
      <c r="Q290" s="27">
        <f t="shared" si="39"/>
        <v>15.010708702227674</v>
      </c>
      <c r="R290" s="27">
        <f t="shared" si="40"/>
        <v>14.610575704012378</v>
      </c>
      <c r="S290" s="28">
        <f t="shared" si="35"/>
        <v>107.06868020107484</v>
      </c>
      <c r="T290" s="28">
        <f t="shared" si="36"/>
        <v>106.59932547234712</v>
      </c>
      <c r="U290" s="119">
        <f>46.3+33.9*LOG10($C$3)-13.82*LOG10($B$87)-$C$62+(44.9-6.55*LOG10($B$87))*LOG10(P290)</f>
        <v>157.37174669356736</v>
      </c>
      <c r="V290" s="119">
        <f>46.3+33.9*LOG10($F$3)-13.82*LOG10($B$87)-$C$63+(44.9-6.55*LOG10($B$87))*LOG10($P290)</f>
        <v>156.56539526961313</v>
      </c>
      <c r="W290">
        <f t="shared" si="37"/>
        <v>129.17333012970028</v>
      </c>
      <c r="X290">
        <f t="shared" si="38"/>
        <v>128.70397540097255</v>
      </c>
      <c r="Y290">
        <f t="shared" si="34"/>
        <v>24.958000000000073</v>
      </c>
    </row>
    <row r="291" spans="16:25" ht="19" x14ac:dyDescent="0.25">
      <c r="P291" s="118">
        <v>2.99</v>
      </c>
      <c r="Q291" s="27">
        <f t="shared" si="39"/>
        <v>15.035873361473609</v>
      </c>
      <c r="R291" s="27">
        <f t="shared" si="40"/>
        <v>14.635069561449225</v>
      </c>
      <c r="S291" s="28">
        <f t="shared" si="35"/>
        <v>107.09777868603834</v>
      </c>
      <c r="T291" s="28">
        <f t="shared" si="36"/>
        <v>106.6284239573106</v>
      </c>
      <c r="U291" s="119">
        <f>46.3+33.9*LOG10($C$3)-13.82*LOG10($B$87)-$C$62+(44.9-6.55*LOG10($B$87))*LOG10(P291)</f>
        <v>157.42467429673206</v>
      </c>
      <c r="V291" s="119">
        <f>46.3+33.9*LOG10($F$3)-13.82*LOG10($B$87)-$C$63+(44.9-6.55*LOG10($B$87))*LOG10($P291)</f>
        <v>156.61832287277784</v>
      </c>
      <c r="W291">
        <f t="shared" si="37"/>
        <v>129.22242861466376</v>
      </c>
      <c r="X291">
        <f t="shared" si="38"/>
        <v>128.75307388593603</v>
      </c>
      <c r="Y291">
        <f>Y290+0.02</f>
        <v>24.978000000000073</v>
      </c>
    </row>
    <row r="292" spans="16:25" ht="19" x14ac:dyDescent="0.25">
      <c r="P292" s="118">
        <v>3</v>
      </c>
      <c r="Q292" s="27">
        <f t="shared" si="39"/>
        <v>15.060995974417153</v>
      </c>
      <c r="R292" s="27">
        <f t="shared" si="40"/>
        <v>14.659522493391057</v>
      </c>
      <c r="S292" s="28">
        <f t="shared" si="35"/>
        <v>107.12678001394299</v>
      </c>
      <c r="T292" s="28">
        <f t="shared" si="36"/>
        <v>106.65742528521525</v>
      </c>
      <c r="U292" s="119">
        <f>46.3+33.9*LOG10($C$3)-13.82*LOG10($B$87)-$C$62+(44.9-6.55*LOG10($B$87))*LOG10(P292)</f>
        <v>157.47742517969084</v>
      </c>
      <c r="V292" s="119">
        <f>46.3+33.9*LOG10($F$3)-13.82*LOG10($B$87)-$C$63+(44.9-6.55*LOG10($B$87))*LOG10($P292)</f>
        <v>156.67107375573661</v>
      </c>
      <c r="W292">
        <f t="shared" si="37"/>
        <v>129.2714299425684</v>
      </c>
      <c r="X292">
        <f t="shared" si="38"/>
        <v>128.80207521384068</v>
      </c>
      <c r="Y292">
        <f t="shared" ref="Y292" si="41">Y291+0.02</f>
        <v>24.998000000000072</v>
      </c>
    </row>
    <row r="293" spans="16:25" ht="19" x14ac:dyDescent="0.25">
      <c r="P293" s="118">
        <v>3.01</v>
      </c>
      <c r="Q293" s="27">
        <f t="shared" si="39"/>
        <v>15.086076751115503</v>
      </c>
      <c r="R293" s="27">
        <f t="shared" si="40"/>
        <v>14.683934704295682</v>
      </c>
      <c r="S293" s="28">
        <f t="shared" si="35"/>
        <v>107.15568483142661</v>
      </c>
      <c r="T293" s="28">
        <f t="shared" si="36"/>
        <v>106.68633010269888</v>
      </c>
      <c r="U293" s="119">
        <f>46.3+33.9*LOG10($C$3)-13.82*LOG10($B$87)-$C$62+(44.9-6.55*LOG10($B$87))*LOG10(P293)</f>
        <v>157.53000051862142</v>
      </c>
      <c r="V293" s="119">
        <f>46.3+33.9*LOG10($F$3)-13.82*LOG10($B$87)-$C$63+(44.9-6.55*LOG10($B$87))*LOG10($P293)</f>
        <v>156.72364909466719</v>
      </c>
      <c r="W293">
        <f t="shared" si="37"/>
        <v>129.31033476005203</v>
      </c>
      <c r="X293">
        <f t="shared" si="38"/>
        <v>128.84098003132431</v>
      </c>
      <c r="Y293">
        <f>Y292+0.01</f>
        <v>25.008000000000074</v>
      </c>
    </row>
    <row r="294" spans="16:25" ht="19" x14ac:dyDescent="0.25">
      <c r="P294" s="118">
        <v>3.02</v>
      </c>
      <c r="Q294" s="27">
        <f t="shared" si="39"/>
        <v>15.111115899882636</v>
      </c>
      <c r="R294" s="27">
        <f t="shared" si="40"/>
        <v>14.708306396924154</v>
      </c>
      <c r="S294" s="28">
        <f t="shared" si="35"/>
        <v>107.18449377869275</v>
      </c>
      <c r="T294" s="28">
        <f t="shared" si="36"/>
        <v>106.71513904996502</v>
      </c>
      <c r="U294" s="119">
        <f>46.3+33.9*LOG10($C$3)-13.82*LOG10($B$87)-$C$62+(44.9-6.55*LOG10($B$87))*LOG10(P294)</f>
        <v>157.58240147799813</v>
      </c>
      <c r="V294" s="119">
        <f>46.3+33.9*LOG10($F$3)-13.82*LOG10($B$87)-$C$63+(44.9-6.55*LOG10($B$87))*LOG10($P294)</f>
        <v>156.77605005404388</v>
      </c>
      <c r="W294">
        <f t="shared" si="37"/>
        <v>129.34914370731818</v>
      </c>
      <c r="X294">
        <f t="shared" si="38"/>
        <v>128.87978897859045</v>
      </c>
      <c r="Y294">
        <f t="shared" ref="Y294:Y357" si="42">Y293+0.01</f>
        <v>25.018000000000075</v>
      </c>
    </row>
    <row r="295" spans="16:25" ht="19" x14ac:dyDescent="0.25">
      <c r="P295" s="118">
        <v>3.03</v>
      </c>
      <c r="Q295" s="27">
        <f t="shared" si="39"/>
        <v>15.136113627309481</v>
      </c>
      <c r="R295" s="27">
        <f t="shared" si="40"/>
        <v>14.732637772360411</v>
      </c>
      <c r="S295" s="28">
        <f t="shared" si="35"/>
        <v>107.21320748959585</v>
      </c>
      <c r="T295" s="28">
        <f t="shared" si="36"/>
        <v>106.74385276086811</v>
      </c>
      <c r="U295" s="119">
        <f>46.3+33.9*LOG10($C$3)-13.82*LOG10($B$87)-$C$62+(44.9-6.55*LOG10($B$87))*LOG10(P295)</f>
        <v>157.63462921074679</v>
      </c>
      <c r="V295" s="119">
        <f>46.3+33.9*LOG10($F$3)-13.82*LOG10($B$87)-$C$63+(44.9-6.55*LOG10($B$87))*LOG10($P295)</f>
        <v>156.82827778679257</v>
      </c>
      <c r="W295">
        <f t="shared" si="37"/>
        <v>129.38785741822127</v>
      </c>
      <c r="X295">
        <f t="shared" si="38"/>
        <v>128.91850268949352</v>
      </c>
      <c r="Y295">
        <f t="shared" si="42"/>
        <v>25.028000000000077</v>
      </c>
    </row>
    <row r="296" spans="16:25" ht="19" x14ac:dyDescent="0.25">
      <c r="P296" s="118">
        <v>3.04</v>
      </c>
      <c r="Q296" s="27">
        <f t="shared" si="39"/>
        <v>15.161070138283835</v>
      </c>
      <c r="R296" s="27">
        <f t="shared" si="40"/>
        <v>14.756929030030657</v>
      </c>
      <c r="S296" s="28">
        <f t="shared" si="35"/>
        <v>107.24182659172482</v>
      </c>
      <c r="T296" s="28">
        <f t="shared" si="36"/>
        <v>106.77247186299708</v>
      </c>
      <c r="U296" s="119">
        <f>46.3+33.9*LOG10($C$3)-13.82*LOG10($B$87)-$C$62+(44.9-6.55*LOG10($B$87))*LOG10(P296)</f>
        <v>157.68668485839697</v>
      </c>
      <c r="V296" s="119">
        <f>46.3+33.9*LOG10($F$3)-13.82*LOG10($B$87)-$C$63+(44.9-6.55*LOG10($B$87))*LOG10($P296)</f>
        <v>156.88033343444272</v>
      </c>
      <c r="W296">
        <f t="shared" si="37"/>
        <v>129.42647652035023</v>
      </c>
      <c r="X296">
        <f t="shared" si="38"/>
        <v>128.95712179162251</v>
      </c>
      <c r="Y296">
        <f t="shared" si="42"/>
        <v>25.038000000000078</v>
      </c>
    </row>
    <row r="297" spans="16:25" ht="19" x14ac:dyDescent="0.25">
      <c r="P297" s="118">
        <v>3.05</v>
      </c>
      <c r="Q297" s="27">
        <f t="shared" si="39"/>
        <v>15.185985636009928</v>
      </c>
      <c r="R297" s="27">
        <f t="shared" si="40"/>
        <v>14.781180367722408</v>
      </c>
      <c r="S297" s="28">
        <f t="shared" si="35"/>
        <v>107.27035170648546</v>
      </c>
      <c r="T297" s="28">
        <f t="shared" si="36"/>
        <v>106.80099697775772</v>
      </c>
      <c r="U297" s="119">
        <f>46.3+33.9*LOG10($C$3)-13.82*LOG10($B$87)-$C$62+(44.9-6.55*LOG10($B$87))*LOG10(P297)</f>
        <v>157.73856955123142</v>
      </c>
      <c r="V297" s="119">
        <f>46.3+33.9*LOG10($F$3)-13.82*LOG10($B$87)-$C$63+(44.9-6.55*LOG10($B$87))*LOG10($P297)</f>
        <v>156.9322181272772</v>
      </c>
      <c r="W297">
        <f t="shared" si="37"/>
        <v>129.46500163511089</v>
      </c>
      <c r="X297">
        <f t="shared" si="38"/>
        <v>128.99564690638314</v>
      </c>
      <c r="Y297">
        <f t="shared" si="42"/>
        <v>25.04800000000008</v>
      </c>
    </row>
    <row r="298" spans="16:25" ht="19" x14ac:dyDescent="0.25">
      <c r="P298" s="118">
        <v>3.06</v>
      </c>
      <c r="Q298" s="27">
        <f t="shared" si="39"/>
        <v>15.210860322027743</v>
      </c>
      <c r="R298" s="27">
        <f t="shared" si="40"/>
        <v>14.805391981603297</v>
      </c>
      <c r="S298" s="28">
        <f t="shared" si="35"/>
        <v>107.29878344918134</v>
      </c>
      <c r="T298" s="28">
        <f t="shared" si="36"/>
        <v>106.82942872045361</v>
      </c>
      <c r="U298" s="119">
        <f>46.3+33.9*LOG10($C$3)-13.82*LOG10($B$87)-$C$62+(44.9-6.55*LOG10($B$87))*LOG10(P298)</f>
        <v>157.79028440843368</v>
      </c>
      <c r="V298" s="119">
        <f>46.3+33.9*LOG10($F$3)-13.82*LOG10($B$87)-$C$63+(44.9-6.55*LOG10($B$87))*LOG10($P298)</f>
        <v>156.98393298447945</v>
      </c>
      <c r="W298">
        <f t="shared" si="37"/>
        <v>129.50343337780677</v>
      </c>
      <c r="X298">
        <f t="shared" si="38"/>
        <v>129.03407864907905</v>
      </c>
      <c r="Y298">
        <f t="shared" si="42"/>
        <v>25.058000000000082</v>
      </c>
    </row>
    <row r="299" spans="16:25" ht="19" x14ac:dyDescent="0.25">
      <c r="P299" s="118">
        <v>3.0699999999999901</v>
      </c>
      <c r="Q299" s="27">
        <f t="shared" si="39"/>
        <v>15.235694396231999</v>
      </c>
      <c r="R299" s="27">
        <f t="shared" si="40"/>
        <v>14.829564066239548</v>
      </c>
      <c r="S299" s="28">
        <f t="shared" si="35"/>
        <v>107.32712242909345</v>
      </c>
      <c r="T299" s="28">
        <f t="shared" si="36"/>
        <v>106.85776770036571</v>
      </c>
      <c r="U299" s="119">
        <f>46.3+33.9*LOG10($C$3)-13.82*LOG10($B$87)-$C$62+(44.9-6.55*LOG10($B$87))*LOG10(P299)</f>
        <v>157.84183053823261</v>
      </c>
      <c r="V299" s="119">
        <f>46.3+33.9*LOG10($F$3)-13.82*LOG10($B$87)-$C$63+(44.9-6.55*LOG10($B$87))*LOG10($P299)</f>
        <v>157.03547911427839</v>
      </c>
      <c r="W299">
        <f t="shared" si="37"/>
        <v>129.54177235771888</v>
      </c>
      <c r="X299">
        <f t="shared" si="38"/>
        <v>129.07241762899113</v>
      </c>
      <c r="Y299">
        <f t="shared" si="42"/>
        <v>25.068000000000083</v>
      </c>
    </row>
    <row r="300" spans="16:25" ht="19" x14ac:dyDescent="0.25">
      <c r="P300" s="118">
        <v>3.08</v>
      </c>
      <c r="Q300" s="27">
        <f t="shared" si="39"/>
        <v>15.260488056891036</v>
      </c>
      <c r="R300" s="27">
        <f t="shared" si="40"/>
        <v>14.853696814614359</v>
      </c>
      <c r="S300" s="28">
        <f t="shared" si="35"/>
        <v>107.35536924955863</v>
      </c>
      <c r="T300" s="28">
        <f t="shared" si="36"/>
        <v>106.8860145208309</v>
      </c>
      <c r="U300" s="119">
        <f>46.3+33.9*LOG10($C$3)-13.82*LOG10($B$87)-$C$62+(44.9-6.55*LOG10($B$87))*LOG10(P300)</f>
        <v>157.89320903804531</v>
      </c>
      <c r="V300" s="119">
        <f>46.3+33.9*LOG10($F$3)-13.82*LOG10($B$87)-$C$63+(44.9-6.55*LOG10($B$87))*LOG10($P300)</f>
        <v>157.08685761409106</v>
      </c>
      <c r="W300">
        <f t="shared" si="37"/>
        <v>129.58001917818407</v>
      </c>
      <c r="X300">
        <f t="shared" si="38"/>
        <v>129.11066444945632</v>
      </c>
      <c r="Y300">
        <f t="shared" si="42"/>
        <v>25.078000000000085</v>
      </c>
    </row>
    <row r="301" spans="16:25" ht="19" x14ac:dyDescent="0.25">
      <c r="P301" s="118">
        <v>3.0899999999999901</v>
      </c>
      <c r="Q301" s="27">
        <f t="shared" si="39"/>
        <v>15.285241500664988</v>
      </c>
      <c r="R301" s="27">
        <f t="shared" si="40"/>
        <v>14.877790418145594</v>
      </c>
      <c r="S301" s="28">
        <f t="shared" si="35"/>
        <v>107.38352450804641</v>
      </c>
      <c r="T301" s="28">
        <f t="shared" si="36"/>
        <v>106.91416977931867</v>
      </c>
      <c r="U301" s="119">
        <f>46.3+33.9*LOG10($C$3)-13.82*LOG10($B$87)-$C$62+(44.9-6.55*LOG10($B$87))*LOG10(P301)</f>
        <v>157.94442099461659</v>
      </c>
      <c r="V301" s="119">
        <f>46.3+33.9*LOG10($F$3)-13.82*LOG10($B$87)-$C$63+(44.9-6.55*LOG10($B$87))*LOG10($P301)</f>
        <v>157.13806957066237</v>
      </c>
      <c r="W301">
        <f t="shared" si="37"/>
        <v>129.61817443667184</v>
      </c>
      <c r="X301">
        <f t="shared" si="38"/>
        <v>129.14881970794411</v>
      </c>
      <c r="Y301">
        <f t="shared" si="42"/>
        <v>25.088000000000086</v>
      </c>
    </row>
    <row r="302" spans="16:25" ht="19" x14ac:dyDescent="0.25">
      <c r="P302" s="118">
        <v>3.1</v>
      </c>
      <c r="Q302" s="27">
        <f t="shared" si="39"/>
        <v>15.309954922624364</v>
      </c>
      <c r="R302" s="27">
        <f t="shared" si="40"/>
        <v>14.901845066703865</v>
      </c>
      <c r="S302" s="28">
        <f t="shared" si="35"/>
        <v>107.41158879623519</v>
      </c>
      <c r="T302" s="28">
        <f t="shared" si="36"/>
        <v>106.94223406750746</v>
      </c>
      <c r="U302" s="119">
        <f>46.3+33.9*LOG10($C$3)-13.82*LOG10($B$87)-$C$62+(44.9-6.55*LOG10($B$87))*LOG10(P302)</f>
        <v>157.9954674841579</v>
      </c>
      <c r="V302" s="119">
        <f>46.3+33.9*LOG10($F$3)-13.82*LOG10($B$87)-$C$63+(44.9-6.55*LOG10($B$87))*LOG10($P302)</f>
        <v>157.18911606020367</v>
      </c>
      <c r="W302">
        <f t="shared" si="37"/>
        <v>129.65623872486063</v>
      </c>
      <c r="X302">
        <f t="shared" si="38"/>
        <v>129.18688399613291</v>
      </c>
      <c r="Y302">
        <f t="shared" si="42"/>
        <v>25.098000000000088</v>
      </c>
    </row>
    <row r="303" spans="16:25" ht="19" x14ac:dyDescent="0.25">
      <c r="P303" s="118">
        <v>3.1099999999999901</v>
      </c>
      <c r="Q303" s="27">
        <f t="shared" si="39"/>
        <v>15.334628516267594</v>
      </c>
      <c r="R303" s="27">
        <f t="shared" si="40"/>
        <v>14.925860948629611</v>
      </c>
      <c r="S303" s="28">
        <f t="shared" si="35"/>
        <v>107.43956270008647</v>
      </c>
      <c r="T303" s="28">
        <f t="shared" si="36"/>
        <v>106.97020797135873</v>
      </c>
      <c r="U303" s="119">
        <f>46.3+33.9*LOG10($C$3)-13.82*LOG10($B$87)-$C$62+(44.9-6.55*LOG10($B$87))*LOG10(P303)</f>
        <v>158.04634957248192</v>
      </c>
      <c r="V303" s="119">
        <f>46.3+33.9*LOG10($F$3)-13.82*LOG10($B$87)-$C$63+(44.9-6.55*LOG10($B$87))*LOG10($P303)</f>
        <v>157.23999814852769</v>
      </c>
      <c r="W303">
        <f t="shared" si="37"/>
        <v>129.69421262871191</v>
      </c>
      <c r="X303">
        <f t="shared" si="38"/>
        <v>129.22485789998419</v>
      </c>
      <c r="Y303">
        <f t="shared" si="42"/>
        <v>25.108000000000089</v>
      </c>
    </row>
    <row r="304" spans="16:25" ht="19" x14ac:dyDescent="0.25">
      <c r="P304" s="118">
        <v>3.1199999999999899</v>
      </c>
      <c r="Q304" s="27">
        <f t="shared" si="39"/>
        <v>15.359262473539063</v>
      </c>
      <c r="R304" s="27">
        <f t="shared" si="40"/>
        <v>14.949838250750648</v>
      </c>
      <c r="S304" s="28">
        <f t="shared" si="35"/>
        <v>107.46744679991858</v>
      </c>
      <c r="T304" s="28">
        <f t="shared" si="36"/>
        <v>106.99809207119084</v>
      </c>
      <c r="U304" s="119">
        <f>46.3+33.9*LOG10($C$3)-13.82*LOG10($B$87)-$C$62+(44.9-6.55*LOG10($B$87))*LOG10(P304)</f>
        <v>158.09706831513711</v>
      </c>
      <c r="V304" s="119">
        <f>46.3+33.9*LOG10($F$3)-13.82*LOG10($B$87)-$C$63+(44.9-6.55*LOG10($B$87))*LOG10($P304)</f>
        <v>157.29071689118288</v>
      </c>
      <c r="W304">
        <f t="shared" si="37"/>
        <v>129.73209672854401</v>
      </c>
      <c r="X304">
        <f t="shared" si="38"/>
        <v>129.26274199981628</v>
      </c>
      <c r="Y304">
        <f t="shared" si="42"/>
        <v>25.118000000000091</v>
      </c>
    </row>
    <row r="305" spans="16:25" ht="19" x14ac:dyDescent="0.25">
      <c r="P305" s="118">
        <v>3.1299999999999901</v>
      </c>
      <c r="Q305" s="27">
        <f t="shared" si="39"/>
        <v>15.38385698484627</v>
      </c>
      <c r="R305" s="27">
        <f t="shared" si="40"/>
        <v>14.973777158398878</v>
      </c>
      <c r="S305" s="28">
        <f t="shared" si="35"/>
        <v>107.49524167047869</v>
      </c>
      <c r="T305" s="28">
        <f t="shared" si="36"/>
        <v>107.02588694175095</v>
      </c>
      <c r="U305" s="119">
        <f>46.3+33.9*LOG10($C$3)-13.82*LOG10($B$87)-$C$62+(44.9-6.55*LOG10($B$87))*LOG10(P305)</f>
        <v>158.14762475753835</v>
      </c>
      <c r="V305" s="119">
        <f>46.3+33.9*LOG10($F$3)-13.82*LOG10($B$87)-$C$63+(44.9-6.55*LOG10($B$87))*LOG10($P305)</f>
        <v>157.34127333358413</v>
      </c>
      <c r="W305">
        <f t="shared" si="37"/>
        <v>129.76989159910414</v>
      </c>
      <c r="X305">
        <f t="shared" si="38"/>
        <v>129.30053687037639</v>
      </c>
      <c r="Y305">
        <f t="shared" si="42"/>
        <v>25.128000000000092</v>
      </c>
    </row>
    <row r="306" spans="16:25" ht="19" x14ac:dyDescent="0.25">
      <c r="P306" s="118">
        <v>3.1399999999999899</v>
      </c>
      <c r="Q306" s="27">
        <f t="shared" si="39"/>
        <v>15.408412239077114</v>
      </c>
      <c r="R306" s="27">
        <f t="shared" si="40"/>
        <v>14.997677855427112</v>
      </c>
      <c r="S306" s="28">
        <f t="shared" si="35"/>
        <v>107.52294788101402</v>
      </c>
      <c r="T306" s="28">
        <f t="shared" si="36"/>
        <v>107.05359315228628</v>
      </c>
      <c r="U306" s="119">
        <f>46.3+33.9*LOG10($C$3)-13.82*LOG10($B$87)-$C$62+(44.9-6.55*LOG10($B$87))*LOG10(P306)</f>
        <v>158.19801993509662</v>
      </c>
      <c r="V306" s="119">
        <f>46.3+33.9*LOG10($F$3)-13.82*LOG10($B$87)-$C$63+(44.9-6.55*LOG10($B$87))*LOG10($P306)</f>
        <v>157.3916685111424</v>
      </c>
      <c r="W306">
        <f t="shared" si="37"/>
        <v>129.80759780963947</v>
      </c>
      <c r="X306">
        <f t="shared" si="38"/>
        <v>129.33824308091172</v>
      </c>
      <c r="Y306">
        <f t="shared" si="42"/>
        <v>25.138000000000094</v>
      </c>
    </row>
    <row r="307" spans="16:25" ht="19" x14ac:dyDescent="0.25">
      <c r="P307" s="118">
        <v>3.1499999999999901</v>
      </c>
      <c r="Q307" s="27">
        <f t="shared" si="39"/>
        <v>15.432928423616804</v>
      </c>
      <c r="R307" s="27">
        <f t="shared" si="40"/>
        <v>15.021540524225523</v>
      </c>
      <c r="S307" s="28">
        <f t="shared" si="35"/>
        <v>107.55056599534173</v>
      </c>
      <c r="T307" s="28">
        <f t="shared" si="36"/>
        <v>107.08121126661399</v>
      </c>
      <c r="U307" s="119">
        <f>46.3+33.9*LOG10($C$3)-13.82*LOG10($B$87)-$C$62+(44.9-6.55*LOG10($B$87))*LOG10(P307)</f>
        <v>158.24825487334613</v>
      </c>
      <c r="V307" s="119">
        <f>46.3+33.9*LOG10($F$3)-13.82*LOG10($B$87)-$C$63+(44.9-6.55*LOG10($B$87))*LOG10($P307)</f>
        <v>157.4419034493919</v>
      </c>
      <c r="W307">
        <f t="shared" si="37"/>
        <v>129.84521592396717</v>
      </c>
      <c r="X307">
        <f t="shared" si="38"/>
        <v>129.37586119523942</v>
      </c>
      <c r="Y307">
        <f t="shared" si="42"/>
        <v>25.148000000000096</v>
      </c>
    </row>
    <row r="308" spans="16:25" ht="19" x14ac:dyDescent="0.25">
      <c r="P308" s="118">
        <v>3.1599999999999899</v>
      </c>
      <c r="Q308" s="27">
        <f t="shared" si="39"/>
        <v>15.457405724364534</v>
      </c>
      <c r="R308" s="27">
        <f t="shared" si="40"/>
        <v>15.045365345737881</v>
      </c>
      <c r="S308" s="28">
        <f t="shared" si="35"/>
        <v>107.5780965719178</v>
      </c>
      <c r="T308" s="28">
        <f t="shared" si="36"/>
        <v>107.10874184319006</v>
      </c>
      <c r="U308" s="119">
        <f>46.3+33.9*LOG10($C$3)-13.82*LOG10($B$87)-$C$62+(44.9-6.55*LOG10($B$87))*LOG10(P308)</f>
        <v>158.29833058806946</v>
      </c>
      <c r="V308" s="119">
        <f>46.3+33.9*LOG10($F$3)-13.82*LOG10($B$87)-$C$63+(44.9-6.55*LOG10($B$87))*LOG10($P308)</f>
        <v>157.49197916411526</v>
      </c>
      <c r="W308">
        <f t="shared" si="37"/>
        <v>129.88274650054325</v>
      </c>
      <c r="X308">
        <f t="shared" si="38"/>
        <v>129.4133917718155</v>
      </c>
      <c r="Y308">
        <f t="shared" si="42"/>
        <v>25.158000000000097</v>
      </c>
    </row>
    <row r="309" spans="16:25" ht="19" x14ac:dyDescent="0.25">
      <c r="P309" s="118">
        <v>3.1699999999999902</v>
      </c>
      <c r="Q309" s="27">
        <f t="shared" si="39"/>
        <v>15.481844325749936</v>
      </c>
      <c r="R309" s="27">
        <f t="shared" si="40"/>
        <v>15.069152499477573</v>
      </c>
      <c r="S309" s="28">
        <f t="shared" si="35"/>
        <v>107.60554016390475</v>
      </c>
      <c r="T309" s="28">
        <f t="shared" si="36"/>
        <v>107.13618543517701</v>
      </c>
      <c r="U309" s="119">
        <f>46.3+33.9*LOG10($C$3)-13.82*LOG10($B$87)-$C$62+(44.9-6.55*LOG10($B$87))*LOG10(P309)</f>
        <v>158.34824808542103</v>
      </c>
      <c r="V309" s="119">
        <f>46.3+33.9*LOG10($F$3)-13.82*LOG10($B$87)-$C$63+(44.9-6.55*LOG10($B$87))*LOG10($P309)</f>
        <v>157.54189666146681</v>
      </c>
      <c r="W309">
        <f t="shared" si="37"/>
        <v>129.92019009253019</v>
      </c>
      <c r="X309">
        <f t="shared" si="38"/>
        <v>129.45083536380247</v>
      </c>
      <c r="Y309">
        <f t="shared" si="42"/>
        <v>25.168000000000099</v>
      </c>
    </row>
    <row r="310" spans="16:25" ht="19" x14ac:dyDescent="0.25">
      <c r="P310" s="118">
        <v>3.1799999999999899</v>
      </c>
      <c r="Q310" s="27">
        <f t="shared" si="39"/>
        <v>15.506244410749288</v>
      </c>
      <c r="R310" s="27">
        <f t="shared" si="40"/>
        <v>15.092902163543364</v>
      </c>
      <c r="S310" s="28">
        <f t="shared" si="35"/>
        <v>107.63289731923837</v>
      </c>
      <c r="T310" s="28">
        <f t="shared" si="36"/>
        <v>107.16354259051063</v>
      </c>
      <c r="U310" s="119">
        <f>46.3+33.9*LOG10($C$3)-13.82*LOG10($B$87)-$C$62+(44.9-6.55*LOG10($B$87))*LOG10(P310)</f>
        <v>158.39800836204816</v>
      </c>
      <c r="V310" s="119">
        <f>46.3+33.9*LOG10($F$3)-13.82*LOG10($B$87)-$C$63+(44.9-6.55*LOG10($B$87))*LOG10($P310)</f>
        <v>157.59165693809393</v>
      </c>
      <c r="W310">
        <f t="shared" si="37"/>
        <v>129.95754724786383</v>
      </c>
      <c r="X310">
        <f t="shared" si="38"/>
        <v>129.48819251913608</v>
      </c>
      <c r="Y310">
        <f t="shared" si="42"/>
        <v>25.1780000000001</v>
      </c>
    </row>
    <row r="311" spans="16:25" ht="19" x14ac:dyDescent="0.25">
      <c r="P311" s="118">
        <v>3.1899999999999902</v>
      </c>
      <c r="Q311" s="27">
        <f t="shared" si="39"/>
        <v>15.530606160901499</v>
      </c>
      <c r="R311" s="27">
        <f t="shared" si="40"/>
        <v>15.116614514634975</v>
      </c>
      <c r="S311" s="28">
        <f t="shared" si="35"/>
        <v>107.66016858069334</v>
      </c>
      <c r="T311" s="28">
        <f t="shared" si="36"/>
        <v>107.1908138519656</v>
      </c>
      <c r="U311" s="119">
        <f>46.3+33.9*LOG10($C$3)-13.82*LOG10($B$87)-$C$62+(44.9-6.55*LOG10($B$87))*LOG10(P311)</f>
        <v>158.44761240521058</v>
      </c>
      <c r="V311" s="119">
        <f>46.3+33.9*LOG10($F$3)-13.82*LOG10($B$87)-$C$63+(44.9-6.55*LOG10($B$87))*LOG10($P311)</f>
        <v>157.64126098125635</v>
      </c>
      <c r="W311">
        <f t="shared" si="37"/>
        <v>129.99481850931878</v>
      </c>
      <c r="X311">
        <f t="shared" si="38"/>
        <v>129.52546378059105</v>
      </c>
      <c r="Y311">
        <f t="shared" si="42"/>
        <v>25.188000000000102</v>
      </c>
    </row>
    <row r="312" spans="16:25" ht="19" x14ac:dyDescent="0.25">
      <c r="P312" s="118">
        <v>3.19999999999999</v>
      </c>
      <c r="Q312" s="27">
        <f t="shared" si="39"/>
        <v>15.554929756323864</v>
      </c>
      <c r="R312" s="27">
        <f t="shared" si="40"/>
        <v>15.140289728068401</v>
      </c>
      <c r="S312" s="28">
        <f t="shared" si="35"/>
        <v>107.68735448594784</v>
      </c>
      <c r="T312" s="28">
        <f t="shared" si="36"/>
        <v>107.2179997572201</v>
      </c>
      <c r="U312" s="119">
        <f>46.3+33.9*LOG10($C$3)-13.82*LOG10($B$87)-$C$62+(44.9-6.55*LOG10($B$87))*LOG10(P312)</f>
        <v>158.49706119289795</v>
      </c>
      <c r="V312" s="119">
        <f>46.3+33.9*LOG10($F$3)-13.82*LOG10($B$87)-$C$63+(44.9-6.55*LOG10($B$87))*LOG10($P312)</f>
        <v>157.69070976894372</v>
      </c>
      <c r="W312">
        <f t="shared" si="37"/>
        <v>130.03200441457329</v>
      </c>
      <c r="X312">
        <f t="shared" si="38"/>
        <v>129.56264968584554</v>
      </c>
      <c r="Y312">
        <f t="shared" si="42"/>
        <v>25.198000000000103</v>
      </c>
    </row>
    <row r="313" spans="16:25" ht="19" x14ac:dyDescent="0.25">
      <c r="P313" s="118">
        <v>3.2099999999999902</v>
      </c>
      <c r="Q313" s="27">
        <f t="shared" si="39"/>
        <v>15.579215375727612</v>
      </c>
      <c r="R313" s="27">
        <f t="shared" si="40"/>
        <v>15.163927977791056</v>
      </c>
      <c r="S313" s="28">
        <f t="shared" si="35"/>
        <v>107.71445556764715</v>
      </c>
      <c r="T313" s="28">
        <f t="shared" si="36"/>
        <v>107.24510083891943</v>
      </c>
      <c r="U313" s="119">
        <f>46.3+33.9*LOG10($C$3)-13.82*LOG10($B$87)-$C$62+(44.9-6.55*LOG10($B$87))*LOG10(P313)</f>
        <v>158.54635569394554</v>
      </c>
      <c r="V313" s="119">
        <f>46.3+33.9*LOG10($F$3)-13.82*LOG10($B$87)-$C$63+(44.9-6.55*LOG10($B$87))*LOG10($P313)</f>
        <v>157.74000426999129</v>
      </c>
      <c r="W313">
        <f t="shared" si="37"/>
        <v>130.06910549627261</v>
      </c>
      <c r="X313">
        <f t="shared" si="38"/>
        <v>129.59975076754489</v>
      </c>
      <c r="Y313">
        <f t="shared" si="42"/>
        <v>25.208000000000105</v>
      </c>
    </row>
    <row r="314" spans="16:25" ht="19" x14ac:dyDescent="0.25">
      <c r="P314" s="118">
        <v>3.21999999999999</v>
      </c>
      <c r="Q314" s="27">
        <f t="shared" si="39"/>
        <v>15.603463196433209</v>
      </c>
      <c r="R314" s="27">
        <f t="shared" si="40"/>
        <v>15.187529436396664</v>
      </c>
      <c r="S314" s="28">
        <f t="shared" si="35"/>
        <v>107.74147235346634</v>
      </c>
      <c r="T314" s="28">
        <f t="shared" si="36"/>
        <v>107.2721176247386</v>
      </c>
      <c r="U314" s="119">
        <f>46.3+33.9*LOG10($C$3)-13.82*LOG10($B$87)-$C$62+(44.9-6.55*LOG10($B$87))*LOG10(P314)</f>
        <v>158.59549686814816</v>
      </c>
      <c r="V314" s="119">
        <f>46.3+33.9*LOG10($F$3)-13.82*LOG10($B$87)-$C$63+(44.9-6.55*LOG10($B$87))*LOG10($P314)</f>
        <v>157.78914544419393</v>
      </c>
      <c r="W314">
        <f t="shared" si="37"/>
        <v>130.1061222820918</v>
      </c>
      <c r="X314">
        <f t="shared" si="38"/>
        <v>129.63676755336405</v>
      </c>
      <c r="Y314">
        <f t="shared" si="42"/>
        <v>25.218000000000107</v>
      </c>
    </row>
    <row r="315" spans="16:25" ht="19" x14ac:dyDescent="0.25">
      <c r="P315" s="118">
        <v>3.2299999999999902</v>
      </c>
      <c r="Q315" s="27">
        <f t="shared" si="39"/>
        <v>15.627673394385477</v>
      </c>
      <c r="R315" s="27">
        <f t="shared" si="40"/>
        <v>15.211094275139969</v>
      </c>
      <c r="S315" s="28">
        <f t="shared" si="35"/>
        <v>107.76840536617178</v>
      </c>
      <c r="T315" s="28">
        <f t="shared" si="36"/>
        <v>107.29905063744404</v>
      </c>
      <c r="U315" s="119">
        <f>46.3+33.9*LOG10($C$3)-13.82*LOG10($B$87)-$C$62+(44.9-6.55*LOG10($B$87))*LOG10(P315)</f>
        <v>158.64448566637225</v>
      </c>
      <c r="V315" s="119">
        <f>46.3+33.9*LOG10($F$3)-13.82*LOG10($B$87)-$C$63+(44.9-6.55*LOG10($B$87))*LOG10($P315)</f>
        <v>157.83813424241802</v>
      </c>
      <c r="W315">
        <f t="shared" si="37"/>
        <v>130.14305529479722</v>
      </c>
      <c r="X315">
        <f t="shared" si="38"/>
        <v>129.6737005660695</v>
      </c>
      <c r="Y315">
        <f t="shared" si="42"/>
        <v>25.228000000000108</v>
      </c>
    </row>
    <row r="316" spans="16:25" ht="19" x14ac:dyDescent="0.25">
      <c r="P316" s="118">
        <v>3.23999999999999</v>
      </c>
      <c r="Q316" s="27">
        <f t="shared" si="39"/>
        <v>15.651846144168479</v>
      </c>
      <c r="R316" s="27">
        <f t="shared" si="40"/>
        <v>15.234622663951239</v>
      </c>
      <c r="S316" s="28">
        <f t="shared" si="35"/>
        <v>107.79525512368195</v>
      </c>
      <c r="T316" s="28">
        <f t="shared" si="36"/>
        <v>107.32590039495423</v>
      </c>
      <c r="U316" s="119">
        <f>46.3+33.9*LOG10($C$3)-13.82*LOG10($B$87)-$C$62+(44.9-6.55*LOG10($B$87))*LOG10(P316)</f>
        <v>158.69332303066633</v>
      </c>
      <c r="V316" s="119">
        <f>46.3+33.9*LOG10($F$3)-13.82*LOG10($B$87)-$C$63+(44.9-6.55*LOG10($B$87))*LOG10($P316)</f>
        <v>157.88697160671211</v>
      </c>
      <c r="W316">
        <f t="shared" si="37"/>
        <v>130.17990505230742</v>
      </c>
      <c r="X316">
        <f t="shared" si="38"/>
        <v>129.7105503235797</v>
      </c>
      <c r="Y316">
        <f t="shared" si="42"/>
        <v>25.23800000000011</v>
      </c>
    </row>
    <row r="317" spans="16:25" ht="19" x14ac:dyDescent="0.25">
      <c r="P317" s="118">
        <v>3.2499999999999898</v>
      </c>
      <c r="Q317" s="27">
        <f t="shared" si="39"/>
        <v>15.675981619020218</v>
      </c>
      <c r="R317" s="27">
        <f t="shared" si="40"/>
        <v>15.258114771450551</v>
      </c>
      <c r="S317" s="28">
        <f t="shared" si="35"/>
        <v>107.8220221391272</v>
      </c>
      <c r="T317" s="28">
        <f t="shared" si="36"/>
        <v>107.35266741039948</v>
      </c>
      <c r="U317" s="119">
        <f>46.3+33.9*LOG10($C$3)-13.82*LOG10($B$87)-$C$62+(44.9-6.55*LOG10($B$87))*LOG10(P317)</f>
        <v>158.74200989436963</v>
      </c>
      <c r="V317" s="119">
        <f>46.3+33.9*LOG10($F$3)-13.82*LOG10($B$87)-$C$63+(44.9-6.55*LOG10($B$87))*LOG10($P317)</f>
        <v>157.9356584704154</v>
      </c>
      <c r="W317">
        <f t="shared" si="37"/>
        <v>130.21667206775265</v>
      </c>
      <c r="X317">
        <f t="shared" si="38"/>
        <v>129.74731733902493</v>
      </c>
      <c r="Y317">
        <f t="shared" si="42"/>
        <v>25.248000000000111</v>
      </c>
    </row>
    <row r="318" spans="16:25" ht="19" x14ac:dyDescent="0.25">
      <c r="P318" s="118">
        <v>3.25999999999999</v>
      </c>
      <c r="Q318" s="27">
        <f t="shared" si="39"/>
        <v>15.70007999084711</v>
      </c>
      <c r="R318" s="27">
        <f t="shared" si="40"/>
        <v>15.281570764961904</v>
      </c>
      <c r="S318" s="28">
        <f t="shared" si="35"/>
        <v>107.8487069209085</v>
      </c>
      <c r="T318" s="28">
        <f t="shared" si="36"/>
        <v>107.37935219218076</v>
      </c>
      <c r="U318" s="119">
        <f>46.3+33.9*LOG10($C$3)-13.82*LOG10($B$87)-$C$62+(44.9-6.55*LOG10($B$87))*LOG10(P318)</f>
        <v>158.79054718221911</v>
      </c>
      <c r="V318" s="119">
        <f>46.3+33.9*LOG10($F$3)-13.82*LOG10($B$87)-$C$63+(44.9-6.55*LOG10($B$87))*LOG10($P318)</f>
        <v>157.98419575826489</v>
      </c>
      <c r="W318">
        <f t="shared" si="37"/>
        <v>130.25335684953396</v>
      </c>
      <c r="X318">
        <f t="shared" si="38"/>
        <v>129.78400212080624</v>
      </c>
      <c r="Y318">
        <f t="shared" si="42"/>
        <v>25.258000000000113</v>
      </c>
    </row>
    <row r="319" spans="16:25" ht="19" x14ac:dyDescent="0.25">
      <c r="P319" s="118">
        <v>3.2699999999999898</v>
      </c>
      <c r="Q319" s="27">
        <f t="shared" si="39"/>
        <v>15.724141430238276</v>
      </c>
      <c r="R319" s="27">
        <f t="shared" si="40"/>
        <v>15.304990810527105</v>
      </c>
      <c r="S319" s="28">
        <f t="shared" si="35"/>
        <v>107.87530997275543</v>
      </c>
      <c r="T319" s="28">
        <f t="shared" si="36"/>
        <v>107.40595524402769</v>
      </c>
      <c r="U319" s="119">
        <f>46.3+33.9*LOG10($C$3)-13.82*LOG10($B$87)-$C$62+(44.9-6.55*LOG10($B$87))*LOG10(P319)</f>
        <v>158.83893581045498</v>
      </c>
      <c r="V319" s="119">
        <f>46.3+33.9*LOG10($F$3)-13.82*LOG10($B$87)-$C$63+(44.9-6.55*LOG10($B$87))*LOG10($P319)</f>
        <v>158.03258438650076</v>
      </c>
      <c r="W319">
        <f t="shared" si="37"/>
        <v>130.28995990138091</v>
      </c>
      <c r="X319">
        <f t="shared" si="38"/>
        <v>129.82060517265316</v>
      </c>
      <c r="Y319">
        <f t="shared" si="42"/>
        <v>25.268000000000114</v>
      </c>
    </row>
    <row r="320" spans="16:25" ht="19" x14ac:dyDescent="0.25">
      <c r="P320" s="118">
        <v>3.27999999999999</v>
      </c>
      <c r="Q320" s="27">
        <f t="shared" si="39"/>
        <v>15.748166106479632</v>
      </c>
      <c r="R320" s="27">
        <f t="shared" si="40"/>
        <v>15.328375072919501</v>
      </c>
      <c r="S320" s="28">
        <f t="shared" si="35"/>
        <v>107.9018317937833</v>
      </c>
      <c r="T320" s="28">
        <f t="shared" si="36"/>
        <v>107.43247706505556</v>
      </c>
      <c r="U320" s="119">
        <f>46.3+33.9*LOG10($C$3)-13.82*LOG10($B$87)-$C$62+(44.9-6.55*LOG10($B$87))*LOG10(P320)</f>
        <v>158.88717668692431</v>
      </c>
      <c r="V320" s="119">
        <f>46.3+33.9*LOG10($F$3)-13.82*LOG10($B$87)-$C$63+(44.9-6.55*LOG10($B$87))*LOG10($P320)</f>
        <v>158.08082526297008</v>
      </c>
      <c r="W320">
        <f t="shared" si="37"/>
        <v>130.32648172240877</v>
      </c>
      <c r="X320">
        <f t="shared" si="38"/>
        <v>129.85712699368102</v>
      </c>
      <c r="Y320">
        <f t="shared" si="42"/>
        <v>25.278000000000116</v>
      </c>
    </row>
    <row r="321" spans="16:25" ht="19" x14ac:dyDescent="0.25">
      <c r="P321" s="118">
        <v>3.2899999999999898</v>
      </c>
      <c r="Q321" s="27">
        <f t="shared" si="39"/>
        <v>15.77215418756778</v>
      </c>
      <c r="R321" s="27">
        <f t="shared" si="40"/>
        <v>15.351723715657492</v>
      </c>
      <c r="S321" s="28">
        <f t="shared" si="35"/>
        <v>107.92827287854921</v>
      </c>
      <c r="T321" s="28">
        <f t="shared" si="36"/>
        <v>107.45891814982147</v>
      </c>
      <c r="U321" s="119">
        <f>46.3+33.9*LOG10($C$3)-13.82*LOG10($B$87)-$C$62+(44.9-6.55*LOG10($B$87))*LOG10(P321)</f>
        <v>158.93527071118331</v>
      </c>
      <c r="V321" s="119">
        <f>46.3+33.9*LOG10($F$3)-13.82*LOG10($B$87)-$C$63+(44.9-6.55*LOG10($B$87))*LOG10($P321)</f>
        <v>158.12891928722908</v>
      </c>
      <c r="W321">
        <f t="shared" si="37"/>
        <v>130.36292280717467</v>
      </c>
      <c r="X321">
        <f t="shared" si="38"/>
        <v>129.89356807844695</v>
      </c>
      <c r="Y321">
        <f t="shared" si="42"/>
        <v>25.288000000000117</v>
      </c>
    </row>
    <row r="322" spans="16:25" ht="19" x14ac:dyDescent="0.25">
      <c r="P322" s="118">
        <v>3.2999999999999901</v>
      </c>
      <c r="Q322" s="27">
        <f t="shared" si="39"/>
        <v>15.796105840223721</v>
      </c>
      <c r="R322" s="27">
        <f t="shared" si="40"/>
        <v>15.37503690101788</v>
      </c>
      <c r="S322" s="28">
        <f t="shared" si="35"/>
        <v>107.95463371710747</v>
      </c>
      <c r="T322" s="28">
        <f t="shared" si="36"/>
        <v>107.48527898837973</v>
      </c>
      <c r="U322" s="119">
        <f>46.3+33.9*LOG10($C$3)-13.82*LOG10($B$87)-$C$62+(44.9-6.55*LOG10($B$87))*LOG10(P322)</f>
        <v>158.98321877459799</v>
      </c>
      <c r="V322" s="119">
        <f>46.3+33.9*LOG10($F$3)-13.82*LOG10($B$87)-$C$63+(44.9-6.55*LOG10($B$87))*LOG10($P322)</f>
        <v>158.17686735064376</v>
      </c>
      <c r="W322">
        <f t="shared" si="37"/>
        <v>130.39928364573294</v>
      </c>
      <c r="X322">
        <f t="shared" si="38"/>
        <v>129.92992891700521</v>
      </c>
      <c r="Y322">
        <f t="shared" si="42"/>
        <v>25.298000000000119</v>
      </c>
    </row>
    <row r="323" spans="16:25" ht="19" x14ac:dyDescent="0.25">
      <c r="P323" s="118">
        <v>3.3099999999999898</v>
      </c>
      <c r="Q323" s="27">
        <f t="shared" si="39"/>
        <v>15.820021229906359</v>
      </c>
      <c r="R323" s="27">
        <f t="shared" si="40"/>
        <v>15.398314790049016</v>
      </c>
      <c r="S323" s="28">
        <f t="shared" ref="S323:S386" si="43">(20*LOG10(P323)+20*LOG10(1806/1000)+92.45)</f>
        <v>107.98091479506409</v>
      </c>
      <c r="T323" s="28">
        <f t="shared" ref="T323:T386" si="44">(20*LOG10(P323)+20*LOG10(1711/1000)+92.45)</f>
        <v>107.51156006633636</v>
      </c>
      <c r="U323" s="119">
        <f>46.3+33.9*LOG10($C$3)-13.82*LOG10($B$87)-$C$62+(44.9-6.55*LOG10($B$87))*LOG10(P323)</f>
        <v>159.03102176044328</v>
      </c>
      <c r="V323" s="119">
        <f>46.3+33.9*LOG10($F$3)-13.82*LOG10($B$87)-$C$63+(44.9-6.55*LOG10($B$87))*LOG10($P323)</f>
        <v>158.22467033648905</v>
      </c>
      <c r="W323">
        <f t="shared" ref="W323:W386" si="45">S323+Y323+$D$48+$D$49</f>
        <v>130.43556472368957</v>
      </c>
      <c r="X323">
        <f t="shared" ref="X323:X386" si="46">$T323+$Y323+$D$48+$D$49</f>
        <v>129.96620999496182</v>
      </c>
      <c r="Y323">
        <f t="shared" si="42"/>
        <v>25.308000000000121</v>
      </c>
    </row>
    <row r="324" spans="16:25" ht="19" x14ac:dyDescent="0.25">
      <c r="P324" s="118">
        <v>3.3199999999999901</v>
      </c>
      <c r="Q324" s="27">
        <f t="shared" ref="Q324:Q387" si="47">SQRT((4*3.14*P324)/0.166112957)</f>
        <v>15.84390052082586</v>
      </c>
      <c r="R324" s="27">
        <f t="shared" ref="R324:R387" si="48">SQRT((4*3.14*P324)/0.175336061)</f>
        <v>15.421557542583793</v>
      </c>
      <c r="S324" s="28">
        <f t="shared" si="43"/>
        <v>108.00711659363044</v>
      </c>
      <c r="T324" s="28">
        <f t="shared" si="44"/>
        <v>107.53776186490271</v>
      </c>
      <c r="U324" s="119">
        <f>46.3+33.9*LOG10($C$3)-13.82*LOG10($B$87)-$C$62+(44.9-6.55*LOG10($B$87))*LOG10(P324)</f>
        <v>159.07868054400063</v>
      </c>
      <c r="V324" s="119">
        <f>46.3+33.9*LOG10($F$3)-13.82*LOG10($B$87)-$C$63+(44.9-6.55*LOG10($B$87))*LOG10($P324)</f>
        <v>158.27232912004641</v>
      </c>
      <c r="W324">
        <f t="shared" si="45"/>
        <v>130.4717665222559</v>
      </c>
      <c r="X324">
        <f t="shared" si="46"/>
        <v>130.00241179352818</v>
      </c>
      <c r="Y324">
        <f t="shared" si="42"/>
        <v>25.318000000000122</v>
      </c>
    </row>
    <row r="325" spans="16:25" ht="19" x14ac:dyDescent="0.25">
      <c r="P325" s="118">
        <v>3.3299999999999899</v>
      </c>
      <c r="Q325" s="27">
        <f t="shared" si="47"/>
        <v>15.867743875956783</v>
      </c>
      <c r="R325" s="27">
        <f t="shared" si="48"/>
        <v>15.44476531725244</v>
      </c>
      <c r="S325" s="28">
        <f t="shared" si="43"/>
        <v>108.03323958967611</v>
      </c>
      <c r="T325" s="28">
        <f t="shared" si="44"/>
        <v>107.56388486094838</v>
      </c>
      <c r="U325" s="119">
        <f>46.3+33.9*LOG10($C$3)-13.82*LOG10($B$87)-$C$62+(44.9-6.55*LOG10($B$87))*LOG10(P325)</f>
        <v>159.12619599265417</v>
      </c>
      <c r="V325" s="119">
        <f>46.3+33.9*LOG10($F$3)-13.82*LOG10($B$87)-$C$63+(44.9-6.55*LOG10($B$87))*LOG10($P325)</f>
        <v>158.31984456869992</v>
      </c>
      <c r="W325">
        <f t="shared" si="45"/>
        <v>130.5078895183016</v>
      </c>
      <c r="X325">
        <f t="shared" si="46"/>
        <v>130.03853478957384</v>
      </c>
      <c r="Y325">
        <f t="shared" si="42"/>
        <v>25.328000000000124</v>
      </c>
    </row>
    <row r="326" spans="16:25" ht="19" x14ac:dyDescent="0.25">
      <c r="P326" s="118">
        <v>3.3399999999999901</v>
      </c>
      <c r="Q326" s="27">
        <f t="shared" si="47"/>
        <v>15.891551457051071</v>
      </c>
      <c r="R326" s="27">
        <f t="shared" si="48"/>
        <v>15.467938271495161</v>
      </c>
      <c r="S326" s="28">
        <f t="shared" si="43"/>
        <v>108.05928425578101</v>
      </c>
      <c r="T326" s="28">
        <f t="shared" si="44"/>
        <v>107.58992952705327</v>
      </c>
      <c r="U326" s="119">
        <f>46.3+33.9*LOG10($C$3)-13.82*LOG10($B$87)-$C$62+(44.9-6.55*LOG10($B$87))*LOG10(P326)</f>
        <v>159.17356896598548</v>
      </c>
      <c r="V326" s="119">
        <f>46.3+33.9*LOG10($F$3)-13.82*LOG10($B$87)-$C$63+(44.9-6.55*LOG10($B$87))*LOG10($P326)</f>
        <v>158.36721754203126</v>
      </c>
      <c r="W326">
        <f t="shared" si="45"/>
        <v>130.54393418440648</v>
      </c>
      <c r="X326">
        <f t="shared" si="46"/>
        <v>130.07457945567876</v>
      </c>
      <c r="Y326">
        <f t="shared" si="42"/>
        <v>25.338000000000125</v>
      </c>
    </row>
    <row r="327" spans="16:25" ht="19" x14ac:dyDescent="0.25">
      <c r="P327" s="118">
        <v>3.3499999999999899</v>
      </c>
      <c r="Q327" s="27">
        <f t="shared" si="47"/>
        <v>15.91532342465085</v>
      </c>
      <c r="R327" s="27">
        <f t="shared" si="48"/>
        <v>15.491076561574584</v>
      </c>
      <c r="S327" s="28">
        <f t="shared" si="43"/>
        <v>108.08525106028662</v>
      </c>
      <c r="T327" s="28">
        <f t="shared" si="44"/>
        <v>107.61589633155889</v>
      </c>
      <c r="U327" s="119">
        <f>46.3+33.9*LOG10($C$3)-13.82*LOG10($B$87)-$C$62+(44.9-6.55*LOG10($B$87))*LOG10(P327)</f>
        <v>159.22080031586685</v>
      </c>
      <c r="V327" s="119">
        <f>46.3+33.9*LOG10($F$3)-13.82*LOG10($B$87)-$C$63+(44.9-6.55*LOG10($B$87))*LOG10($P327)</f>
        <v>158.41444889191263</v>
      </c>
      <c r="W327">
        <f t="shared" si="45"/>
        <v>130.5799009889121</v>
      </c>
      <c r="X327">
        <f t="shared" si="46"/>
        <v>130.11054626018435</v>
      </c>
      <c r="Y327">
        <f t="shared" si="42"/>
        <v>25.348000000000127</v>
      </c>
    </row>
    <row r="328" spans="16:25" ht="19" x14ac:dyDescent="0.25">
      <c r="P328" s="118">
        <v>3.3599999999999901</v>
      </c>
      <c r="Q328" s="27">
        <f t="shared" si="47"/>
        <v>15.939059938101058</v>
      </c>
      <c r="R328" s="27">
        <f t="shared" si="48"/>
        <v>15.514180342588077</v>
      </c>
      <c r="S328" s="28">
        <f t="shared" si="43"/>
        <v>108.1111404673466</v>
      </c>
      <c r="T328" s="28">
        <f t="shared" si="44"/>
        <v>107.64178573861886</v>
      </c>
      <c r="U328" s="119">
        <f>46.3+33.9*LOG10($C$3)-13.82*LOG10($B$87)-$C$62+(44.9-6.55*LOG10($B$87))*LOG10(P328)</f>
        <v>159.26789088655326</v>
      </c>
      <c r="V328" s="119">
        <f>46.3+33.9*LOG10($F$3)-13.82*LOG10($B$87)-$C$63+(44.9-6.55*LOG10($B$87))*LOG10($P328)</f>
        <v>158.46153946259903</v>
      </c>
      <c r="W328">
        <f t="shared" si="45"/>
        <v>130.61579039597208</v>
      </c>
      <c r="X328">
        <f t="shared" si="46"/>
        <v>130.14643566724433</v>
      </c>
      <c r="Y328">
        <f t="shared" si="42"/>
        <v>25.358000000000128</v>
      </c>
    </row>
    <row r="329" spans="16:25" ht="19" x14ac:dyDescent="0.25">
      <c r="P329" s="118">
        <v>3.3699999999999899</v>
      </c>
      <c r="Q329" s="27">
        <f t="shared" si="47"/>
        <v>15.962761155561909</v>
      </c>
      <c r="R329" s="27">
        <f t="shared" si="48"/>
        <v>15.537249768479848</v>
      </c>
      <c r="S329" s="28">
        <f t="shared" si="43"/>
        <v>108.13695293697648</v>
      </c>
      <c r="T329" s="28">
        <f t="shared" si="44"/>
        <v>107.66759820824876</v>
      </c>
      <c r="U329" s="119">
        <f>46.3+33.9*LOG10($C$3)-13.82*LOG10($B$87)-$C$62+(44.9-6.55*LOG10($B$87))*LOG10(P329)</f>
        <v>159.31484151477278</v>
      </c>
      <c r="V329" s="119">
        <f>46.3+33.9*LOG10($F$3)-13.82*LOG10($B$87)-$C$63+(44.9-6.55*LOG10($B$87))*LOG10($P329)</f>
        <v>158.50849009081855</v>
      </c>
      <c r="W329">
        <f t="shared" si="45"/>
        <v>130.65160286560197</v>
      </c>
      <c r="X329">
        <f t="shared" si="46"/>
        <v>130.18224813687425</v>
      </c>
      <c r="Y329">
        <f t="shared" si="42"/>
        <v>25.36800000000013</v>
      </c>
    </row>
    <row r="330" spans="16:25" ht="19" x14ac:dyDescent="0.25">
      <c r="P330" s="118">
        <v>3.3799999999999901</v>
      </c>
      <c r="Q330" s="27">
        <f t="shared" si="47"/>
        <v>15.986427234021184</v>
      </c>
      <c r="R330" s="27">
        <f t="shared" si="48"/>
        <v>15.560284992052937</v>
      </c>
      <c r="S330" s="28">
        <f t="shared" si="43"/>
        <v>108.16268892510281</v>
      </c>
      <c r="T330" s="28">
        <f t="shared" si="44"/>
        <v>107.69333419637508</v>
      </c>
      <c r="U330" s="119">
        <f>46.3+33.9*LOG10($C$3)-13.82*LOG10($B$87)-$C$62+(44.9-6.55*LOG10($B$87))*LOG10(P330)</f>
        <v>159.36165302981593</v>
      </c>
      <c r="V330" s="119">
        <f>46.3+33.9*LOG10($F$3)-13.82*LOG10($B$87)-$C$63+(44.9-6.55*LOG10($B$87))*LOG10($P330)</f>
        <v>158.5553016058617</v>
      </c>
      <c r="W330">
        <f t="shared" si="45"/>
        <v>130.68733885372831</v>
      </c>
      <c r="X330">
        <f t="shared" si="46"/>
        <v>130.21798412500056</v>
      </c>
      <c r="Y330">
        <f t="shared" si="42"/>
        <v>25.378000000000132</v>
      </c>
    </row>
    <row r="331" spans="16:25" ht="19" x14ac:dyDescent="0.25">
      <c r="P331" s="118">
        <v>3.3899999999999899</v>
      </c>
      <c r="Q331" s="27">
        <f t="shared" si="47"/>
        <v>16.010058329306368</v>
      </c>
      <c r="R331" s="27">
        <f t="shared" si="48"/>
        <v>15.583286164981013</v>
      </c>
      <c r="S331" s="28">
        <f t="shared" si="43"/>
        <v>108.18834888361135</v>
      </c>
      <c r="T331" s="28">
        <f t="shared" si="44"/>
        <v>107.71899415488363</v>
      </c>
      <c r="U331" s="119">
        <f>46.3+33.9*LOG10($C$3)-13.82*LOG10($B$87)-$C$62+(44.9-6.55*LOG10($B$87))*LOG10(P331)</f>
        <v>159.40832625362356</v>
      </c>
      <c r="V331" s="119">
        <f>46.3+33.9*LOG10($F$3)-13.82*LOG10($B$87)-$C$63+(44.9-6.55*LOG10($B$87))*LOG10($P331)</f>
        <v>158.60197482966933</v>
      </c>
      <c r="W331">
        <f t="shared" si="45"/>
        <v>130.72299881223685</v>
      </c>
      <c r="X331">
        <f t="shared" si="46"/>
        <v>130.2536440835091</v>
      </c>
      <c r="Y331">
        <f t="shared" si="42"/>
        <v>25.388000000000133</v>
      </c>
    </row>
    <row r="332" spans="16:25" ht="19" x14ac:dyDescent="0.25">
      <c r="P332" s="118">
        <v>3.3999999999999901</v>
      </c>
      <c r="Q332" s="27">
        <f t="shared" si="47"/>
        <v>16.033654596096621</v>
      </c>
      <c r="R332" s="27">
        <f t="shared" si="48"/>
        <v>15.606253437820028</v>
      </c>
      <c r="S332" s="28">
        <f t="shared" si="43"/>
        <v>108.21393326039482</v>
      </c>
      <c r="T332" s="28">
        <f t="shared" si="44"/>
        <v>107.74457853166709</v>
      </c>
      <c r="U332" s="119">
        <f>46.3+33.9*LOG10($C$3)-13.82*LOG10($B$87)-$C$62+(44.9-6.55*LOG10($B$87))*LOG10(P332)</f>
        <v>159.45486200087328</v>
      </c>
      <c r="V332" s="119">
        <f>46.3+33.9*LOG10($F$3)-13.82*LOG10($B$87)-$C$63+(44.9-6.55*LOG10($B$87))*LOG10($P332)</f>
        <v>158.64851057691905</v>
      </c>
      <c r="W332">
        <f t="shared" si="45"/>
        <v>130.7585831890203</v>
      </c>
      <c r="X332">
        <f t="shared" si="46"/>
        <v>130.28922846029258</v>
      </c>
      <c r="Y332">
        <f t="shared" si="42"/>
        <v>25.398000000000135</v>
      </c>
    </row>
    <row r="333" spans="16:25" ht="19" x14ac:dyDescent="0.25">
      <c r="P333" s="118">
        <v>3.4099999999999899</v>
      </c>
      <c r="Q333" s="27">
        <f t="shared" si="47"/>
        <v>16.057216187934578</v>
      </c>
      <c r="R333" s="27">
        <f t="shared" si="48"/>
        <v>15.629186960019714</v>
      </c>
      <c r="S333" s="28">
        <f t="shared" si="43"/>
        <v>108.23944249939967</v>
      </c>
      <c r="T333" s="28">
        <f t="shared" si="44"/>
        <v>107.77008777067194</v>
      </c>
      <c r="U333" s="119">
        <f>46.3+33.9*LOG10($C$3)-13.82*LOG10($B$87)-$C$62+(44.9-6.55*LOG10($B$87))*LOG10(P333)</f>
        <v>159.50126107906505</v>
      </c>
      <c r="V333" s="119">
        <f>46.3+33.9*LOG10($F$3)-13.82*LOG10($B$87)-$C$63+(44.9-6.55*LOG10($B$87))*LOG10($P333)</f>
        <v>158.69490965511082</v>
      </c>
      <c r="W333">
        <f t="shared" si="45"/>
        <v>130.79409242802515</v>
      </c>
      <c r="X333">
        <f t="shared" si="46"/>
        <v>130.32473769929743</v>
      </c>
      <c r="Y333">
        <f t="shared" si="42"/>
        <v>25.408000000000136</v>
      </c>
    </row>
    <row r="334" spans="16:25" ht="19" x14ac:dyDescent="0.25">
      <c r="P334" s="118">
        <v>3.4199999999999902</v>
      </c>
      <c r="Q334" s="27">
        <f t="shared" si="47"/>
        <v>16.080743257238026</v>
      </c>
      <c r="R334" s="27">
        <f t="shared" si="48"/>
        <v>15.652086879934926</v>
      </c>
      <c r="S334" s="28">
        <f t="shared" si="43"/>
        <v>108.26487704067242</v>
      </c>
      <c r="T334" s="28">
        <f t="shared" si="44"/>
        <v>107.79552231194468</v>
      </c>
      <c r="U334" s="119">
        <f>46.3+33.9*LOG10($C$3)-13.82*LOG10($B$87)-$C$62+(44.9-6.55*LOG10($B$87))*LOG10(P334)</f>
        <v>159.54752428860496</v>
      </c>
      <c r="V334" s="119">
        <f>46.3+33.9*LOG10($F$3)-13.82*LOG10($B$87)-$C$63+(44.9-6.55*LOG10($B$87))*LOG10($P334)</f>
        <v>158.74117286465074</v>
      </c>
      <c r="W334">
        <f t="shared" si="45"/>
        <v>130.82952696929792</v>
      </c>
      <c r="X334">
        <f t="shared" si="46"/>
        <v>130.36017224057017</v>
      </c>
      <c r="Y334">
        <f t="shared" si="42"/>
        <v>25.418000000000138</v>
      </c>
    </row>
    <row r="335" spans="16:25" ht="19" x14ac:dyDescent="0.25">
      <c r="P335" s="118">
        <v>3.4299999999999899</v>
      </c>
      <c r="Q335" s="27">
        <f t="shared" si="47"/>
        <v>16.104235955311395</v>
      </c>
      <c r="R335" s="27">
        <f t="shared" si="48"/>
        <v>15.674953344836846</v>
      </c>
      <c r="S335" s="28">
        <f t="shared" si="43"/>
        <v>108.29023732040513</v>
      </c>
      <c r="T335" s="28">
        <f t="shared" si="44"/>
        <v>107.82088259167739</v>
      </c>
      <c r="U335" s="119">
        <f>46.3+33.9*LOG10($C$3)-13.82*LOG10($B$87)-$C$62+(44.9-6.55*LOG10($B$87))*LOG10(P335)</f>
        <v>159.59365242288834</v>
      </c>
      <c r="V335" s="119">
        <f>46.3+33.9*LOG10($F$3)-13.82*LOG10($B$87)-$C$63+(44.9-6.55*LOG10($B$87))*LOG10($P335)</f>
        <v>158.78730099893411</v>
      </c>
      <c r="W335">
        <f t="shared" si="45"/>
        <v>130.8648872490306</v>
      </c>
      <c r="X335">
        <f t="shared" si="46"/>
        <v>130.39553252030288</v>
      </c>
      <c r="Y335">
        <f t="shared" si="42"/>
        <v>25.428000000000139</v>
      </c>
    </row>
    <row r="336" spans="16:25" ht="19" x14ac:dyDescent="0.25">
      <c r="P336" s="118">
        <v>3.4399999999999902</v>
      </c>
      <c r="Q336" s="27">
        <f t="shared" si="47"/>
        <v>16.127694432357107</v>
      </c>
      <c r="R336" s="27">
        <f t="shared" si="48"/>
        <v>15.697786500924028</v>
      </c>
      <c r="S336" s="28">
        <f t="shared" si="43"/>
        <v>108.31552377098032</v>
      </c>
      <c r="T336" s="28">
        <f t="shared" si="44"/>
        <v>107.84616904225258</v>
      </c>
      <c r="U336" s="119">
        <f>46.3+33.9*LOG10($C$3)-13.82*LOG10($B$87)-$C$62+(44.9-6.55*LOG10($B$87))*LOG10(P336)</f>
        <v>159.63964626838123</v>
      </c>
      <c r="V336" s="119">
        <f>46.3+33.9*LOG10($F$3)-13.82*LOG10($B$87)-$C$63+(44.9-6.55*LOG10($B$87))*LOG10($P336)</f>
        <v>158.833294844427</v>
      </c>
      <c r="W336">
        <f t="shared" si="45"/>
        <v>130.9001736996058</v>
      </c>
      <c r="X336">
        <f t="shared" si="46"/>
        <v>130.43081897087808</v>
      </c>
      <c r="Y336">
        <f t="shared" si="42"/>
        <v>25.438000000000141</v>
      </c>
    </row>
    <row r="337" spans="16:25" ht="19" x14ac:dyDescent="0.25">
      <c r="P337" s="118">
        <v>3.44999999999999</v>
      </c>
      <c r="Q337" s="27">
        <f t="shared" si="47"/>
        <v>16.151118837486781</v>
      </c>
      <c r="R337" s="27">
        <f t="shared" si="48"/>
        <v>15.7205864933333</v>
      </c>
      <c r="S337" s="28">
        <f t="shared" si="43"/>
        <v>108.3407368210152</v>
      </c>
      <c r="T337" s="28">
        <f t="shared" si="44"/>
        <v>107.87138209228746</v>
      </c>
      <c r="U337" s="119">
        <f>46.3+33.9*LOG10($C$3)-13.82*LOG10($B$87)-$C$62+(44.9-6.55*LOG10($B$87))*LOG10(P337)</f>
        <v>159.68550660470089</v>
      </c>
      <c r="V337" s="119">
        <f>46.3+33.9*LOG10($F$3)-13.82*LOG10($B$87)-$C$63+(44.9-6.55*LOG10($B$87))*LOG10($P337)</f>
        <v>158.87915518074666</v>
      </c>
      <c r="W337">
        <f t="shared" si="45"/>
        <v>130.93538674964068</v>
      </c>
      <c r="X337">
        <f t="shared" si="46"/>
        <v>130.46603202091296</v>
      </c>
      <c r="Y337">
        <f t="shared" si="42"/>
        <v>25.448000000000143</v>
      </c>
    </row>
    <row r="338" spans="16:25" ht="19" x14ac:dyDescent="0.25">
      <c r="P338" s="118">
        <v>3.4599999999999902</v>
      </c>
      <c r="Q338" s="27">
        <f t="shared" si="47"/>
        <v>16.174509318732312</v>
      </c>
      <c r="R338" s="27">
        <f t="shared" si="48"/>
        <v>15.743353466150539</v>
      </c>
      <c r="S338" s="28">
        <f t="shared" si="43"/>
        <v>108.36587689540525</v>
      </c>
      <c r="T338" s="28">
        <f t="shared" si="44"/>
        <v>107.89652216667751</v>
      </c>
      <c r="U338" s="119">
        <f>46.3+33.9*LOG10($C$3)-13.82*LOG10($B$87)-$C$62+(44.9-6.55*LOG10($B$87))*LOG10(P338)</f>
        <v>159.73123420469511</v>
      </c>
      <c r="V338" s="119">
        <f>46.3+33.9*LOG10($F$3)-13.82*LOG10($B$87)-$C$63+(44.9-6.55*LOG10($B$87))*LOG10($P338)</f>
        <v>158.92488278074086</v>
      </c>
      <c r="W338">
        <f t="shared" si="45"/>
        <v>130.97052682403074</v>
      </c>
      <c r="X338">
        <f t="shared" si="46"/>
        <v>130.50117209530302</v>
      </c>
      <c r="Y338">
        <f t="shared" si="42"/>
        <v>25.458000000000144</v>
      </c>
    </row>
    <row r="339" spans="16:25" ht="19" x14ac:dyDescent="0.25">
      <c r="P339" s="118">
        <v>3.46999999999999</v>
      </c>
      <c r="Q339" s="27">
        <f t="shared" si="47"/>
        <v>16.197866023056754</v>
      </c>
      <c r="R339" s="27">
        <f t="shared" si="48"/>
        <v>15.766087562421282</v>
      </c>
      <c r="S339" s="28">
        <f t="shared" si="43"/>
        <v>108.39094441536719</v>
      </c>
      <c r="T339" s="28">
        <f t="shared" si="44"/>
        <v>107.92158968663946</v>
      </c>
      <c r="U339" s="119">
        <f>46.3+33.9*LOG10($C$3)-13.82*LOG10($B$87)-$C$62+(44.9-6.55*LOG10($B$87))*LOG10(P339)</f>
        <v>159.7768298345203</v>
      </c>
      <c r="V339" s="119">
        <f>46.3+33.9*LOG10($F$3)-13.82*LOG10($B$87)-$C$63+(44.9-6.55*LOG10($B$87))*LOG10($P339)</f>
        <v>158.97047841056607</v>
      </c>
      <c r="W339">
        <f t="shared" si="45"/>
        <v>131.00559434399267</v>
      </c>
      <c r="X339">
        <f t="shared" si="46"/>
        <v>130.53623961526498</v>
      </c>
      <c r="Y339">
        <f t="shared" si="42"/>
        <v>25.468000000000146</v>
      </c>
    </row>
    <row r="340" spans="16:25" ht="19" x14ac:dyDescent="0.25">
      <c r="P340" s="118">
        <v>3.4799999999999902</v>
      </c>
      <c r="Q340" s="27">
        <f t="shared" si="47"/>
        <v>16.221189096365116</v>
      </c>
      <c r="R340" s="27">
        <f t="shared" si="48"/>
        <v>15.788788924161214</v>
      </c>
      <c r="S340" s="28">
        <f t="shared" si="43"/>
        <v>108.41593979848133</v>
      </c>
      <c r="T340" s="28">
        <f t="shared" si="44"/>
        <v>107.94658506975361</v>
      </c>
      <c r="U340" s="119">
        <f>46.3+33.9*LOG10($C$3)-13.82*LOG10($B$87)-$C$62+(44.9-6.55*LOG10($B$87))*LOG10(P340)</f>
        <v>159.82229425371858</v>
      </c>
      <c r="V340" s="119">
        <f>46.3+33.9*LOG10($F$3)-13.82*LOG10($B$87)-$C$63+(44.9-6.55*LOG10($B$87))*LOG10($P340)</f>
        <v>159.01594282976436</v>
      </c>
      <c r="W340">
        <f t="shared" si="45"/>
        <v>131.04058972710683</v>
      </c>
      <c r="X340">
        <f t="shared" si="46"/>
        <v>130.57123499837911</v>
      </c>
      <c r="Y340">
        <f t="shared" si="42"/>
        <v>25.478000000000147</v>
      </c>
    </row>
    <row r="341" spans="16:25" ht="19" x14ac:dyDescent="0.25">
      <c r="P341" s="118">
        <v>3.48999999999999</v>
      </c>
      <c r="Q341" s="27">
        <f t="shared" si="47"/>
        <v>16.244478683514977</v>
      </c>
      <c r="R341" s="27">
        <f t="shared" si="48"/>
        <v>15.811457692366526</v>
      </c>
      <c r="S341" s="28">
        <f t="shared" si="43"/>
        <v>108.44086345873332</v>
      </c>
      <c r="T341" s="28">
        <f t="shared" si="44"/>
        <v>107.97150873000558</v>
      </c>
      <c r="U341" s="119">
        <f>46.3+33.9*LOG10($C$3)-13.82*LOG10($B$87)-$C$62+(44.9-6.55*LOG10($B$87))*LOG10(P341)</f>
        <v>159.86762821529368</v>
      </c>
      <c r="V341" s="119">
        <f>46.3+33.9*LOG10($F$3)-13.82*LOG10($B$87)-$C$63+(44.9-6.55*LOG10($B$87))*LOG10($P341)</f>
        <v>159.06127679133948</v>
      </c>
      <c r="W341">
        <f t="shared" si="45"/>
        <v>131.07551338735882</v>
      </c>
      <c r="X341">
        <f t="shared" si="46"/>
        <v>130.60615865863107</v>
      </c>
      <c r="Y341">
        <f t="shared" si="42"/>
        <v>25.488000000000149</v>
      </c>
    </row>
    <row r="342" spans="16:25" ht="19" x14ac:dyDescent="0.25">
      <c r="P342" s="118">
        <v>3.4999999999999898</v>
      </c>
      <c r="Q342" s="27">
        <f t="shared" si="47"/>
        <v>16.267734928327009</v>
      </c>
      <c r="R342" s="27">
        <f t="shared" si="48"/>
        <v>15.834094007024127</v>
      </c>
      <c r="S342" s="28">
        <f t="shared" si="43"/>
        <v>108.46571580655524</v>
      </c>
      <c r="T342" s="28">
        <f t="shared" si="44"/>
        <v>107.99636107782749</v>
      </c>
      <c r="U342" s="119">
        <f>46.3+33.9*LOG10($C$3)-13.82*LOG10($B$87)-$C$62+(44.9-6.55*LOG10($B$87))*LOG10(P342)</f>
        <v>159.91283246578578</v>
      </c>
      <c r="V342" s="119">
        <f>46.3+33.9*LOG10($F$3)-13.82*LOG10($B$87)-$C$63+(44.9-6.55*LOG10($B$87))*LOG10($P342)</f>
        <v>159.10648104183156</v>
      </c>
      <c r="W342">
        <f t="shared" si="45"/>
        <v>131.11036573518075</v>
      </c>
      <c r="X342">
        <f t="shared" si="46"/>
        <v>130.641011006453</v>
      </c>
      <c r="Y342">
        <f t="shared" si="42"/>
        <v>25.49800000000015</v>
      </c>
    </row>
    <row r="343" spans="16:25" ht="19" x14ac:dyDescent="0.25">
      <c r="P343" s="118">
        <v>3.50999999999999</v>
      </c>
      <c r="Q343" s="27">
        <f t="shared" si="47"/>
        <v>16.290957973595312</v>
      </c>
      <c r="R343" s="27">
        <f t="shared" si="48"/>
        <v>15.856698007121729</v>
      </c>
      <c r="S343" s="28">
        <f t="shared" si="43"/>
        <v>108.49049724886621</v>
      </c>
      <c r="T343" s="28">
        <f t="shared" si="44"/>
        <v>108.02114252013847</v>
      </c>
      <c r="U343" s="119">
        <f>46.3+33.9*LOG10($C$3)-13.82*LOG10($B$87)-$C$62+(44.9-6.55*LOG10($B$87))*LOG10(P343)</f>
        <v>159.95790774534515</v>
      </c>
      <c r="V343" s="119">
        <f>46.3+33.9*LOG10($F$3)-13.82*LOG10($B$87)-$C$63+(44.9-6.55*LOG10($B$87))*LOG10($P343)</f>
        <v>159.15155632139096</v>
      </c>
      <c r="W343">
        <f t="shared" si="45"/>
        <v>131.14514717749171</v>
      </c>
      <c r="X343">
        <f t="shared" si="46"/>
        <v>130.67579244876399</v>
      </c>
      <c r="Y343">
        <f t="shared" si="42"/>
        <v>25.508000000000152</v>
      </c>
    </row>
    <row r="344" spans="16:25" ht="19" x14ac:dyDescent="0.25">
      <c r="P344" s="118">
        <v>3.5199999999999898</v>
      </c>
      <c r="Q344" s="27">
        <f t="shared" si="47"/>
        <v>16.31414796109765</v>
      </c>
      <c r="R344" s="27">
        <f t="shared" si="48"/>
        <v>15.879269830657799</v>
      </c>
      <c r="S344" s="28">
        <f t="shared" si="43"/>
        <v>108.51520818911234</v>
      </c>
      <c r="T344" s="28">
        <f t="shared" si="44"/>
        <v>108.04585346038461</v>
      </c>
      <c r="U344" s="119">
        <f>46.3+33.9*LOG10($C$3)-13.82*LOG10($B$87)-$C$62+(44.9-6.55*LOG10($B$87))*LOG10(P344)</f>
        <v>160.00285478780512</v>
      </c>
      <c r="V344" s="119">
        <f>46.3+33.9*LOG10($F$3)-13.82*LOG10($B$87)-$C$63+(44.9-6.55*LOG10($B$87))*LOG10($P344)</f>
        <v>159.19650336385089</v>
      </c>
      <c r="W344">
        <f t="shared" si="45"/>
        <v>131.17985811773784</v>
      </c>
      <c r="X344">
        <f t="shared" si="46"/>
        <v>130.71050338901011</v>
      </c>
      <c r="Y344">
        <f t="shared" si="42"/>
        <v>25.518000000000153</v>
      </c>
    </row>
    <row r="345" spans="16:25" ht="19" x14ac:dyDescent="0.25">
      <c r="P345" s="118">
        <v>3.52999999999999</v>
      </c>
      <c r="Q345" s="27">
        <f t="shared" si="47"/>
        <v>16.33730503160557</v>
      </c>
      <c r="R345" s="27">
        <f t="shared" si="48"/>
        <v>15.901809614651402</v>
      </c>
      <c r="S345" s="28">
        <f t="shared" si="43"/>
        <v>108.53984902730616</v>
      </c>
      <c r="T345" s="28">
        <f t="shared" si="44"/>
        <v>108.07049429857844</v>
      </c>
      <c r="U345" s="119">
        <f>46.3+33.9*LOG10($C$3)-13.82*LOG10($B$87)-$C$62+(44.9-6.55*LOG10($B$87))*LOG10(P345)</f>
        <v>160.04767432075352</v>
      </c>
      <c r="V345" s="119">
        <f>46.3+33.9*LOG10($F$3)-13.82*LOG10($B$87)-$C$63+(44.9-6.55*LOG10($B$87))*LOG10($P345)</f>
        <v>159.24132289679926</v>
      </c>
      <c r="W345">
        <f t="shared" si="45"/>
        <v>131.21449895593167</v>
      </c>
      <c r="X345">
        <f t="shared" si="46"/>
        <v>130.74514422720395</v>
      </c>
      <c r="Y345">
        <f t="shared" si="42"/>
        <v>25.528000000000155</v>
      </c>
    </row>
    <row r="346" spans="16:25" ht="19" x14ac:dyDescent="0.25">
      <c r="P346" s="118">
        <v>3.5399999999999801</v>
      </c>
      <c r="Q346" s="27">
        <f t="shared" si="47"/>
        <v>16.360429324894319</v>
      </c>
      <c r="R346" s="27">
        <f t="shared" si="48"/>
        <v>15.924317495151868</v>
      </c>
      <c r="S346" s="28">
        <f t="shared" si="43"/>
        <v>108.56442016006545</v>
      </c>
      <c r="T346" s="28">
        <f t="shared" si="44"/>
        <v>108.09506543133772</v>
      </c>
      <c r="U346" s="119">
        <f>46.3+33.9*LOG10($C$3)-13.82*LOG10($B$87)-$C$62+(44.9-6.55*LOG10($B$87))*LOG10(P346)</f>
        <v>160.09236706560336</v>
      </c>
      <c r="V346" s="119">
        <f>46.3+33.9*LOG10($F$3)-13.82*LOG10($B$87)-$C$63+(44.9-6.55*LOG10($B$87))*LOG10($P346)</f>
        <v>159.28601564164913</v>
      </c>
      <c r="W346">
        <f t="shared" si="45"/>
        <v>131.24907008869096</v>
      </c>
      <c r="X346">
        <f t="shared" si="46"/>
        <v>130.77971535996323</v>
      </c>
      <c r="Y346">
        <f t="shared" si="42"/>
        <v>25.538000000000157</v>
      </c>
    </row>
    <row r="347" spans="16:25" ht="19" x14ac:dyDescent="0.25">
      <c r="P347" s="118">
        <v>3.5499999999999901</v>
      </c>
      <c r="Q347" s="27">
        <f t="shared" si="47"/>
        <v>16.383520979752817</v>
      </c>
      <c r="R347" s="27">
        <f t="shared" si="48"/>
        <v>15.946793607248493</v>
      </c>
      <c r="S347" s="28">
        <f t="shared" si="43"/>
        <v>108.58892198065161</v>
      </c>
      <c r="T347" s="28">
        <f t="shared" si="44"/>
        <v>108.11956725192387</v>
      </c>
      <c r="U347" s="119">
        <f>46.3+33.9*LOG10($C$3)-13.82*LOG10($B$87)-$C$62+(44.9-6.55*LOG10($B$87))*LOG10(P347)</f>
        <v>160.13693373766287</v>
      </c>
      <c r="V347" s="119">
        <f>46.3+33.9*LOG10($F$3)-13.82*LOG10($B$87)-$C$63+(44.9-6.55*LOG10($B$87))*LOG10($P347)</f>
        <v>159.33058231370865</v>
      </c>
      <c r="W347">
        <f t="shared" si="45"/>
        <v>131.28357190927713</v>
      </c>
      <c r="X347">
        <f t="shared" si="46"/>
        <v>130.81421718054938</v>
      </c>
      <c r="Y347">
        <f t="shared" si="42"/>
        <v>25.548000000000158</v>
      </c>
    </row>
    <row r="348" spans="16:25" ht="19" x14ac:dyDescent="0.25">
      <c r="P348" s="118">
        <v>3.5599999999999801</v>
      </c>
      <c r="Q348" s="27">
        <f t="shared" si="47"/>
        <v>16.406580133993128</v>
      </c>
      <c r="R348" s="27">
        <f t="shared" si="48"/>
        <v>15.969238085079747</v>
      </c>
      <c r="S348" s="28">
        <f t="shared" si="43"/>
        <v>108.6133548790072</v>
      </c>
      <c r="T348" s="28">
        <f t="shared" si="44"/>
        <v>108.14400015027947</v>
      </c>
      <c r="U348" s="119">
        <f>46.3+33.9*LOG10($C$3)-13.82*LOG10($B$87)-$C$62+(44.9-6.55*LOG10($B$87))*LOG10(P348)</f>
        <v>160.18137504620356</v>
      </c>
      <c r="V348" s="119">
        <f>46.3+33.9*LOG10($F$3)-13.82*LOG10($B$87)-$C$63+(44.9-6.55*LOG10($B$87))*LOG10($P348)</f>
        <v>159.37502362224933</v>
      </c>
      <c r="W348">
        <f t="shared" si="45"/>
        <v>131.31800480763272</v>
      </c>
      <c r="X348">
        <f t="shared" si="46"/>
        <v>130.84865007890497</v>
      </c>
      <c r="Y348">
        <f t="shared" si="42"/>
        <v>25.55800000000016</v>
      </c>
    </row>
    <row r="349" spans="16:25" ht="19" x14ac:dyDescent="0.25">
      <c r="P349" s="118">
        <v>3.5699999999999901</v>
      </c>
      <c r="Q349" s="27">
        <f t="shared" si="47"/>
        <v>16.429606924460391</v>
      </c>
      <c r="R349" s="27">
        <f t="shared" si="48"/>
        <v>15.991651061842957</v>
      </c>
      <c r="S349" s="28">
        <f t="shared" si="43"/>
        <v>108.63771924179358</v>
      </c>
      <c r="T349" s="28">
        <f t="shared" si="44"/>
        <v>108.16836451306585</v>
      </c>
      <c r="U349" s="119">
        <f>46.3+33.9*LOG10($C$3)-13.82*LOG10($B$87)-$C$62+(44.9-6.55*LOG10($B$87))*LOG10(P349)</f>
        <v>160.22569169452862</v>
      </c>
      <c r="V349" s="119">
        <f>46.3+33.9*LOG10($F$3)-13.82*LOG10($B$87)-$C$63+(44.9-6.55*LOG10($B$87))*LOG10($P349)</f>
        <v>159.41934027057437</v>
      </c>
      <c r="W349">
        <f t="shared" si="45"/>
        <v>131.35236917041908</v>
      </c>
      <c r="X349">
        <f t="shared" si="46"/>
        <v>130.88301444169136</v>
      </c>
      <c r="Y349">
        <f t="shared" si="42"/>
        <v>25.568000000000161</v>
      </c>
    </row>
    <row r="350" spans="16:25" ht="19" x14ac:dyDescent="0.25">
      <c r="P350" s="118">
        <v>3.5799999999999801</v>
      </c>
      <c r="Q350" s="27">
        <f t="shared" si="47"/>
        <v>16.452601487041925</v>
      </c>
      <c r="R350" s="27">
        <f t="shared" si="48"/>
        <v>16.014032669803164</v>
      </c>
      <c r="S350" s="28">
        <f t="shared" si="43"/>
        <v>108.66201545242718</v>
      </c>
      <c r="T350" s="28">
        <f t="shared" si="44"/>
        <v>108.19266072369945</v>
      </c>
      <c r="U350" s="119">
        <f>46.3+33.9*LOG10($C$3)-13.82*LOG10($B$87)-$C$62+(44.9-6.55*LOG10($B$87))*LOG10(P350)</f>
        <v>160.26988438003903</v>
      </c>
      <c r="V350" s="119">
        <f>46.3+33.9*LOG10($F$3)-13.82*LOG10($B$87)-$C$63+(44.9-6.55*LOG10($B$87))*LOG10($P350)</f>
        <v>159.4635329560848</v>
      </c>
      <c r="W350">
        <f t="shared" si="45"/>
        <v>131.38666538105269</v>
      </c>
      <c r="X350">
        <f t="shared" si="46"/>
        <v>130.91731065232497</v>
      </c>
      <c r="Y350">
        <f t="shared" si="42"/>
        <v>25.578000000000163</v>
      </c>
    </row>
    <row r="351" spans="16:25" ht="19" x14ac:dyDescent="0.25">
      <c r="P351" s="118">
        <v>3.5899999999999799</v>
      </c>
      <c r="Q351" s="27">
        <f t="shared" si="47"/>
        <v>16.475563956676933</v>
      </c>
      <c r="R351" s="27">
        <f t="shared" si="48"/>
        <v>16.036383040302567</v>
      </c>
      <c r="S351" s="28">
        <f t="shared" si="43"/>
        <v>108.68624389111608</v>
      </c>
      <c r="T351" s="28">
        <f t="shared" si="44"/>
        <v>108.21688916238834</v>
      </c>
      <c r="U351" s="119">
        <f>46.3+33.9*LOG10($C$3)-13.82*LOG10($B$87)-$C$62+(44.9-6.55*LOG10($B$87))*LOG10(P351)</f>
        <v>160.31395379430012</v>
      </c>
      <c r="V351" s="119">
        <f>46.3+33.9*LOG10($F$3)-13.82*LOG10($B$87)-$C$63+(44.9-6.55*LOG10($B$87))*LOG10($P351)</f>
        <v>159.50760237034589</v>
      </c>
      <c r="W351">
        <f t="shared" si="45"/>
        <v>131.42089381974159</v>
      </c>
      <c r="X351">
        <f t="shared" si="46"/>
        <v>130.95153909101387</v>
      </c>
      <c r="Y351">
        <f t="shared" si="42"/>
        <v>25.588000000000164</v>
      </c>
    </row>
    <row r="352" spans="16:25" ht="19" x14ac:dyDescent="0.25">
      <c r="P352" s="118">
        <v>3.5999999999999801</v>
      </c>
      <c r="Q352" s="27">
        <f t="shared" si="47"/>
        <v>16.498494467365504</v>
      </c>
      <c r="R352" s="27">
        <f t="shared" si="48"/>
        <v>16.058702303769277</v>
      </c>
      <c r="S352" s="28">
        <f t="shared" si="43"/>
        <v>108.71040493489544</v>
      </c>
      <c r="T352" s="28">
        <f t="shared" si="44"/>
        <v>108.2410502061677</v>
      </c>
      <c r="U352" s="119">
        <f>46.3+33.9*LOG10($C$3)-13.82*LOG10($B$87)-$C$62+(44.9-6.55*LOG10($B$87))*LOG10(P352)</f>
        <v>160.35790062310596</v>
      </c>
      <c r="V352" s="119">
        <f>46.3+33.9*LOG10($F$3)-13.82*LOG10($B$87)-$C$63+(44.9-6.55*LOG10($B$87))*LOG10($P352)</f>
        <v>159.55154919915174</v>
      </c>
      <c r="W352">
        <f t="shared" si="45"/>
        <v>131.45505486352096</v>
      </c>
      <c r="X352">
        <f t="shared" si="46"/>
        <v>130.98570013479321</v>
      </c>
      <c r="Y352">
        <f t="shared" si="42"/>
        <v>25.598000000000166</v>
      </c>
    </row>
    <row r="353" spans="16:25" ht="19" x14ac:dyDescent="0.25">
      <c r="P353" s="118">
        <v>3.6099999999999799</v>
      </c>
      <c r="Q353" s="27">
        <f t="shared" si="47"/>
        <v>16.521393152177819</v>
      </c>
      <c r="R353" s="27">
        <f t="shared" si="48"/>
        <v>16.080990589726287</v>
      </c>
      <c r="S353" s="28">
        <f t="shared" si="43"/>
        <v>108.73449895766285</v>
      </c>
      <c r="T353" s="28">
        <f t="shared" si="44"/>
        <v>108.26514422893511</v>
      </c>
      <c r="U353" s="119">
        <f>46.3+33.9*LOG10($C$3)-13.82*LOG10($B$87)-$C$62+(44.9-6.55*LOG10($B$87))*LOG10(P353)</f>
        <v>160.40172554654356</v>
      </c>
      <c r="V353" s="119">
        <f>46.3+33.9*LOG10($F$3)-13.82*LOG10($B$87)-$C$63+(44.9-6.55*LOG10($B$87))*LOG10($P353)</f>
        <v>159.59537412258933</v>
      </c>
      <c r="W353">
        <f t="shared" si="45"/>
        <v>131.48914888628838</v>
      </c>
      <c r="X353">
        <f t="shared" si="46"/>
        <v>131.01979415756063</v>
      </c>
      <c r="Y353">
        <f t="shared" si="42"/>
        <v>25.608000000000168</v>
      </c>
    </row>
    <row r="354" spans="16:25" ht="19" x14ac:dyDescent="0.25">
      <c r="P354" s="118">
        <v>3.6199999999999801</v>
      </c>
      <c r="Q354" s="27">
        <f t="shared" si="47"/>
        <v>16.544260143263166</v>
      </c>
      <c r="R354" s="27">
        <f t="shared" si="48"/>
        <v>16.103248026800252</v>
      </c>
      <c r="S354" s="28">
        <f t="shared" si="43"/>
        <v>108.75852633021302</v>
      </c>
      <c r="T354" s="28">
        <f t="shared" si="44"/>
        <v>108.28917160148528</v>
      </c>
      <c r="U354" s="119">
        <f>46.3+33.9*LOG10($C$3)-13.82*LOG10($B$87)-$C$62+(44.9-6.55*LOG10($B$87))*LOG10(P354)</f>
        <v>160.4454292390561</v>
      </c>
      <c r="V354" s="119">
        <f>46.3+33.9*LOG10($F$3)-13.82*LOG10($B$87)-$C$63+(44.9-6.55*LOG10($B$87))*LOG10($P354)</f>
        <v>159.63907781510187</v>
      </c>
      <c r="W354">
        <f t="shared" si="45"/>
        <v>131.52317625883853</v>
      </c>
      <c r="X354">
        <f t="shared" si="46"/>
        <v>131.05382153011081</v>
      </c>
      <c r="Y354">
        <f t="shared" si="42"/>
        <v>25.618000000000169</v>
      </c>
    </row>
    <row r="355" spans="16:25" ht="19" x14ac:dyDescent="0.25">
      <c r="P355" s="118">
        <v>3.6299999999999799</v>
      </c>
      <c r="Q355" s="27">
        <f t="shared" si="47"/>
        <v>16.567095571858822</v>
      </c>
      <c r="R355" s="27">
        <f t="shared" si="48"/>
        <v>16.12547474273012</v>
      </c>
      <c r="S355" s="28">
        <f t="shared" si="43"/>
        <v>108.78248742027195</v>
      </c>
      <c r="T355" s="28">
        <f t="shared" si="44"/>
        <v>108.31313269154421</v>
      </c>
      <c r="U355" s="119">
        <f>46.3+33.9*LOG10($C$3)-13.82*LOG10($B$87)-$C$62+(44.9-6.55*LOG10($B$87))*LOG10(P355)</f>
        <v>160.48901236950513</v>
      </c>
      <c r="V355" s="119">
        <f>46.3+33.9*LOG10($F$3)-13.82*LOG10($B$87)-$C$63+(44.9-6.55*LOG10($B$87))*LOG10($P355)</f>
        <v>159.68266094555091</v>
      </c>
      <c r="W355">
        <f t="shared" si="45"/>
        <v>131.55713734889747</v>
      </c>
      <c r="X355">
        <f t="shared" si="46"/>
        <v>131.08778262016975</v>
      </c>
      <c r="Y355">
        <f t="shared" si="42"/>
        <v>25.628000000000171</v>
      </c>
    </row>
    <row r="356" spans="16:25" ht="19" x14ac:dyDescent="0.25">
      <c r="P356" s="118">
        <v>3.6399999999999801</v>
      </c>
      <c r="Q356" s="27">
        <f t="shared" si="47"/>
        <v>16.589899568298847</v>
      </c>
      <c r="R356" s="27">
        <f t="shared" si="48"/>
        <v>16.147670864375698</v>
      </c>
      <c r="S356" s="28">
        <f t="shared" si="43"/>
        <v>108.80638259253081</v>
      </c>
      <c r="T356" s="28">
        <f t="shared" si="44"/>
        <v>108.33702786380309</v>
      </c>
      <c r="U356" s="119">
        <f>46.3+33.9*LOG10($C$3)-13.82*LOG10($B$87)-$C$62+(44.9-6.55*LOG10($B$87))*LOG10(P356)</f>
        <v>160.53247560123202</v>
      </c>
      <c r="V356" s="119">
        <f>46.3+33.9*LOG10($F$3)-13.82*LOG10($B$87)-$C$63+(44.9-6.55*LOG10($B$87))*LOG10($P356)</f>
        <v>159.72612417727782</v>
      </c>
      <c r="W356">
        <f t="shared" si="45"/>
        <v>131.59103252115634</v>
      </c>
      <c r="X356">
        <f t="shared" si="46"/>
        <v>131.12167779242861</v>
      </c>
      <c r="Y356">
        <f t="shared" si="42"/>
        <v>25.638000000000172</v>
      </c>
    </row>
    <row r="357" spans="16:25" ht="19" x14ac:dyDescent="0.25">
      <c r="P357" s="118">
        <v>3.6499999999999799</v>
      </c>
      <c r="Q357" s="27">
        <f t="shared" si="47"/>
        <v>16.612672262022755</v>
      </c>
      <c r="R357" s="27">
        <f t="shared" si="48"/>
        <v>16.1698365177261</v>
      </c>
      <c r="S357" s="28">
        <f t="shared" si="43"/>
        <v>108.83021220867919</v>
      </c>
      <c r="T357" s="28">
        <f t="shared" si="44"/>
        <v>108.36085747995145</v>
      </c>
      <c r="U357" s="119">
        <f>46.3+33.9*LOG10($C$3)-13.82*LOG10($B$87)-$C$62+(44.9-6.55*LOG10($B$87))*LOG10(P357)</f>
        <v>160.57581959211853</v>
      </c>
      <c r="V357" s="119">
        <f>46.3+33.9*LOG10($F$3)-13.82*LOG10($B$87)-$C$63+(44.9-6.55*LOG10($B$87))*LOG10($P357)</f>
        <v>159.76946816816431</v>
      </c>
      <c r="W357">
        <f t="shared" si="45"/>
        <v>131.62486213730472</v>
      </c>
      <c r="X357">
        <f t="shared" si="46"/>
        <v>131.15550740857697</v>
      </c>
      <c r="Y357">
        <f t="shared" si="42"/>
        <v>25.648000000000174</v>
      </c>
    </row>
    <row r="358" spans="16:25" ht="19" x14ac:dyDescent="0.25">
      <c r="P358" s="118">
        <v>3.6599999999999802</v>
      </c>
      <c r="Q358" s="27">
        <f t="shared" si="47"/>
        <v>16.635413781584102</v>
      </c>
      <c r="R358" s="27">
        <f t="shared" si="48"/>
        <v>16.191971827908095</v>
      </c>
      <c r="S358" s="28">
        <f t="shared" si="43"/>
        <v>108.8539766274379</v>
      </c>
      <c r="T358" s="28">
        <f t="shared" si="44"/>
        <v>108.38462189871018</v>
      </c>
      <c r="U358" s="119">
        <f>46.3+33.9*LOG10($C$3)-13.82*LOG10($B$87)-$C$62+(44.9-6.55*LOG10($B$87))*LOG10(P358)</f>
        <v>160.61904499464652</v>
      </c>
      <c r="V358" s="119">
        <f>46.3+33.9*LOG10($F$3)-13.82*LOG10($B$87)-$C$63+(44.9-6.55*LOG10($B$87))*LOG10($P358)</f>
        <v>159.81269357069232</v>
      </c>
      <c r="W358">
        <f t="shared" si="45"/>
        <v>131.65862655606344</v>
      </c>
      <c r="X358">
        <f t="shared" si="46"/>
        <v>131.18927182733572</v>
      </c>
      <c r="Y358">
        <f t="shared" ref="Y358:Y421" si="49">Y357+0.01</f>
        <v>25.658000000000175</v>
      </c>
    </row>
    <row r="359" spans="16:25" ht="19" x14ac:dyDescent="0.25">
      <c r="P359" s="118">
        <v>3.6699999999999799</v>
      </c>
      <c r="Q359" s="27">
        <f t="shared" si="47"/>
        <v>16.658124254658937</v>
      </c>
      <c r="R359" s="27">
        <f t="shared" si="48"/>
        <v>16.214076919194326</v>
      </c>
      <c r="S359" s="28">
        <f t="shared" si="43"/>
        <v>108.87767620459148</v>
      </c>
      <c r="T359" s="28">
        <f t="shared" si="44"/>
        <v>108.40832147586374</v>
      </c>
      <c r="U359" s="119">
        <f>46.3+33.9*LOG10($C$3)-13.82*LOG10($B$87)-$C$62+(44.9-6.55*LOG10($B$87))*LOG10(P359)</f>
        <v>160.66215245595697</v>
      </c>
      <c r="V359" s="119">
        <f>46.3+33.9*LOG10($F$3)-13.82*LOG10($B$87)-$C$63+(44.9-6.55*LOG10($B$87))*LOG10($P359)</f>
        <v>159.85580103200274</v>
      </c>
      <c r="W359">
        <f t="shared" si="45"/>
        <v>131.69232613321699</v>
      </c>
      <c r="X359">
        <f t="shared" si="46"/>
        <v>131.22297140448927</v>
      </c>
      <c r="Y359">
        <f t="shared" si="49"/>
        <v>25.668000000000177</v>
      </c>
    </row>
    <row r="360" spans="16:25" ht="19" x14ac:dyDescent="0.25">
      <c r="P360" s="118">
        <v>3.6799999999999802</v>
      </c>
      <c r="Q360" s="27">
        <f t="shared" si="47"/>
        <v>16.680803808054165</v>
      </c>
      <c r="R360" s="27">
        <f t="shared" si="48"/>
        <v>16.236151915011483</v>
      </c>
      <c r="S360" s="28">
        <f t="shared" si="43"/>
        <v>108.90131129302006</v>
      </c>
      <c r="T360" s="28">
        <f t="shared" si="44"/>
        <v>108.43195656429231</v>
      </c>
      <c r="U360" s="119">
        <f>46.3+33.9*LOG10($C$3)-13.82*LOG10($B$87)-$C$62+(44.9-6.55*LOG10($B$87))*LOG10(P360)</f>
        <v>160.705142617908</v>
      </c>
      <c r="V360" s="119">
        <f>46.3+33.9*LOG10($F$3)-13.82*LOG10($B$87)-$C$63+(44.9-6.55*LOG10($B$87))*LOG10($P360)</f>
        <v>159.89879119395377</v>
      </c>
      <c r="W360">
        <f t="shared" si="45"/>
        <v>131.72596122164558</v>
      </c>
      <c r="X360">
        <f t="shared" si="46"/>
        <v>131.25660649291783</v>
      </c>
      <c r="Y360">
        <f t="shared" si="49"/>
        <v>25.678000000000178</v>
      </c>
    </row>
    <row r="361" spans="16:25" ht="19" x14ac:dyDescent="0.25">
      <c r="P361" s="118">
        <v>3.68999999999998</v>
      </c>
      <c r="Q361" s="27">
        <f t="shared" si="47"/>
        <v>16.703452567715825</v>
      </c>
      <c r="R361" s="27">
        <f t="shared" si="48"/>
        <v>16.258196937948309</v>
      </c>
      <c r="S361" s="28">
        <f t="shared" si="43"/>
        <v>108.9248822427309</v>
      </c>
      <c r="T361" s="28">
        <f t="shared" si="44"/>
        <v>108.45552751400317</v>
      </c>
      <c r="U361" s="119">
        <f>46.3+33.9*LOG10($C$3)-13.82*LOG10($B$87)-$C$62+(44.9-6.55*LOG10($B$87))*LOG10(P361)</f>
        <v>160.74801611713232</v>
      </c>
      <c r="V361" s="119">
        <f>46.3+33.9*LOG10($F$3)-13.82*LOG10($B$87)-$C$63+(44.9-6.55*LOG10($B$87))*LOG10($P361)</f>
        <v>159.9416646931781</v>
      </c>
      <c r="W361">
        <f t="shared" si="45"/>
        <v>131.75953217135643</v>
      </c>
      <c r="X361">
        <f t="shared" si="46"/>
        <v>131.2901774426287</v>
      </c>
      <c r="Y361">
        <f t="shared" si="49"/>
        <v>25.68800000000018</v>
      </c>
    </row>
    <row r="362" spans="16:25" ht="19" x14ac:dyDescent="0.25">
      <c r="P362" s="118">
        <v>3.6999999999999802</v>
      </c>
      <c r="Q362" s="27">
        <f t="shared" si="47"/>
        <v>16.726070658737228</v>
      </c>
      <c r="R362" s="27">
        <f t="shared" si="48"/>
        <v>16.280212109763575</v>
      </c>
      <c r="S362" s="28">
        <f t="shared" si="43"/>
        <v>108.9483894008896</v>
      </c>
      <c r="T362" s="28">
        <f t="shared" si="44"/>
        <v>108.47903467216186</v>
      </c>
      <c r="U362" s="119">
        <f>46.3+33.9*LOG10($C$3)-13.82*LOG10($B$87)-$C$62+(44.9-6.55*LOG10($B$87))*LOG10(P362)</f>
        <v>160.79077358509377</v>
      </c>
      <c r="V362" s="119">
        <f>46.3+33.9*LOG10($F$3)-13.82*LOG10($B$87)-$C$63+(44.9-6.55*LOG10($B$87))*LOG10($P362)</f>
        <v>159.98442216113955</v>
      </c>
      <c r="W362">
        <f t="shared" si="45"/>
        <v>131.79303932951512</v>
      </c>
      <c r="X362">
        <f t="shared" si="46"/>
        <v>131.3236846007874</v>
      </c>
      <c r="Y362">
        <f t="shared" si="49"/>
        <v>25.698000000000182</v>
      </c>
    </row>
    <row r="363" spans="16:25" ht="19" x14ac:dyDescent="0.25">
      <c r="P363" s="118">
        <v>3.70999999999998</v>
      </c>
      <c r="Q363" s="27">
        <f t="shared" si="47"/>
        <v>16.748658205367036</v>
      </c>
      <c r="R363" s="27">
        <f t="shared" si="48"/>
        <v>16.302197551393903</v>
      </c>
      <c r="S363" s="28">
        <f t="shared" si="43"/>
        <v>108.97183311185061</v>
      </c>
      <c r="T363" s="28">
        <f t="shared" si="44"/>
        <v>108.50247838312288</v>
      </c>
      <c r="U363" s="119">
        <f>46.3+33.9*LOG10($C$3)-13.82*LOG10($B$87)-$C$62+(44.9-6.55*LOG10($B$87))*LOG10(P363)</f>
        <v>160.8334156481431</v>
      </c>
      <c r="V363" s="119">
        <f>46.3+33.9*LOG10($F$3)-13.82*LOG10($B$87)-$C$63+(44.9-6.55*LOG10($B$87))*LOG10($P363)</f>
        <v>160.02706422418888</v>
      </c>
      <c r="W363">
        <f t="shared" si="45"/>
        <v>131.82648304047615</v>
      </c>
      <c r="X363">
        <f t="shared" si="46"/>
        <v>131.35712831174843</v>
      </c>
      <c r="Y363">
        <f t="shared" si="49"/>
        <v>25.708000000000183</v>
      </c>
    </row>
    <row r="364" spans="16:25" ht="19" x14ac:dyDescent="0.25">
      <c r="P364" s="118">
        <v>3.7199999999999802</v>
      </c>
      <c r="Q364" s="27">
        <f t="shared" si="47"/>
        <v>16.771215331017203</v>
      </c>
      <c r="R364" s="27">
        <f t="shared" si="48"/>
        <v>16.324153382961523</v>
      </c>
      <c r="S364" s="28">
        <f t="shared" si="43"/>
        <v>108.99521371718765</v>
      </c>
      <c r="T364" s="28">
        <f t="shared" si="44"/>
        <v>108.52585898845992</v>
      </c>
      <c r="U364" s="119">
        <f>46.3+33.9*LOG10($C$3)-13.82*LOG10($B$87)-$C$62+(44.9-6.55*LOG10($B$87))*LOG10(P364)</f>
        <v>160.87594292757299</v>
      </c>
      <c r="V364" s="119">
        <f>46.3+33.9*LOG10($F$3)-13.82*LOG10($B$87)-$C$63+(44.9-6.55*LOG10($B$87))*LOG10($P364)</f>
        <v>160.06959150361877</v>
      </c>
      <c r="W364">
        <f t="shared" si="45"/>
        <v>131.85986364581319</v>
      </c>
      <c r="X364">
        <f t="shared" si="46"/>
        <v>131.39050891708544</v>
      </c>
      <c r="Y364">
        <f t="shared" si="49"/>
        <v>25.718000000000185</v>
      </c>
    </row>
    <row r="365" spans="16:25" ht="19" x14ac:dyDescent="0.25">
      <c r="P365" s="118">
        <v>3.72999999999998</v>
      </c>
      <c r="Q365" s="27">
        <f t="shared" si="47"/>
        <v>16.793742158270877</v>
      </c>
      <c r="R365" s="27">
        <f t="shared" si="48"/>
        <v>16.346079723781937</v>
      </c>
      <c r="S365" s="28">
        <f t="shared" si="43"/>
        <v>109.01853155572346</v>
      </c>
      <c r="T365" s="28">
        <f t="shared" si="44"/>
        <v>108.5491768269957</v>
      </c>
      <c r="U365" s="119">
        <f>46.3+33.9*LOG10($C$3)-13.82*LOG10($B$87)-$C$62+(44.9-6.55*LOG10($B$87))*LOG10(P365)</f>
        <v>160.91835603967249</v>
      </c>
      <c r="V365" s="119">
        <f>46.3+33.9*LOG10($F$3)-13.82*LOG10($B$87)-$C$63+(44.9-6.55*LOG10($B$87))*LOG10($P365)</f>
        <v>160.11200461571826</v>
      </c>
      <c r="W365">
        <f t="shared" si="45"/>
        <v>131.89318148434899</v>
      </c>
      <c r="X365">
        <f t="shared" si="46"/>
        <v>131.42382675562123</v>
      </c>
      <c r="Y365">
        <f t="shared" si="49"/>
        <v>25.728000000000186</v>
      </c>
    </row>
    <row r="366" spans="16:25" ht="19" x14ac:dyDescent="0.25">
      <c r="P366" s="118">
        <v>3.7399999999999798</v>
      </c>
      <c r="Q366" s="27">
        <f t="shared" si="47"/>
        <v>16.81623880889013</v>
      </c>
      <c r="R366" s="27">
        <f t="shared" si="48"/>
        <v>16.367976692371471</v>
      </c>
      <c r="S366" s="28">
        <f t="shared" si="43"/>
        <v>109.0417869635593</v>
      </c>
      <c r="T366" s="28">
        <f t="shared" si="44"/>
        <v>108.57243223483157</v>
      </c>
      <c r="U366" s="119">
        <f>46.3+33.9*LOG10($C$3)-13.82*LOG10($B$87)-$C$62+(44.9-6.55*LOG10($B$87))*LOG10(P366)</f>
        <v>160.96065559578045</v>
      </c>
      <c r="V366" s="119">
        <f>46.3+33.9*LOG10($F$3)-13.82*LOG10($B$87)-$C$63+(44.9-6.55*LOG10($B$87))*LOG10($P366)</f>
        <v>160.1543041718262</v>
      </c>
      <c r="W366">
        <f t="shared" si="45"/>
        <v>131.92643689218485</v>
      </c>
      <c r="X366">
        <f t="shared" si="46"/>
        <v>131.4570821634571</v>
      </c>
      <c r="Y366">
        <f t="shared" si="49"/>
        <v>25.738000000000188</v>
      </c>
    </row>
    <row r="367" spans="16:25" ht="19" x14ac:dyDescent="0.25">
      <c r="P367" s="118">
        <v>3.74999999999998</v>
      </c>
      <c r="Q367" s="27">
        <f t="shared" si="47"/>
        <v>16.838705403823674</v>
      </c>
      <c r="R367" s="27">
        <f t="shared" si="48"/>
        <v>16.389844406454767</v>
      </c>
      <c r="S367" s="28">
        <f t="shared" si="43"/>
        <v>109.06498027410407</v>
      </c>
      <c r="T367" s="28">
        <f t="shared" si="44"/>
        <v>108.59562554537634</v>
      </c>
      <c r="U367" s="119">
        <f>46.3+33.9*LOG10($C$3)-13.82*LOG10($B$87)-$C$62+(44.9-6.55*LOG10($B$87))*LOG10(P367)</f>
        <v>161.00284220233846</v>
      </c>
      <c r="V367" s="119">
        <f>46.3+33.9*LOG10($F$3)-13.82*LOG10($B$87)-$C$63+(44.9-6.55*LOG10($B$87))*LOG10($P367)</f>
        <v>160.19649077838426</v>
      </c>
      <c r="W367">
        <f t="shared" si="45"/>
        <v>131.95963020272961</v>
      </c>
      <c r="X367">
        <f t="shared" si="46"/>
        <v>131.49027547400189</v>
      </c>
      <c r="Y367">
        <f t="shared" si="49"/>
        <v>25.748000000000189</v>
      </c>
    </row>
    <row r="368" spans="16:25" ht="19" x14ac:dyDescent="0.25">
      <c r="P368" s="118">
        <v>3.7599999999999798</v>
      </c>
      <c r="Q368" s="27">
        <f t="shared" si="47"/>
        <v>16.86114206321442</v>
      </c>
      <c r="R368" s="27">
        <f t="shared" si="48"/>
        <v>16.411682982972142</v>
      </c>
      <c r="S368" s="28">
        <f t="shared" si="43"/>
        <v>109.08811181810292</v>
      </c>
      <c r="T368" s="28">
        <f t="shared" si="44"/>
        <v>108.61875708937518</v>
      </c>
      <c r="U368" s="119">
        <f>46.3+33.9*LOG10($C$3)-13.82*LOG10($B$87)-$C$62+(44.9-6.55*LOG10($B$87))*LOG10(P368)</f>
        <v>161.04491646094314</v>
      </c>
      <c r="V368" s="119">
        <f>46.3+33.9*LOG10($F$3)-13.82*LOG10($B$87)-$C$63+(44.9-6.55*LOG10($B$87))*LOG10($P368)</f>
        <v>160.23856503698892</v>
      </c>
      <c r="W368">
        <f t="shared" si="45"/>
        <v>131.99276174672846</v>
      </c>
      <c r="X368">
        <f t="shared" si="46"/>
        <v>131.52340701800071</v>
      </c>
      <c r="Y368">
        <f t="shared" si="49"/>
        <v>25.758000000000191</v>
      </c>
    </row>
    <row r="369" spans="16:32" ht="19" x14ac:dyDescent="0.25">
      <c r="P369" s="118">
        <v>3.76999999999998</v>
      </c>
      <c r="Q369" s="27">
        <f t="shared" si="47"/>
        <v>16.88354890640699</v>
      </c>
      <c r="R369" s="27">
        <f t="shared" si="48"/>
        <v>16.433492538086909</v>
      </c>
      <c r="S369" s="28">
        <f t="shared" si="43"/>
        <v>109.11118192366555</v>
      </c>
      <c r="T369" s="28">
        <f t="shared" si="44"/>
        <v>108.64182719493782</v>
      </c>
      <c r="U369" s="119">
        <f>46.3+33.9*LOG10($C$3)-13.82*LOG10($B$87)-$C$62+(44.9-6.55*LOG10($B$87))*LOG10(P369)</f>
        <v>161.08687896839737</v>
      </c>
      <c r="V369" s="119">
        <f>46.3+33.9*LOG10($F$3)-13.82*LOG10($B$87)-$C$63+(44.9-6.55*LOG10($B$87))*LOG10($P369)</f>
        <v>160.28052754444315</v>
      </c>
      <c r="W369">
        <f t="shared" si="45"/>
        <v>132.02583185229111</v>
      </c>
      <c r="X369">
        <f t="shared" si="46"/>
        <v>131.55647712356335</v>
      </c>
      <c r="Y369">
        <f t="shared" si="49"/>
        <v>25.768000000000193</v>
      </c>
    </row>
    <row r="370" spans="16:32" ht="19" x14ac:dyDescent="0.25">
      <c r="P370" s="118">
        <v>3.7799999999999798</v>
      </c>
      <c r="Q370" s="27">
        <f t="shared" si="47"/>
        <v>16.905926051955117</v>
      </c>
      <c r="R370" s="27">
        <f t="shared" si="48"/>
        <v>16.455273187192574</v>
      </c>
      <c r="S370" s="28">
        <f t="shared" si="43"/>
        <v>109.1341909162942</v>
      </c>
      <c r="T370" s="28">
        <f t="shared" si="44"/>
        <v>108.66483618756646</v>
      </c>
      <c r="U370" s="119">
        <f>46.3+33.9*LOG10($C$3)-13.82*LOG10($B$87)-$C$62+(44.9-6.55*LOG10($B$87))*LOG10(P370)</f>
        <v>161.12873031676128</v>
      </c>
      <c r="V370" s="119">
        <f>46.3+33.9*LOG10($F$3)-13.82*LOG10($B$87)-$C$63+(44.9-6.55*LOG10($B$87))*LOG10($P370)</f>
        <v>160.32237889280705</v>
      </c>
      <c r="W370">
        <f t="shared" si="45"/>
        <v>132.05884084491976</v>
      </c>
      <c r="X370">
        <f t="shared" si="46"/>
        <v>131.58948611619201</v>
      </c>
      <c r="Y370">
        <f t="shared" si="49"/>
        <v>25.778000000000194</v>
      </c>
    </row>
    <row r="371" spans="16:32" ht="19" x14ac:dyDescent="0.25">
      <c r="P371" s="118">
        <v>3.7899999999999801</v>
      </c>
      <c r="Q371" s="27">
        <f t="shared" si="47"/>
        <v>16.928273617628964</v>
      </c>
      <c r="R371" s="27">
        <f t="shared" si="48"/>
        <v>16.477025044919962</v>
      </c>
      <c r="S371" s="28">
        <f t="shared" si="43"/>
        <v>109.15713911891115</v>
      </c>
      <c r="T371" s="28">
        <f t="shared" si="44"/>
        <v>108.68778439018341</v>
      </c>
      <c r="U371" s="119">
        <f>46.3+33.9*LOG10($C$3)-13.82*LOG10($B$87)-$C$62+(44.9-6.55*LOG10($B$87))*LOG10(P371)</f>
        <v>161.17047109340228</v>
      </c>
      <c r="V371" s="119">
        <f>46.3+33.9*LOG10($F$3)-13.82*LOG10($B$87)-$C$63+(44.9-6.55*LOG10($B$87))*LOG10($P371)</f>
        <v>160.36411966944806</v>
      </c>
      <c r="W371">
        <f t="shared" si="45"/>
        <v>132.09178904753671</v>
      </c>
      <c r="X371">
        <f t="shared" si="46"/>
        <v>131.62243431880896</v>
      </c>
      <c r="Y371">
        <f t="shared" si="49"/>
        <v>25.788000000000196</v>
      </c>
    </row>
    <row r="372" spans="16:32" ht="19" x14ac:dyDescent="0.25">
      <c r="P372" s="118">
        <v>3.7999999999999798</v>
      </c>
      <c r="Q372" s="27">
        <f t="shared" si="47"/>
        <v>16.950591720422349</v>
      </c>
      <c r="R372" s="27">
        <f t="shared" si="48"/>
        <v>16.498748225144251</v>
      </c>
      <c r="S372" s="28">
        <f t="shared" si="43"/>
        <v>109.1800268518859</v>
      </c>
      <c r="T372" s="28">
        <f t="shared" si="44"/>
        <v>108.71067212315816</v>
      </c>
      <c r="U372" s="119">
        <f>46.3+33.9*LOG10($C$3)-13.82*LOG10($B$87)-$C$62+(44.9-6.55*LOG10($B$87))*LOG10(P372)</f>
        <v>161.21210188104459</v>
      </c>
      <c r="V372" s="119">
        <f>46.3+33.9*LOG10($F$3)-13.82*LOG10($B$87)-$C$63+(44.9-6.55*LOG10($B$87))*LOG10($P372)</f>
        <v>160.40575045709036</v>
      </c>
      <c r="W372">
        <f t="shared" si="45"/>
        <v>132.12467678051144</v>
      </c>
      <c r="X372">
        <f t="shared" si="46"/>
        <v>131.65532205178371</v>
      </c>
      <c r="Y372">
        <f t="shared" si="49"/>
        <v>25.798000000000197</v>
      </c>
    </row>
    <row r="373" spans="16:32" ht="19" x14ac:dyDescent="0.25">
      <c r="P373" s="118">
        <v>3.8099999999999801</v>
      </c>
      <c r="Q373" s="27">
        <f t="shared" si="47"/>
        <v>16.972880476559919</v>
      </c>
      <c r="R373" s="27">
        <f t="shared" si="48"/>
        <v>16.520442840991926</v>
      </c>
      <c r="S373" s="28">
        <f t="shared" si="43"/>
        <v>109.20285443306209</v>
      </c>
      <c r="T373" s="28">
        <f t="shared" si="44"/>
        <v>108.73349970433435</v>
      </c>
      <c r="U373" s="119">
        <f>46.3+33.9*LOG10($C$3)-13.82*LOG10($B$87)-$C$62+(44.9-6.55*LOG10($B$87))*LOG10(P373)</f>
        <v>161.25362325781794</v>
      </c>
      <c r="V373" s="119">
        <f>46.3+33.9*LOG10($F$3)-13.82*LOG10($B$87)-$C$63+(44.9-6.55*LOG10($B$87))*LOG10($P373)</f>
        <v>160.44727183386374</v>
      </c>
      <c r="W373">
        <f t="shared" si="45"/>
        <v>132.15750436168764</v>
      </c>
      <c r="X373">
        <f t="shared" si="46"/>
        <v>131.68814963295989</v>
      </c>
      <c r="Y373">
        <f t="shared" si="49"/>
        <v>25.808000000000199</v>
      </c>
    </row>
    <row r="374" spans="16:32" ht="19" x14ac:dyDescent="0.25">
      <c r="P374" s="118">
        <v>3.8199999999999799</v>
      </c>
      <c r="Q374" s="27">
        <f t="shared" si="47"/>
        <v>16.995140001504161</v>
      </c>
      <c r="R374" s="27">
        <f t="shared" si="48"/>
        <v>16.54210900484766</v>
      </c>
      <c r="S374" s="28">
        <f t="shared" si="43"/>
        <v>109.22562217778388</v>
      </c>
      <c r="T374" s="28">
        <f t="shared" si="44"/>
        <v>108.75626744905614</v>
      </c>
      <c r="U374" s="119">
        <f>46.3+33.9*LOG10($C$3)-13.82*LOG10($B$87)-$C$62+(44.9-6.55*LOG10($B$87))*LOG10(P374)</f>
        <v>161.2950357973059</v>
      </c>
      <c r="V374" s="119">
        <f>46.3+33.9*LOG10($F$3)-13.82*LOG10($B$87)-$C$63+(44.9-6.55*LOG10($B$87))*LOG10($P374)</f>
        <v>160.48868437335167</v>
      </c>
      <c r="W374">
        <f t="shared" si="45"/>
        <v>132.19027210640942</v>
      </c>
      <c r="X374">
        <f t="shared" si="46"/>
        <v>131.7209173776817</v>
      </c>
      <c r="Y374">
        <f t="shared" si="49"/>
        <v>25.8180000000002</v>
      </c>
    </row>
    <row r="375" spans="16:32" ht="19" x14ac:dyDescent="0.25">
      <c r="P375" s="118">
        <v>3.8299999999999801</v>
      </c>
      <c r="Q375" s="27">
        <f t="shared" si="47"/>
        <v>17.017370409962428</v>
      </c>
      <c r="R375" s="27">
        <f t="shared" si="48"/>
        <v>16.563746828361115</v>
      </c>
      <c r="S375" s="28">
        <f t="shared" si="43"/>
        <v>109.24833039892215</v>
      </c>
      <c r="T375" s="28">
        <f t="shared" si="44"/>
        <v>108.77897567019443</v>
      </c>
      <c r="U375" s="119">
        <f>46.3+33.9*LOG10($C$3)-13.82*LOG10($B$87)-$C$62+(44.9-6.55*LOG10($B$87))*LOG10(P375)</f>
        <v>161.33634006859327</v>
      </c>
      <c r="V375" s="119">
        <f>46.3+33.9*LOG10($F$3)-13.82*LOG10($B$87)-$C$63+(44.9-6.55*LOG10($B$87))*LOG10($P375)</f>
        <v>160.52998864463905</v>
      </c>
      <c r="W375">
        <f t="shared" si="45"/>
        <v>132.2229803275477</v>
      </c>
      <c r="X375">
        <f t="shared" si="46"/>
        <v>131.75362559881998</v>
      </c>
      <c r="Y375">
        <f t="shared" si="49"/>
        <v>25.828000000000202</v>
      </c>
    </row>
    <row r="376" spans="16:32" ht="19" x14ac:dyDescent="0.25">
      <c r="P376" s="118">
        <v>3.8399999999999799</v>
      </c>
      <c r="Q376" s="27">
        <f t="shared" si="47"/>
        <v>17.039571815893815</v>
      </c>
      <c r="R376" s="27">
        <f t="shared" si="48"/>
        <v>16.585356422453625</v>
      </c>
      <c r="S376" s="28">
        <f t="shared" si="43"/>
        <v>109.27097940690031</v>
      </c>
      <c r="T376" s="28">
        <f t="shared" si="44"/>
        <v>108.80162467817257</v>
      </c>
      <c r="U376" s="119">
        <f>46.3+33.9*LOG10($C$3)-13.82*LOG10($B$87)-$C$62+(44.9-6.55*LOG10($B$87))*LOG10(P376)</f>
        <v>161.3775366363131</v>
      </c>
      <c r="V376" s="119">
        <f>46.3+33.9*LOG10($F$3)-13.82*LOG10($B$87)-$C$63+(44.9-6.55*LOG10($B$87))*LOG10($P376)</f>
        <v>160.57118521235887</v>
      </c>
      <c r="W376">
        <f t="shared" si="45"/>
        <v>132.25562933552587</v>
      </c>
      <c r="X376">
        <f t="shared" si="46"/>
        <v>131.78627460679812</v>
      </c>
      <c r="Y376">
        <f t="shared" si="49"/>
        <v>25.838000000000203</v>
      </c>
    </row>
    <row r="377" spans="16:32" ht="19" x14ac:dyDescent="0.25">
      <c r="P377" s="118">
        <v>3.8499999999999801</v>
      </c>
      <c r="Q377" s="27">
        <f t="shared" si="47"/>
        <v>17.061744332515975</v>
      </c>
      <c r="R377" s="27">
        <f t="shared" si="48"/>
        <v>16.606937897324855</v>
      </c>
      <c r="S377" s="28">
        <f t="shared" si="43"/>
        <v>109.2935695097197</v>
      </c>
      <c r="T377" s="28">
        <f t="shared" si="44"/>
        <v>108.82421478099198</v>
      </c>
      <c r="U377" s="119">
        <f>46.3+33.9*LOG10($C$3)-13.82*LOG10($B$87)-$C$62+(44.9-6.55*LOG10($B$87))*LOG10(P377)</f>
        <v>161.41862606069293</v>
      </c>
      <c r="V377" s="119">
        <f>46.3+33.9*LOG10($F$3)-13.82*LOG10($B$87)-$C$63+(44.9-6.55*LOG10($B$87))*LOG10($P377)</f>
        <v>160.6122746367387</v>
      </c>
      <c r="W377">
        <f t="shared" si="45"/>
        <v>132.28821943834527</v>
      </c>
      <c r="X377">
        <f t="shared" si="46"/>
        <v>131.81886470961754</v>
      </c>
      <c r="Y377">
        <f t="shared" si="49"/>
        <v>25.848000000000205</v>
      </c>
    </row>
    <row r="378" spans="16:32" ht="19" x14ac:dyDescent="0.25">
      <c r="P378" s="118">
        <v>3.8599999999999799</v>
      </c>
      <c r="Q378" s="27">
        <f t="shared" si="47"/>
        <v>17.083888072311847</v>
      </c>
      <c r="R378" s="27">
        <f t="shared" si="48"/>
        <v>16.628491362459354</v>
      </c>
      <c r="S378" s="28">
        <f t="shared" si="43"/>
        <v>109.3161010129848</v>
      </c>
      <c r="T378" s="28">
        <f t="shared" si="44"/>
        <v>108.84674628425707</v>
      </c>
      <c r="U378" s="119">
        <f>46.3+33.9*LOG10($C$3)-13.82*LOG10($B$87)-$C$62+(44.9-6.55*LOG10($B$87))*LOG10(P378)</f>
        <v>161.45960889760059</v>
      </c>
      <c r="V378" s="119">
        <f>46.3+33.9*LOG10($F$3)-13.82*LOG10($B$87)-$C$63+(44.9-6.55*LOG10($B$87))*LOG10($P378)</f>
        <v>160.65325747364636</v>
      </c>
      <c r="W378">
        <f t="shared" si="45"/>
        <v>132.32075094161036</v>
      </c>
      <c r="X378">
        <f t="shared" si="46"/>
        <v>131.85139621288263</v>
      </c>
      <c r="Y378">
        <f t="shared" si="49"/>
        <v>25.858000000000207</v>
      </c>
    </row>
    <row r="379" spans="16:32" ht="19" x14ac:dyDescent="0.25">
      <c r="P379" s="118">
        <v>3.8699999999999801</v>
      </c>
      <c r="Q379" s="27">
        <f t="shared" si="47"/>
        <v>17.106003147036336</v>
      </c>
      <c r="R379" s="27">
        <f t="shared" si="48"/>
        <v>16.650016926633018</v>
      </c>
      <c r="S379" s="28">
        <f t="shared" si="43"/>
        <v>109.33857421992792</v>
      </c>
      <c r="T379" s="28">
        <f t="shared" si="44"/>
        <v>108.8692194912002</v>
      </c>
      <c r="U379" s="119">
        <f>46.3+33.9*LOG10($C$3)-13.82*LOG10($B$87)-$C$62+(44.9-6.55*LOG10($B$87))*LOG10(P379)</f>
        <v>161.50048569858927</v>
      </c>
      <c r="V379" s="119">
        <f>46.3+33.9*LOG10($F$3)-13.82*LOG10($B$87)-$C$63+(44.9-6.55*LOG10($B$87))*LOG10($P379)</f>
        <v>160.69413427463502</v>
      </c>
      <c r="W379">
        <f t="shared" si="45"/>
        <v>132.35322414855349</v>
      </c>
      <c r="X379">
        <f t="shared" si="46"/>
        <v>131.88386941982574</v>
      </c>
      <c r="Y379">
        <f t="shared" si="49"/>
        <v>25.868000000000208</v>
      </c>
    </row>
    <row r="380" spans="16:32" ht="19" x14ac:dyDescent="0.25">
      <c r="P380" s="118">
        <v>3.8799999999999799</v>
      </c>
      <c r="Q380" s="27">
        <f t="shared" si="47"/>
        <v>17.128089667722872</v>
      </c>
      <c r="R380" s="27">
        <f t="shared" si="48"/>
        <v>16.67151469791953</v>
      </c>
      <c r="S380" s="28">
        <f t="shared" si="43"/>
        <v>109.36098943143384</v>
      </c>
      <c r="T380" s="28">
        <f t="shared" si="44"/>
        <v>108.89163470270611</v>
      </c>
      <c r="U380" s="119">
        <f>46.3+33.9*LOG10($C$3)-13.82*LOG10($B$87)-$C$62+(44.9-6.55*LOG10($B$87))*LOG10(P380)</f>
        <v>161.54125701094202</v>
      </c>
      <c r="V380" s="119">
        <f>46.3+33.9*LOG10($F$3)-13.82*LOG10($B$87)-$C$63+(44.9-6.55*LOG10($B$87))*LOG10($P380)</f>
        <v>160.73490558698779</v>
      </c>
      <c r="W380">
        <f t="shared" si="45"/>
        <v>132.3856393600594</v>
      </c>
      <c r="X380">
        <f t="shared" si="46"/>
        <v>131.91628463133168</v>
      </c>
      <c r="Y380">
        <f t="shared" si="49"/>
        <v>25.87800000000021</v>
      </c>
    </row>
    <row r="381" spans="16:32" ht="19" x14ac:dyDescent="0.25">
      <c r="P381" s="118">
        <v>3.8899999999999801</v>
      </c>
      <c r="Q381" s="27">
        <f t="shared" si="47"/>
        <v>17.150147744689928</v>
      </c>
      <c r="R381" s="27">
        <f t="shared" si="48"/>
        <v>16.692984783696645</v>
      </c>
      <c r="S381" s="28">
        <f t="shared" si="43"/>
        <v>109.38334694606385</v>
      </c>
      <c r="T381" s="28">
        <f t="shared" si="44"/>
        <v>108.91399221733612</v>
      </c>
      <c r="U381" s="119">
        <f>46.3+33.9*LOG10($C$3)-13.82*LOG10($B$87)-$C$62+(44.9-6.55*LOG10($B$87))*LOG10(P381)</f>
        <v>161.58192337771578</v>
      </c>
      <c r="V381" s="119">
        <f>46.3+33.9*LOG10($F$3)-13.82*LOG10($B$87)-$C$63+(44.9-6.55*LOG10($B$87))*LOG10($P381)</f>
        <v>160.77557195376156</v>
      </c>
      <c r="W381">
        <f t="shared" si="45"/>
        <v>132.41799687468941</v>
      </c>
      <c r="X381">
        <f t="shared" si="46"/>
        <v>131.94864214596168</v>
      </c>
      <c r="Y381">
        <f t="shared" si="49"/>
        <v>25.888000000000211</v>
      </c>
    </row>
    <row r="382" spans="16:32" ht="19" x14ac:dyDescent="0.25">
      <c r="P382" s="118">
        <v>3.8999999999999799</v>
      </c>
      <c r="Q382" s="27">
        <f t="shared" si="47"/>
        <v>17.17217748754744</v>
      </c>
      <c r="R382" s="27">
        <f t="shared" si="48"/>
        <v>16.71442729065248</v>
      </c>
      <c r="S382" s="28">
        <f t="shared" si="43"/>
        <v>109.40564706007967</v>
      </c>
      <c r="T382" s="28">
        <f t="shared" si="44"/>
        <v>108.93629233135195</v>
      </c>
      <c r="U382" s="119">
        <f>46.3+33.9*LOG10($C$3)-13.82*LOG10($B$87)-$C$62+(44.9-6.55*LOG10($B$87))*LOG10(P382)</f>
        <v>161.62248533778478</v>
      </c>
      <c r="V382" s="119">
        <f>46.3+33.9*LOG10($F$3)-13.82*LOG10($B$87)-$C$63+(44.9-6.55*LOG10($B$87))*LOG10($P382)</f>
        <v>160.81613391383056</v>
      </c>
      <c r="W382">
        <f t="shared" si="45"/>
        <v>132.45029698870525</v>
      </c>
      <c r="X382">
        <f t="shared" si="46"/>
        <v>131.98094225997752</v>
      </c>
      <c r="Y382">
        <f t="shared" si="49"/>
        <v>25.898000000000213</v>
      </c>
    </row>
    <row r="383" spans="16:32" ht="19" x14ac:dyDescent="0.25">
      <c r="P383" s="118">
        <v>3.9099999999999802</v>
      </c>
      <c r="Q383" s="27">
        <f t="shared" si="47"/>
        <v>17.194179005203161</v>
      </c>
      <c r="R383" s="27">
        <f t="shared" si="48"/>
        <v>16.735842324791701</v>
      </c>
      <c r="S383" s="28">
        <f t="shared" si="43"/>
        <v>109.42789006746703</v>
      </c>
      <c r="T383" s="28">
        <f t="shared" si="44"/>
        <v>108.9585353387393</v>
      </c>
      <c r="U383" s="119">
        <f>46.3+33.9*LOG10($C$3)-13.82*LOG10($B$87)-$C$62+(44.9-6.55*LOG10($B$87))*LOG10(P383)</f>
        <v>161.66294342588333</v>
      </c>
      <c r="V383" s="119">
        <f>46.3+33.9*LOG10($F$3)-13.82*LOG10($B$87)-$C$63+(44.9-6.55*LOG10($B$87))*LOG10($P383)</f>
        <v>160.85659200192913</v>
      </c>
      <c r="W383">
        <f t="shared" si="45"/>
        <v>132.48253999609258</v>
      </c>
      <c r="X383">
        <f t="shared" si="46"/>
        <v>132.01318526736486</v>
      </c>
      <c r="Y383">
        <f t="shared" si="49"/>
        <v>25.908000000000214</v>
      </c>
    </row>
    <row r="384" spans="16:32" ht="19" x14ac:dyDescent="0.25">
      <c r="P384" s="118">
        <v>3.9199999999999799</v>
      </c>
      <c r="Q384" s="27">
        <f t="shared" si="47"/>
        <v>17.216152405868947</v>
      </c>
      <c r="R384" s="27">
        <f t="shared" si="48"/>
        <v>16.757229991441605</v>
      </c>
      <c r="S384" s="28">
        <f t="shared" si="43"/>
        <v>109.45007625995885</v>
      </c>
      <c r="T384" s="28">
        <f t="shared" si="44"/>
        <v>108.98072153123111</v>
      </c>
      <c r="U384" s="119">
        <f>46.3+33.9*LOG10($C$3)-13.82*LOG10($B$87)-$C$62+(44.9-6.55*LOG10($B$87))*LOG10(P384)</f>
        <v>161.7032981726482</v>
      </c>
      <c r="V384" s="119">
        <f>46.3+33.9*LOG10($F$3)-13.82*LOG10($B$87)-$C$63+(44.9-6.55*LOG10($B$87))*LOG10($P384)</f>
        <v>160.89694674869395</v>
      </c>
      <c r="W384">
        <f t="shared" si="45"/>
        <v>132.5147261885844</v>
      </c>
      <c r="X384">
        <f t="shared" si="46"/>
        <v>132.04537145985668</v>
      </c>
      <c r="Y384">
        <f t="shared" si="49"/>
        <v>25.918000000000216</v>
      </c>
      <c r="AF384" t="s">
        <v>108</v>
      </c>
    </row>
    <row r="385" spans="16:34" ht="19" x14ac:dyDescent="0.25">
      <c r="P385" s="118">
        <v>3.9299999999999802</v>
      </c>
      <c r="Q385" s="27">
        <f t="shared" si="47"/>
        <v>17.238097797066974</v>
      </c>
      <c r="R385" s="27">
        <f t="shared" si="48"/>
        <v>16.778590395258206</v>
      </c>
      <c r="S385" s="28">
        <f t="shared" si="43"/>
        <v>109.47220592705824</v>
      </c>
      <c r="T385" s="28">
        <f t="shared" si="44"/>
        <v>109.00285119833049</v>
      </c>
      <c r="U385" s="119">
        <f>46.3+33.9*LOG10($C$3)-13.82*LOG10($B$87)-$C$62+(44.9-6.55*LOG10($B$87))*LOG10(P385)</f>
        <v>161.74355010466022</v>
      </c>
      <c r="V385" s="119">
        <f>46.3+33.9*LOG10($F$3)-13.82*LOG10($B$87)-$C$63+(44.9-6.55*LOG10($B$87))*LOG10($P385)</f>
        <v>160.93719868070599</v>
      </c>
      <c r="W385">
        <f t="shared" si="45"/>
        <v>132.54685585568382</v>
      </c>
      <c r="X385">
        <f t="shared" si="46"/>
        <v>132.07750112695607</v>
      </c>
      <c r="Y385">
        <f t="shared" si="49"/>
        <v>25.928000000000218</v>
      </c>
    </row>
    <row r="386" spans="16:34" ht="19" x14ac:dyDescent="0.25">
      <c r="P386" s="118">
        <v>3.93999999999998</v>
      </c>
      <c r="Q386" s="27">
        <f t="shared" si="47"/>
        <v>17.260015285635852</v>
      </c>
      <c r="R386" s="27">
        <f t="shared" si="48"/>
        <v>16.799923640232166</v>
      </c>
      <c r="S386" s="28">
        <f t="shared" si="43"/>
        <v>109.49427935606118</v>
      </c>
      <c r="T386" s="28">
        <f t="shared" si="44"/>
        <v>109.02492462733345</v>
      </c>
      <c r="U386" s="119">
        <f>46.3+33.9*LOG10($C$3)-13.82*LOG10($B$87)-$C$62+(44.9-6.55*LOG10($B$87))*LOG10(P386)</f>
        <v>161.78369974448574</v>
      </c>
      <c r="V386" s="119">
        <f>46.3+33.9*LOG10($F$3)-13.82*LOG10($B$87)-$C$63+(44.9-6.55*LOG10($B$87))*LOG10($P386)</f>
        <v>160.97734832053152</v>
      </c>
      <c r="W386">
        <f t="shared" si="45"/>
        <v>132.57892928468675</v>
      </c>
      <c r="X386">
        <f t="shared" si="46"/>
        <v>132.10957455595903</v>
      </c>
      <c r="Y386">
        <f t="shared" si="49"/>
        <v>25.938000000000219</v>
      </c>
    </row>
    <row r="387" spans="16:34" ht="19" x14ac:dyDescent="0.25">
      <c r="P387" s="118">
        <v>3.9499999999999802</v>
      </c>
      <c r="Q387" s="27">
        <f t="shared" si="47"/>
        <v>17.281904977736723</v>
      </c>
      <c r="R387" s="27">
        <f t="shared" si="48"/>
        <v>16.821229829694747</v>
      </c>
      <c r="S387" s="28">
        <f t="shared" ref="S387:S450" si="50">(20*LOG10(P387)+20*LOG10(1806/1000)+92.45)</f>
        <v>109.51629683207889</v>
      </c>
      <c r="T387" s="28">
        <f t="shared" ref="T387:T450" si="51">(20*LOG10(P387)+20*LOG10(1711/1000)+92.45)</f>
        <v>109.04694210335117</v>
      </c>
      <c r="U387" s="119">
        <f>46.3+33.9*LOG10($C$3)-13.82*LOG10($B$87)-$C$62+(44.9-6.55*LOG10($B$87))*LOG10(P387)</f>
        <v>161.82374761071716</v>
      </c>
      <c r="V387" s="119">
        <f>46.3+33.9*LOG10($F$3)-13.82*LOG10($B$87)-$C$63+(44.9-6.55*LOG10($B$87))*LOG10($P387)</f>
        <v>161.01739618676294</v>
      </c>
      <c r="W387">
        <f t="shared" ref="W387:W450" si="52">S387+Y387+$D$48+$D$49</f>
        <v>132.61094676070448</v>
      </c>
      <c r="X387">
        <f t="shared" ref="X387:X450" si="53">$T387+$Y387+$D$48+$D$49</f>
        <v>132.14159203197673</v>
      </c>
      <c r="Y387">
        <f t="shared" si="49"/>
        <v>25.948000000000221</v>
      </c>
    </row>
    <row r="388" spans="16:34" ht="19" x14ac:dyDescent="0.25">
      <c r="P388" s="118">
        <v>3.95999999999998</v>
      </c>
      <c r="Q388" s="27">
        <f t="shared" ref="Q388:Q451" si="54">SQRT((4*3.14*P388)/0.166112957)</f>
        <v>17.303766978859237</v>
      </c>
      <c r="R388" s="27">
        <f t="shared" ref="R388:R451" si="55">SQRT((4*3.14*P388)/0.175336061)</f>
        <v>16.842509066323618</v>
      </c>
      <c r="S388" s="28">
        <f t="shared" si="50"/>
        <v>109.53825863805994</v>
      </c>
      <c r="T388" s="28">
        <f t="shared" si="51"/>
        <v>109.06890390933221</v>
      </c>
      <c r="U388" s="119">
        <f>46.3+33.9*LOG10($C$3)-13.82*LOG10($B$87)-$C$62+(44.9-6.55*LOG10($B$87))*LOG10(P388)</f>
        <v>161.86369421801314</v>
      </c>
      <c r="V388" s="119">
        <f>46.3+33.9*LOG10($F$3)-13.82*LOG10($B$87)-$C$63+(44.9-6.55*LOG10($B$87))*LOG10($P388)</f>
        <v>161.05734279405891</v>
      </c>
      <c r="W388">
        <f t="shared" si="52"/>
        <v>132.64290856668552</v>
      </c>
      <c r="X388">
        <f t="shared" si="53"/>
        <v>132.17355383795777</v>
      </c>
      <c r="Y388">
        <f t="shared" si="49"/>
        <v>25.958000000000222</v>
      </c>
      <c r="AH388" t="s">
        <v>109</v>
      </c>
    </row>
    <row r="389" spans="16:34" ht="19" x14ac:dyDescent="0.25">
      <c r="P389" s="118">
        <v>3.9699999999999802</v>
      </c>
      <c r="Q389" s="27">
        <f t="shared" si="54"/>
        <v>17.325601393827498</v>
      </c>
      <c r="R389" s="27">
        <f t="shared" si="55"/>
        <v>16.86376145214863</v>
      </c>
      <c r="S389" s="28">
        <f t="shared" si="50"/>
        <v>109.560165054812</v>
      </c>
      <c r="T389" s="28">
        <f t="shared" si="51"/>
        <v>109.09081032608427</v>
      </c>
      <c r="U389" s="119">
        <f>46.3+33.9*LOG10($C$3)-13.82*LOG10($B$87)-$C$62+(44.9-6.55*LOG10($B$87))*LOG10(P389)</f>
        <v>161.90354007713842</v>
      </c>
      <c r="V389" s="119">
        <f>46.3+33.9*LOG10($F$3)-13.82*LOG10($B$87)-$C$63+(44.9-6.55*LOG10($B$87))*LOG10($P389)</f>
        <v>161.09718865318416</v>
      </c>
      <c r="W389">
        <f t="shared" si="52"/>
        <v>132.67481498343759</v>
      </c>
      <c r="X389">
        <f t="shared" si="53"/>
        <v>132.20546025470983</v>
      </c>
      <c r="Y389">
        <f t="shared" si="49"/>
        <v>25.968000000000224</v>
      </c>
    </row>
    <row r="390" spans="16:34" ht="19" x14ac:dyDescent="0.25">
      <c r="P390" s="118">
        <v>3.97999999999998</v>
      </c>
      <c r="Q390" s="27">
        <f t="shared" si="54"/>
        <v>17.347408326805919</v>
      </c>
      <c r="R390" s="27">
        <f t="shared" si="55"/>
        <v>16.884987088557537</v>
      </c>
      <c r="S390" s="28">
        <f t="shared" si="50"/>
        <v>109.58201636102345</v>
      </c>
      <c r="T390" s="28">
        <f t="shared" si="51"/>
        <v>109.11266163229573</v>
      </c>
      <c r="U390" s="119">
        <f>46.3+33.9*LOG10($C$3)-13.82*LOG10($B$87)-$C$62+(44.9-6.55*LOG10($B$87))*LOG10(P390)</f>
        <v>161.94328569500274</v>
      </c>
      <c r="V390" s="119">
        <f>46.3+33.9*LOG10($F$3)-13.82*LOG10($B$87)-$C$63+(44.9-6.55*LOG10($B$87))*LOG10($P390)</f>
        <v>161.13693427104852</v>
      </c>
      <c r="W390">
        <f t="shared" si="52"/>
        <v>132.70666628964904</v>
      </c>
      <c r="X390">
        <f t="shared" si="53"/>
        <v>132.23731156092131</v>
      </c>
      <c r="Y390">
        <f t="shared" si="49"/>
        <v>25.978000000000225</v>
      </c>
    </row>
    <row r="391" spans="16:34" ht="19" x14ac:dyDescent="0.25">
      <c r="P391" s="118">
        <v>3.9899999999999798</v>
      </c>
      <c r="Q391" s="27">
        <f t="shared" si="54"/>
        <v>17.369187881305024</v>
      </c>
      <c r="R391" s="27">
        <f t="shared" si="55"/>
        <v>16.906186076301644</v>
      </c>
      <c r="S391" s="28">
        <f t="shared" si="50"/>
        <v>109.60381283328466</v>
      </c>
      <c r="T391" s="28">
        <f t="shared" si="51"/>
        <v>109.13445810455693</v>
      </c>
      <c r="U391" s="119">
        <f>46.3+33.9*LOG10($C$3)-13.82*LOG10($B$87)-$C$62+(44.9-6.55*LOG10($B$87))*LOG10(P391)</f>
        <v>161.9829315746999</v>
      </c>
      <c r="V391" s="119">
        <f>46.3+33.9*LOG10($F$3)-13.82*LOG10($B$87)-$C$63+(44.9-6.55*LOG10($B$87))*LOG10($P391)</f>
        <v>161.17658015074568</v>
      </c>
      <c r="W391">
        <f t="shared" si="52"/>
        <v>132.73846276191026</v>
      </c>
      <c r="X391">
        <f t="shared" si="53"/>
        <v>132.2691080331825</v>
      </c>
      <c r="Y391">
        <f t="shared" si="49"/>
        <v>25.988000000000227</v>
      </c>
    </row>
    <row r="392" spans="16:34" ht="19" x14ac:dyDescent="0.25">
      <c r="P392" s="118">
        <v>3.99999999999998</v>
      </c>
      <c r="Q392" s="27">
        <f t="shared" si="54"/>
        <v>17.390940160187185</v>
      </c>
      <c r="R392" s="27">
        <f t="shared" si="55"/>
        <v>16.927358515501361</v>
      </c>
      <c r="S392" s="28">
        <f t="shared" si="50"/>
        <v>109.62555474610895</v>
      </c>
      <c r="T392" s="28">
        <f t="shared" si="51"/>
        <v>109.15620001738121</v>
      </c>
      <c r="U392" s="119">
        <f>46.3+33.9*LOG10($C$3)-13.82*LOG10($B$87)-$C$62+(44.9-6.55*LOG10($B$87))*LOG10(P392)</f>
        <v>162.02247821554562</v>
      </c>
      <c r="V392" s="119">
        <f>46.3+33.9*LOG10($F$3)-13.82*LOG10($B$87)-$C$63+(44.9-6.55*LOG10($B$87))*LOG10($P392)</f>
        <v>161.21612679159139</v>
      </c>
      <c r="W392">
        <f t="shared" si="52"/>
        <v>132.77020467473452</v>
      </c>
      <c r="X392">
        <f t="shared" si="53"/>
        <v>132.30084994600679</v>
      </c>
      <c r="Y392">
        <f t="shared" si="49"/>
        <v>25.998000000000228</v>
      </c>
    </row>
    <row r="393" spans="16:34" ht="19" x14ac:dyDescent="0.25">
      <c r="P393" s="118">
        <v>4.0099999999999802</v>
      </c>
      <c r="Q393" s="27">
        <f t="shared" si="54"/>
        <v>17.412665265672267</v>
      </c>
      <c r="R393" s="27">
        <f t="shared" si="55"/>
        <v>16.948504505651737</v>
      </c>
      <c r="S393" s="28">
        <f t="shared" si="50"/>
        <v>109.64724237195335</v>
      </c>
      <c r="T393" s="28">
        <f t="shared" si="51"/>
        <v>109.17788764322562</v>
      </c>
      <c r="U393" s="119">
        <f>46.3+33.9*LOG10($C$3)-13.82*LOG10($B$87)-$C$62+(44.9-6.55*LOG10($B$87))*LOG10(P393)</f>
        <v>162.06192611311545</v>
      </c>
      <c r="V393" s="119">
        <f>46.3+33.9*LOG10($F$3)-13.82*LOG10($B$87)-$C$63+(44.9-6.55*LOG10($B$87))*LOG10($P393)</f>
        <v>161.25557468916122</v>
      </c>
      <c r="W393">
        <f t="shared" si="52"/>
        <v>132.80189230057894</v>
      </c>
      <c r="X393">
        <f t="shared" si="53"/>
        <v>132.33253757185119</v>
      </c>
      <c r="Y393">
        <f t="shared" si="49"/>
        <v>26.00800000000023</v>
      </c>
    </row>
    <row r="394" spans="16:34" ht="19" x14ac:dyDescent="0.25">
      <c r="P394" s="118">
        <v>4.01999999999998</v>
      </c>
      <c r="Q394" s="27">
        <f t="shared" si="54"/>
        <v>17.434363299343268</v>
      </c>
      <c r="R394" s="27">
        <f t="shared" si="55"/>
        <v>16.969624145627915</v>
      </c>
      <c r="S394" s="28">
        <f t="shared" si="50"/>
        <v>109.6688759812391</v>
      </c>
      <c r="T394" s="28">
        <f t="shared" si="51"/>
        <v>109.19952125251137</v>
      </c>
      <c r="U394" s="119">
        <f>46.3+33.9*LOG10($C$3)-13.82*LOG10($B$87)-$C$62+(44.9-6.55*LOG10($B$87))*LOG10(P394)</f>
        <v>162.10127575928203</v>
      </c>
      <c r="V394" s="119">
        <f>46.3+33.9*LOG10($F$3)-13.82*LOG10($B$87)-$C$63+(44.9-6.55*LOG10($B$87))*LOG10($P394)</f>
        <v>161.29492433532781</v>
      </c>
      <c r="W394">
        <f t="shared" si="52"/>
        <v>132.83352590986468</v>
      </c>
      <c r="X394">
        <f t="shared" si="53"/>
        <v>132.36417118113695</v>
      </c>
      <c r="Y394">
        <f t="shared" si="49"/>
        <v>26.018000000000232</v>
      </c>
    </row>
    <row r="395" spans="16:34" ht="19" x14ac:dyDescent="0.25">
      <c r="P395" s="118">
        <v>4.0299999999999701</v>
      </c>
      <c r="Q395" s="27">
        <f t="shared" si="54"/>
        <v>17.456034362151811</v>
      </c>
      <c r="R395" s="27">
        <f t="shared" si="55"/>
        <v>16.990717533690511</v>
      </c>
      <c r="S395" s="28">
        <f t="shared" si="50"/>
        <v>109.69045584237188</v>
      </c>
      <c r="T395" s="28">
        <f t="shared" si="51"/>
        <v>109.22110111364414</v>
      </c>
      <c r="U395" s="119">
        <f>46.3+33.9*LOG10($C$3)-13.82*LOG10($B$87)-$C$62+(44.9-6.55*LOG10($B$87))*LOG10(P395)</f>
        <v>162.14052764225178</v>
      </c>
      <c r="V395" s="119">
        <f>46.3+33.9*LOG10($F$3)-13.82*LOG10($B$87)-$C$63+(44.9-6.55*LOG10($B$87))*LOG10($P395)</f>
        <v>161.33417621829756</v>
      </c>
      <c r="W395">
        <f t="shared" si="52"/>
        <v>132.86510577099747</v>
      </c>
      <c r="X395">
        <f t="shared" si="53"/>
        <v>132.39575104226972</v>
      </c>
      <c r="Y395">
        <f t="shared" si="49"/>
        <v>26.028000000000233</v>
      </c>
    </row>
    <row r="396" spans="16:34" ht="19" x14ac:dyDescent="0.25">
      <c r="P396" s="118">
        <v>4.0399999999999698</v>
      </c>
      <c r="Q396" s="27">
        <f t="shared" si="54"/>
        <v>17.477678554423719</v>
      </c>
      <c r="R396" s="27">
        <f t="shared" si="55"/>
        <v>17.011784767491001</v>
      </c>
      <c r="S396" s="28">
        <f t="shared" si="50"/>
        <v>109.71198222176177</v>
      </c>
      <c r="T396" s="28">
        <f t="shared" si="51"/>
        <v>109.24262749303404</v>
      </c>
      <c r="U396" s="119">
        <f>46.3+33.9*LOG10($C$3)-13.82*LOG10($B$87)-$C$62+(44.9-6.55*LOG10($B$87))*LOG10(P396)</f>
        <v>162.17968224660152</v>
      </c>
      <c r="V396" s="119">
        <f>46.3+33.9*LOG10($F$3)-13.82*LOG10($B$87)-$C$63+(44.9-6.55*LOG10($B$87))*LOG10($P396)</f>
        <v>161.37333082264729</v>
      </c>
      <c r="W396">
        <f t="shared" si="52"/>
        <v>132.89663215038735</v>
      </c>
      <c r="X396">
        <f t="shared" si="53"/>
        <v>132.42727742165962</v>
      </c>
      <c r="Y396">
        <f t="shared" si="49"/>
        <v>26.038000000000235</v>
      </c>
    </row>
    <row r="397" spans="16:34" ht="19" x14ac:dyDescent="0.25">
      <c r="P397" s="118">
        <v>4.0499999999999696</v>
      </c>
      <c r="Q397" s="27">
        <f t="shared" si="54"/>
        <v>17.499295975864307</v>
      </c>
      <c r="R397" s="27">
        <f t="shared" si="55"/>
        <v>17.032825944076915</v>
      </c>
      <c r="S397" s="28">
        <f t="shared" si="50"/>
        <v>109.73345538384305</v>
      </c>
      <c r="T397" s="28">
        <f t="shared" si="51"/>
        <v>109.26410065511531</v>
      </c>
      <c r="U397" s="119">
        <f>46.3+33.9*LOG10($C$3)-13.82*LOG10($B$87)-$C$62+(44.9-6.55*LOG10($B$87))*LOG10(P397)</f>
        <v>162.21874005331398</v>
      </c>
      <c r="V397" s="119">
        <f>46.3+33.9*LOG10($F$3)-13.82*LOG10($B$87)-$C$63+(44.9-6.55*LOG10($B$87))*LOG10($P397)</f>
        <v>161.41238862935975</v>
      </c>
      <c r="W397">
        <f t="shared" si="52"/>
        <v>132.92810531246863</v>
      </c>
      <c r="X397">
        <f t="shared" si="53"/>
        <v>132.45875058374091</v>
      </c>
      <c r="Y397">
        <f t="shared" si="49"/>
        <v>26.048000000000236</v>
      </c>
    </row>
    <row r="398" spans="16:34" ht="19" x14ac:dyDescent="0.25">
      <c r="P398" s="118">
        <v>4.0599999999999703</v>
      </c>
      <c r="Q398" s="27">
        <f t="shared" si="54"/>
        <v>17.52088672556383</v>
      </c>
      <c r="R398" s="27">
        <f t="shared" si="55"/>
        <v>17.0538411598971</v>
      </c>
      <c r="S398" s="28">
        <f t="shared" si="50"/>
        <v>109.75487559109357</v>
      </c>
      <c r="T398" s="28">
        <f t="shared" si="51"/>
        <v>109.28552086236583</v>
      </c>
      <c r="U398" s="119">
        <f>46.3+33.9*LOG10($C$3)-13.82*LOG10($B$87)-$C$62+(44.9-6.55*LOG10($B$87))*LOG10(P398)</f>
        <v>162.25770153981347</v>
      </c>
      <c r="V398" s="119">
        <f>46.3+33.9*LOG10($F$3)-13.82*LOG10($B$87)-$C$63+(44.9-6.55*LOG10($B$87))*LOG10($P398)</f>
        <v>161.45135011585924</v>
      </c>
      <c r="W398">
        <f t="shared" si="52"/>
        <v>132.95952551971916</v>
      </c>
      <c r="X398">
        <f t="shared" si="53"/>
        <v>132.49017079099141</v>
      </c>
      <c r="Y398">
        <f t="shared" si="49"/>
        <v>26.058000000000238</v>
      </c>
    </row>
    <row r="399" spans="16:34" ht="19" x14ac:dyDescent="0.25">
      <c r="P399" s="118">
        <v>4.0699999999999701</v>
      </c>
      <c r="Q399" s="27">
        <f t="shared" si="54"/>
        <v>17.542450902002745</v>
      </c>
      <c r="R399" s="27">
        <f t="shared" si="55"/>
        <v>17.074830510806873</v>
      </c>
      <c r="S399" s="28">
        <f t="shared" si="50"/>
        <v>109.77624310405407</v>
      </c>
      <c r="T399" s="28">
        <f t="shared" si="51"/>
        <v>109.30688837532634</v>
      </c>
      <c r="U399" s="119">
        <f>46.3+33.9*LOG10($C$3)-13.82*LOG10($B$87)-$C$62+(44.9-6.55*LOG10($B$87))*LOG10(P399)</f>
        <v>162.29656718000092</v>
      </c>
      <c r="V399" s="119">
        <f>46.3+33.9*LOG10($F$3)-13.82*LOG10($B$87)-$C$63+(44.9-6.55*LOG10($B$87))*LOG10($P399)</f>
        <v>161.49021575604669</v>
      </c>
      <c r="W399">
        <f t="shared" si="52"/>
        <v>132.99089303267968</v>
      </c>
      <c r="X399">
        <f t="shared" si="53"/>
        <v>132.52153830395193</v>
      </c>
      <c r="Y399">
        <f t="shared" si="49"/>
        <v>26.068000000000239</v>
      </c>
    </row>
    <row r="400" spans="16:34" ht="19" x14ac:dyDescent="0.25">
      <c r="P400" s="118">
        <v>4.0799999999999699</v>
      </c>
      <c r="Q400" s="27">
        <f t="shared" si="54"/>
        <v>17.563988603056963</v>
      </c>
      <c r="R400" s="27">
        <f t="shared" si="55"/>
        <v>17.095794092073113</v>
      </c>
      <c r="S400" s="28">
        <f t="shared" si="50"/>
        <v>109.79755818134728</v>
      </c>
      <c r="T400" s="28">
        <f t="shared" si="51"/>
        <v>109.32820345261955</v>
      </c>
      <c r="U400" s="119">
        <f>46.3+33.9*LOG10($C$3)-13.82*LOG10($B$87)-$C$62+(44.9-6.55*LOG10($B$87))*LOG10(P400)</f>
        <v>162.3353374442884</v>
      </c>
      <c r="V400" s="119">
        <f>46.3+33.9*LOG10($F$3)-13.82*LOG10($B$87)-$C$63+(44.9-6.55*LOG10($B$87))*LOG10($P400)</f>
        <v>161.52898602033417</v>
      </c>
      <c r="W400">
        <f t="shared" si="52"/>
        <v>133.02220810997287</v>
      </c>
      <c r="X400">
        <f t="shared" si="53"/>
        <v>132.55285338124514</v>
      </c>
      <c r="Y400">
        <f t="shared" si="49"/>
        <v>26.078000000000241</v>
      </c>
    </row>
    <row r="401" spans="16:25" ht="19" x14ac:dyDescent="0.25">
      <c r="P401" s="118">
        <v>4.0899999999999697</v>
      </c>
      <c r="Q401" s="27">
        <f t="shared" si="54"/>
        <v>17.585499926003042</v>
      </c>
      <c r="R401" s="27">
        <f t="shared" si="55"/>
        <v>17.116731998379329</v>
      </c>
      <c r="S401" s="28">
        <f t="shared" si="50"/>
        <v>109.81882107969651</v>
      </c>
      <c r="T401" s="28">
        <f t="shared" si="51"/>
        <v>109.34946635096878</v>
      </c>
      <c r="U401" s="119">
        <f>46.3+33.9*LOG10($C$3)-13.82*LOG10($B$87)-$C$62+(44.9-6.55*LOG10($B$87))*LOG10(P401)</f>
        <v>162.37401279963325</v>
      </c>
      <c r="V401" s="119">
        <f>46.3+33.9*LOG10($F$3)-13.82*LOG10($B$87)-$C$63+(44.9-6.55*LOG10($B$87))*LOG10($P401)</f>
        <v>161.56766137567902</v>
      </c>
      <c r="W401">
        <f t="shared" si="52"/>
        <v>133.05347100832211</v>
      </c>
      <c r="X401">
        <f t="shared" si="53"/>
        <v>132.58411627959438</v>
      </c>
      <c r="Y401">
        <f t="shared" si="49"/>
        <v>26.088000000000243</v>
      </c>
    </row>
    <row r="402" spans="16:25" ht="19" x14ac:dyDescent="0.25">
      <c r="P402" s="118">
        <v>4.0999999999999703</v>
      </c>
      <c r="Q402" s="27">
        <f t="shared" si="54"/>
        <v>17.606984967523289</v>
      </c>
      <c r="R402" s="27">
        <f t="shared" si="55"/>
        <v>17.137644323830614</v>
      </c>
      <c r="S402" s="28">
        <f t="shared" si="50"/>
        <v>109.84003205394438</v>
      </c>
      <c r="T402" s="28">
        <f t="shared" si="51"/>
        <v>109.37067732521666</v>
      </c>
      <c r="U402" s="119">
        <f>46.3+33.9*LOG10($C$3)-13.82*LOG10($B$87)-$C$62+(44.9-6.55*LOG10($B$87))*LOG10(P402)</f>
        <v>162.41259370957195</v>
      </c>
      <c r="V402" s="119">
        <f>46.3+33.9*LOG10($F$3)-13.82*LOG10($B$87)-$C$63+(44.9-6.55*LOG10($B$87))*LOG10($P402)</f>
        <v>161.60624228561772</v>
      </c>
      <c r="W402">
        <f t="shared" si="52"/>
        <v>133.08468198256998</v>
      </c>
      <c r="X402">
        <f t="shared" si="53"/>
        <v>132.61532725384225</v>
      </c>
      <c r="Y402">
        <f t="shared" si="49"/>
        <v>26.098000000000244</v>
      </c>
    </row>
    <row r="403" spans="16:25" ht="19" x14ac:dyDescent="0.25">
      <c r="P403" s="118">
        <v>4.1099999999999701</v>
      </c>
      <c r="Q403" s="27">
        <f t="shared" si="54"/>
        <v>17.628443823710843</v>
      </c>
      <c r="R403" s="27">
        <f t="shared" si="55"/>
        <v>17.158531161958603</v>
      </c>
      <c r="S403" s="28">
        <f t="shared" si="50"/>
        <v>109.86119135707106</v>
      </c>
      <c r="T403" s="28">
        <f t="shared" si="51"/>
        <v>109.39183662834333</v>
      </c>
      <c r="U403" s="119">
        <f>46.3+33.9*LOG10($C$3)-13.82*LOG10($B$87)-$C$62+(44.9-6.55*LOG10($B$87))*LOG10(P403)</f>
        <v>162.45108063425326</v>
      </c>
      <c r="V403" s="119">
        <f>46.3+33.9*LOG10($F$3)-13.82*LOG10($B$87)-$C$63+(44.9-6.55*LOG10($B$87))*LOG10($P403)</f>
        <v>161.64472921029903</v>
      </c>
      <c r="W403">
        <f t="shared" si="52"/>
        <v>133.11584128569666</v>
      </c>
      <c r="X403">
        <f t="shared" si="53"/>
        <v>132.64648655696894</v>
      </c>
      <c r="Y403">
        <f t="shared" si="49"/>
        <v>26.108000000000246</v>
      </c>
    </row>
    <row r="404" spans="16:25" ht="19" x14ac:dyDescent="0.25">
      <c r="P404" s="118">
        <v>4.1199999999999699</v>
      </c>
      <c r="Q404" s="27">
        <f t="shared" si="54"/>
        <v>17.649876590074705</v>
      </c>
      <c r="R404" s="27">
        <f t="shared" si="55"/>
        <v>17.179392605726349</v>
      </c>
      <c r="S404" s="28">
        <f t="shared" si="50"/>
        <v>109.88229924021238</v>
      </c>
      <c r="T404" s="28">
        <f t="shared" si="51"/>
        <v>109.41294451148464</v>
      </c>
      <c r="U404" s="119">
        <f>46.3+33.9*LOG10($C$3)-13.82*LOG10($B$87)-$C$62+(44.9-6.55*LOG10($B$87))*LOG10(P404)</f>
        <v>162.48947403047137</v>
      </c>
      <c r="V404" s="119">
        <f>46.3+33.9*LOG10($F$3)-13.82*LOG10($B$87)-$C$63+(44.9-6.55*LOG10($B$87))*LOG10($P404)</f>
        <v>161.68312260651714</v>
      </c>
      <c r="W404">
        <f t="shared" si="52"/>
        <v>133.14694916883798</v>
      </c>
      <c r="X404">
        <f t="shared" si="53"/>
        <v>132.67759444011023</v>
      </c>
      <c r="Y404">
        <f t="shared" si="49"/>
        <v>26.118000000000247</v>
      </c>
    </row>
    <row r="405" spans="16:25" ht="19" x14ac:dyDescent="0.25">
      <c r="P405" s="118">
        <v>4.1299999999999697</v>
      </c>
      <c r="Q405" s="27">
        <f t="shared" si="54"/>
        <v>17.671283361544656</v>
      </c>
      <c r="R405" s="27">
        <f t="shared" si="55"/>
        <v>17.200228747533156</v>
      </c>
      <c r="S405" s="28">
        <f t="shared" si="50"/>
        <v>109.9033559526777</v>
      </c>
      <c r="T405" s="28">
        <f t="shared" si="51"/>
        <v>109.43400122394996</v>
      </c>
      <c r="U405" s="119">
        <f>46.3+33.9*LOG10($C$3)-13.82*LOG10($B$87)-$C$62+(44.9-6.55*LOG10($B$87))*LOG10(P405)</f>
        <v>162.5277743516983</v>
      </c>
      <c r="V405" s="119">
        <f>46.3+33.9*LOG10($F$3)-13.82*LOG10($B$87)-$C$63+(44.9-6.55*LOG10($B$87))*LOG10($P405)</f>
        <v>161.72142292774407</v>
      </c>
      <c r="W405">
        <f t="shared" si="52"/>
        <v>133.17800588130331</v>
      </c>
      <c r="X405">
        <f t="shared" si="53"/>
        <v>132.70865115257556</v>
      </c>
      <c r="Y405">
        <f t="shared" si="49"/>
        <v>26.128000000000249</v>
      </c>
    </row>
    <row r="406" spans="16:25" ht="19" x14ac:dyDescent="0.25">
      <c r="P406" s="118">
        <v>4.1399999999999704</v>
      </c>
      <c r="Q406" s="27">
        <f t="shared" si="54"/>
        <v>17.692664232476215</v>
      </c>
      <c r="R406" s="27">
        <f t="shared" si="55"/>
        <v>17.221039679219338</v>
      </c>
      <c r="S406" s="28">
        <f t="shared" si="50"/>
        <v>109.92436174196766</v>
      </c>
      <c r="T406" s="28">
        <f t="shared" si="51"/>
        <v>109.45500701323992</v>
      </c>
      <c r="U406" s="119">
        <f>46.3+33.9*LOG10($C$3)-13.82*LOG10($B$87)-$C$62+(44.9-6.55*LOG10($B$87))*LOG10(P406)</f>
        <v>162.56598204811601</v>
      </c>
      <c r="V406" s="119">
        <f>46.3+33.9*LOG10($F$3)-13.82*LOG10($B$87)-$C$63+(44.9-6.55*LOG10($B$87))*LOG10($P406)</f>
        <v>161.75963062416179</v>
      </c>
      <c r="W406">
        <f t="shared" si="52"/>
        <v>133.20901167059327</v>
      </c>
      <c r="X406">
        <f t="shared" si="53"/>
        <v>132.73965694186552</v>
      </c>
      <c r="Y406">
        <f t="shared" si="49"/>
        <v>26.13800000000025</v>
      </c>
    </row>
    <row r="407" spans="16:25" ht="19" x14ac:dyDescent="0.25">
      <c r="P407" s="118">
        <v>4.1499999999999702</v>
      </c>
      <c r="Q407" s="27">
        <f t="shared" si="54"/>
        <v>17.714019296655437</v>
      </c>
      <c r="R407" s="27">
        <f t="shared" si="55"/>
        <v>17.241825492070948</v>
      </c>
      <c r="S407" s="28">
        <f t="shared" si="50"/>
        <v>109.94531685379154</v>
      </c>
      <c r="T407" s="28">
        <f t="shared" si="51"/>
        <v>109.4759621250638</v>
      </c>
      <c r="U407" s="119">
        <f>46.3+33.9*LOG10($C$3)-13.82*LOG10($B$87)-$C$62+(44.9-6.55*LOG10($B$87))*LOG10(P407)</f>
        <v>162.60409756664825</v>
      </c>
      <c r="V407" s="119">
        <f>46.3+33.9*LOG10($F$3)-13.82*LOG10($B$87)-$C$63+(44.9-6.55*LOG10($B$87))*LOG10($P407)</f>
        <v>161.79774614269402</v>
      </c>
      <c r="W407">
        <f t="shared" si="52"/>
        <v>133.23996678241716</v>
      </c>
      <c r="X407">
        <f t="shared" si="53"/>
        <v>132.7706120536894</v>
      </c>
      <c r="Y407">
        <f t="shared" si="49"/>
        <v>26.148000000000252</v>
      </c>
    </row>
    <row r="408" spans="16:25" ht="19" x14ac:dyDescent="0.25">
      <c r="P408" s="118">
        <v>4.1599999999999699</v>
      </c>
      <c r="Q408" s="27">
        <f t="shared" si="54"/>
        <v>17.735348647303756</v>
      </c>
      <c r="R408" s="27">
        <f t="shared" si="55"/>
        <v>17.262586276824464</v>
      </c>
      <c r="S408" s="28">
        <f t="shared" si="50"/>
        <v>109.96622153208453</v>
      </c>
      <c r="T408" s="28">
        <f t="shared" si="51"/>
        <v>109.4968668033568</v>
      </c>
      <c r="U408" s="119">
        <f>46.3+33.9*LOG10($C$3)-13.82*LOG10($B$87)-$C$62+(44.9-6.55*LOG10($B$87))*LOG10(P408)</f>
        <v>162.64212135099189</v>
      </c>
      <c r="V408" s="119">
        <f>46.3+33.9*LOG10($F$3)-13.82*LOG10($B$87)-$C$63+(44.9-6.55*LOG10($B$87))*LOG10($P408)</f>
        <v>161.83576992703766</v>
      </c>
      <c r="W408">
        <f t="shared" si="52"/>
        <v>133.27087146071014</v>
      </c>
      <c r="X408">
        <f t="shared" si="53"/>
        <v>132.80151673198239</v>
      </c>
      <c r="Y408">
        <f t="shared" si="49"/>
        <v>26.158000000000253</v>
      </c>
    </row>
    <row r="409" spans="16:25" ht="19" x14ac:dyDescent="0.25">
      <c r="P409" s="118">
        <v>4.1699999999999697</v>
      </c>
      <c r="Q409" s="27">
        <f t="shared" si="54"/>
        <v>17.756652377082716</v>
      </c>
      <c r="R409" s="27">
        <f t="shared" si="55"/>
        <v>17.283322123671397</v>
      </c>
      <c r="S409" s="28">
        <f t="shared" si="50"/>
        <v>109.98707601902483</v>
      </c>
      <c r="T409" s="28">
        <f t="shared" si="51"/>
        <v>109.51772129029709</v>
      </c>
      <c r="U409" s="119">
        <f>46.3+33.9*LOG10($C$3)-13.82*LOG10($B$87)-$C$62+(44.9-6.55*LOG10($B$87))*LOG10(P409)</f>
        <v>162.68005384164783</v>
      </c>
      <c r="V409" s="119">
        <f>46.3+33.9*LOG10($F$3)-13.82*LOG10($B$87)-$C$63+(44.9-6.55*LOG10($B$87))*LOG10($P409)</f>
        <v>161.87370241769361</v>
      </c>
      <c r="W409">
        <f t="shared" si="52"/>
        <v>133.30172594765043</v>
      </c>
      <c r="X409">
        <f t="shared" si="53"/>
        <v>132.8323712189227</v>
      </c>
      <c r="Y409">
        <f t="shared" si="49"/>
        <v>26.168000000000255</v>
      </c>
    </row>
    <row r="410" spans="16:25" ht="19" x14ac:dyDescent="0.25">
      <c r="P410" s="118">
        <v>4.1799999999999704</v>
      </c>
      <c r="Q410" s="27">
        <f t="shared" si="54"/>
        <v>17.777930578098658</v>
      </c>
      <c r="R410" s="27">
        <f t="shared" si="55"/>
        <v>17.304033122262858</v>
      </c>
      <c r="S410" s="28">
        <f t="shared" si="50"/>
        <v>110.00788055505038</v>
      </c>
      <c r="T410" s="28">
        <f t="shared" si="51"/>
        <v>109.53852582632265</v>
      </c>
      <c r="U410" s="119">
        <f>46.3+33.9*LOG10($C$3)-13.82*LOG10($B$87)-$C$62+(44.9-6.55*LOG10($B$87))*LOG10(P410)</f>
        <v>162.71789547595174</v>
      </c>
      <c r="V410" s="119">
        <f>46.3+33.9*LOG10($F$3)-13.82*LOG10($B$87)-$C$63+(44.9-6.55*LOG10($B$87))*LOG10($P410)</f>
        <v>161.91154405199751</v>
      </c>
      <c r="W410">
        <f t="shared" si="52"/>
        <v>133.33253048367598</v>
      </c>
      <c r="X410">
        <f t="shared" si="53"/>
        <v>132.86317575494826</v>
      </c>
      <c r="Y410">
        <f t="shared" si="49"/>
        <v>26.178000000000257</v>
      </c>
    </row>
    <row r="411" spans="16:25" ht="19" x14ac:dyDescent="0.25">
      <c r="P411" s="118">
        <v>4.1899999999999702</v>
      </c>
      <c r="Q411" s="27">
        <f t="shared" si="54"/>
        <v>17.799183341907383</v>
      </c>
      <c r="R411" s="27">
        <f t="shared" si="55"/>
        <v>17.324719361714081</v>
      </c>
      <c r="S411" s="28">
        <f t="shared" si="50"/>
        <v>110.02863537887559</v>
      </c>
      <c r="T411" s="28">
        <f t="shared" si="51"/>
        <v>109.55928065014785</v>
      </c>
      <c r="U411" s="119">
        <f>46.3+33.9*LOG10($C$3)-13.82*LOG10($B$87)-$C$62+(44.9-6.55*LOG10($B$87))*LOG10(P411)</f>
        <v>162.75564668810426</v>
      </c>
      <c r="V411" s="119">
        <f>46.3+33.9*LOG10($F$3)-13.82*LOG10($B$87)-$C$63+(44.9-6.55*LOG10($B$87))*LOG10($P411)</f>
        <v>161.94929526415004</v>
      </c>
      <c r="W411">
        <f t="shared" si="52"/>
        <v>133.3632853075012</v>
      </c>
      <c r="X411">
        <f t="shared" si="53"/>
        <v>132.89393057877348</v>
      </c>
      <c r="Y411">
        <f t="shared" si="49"/>
        <v>26.188000000000258</v>
      </c>
    </row>
    <row r="412" spans="16:25" ht="19" x14ac:dyDescent="0.25">
      <c r="P412" s="118">
        <v>4.19999999999997</v>
      </c>
      <c r="Q412" s="27">
        <f t="shared" si="54"/>
        <v>17.82041075951874</v>
      </c>
      <c r="R412" s="27">
        <f t="shared" si="55"/>
        <v>17.345380930608918</v>
      </c>
      <c r="S412" s="28">
        <f t="shared" si="50"/>
        <v>110.04934072750768</v>
      </c>
      <c r="T412" s="28">
        <f t="shared" si="51"/>
        <v>109.57998599877996</v>
      </c>
      <c r="U412" s="119">
        <f>46.3+33.9*LOG10($C$3)-13.82*LOG10($B$87)-$C$62+(44.9-6.55*LOG10($B$87))*LOG10(P412)</f>
        <v>162.79330790920091</v>
      </c>
      <c r="V412" s="119">
        <f>46.3+33.9*LOG10($F$3)-13.82*LOG10($B$87)-$C$63+(44.9-6.55*LOG10($B$87))*LOG10($P412)</f>
        <v>161.98695648524668</v>
      </c>
      <c r="W412">
        <f t="shared" si="52"/>
        <v>133.3939906561333</v>
      </c>
      <c r="X412">
        <f t="shared" si="53"/>
        <v>132.92463592740557</v>
      </c>
      <c r="Y412">
        <f t="shared" si="49"/>
        <v>26.19800000000026</v>
      </c>
    </row>
    <row r="413" spans="16:25" ht="19" x14ac:dyDescent="0.25">
      <c r="P413" s="118">
        <v>4.2099999999999698</v>
      </c>
      <c r="Q413" s="27">
        <f t="shared" si="54"/>
        <v>17.841612921401175</v>
      </c>
      <c r="R413" s="27">
        <f t="shared" si="55"/>
        <v>17.366017917004243</v>
      </c>
      <c r="S413" s="28">
        <f t="shared" si="50"/>
        <v>110.06999683626304</v>
      </c>
      <c r="T413" s="28">
        <f t="shared" si="51"/>
        <v>109.60064210753531</v>
      </c>
      <c r="U413" s="119">
        <f>46.3+33.9*LOG10($C$3)-13.82*LOG10($B$87)-$C$62+(44.9-6.55*LOG10($B$87))*LOG10(P413)</f>
        <v>162.83087956726152</v>
      </c>
      <c r="V413" s="119">
        <f>46.3+33.9*LOG10($F$3)-13.82*LOG10($B$87)-$C$63+(44.9-6.55*LOG10($B$87))*LOG10($P413)</f>
        <v>162.02452814330729</v>
      </c>
      <c r="W413">
        <f t="shared" si="52"/>
        <v>133.42464676488865</v>
      </c>
      <c r="X413">
        <f t="shared" si="53"/>
        <v>132.95529203616093</v>
      </c>
      <c r="Y413">
        <f t="shared" si="49"/>
        <v>26.208000000000261</v>
      </c>
    </row>
    <row r="414" spans="16:25" ht="19" x14ac:dyDescent="0.25">
      <c r="P414" s="118">
        <v>4.2199999999999704</v>
      </c>
      <c r="Q414" s="27">
        <f t="shared" si="54"/>
        <v>17.862789917486221</v>
      </c>
      <c r="R414" s="27">
        <f t="shared" si="55"/>
        <v>17.386630408434328</v>
      </c>
      <c r="S414" s="28">
        <f t="shared" si="50"/>
        <v>110.09060393878316</v>
      </c>
      <c r="T414" s="28">
        <f t="shared" si="51"/>
        <v>109.62124921005542</v>
      </c>
      <c r="U414" s="119">
        <f>46.3+33.9*LOG10($C$3)-13.82*LOG10($B$87)-$C$62+(44.9-6.55*LOG10($B$87))*LOG10(P414)</f>
        <v>162.86836208725964</v>
      </c>
      <c r="V414" s="119">
        <f>46.3+33.9*LOG10($F$3)-13.82*LOG10($B$87)-$C$63+(44.9-6.55*LOG10($B$87))*LOG10($P414)</f>
        <v>162.06201066330541</v>
      </c>
      <c r="W414">
        <f t="shared" si="52"/>
        <v>133.45525386740877</v>
      </c>
      <c r="X414">
        <f t="shared" si="53"/>
        <v>132.98589913868105</v>
      </c>
      <c r="Y414">
        <f t="shared" si="49"/>
        <v>26.218000000000263</v>
      </c>
    </row>
    <row r="415" spans="16:25" ht="19" x14ac:dyDescent="0.25">
      <c r="P415" s="118">
        <v>4.2299999999999702</v>
      </c>
      <c r="Q415" s="27">
        <f t="shared" si="54"/>
        <v>17.883941837172962</v>
      </c>
      <c r="R415" s="27">
        <f t="shared" si="55"/>
        <v>17.407218491915184</v>
      </c>
      <c r="S415" s="28">
        <f t="shared" si="50"/>
        <v>110.11116226705053</v>
      </c>
      <c r="T415" s="28">
        <f t="shared" si="51"/>
        <v>109.64180753832279</v>
      </c>
      <c r="U415" s="119">
        <f>46.3+33.9*LOG10($C$3)-13.82*LOG10($B$87)-$C$62+(44.9-6.55*LOG10($B$87))*LOG10(P415)</f>
        <v>162.90575589115116</v>
      </c>
      <c r="V415" s="119">
        <f>46.3+33.9*LOG10($F$3)-13.82*LOG10($B$87)-$C$63+(44.9-6.55*LOG10($B$87))*LOG10($P415)</f>
        <v>162.09940446719693</v>
      </c>
      <c r="W415">
        <f t="shared" si="52"/>
        <v>133.48581219567615</v>
      </c>
      <c r="X415">
        <f t="shared" si="53"/>
        <v>133.01645746694842</v>
      </c>
      <c r="Y415">
        <f t="shared" si="49"/>
        <v>26.228000000000264</v>
      </c>
    </row>
    <row r="416" spans="16:25" ht="19" x14ac:dyDescent="0.25">
      <c r="P416" s="118">
        <v>4.23999999999997</v>
      </c>
      <c r="Q416" s="27">
        <f t="shared" si="54"/>
        <v>17.905068769332427</v>
      </c>
      <c r="R416" s="27">
        <f t="shared" si="55"/>
        <v>17.427782253948859</v>
      </c>
      <c r="S416" s="28">
        <f t="shared" si="50"/>
        <v>110.13167205140434</v>
      </c>
      <c r="T416" s="28">
        <f t="shared" si="51"/>
        <v>109.6623173226766</v>
      </c>
      <c r="U416" s="119">
        <f>46.3+33.9*LOG10($C$3)-13.82*LOG10($B$87)-$C$62+(44.9-6.55*LOG10($B$87))*LOG10(P416)</f>
        <v>162.94306139790294</v>
      </c>
      <c r="V416" s="119">
        <f>46.3+33.9*LOG10($F$3)-13.82*LOG10($B$87)-$C$63+(44.9-6.55*LOG10($B$87))*LOG10($P416)</f>
        <v>162.13670997394871</v>
      </c>
      <c r="W416">
        <f t="shared" si="52"/>
        <v>133.51632198002994</v>
      </c>
      <c r="X416">
        <f t="shared" si="53"/>
        <v>133.04696725130222</v>
      </c>
      <c r="Y416">
        <f t="shared" si="49"/>
        <v>26.238000000000266</v>
      </c>
    </row>
    <row r="417" spans="16:25" ht="19" x14ac:dyDescent="0.25">
      <c r="P417" s="118">
        <v>4.2499999999999698</v>
      </c>
      <c r="Q417" s="27">
        <f t="shared" si="54"/>
        <v>17.926170802311951</v>
      </c>
      <c r="R417" s="27">
        <f t="shared" si="55"/>
        <v>17.44832178052765</v>
      </c>
      <c r="S417" s="28">
        <f t="shared" si="50"/>
        <v>110.15213352055591</v>
      </c>
      <c r="T417" s="28">
        <f t="shared" si="51"/>
        <v>109.68277879182818</v>
      </c>
      <c r="U417" s="119">
        <f>46.3+33.9*LOG10($C$3)-13.82*LOG10($B$87)-$C$62+(44.9-6.55*LOG10($B$87))*LOG10(P417)</f>
        <v>162.98027902352092</v>
      </c>
      <c r="V417" s="119">
        <f>46.3+33.9*LOG10($F$3)-13.82*LOG10($B$87)-$C$63+(44.9-6.55*LOG10($B$87))*LOG10($P417)</f>
        <v>162.1739275995667</v>
      </c>
      <c r="W417">
        <f t="shared" si="52"/>
        <v>133.54678344918153</v>
      </c>
      <c r="X417">
        <f t="shared" si="53"/>
        <v>133.07742872045381</v>
      </c>
      <c r="Y417">
        <f t="shared" si="49"/>
        <v>26.248000000000268</v>
      </c>
    </row>
    <row r="418" spans="16:25" ht="19" x14ac:dyDescent="0.25">
      <c r="P418" s="118">
        <v>4.2599999999999696</v>
      </c>
      <c r="Q418" s="27">
        <f t="shared" si="54"/>
        <v>17.947248023939476</v>
      </c>
      <c r="R418" s="27">
        <f t="shared" si="55"/>
        <v>17.468837157138317</v>
      </c>
      <c r="S418" s="28">
        <f t="shared" si="50"/>
        <v>110.17254690160405</v>
      </c>
      <c r="T418" s="28">
        <f t="shared" si="51"/>
        <v>109.70319217287633</v>
      </c>
      <c r="U418" s="119">
        <f>46.3+33.9*LOG10($C$3)-13.82*LOG10($B$87)-$C$62+(44.9-6.55*LOG10($B$87))*LOG10(P418)</f>
        <v>163.01740918107799</v>
      </c>
      <c r="V418" s="119">
        <f>46.3+33.9*LOG10($F$3)-13.82*LOG10($B$87)-$C$63+(44.9-6.55*LOG10($B$87))*LOG10($P418)</f>
        <v>162.21105775712377</v>
      </c>
      <c r="W418">
        <f t="shared" si="52"/>
        <v>133.57719683022967</v>
      </c>
      <c r="X418">
        <f t="shared" si="53"/>
        <v>133.10784210150194</v>
      </c>
      <c r="Y418">
        <f t="shared" si="49"/>
        <v>26.258000000000269</v>
      </c>
    </row>
    <row r="419" spans="16:25" ht="19" x14ac:dyDescent="0.25">
      <c r="P419" s="118">
        <v>4.2699999999999703</v>
      </c>
      <c r="Q419" s="27">
        <f t="shared" si="54"/>
        <v>17.968300521527837</v>
      </c>
      <c r="R419" s="27">
        <f t="shared" si="55"/>
        <v>17.489328468766235</v>
      </c>
      <c r="S419" s="28">
        <f t="shared" si="50"/>
        <v>110.19291242005016</v>
      </c>
      <c r="T419" s="28">
        <f t="shared" si="51"/>
        <v>109.72355769132243</v>
      </c>
      <c r="U419" s="119">
        <f>46.3+33.9*LOG10($C$3)-13.82*LOG10($B$87)-$C$62+(44.9-6.55*LOG10($B$87))*LOG10(P419)</f>
        <v>163.05445228074149</v>
      </c>
      <c r="V419" s="119">
        <f>46.3+33.9*LOG10($F$3)-13.82*LOG10($B$87)-$C$63+(44.9-6.55*LOG10($B$87))*LOG10($P419)</f>
        <v>162.24810085678723</v>
      </c>
      <c r="W419">
        <f t="shared" si="52"/>
        <v>133.60756234867577</v>
      </c>
      <c r="X419">
        <f t="shared" si="53"/>
        <v>133.13820761994805</v>
      </c>
      <c r="Y419">
        <f t="shared" si="49"/>
        <v>26.268000000000271</v>
      </c>
    </row>
    <row r="420" spans="16:25" ht="19" x14ac:dyDescent="0.25">
      <c r="P420" s="118">
        <v>4.2799999999999701</v>
      </c>
      <c r="Q420" s="27">
        <f t="shared" si="54"/>
        <v>17.989328381878952</v>
      </c>
      <c r="R420" s="27">
        <f t="shared" si="55"/>
        <v>17.509795799899496</v>
      </c>
      <c r="S420" s="28">
        <f t="shared" si="50"/>
        <v>110.21323029981312</v>
      </c>
      <c r="T420" s="28">
        <f t="shared" si="51"/>
        <v>109.7438755710854</v>
      </c>
      <c r="U420" s="119">
        <f>46.3+33.9*LOG10($C$3)-13.82*LOG10($B$87)-$C$62+(44.9-6.55*LOG10($B$87))*LOG10(P420)</f>
        <v>163.09140872980032</v>
      </c>
      <c r="V420" s="119">
        <f>46.3+33.9*LOG10($F$3)-13.82*LOG10($B$87)-$C$63+(44.9-6.55*LOG10($B$87))*LOG10($P420)</f>
        <v>162.28505730584607</v>
      </c>
      <c r="W420">
        <f t="shared" si="52"/>
        <v>133.63788022843875</v>
      </c>
      <c r="X420">
        <f t="shared" si="53"/>
        <v>133.16852549971102</v>
      </c>
      <c r="Y420">
        <f t="shared" si="49"/>
        <v>26.278000000000272</v>
      </c>
    </row>
    <row r="421" spans="16:25" ht="19" x14ac:dyDescent="0.25">
      <c r="P421" s="118">
        <v>4.2899999999999698</v>
      </c>
      <c r="Q421" s="27">
        <f t="shared" si="54"/>
        <v>18.01033169128802</v>
      </c>
      <c r="R421" s="27">
        <f t="shared" si="55"/>
        <v>17.53023923453296</v>
      </c>
      <c r="S421" s="28">
        <f t="shared" si="50"/>
        <v>110.23350076324417</v>
      </c>
      <c r="T421" s="28">
        <f t="shared" si="51"/>
        <v>109.76414603451643</v>
      </c>
      <c r="U421" s="119">
        <f>46.3+33.9*LOG10($C$3)-13.82*LOG10($B$87)-$C$62+(44.9-6.55*LOG10($B$87))*LOG10(P421)</f>
        <v>163.12827893269196</v>
      </c>
      <c r="V421" s="119">
        <f>46.3+33.9*LOG10($F$3)-13.82*LOG10($B$87)-$C$63+(44.9-6.55*LOG10($B$87))*LOG10($P421)</f>
        <v>162.3219275087377</v>
      </c>
      <c r="W421">
        <f t="shared" si="52"/>
        <v>133.66815069186978</v>
      </c>
      <c r="X421">
        <f t="shared" si="53"/>
        <v>133.19879596314206</v>
      </c>
      <c r="Y421">
        <f t="shared" si="49"/>
        <v>26.288000000000274</v>
      </c>
    </row>
    <row r="422" spans="16:25" ht="19" x14ac:dyDescent="0.25">
      <c r="P422" s="118">
        <v>4.2999999999999696</v>
      </c>
      <c r="Q422" s="27">
        <f t="shared" si="54"/>
        <v>18.031310535547647</v>
      </c>
      <c r="R422" s="27">
        <f t="shared" si="55"/>
        <v>17.550658856172308</v>
      </c>
      <c r="S422" s="28">
        <f t="shared" si="50"/>
        <v>110.25372403114142</v>
      </c>
      <c r="T422" s="28">
        <f t="shared" si="51"/>
        <v>109.78436930241368</v>
      </c>
      <c r="U422" s="119">
        <f>46.3+33.9*LOG10($C$3)-13.82*LOG10($B$87)-$C$62+(44.9-6.55*LOG10($B$87))*LOG10(P422)</f>
        <v>163.16506329102887</v>
      </c>
      <c r="V422" s="119">
        <f>46.3+33.9*LOG10($F$3)-13.82*LOG10($B$87)-$C$63+(44.9-6.55*LOG10($B$87))*LOG10($P422)</f>
        <v>162.35871186707465</v>
      </c>
      <c r="W422">
        <f t="shared" si="52"/>
        <v>133.69837395976705</v>
      </c>
      <c r="X422">
        <f t="shared" si="53"/>
        <v>133.2290192310393</v>
      </c>
      <c r="Y422">
        <f t="shared" ref="Y422:Y485" si="56">Y421+0.01</f>
        <v>26.298000000000275</v>
      </c>
    </row>
    <row r="423" spans="16:25" ht="19" x14ac:dyDescent="0.25">
      <c r="P423" s="118">
        <v>4.3099999999999703</v>
      </c>
      <c r="Q423" s="27">
        <f t="shared" si="54"/>
        <v>18.052264999951937</v>
      </c>
      <c r="R423" s="27">
        <f t="shared" si="55"/>
        <v>17.571054747838001</v>
      </c>
      <c r="S423" s="28">
        <f t="shared" si="50"/>
        <v>110.27390032276432</v>
      </c>
      <c r="T423" s="28">
        <f t="shared" si="51"/>
        <v>109.80454559403658</v>
      </c>
      <c r="U423" s="119">
        <f>46.3+33.9*LOG10($C$3)-13.82*LOG10($B$87)-$C$62+(44.9-6.55*LOG10($B$87))*LOG10(P423)</f>
        <v>163.20176220362492</v>
      </c>
      <c r="V423" s="119">
        <f>46.3+33.9*LOG10($F$3)-13.82*LOG10($B$87)-$C$63+(44.9-6.55*LOG10($B$87))*LOG10($P423)</f>
        <v>162.3954107796707</v>
      </c>
      <c r="W423">
        <f t="shared" si="52"/>
        <v>133.72855025138995</v>
      </c>
      <c r="X423">
        <f t="shared" si="53"/>
        <v>133.25919552266222</v>
      </c>
      <c r="Y423">
        <f t="shared" si="56"/>
        <v>26.308000000000277</v>
      </c>
    </row>
    <row r="424" spans="16:25" ht="19" x14ac:dyDescent="0.25">
      <c r="P424" s="118">
        <v>4.3199999999999701</v>
      </c>
      <c r="Q424" s="27">
        <f t="shared" si="54"/>
        <v>18.073195169300522</v>
      </c>
      <c r="R424" s="27">
        <f t="shared" si="55"/>
        <v>17.591426992069209</v>
      </c>
      <c r="S424" s="28">
        <f t="shared" si="50"/>
        <v>110.29402985584792</v>
      </c>
      <c r="T424" s="28">
        <f t="shared" si="51"/>
        <v>109.82467512712019</v>
      </c>
      <c r="U424" s="119">
        <f>46.3+33.9*LOG10($C$3)-13.82*LOG10($B$87)-$C$62+(44.9-6.55*LOG10($B$87))*LOG10(P424)</f>
        <v>163.23837606652111</v>
      </c>
      <c r="V424" s="119">
        <f>46.3+33.9*LOG10($F$3)-13.82*LOG10($B$87)-$C$63+(44.9-6.55*LOG10($B$87))*LOG10($P424)</f>
        <v>162.43202464256689</v>
      </c>
      <c r="W424">
        <f t="shared" si="52"/>
        <v>133.75867978447354</v>
      </c>
      <c r="X424">
        <f t="shared" si="53"/>
        <v>133.28932505574582</v>
      </c>
      <c r="Y424">
        <f t="shared" si="56"/>
        <v>26.318000000000279</v>
      </c>
    </row>
    <row r="425" spans="16:25" ht="19" x14ac:dyDescent="0.25">
      <c r="P425" s="118">
        <v>4.3299999999999699</v>
      </c>
      <c r="Q425" s="27">
        <f t="shared" si="54"/>
        <v>18.09410112790259</v>
      </c>
      <c r="R425" s="27">
        <f t="shared" si="55"/>
        <v>17.611775670927731</v>
      </c>
      <c r="S425" s="28">
        <f t="shared" si="50"/>
        <v>110.31411284661699</v>
      </c>
      <c r="T425" s="28">
        <f t="shared" si="51"/>
        <v>109.84475811788926</v>
      </c>
      <c r="U425" s="119">
        <f>46.3+33.9*LOG10($C$3)-13.82*LOG10($B$87)-$C$62+(44.9-6.55*LOG10($B$87))*LOG10(P425)</f>
        <v>163.2749052730114</v>
      </c>
      <c r="V425" s="119">
        <f>46.3+33.9*LOG10($F$3)-13.82*LOG10($B$87)-$C$63+(44.9-6.55*LOG10($B$87))*LOG10($P425)</f>
        <v>162.46855384905717</v>
      </c>
      <c r="W425">
        <f t="shared" si="52"/>
        <v>133.78876277524262</v>
      </c>
      <c r="X425">
        <f t="shared" si="53"/>
        <v>133.31940804651489</v>
      </c>
      <c r="Y425">
        <f t="shared" si="56"/>
        <v>26.32800000000028</v>
      </c>
    </row>
    <row r="426" spans="16:25" ht="19" x14ac:dyDescent="0.25">
      <c r="P426" s="118">
        <v>4.3399999999999697</v>
      </c>
      <c r="Q426" s="27">
        <f t="shared" si="54"/>
        <v>18.114982959580825</v>
      </c>
      <c r="R426" s="27">
        <f t="shared" si="55"/>
        <v>17.632100866001835</v>
      </c>
      <c r="S426" s="28">
        <f t="shared" si="50"/>
        <v>110.3341495097999</v>
      </c>
      <c r="T426" s="28">
        <f t="shared" si="51"/>
        <v>109.86479478107216</v>
      </c>
      <c r="U426" s="119">
        <f>46.3+33.9*LOG10($C$3)-13.82*LOG10($B$87)-$C$62+(44.9-6.55*LOG10($B$87))*LOG10(P426)</f>
        <v>163.31135021366794</v>
      </c>
      <c r="V426" s="119">
        <f>46.3+33.9*LOG10($F$3)-13.82*LOG10($B$87)-$C$63+(44.9-6.55*LOG10($B$87))*LOG10($P426)</f>
        <v>162.50499878971371</v>
      </c>
      <c r="W426">
        <f t="shared" si="52"/>
        <v>133.81879943842554</v>
      </c>
      <c r="X426">
        <f t="shared" si="53"/>
        <v>133.34944470969779</v>
      </c>
      <c r="Y426">
        <f t="shared" si="56"/>
        <v>26.338000000000282</v>
      </c>
    </row>
    <row r="427" spans="16:25" ht="19" x14ac:dyDescent="0.25">
      <c r="P427" s="118">
        <v>4.3499999999999703</v>
      </c>
      <c r="Q427" s="27">
        <f t="shared" si="54"/>
        <v>18.135840747675356</v>
      </c>
      <c r="R427" s="27">
        <f t="shared" si="55"/>
        <v>17.652402658410086</v>
      </c>
      <c r="S427" s="28">
        <f t="shared" si="50"/>
        <v>110.35414005864243</v>
      </c>
      <c r="T427" s="28">
        <f t="shared" si="51"/>
        <v>109.88478532991469</v>
      </c>
      <c r="U427" s="119">
        <f>46.3+33.9*LOG10($C$3)-13.82*LOG10($B$87)-$C$62+(44.9-6.55*LOG10($B$87))*LOG10(P427)</f>
        <v>163.34771127636623</v>
      </c>
      <c r="V427" s="119">
        <f>46.3+33.9*LOG10($F$3)-13.82*LOG10($B$87)-$C$63+(44.9-6.55*LOG10($B$87))*LOG10($P427)</f>
        <v>162.541359852412</v>
      </c>
      <c r="W427">
        <f t="shared" si="52"/>
        <v>133.84878998726808</v>
      </c>
      <c r="X427">
        <f t="shared" si="53"/>
        <v>133.37943525854033</v>
      </c>
      <c r="Y427">
        <f t="shared" si="56"/>
        <v>26.348000000000283</v>
      </c>
    </row>
    <row r="428" spans="16:25" ht="19" x14ac:dyDescent="0.25">
      <c r="P428" s="118">
        <v>4.3599999999999701</v>
      </c>
      <c r="Q428" s="27">
        <f t="shared" si="54"/>
        <v>18.156674575047596</v>
      </c>
      <c r="R428" s="27">
        <f t="shared" si="55"/>
        <v>17.67268112880511</v>
      </c>
      <c r="S428" s="28">
        <f t="shared" si="50"/>
        <v>110.3740847049214</v>
      </c>
      <c r="T428" s="28">
        <f t="shared" si="51"/>
        <v>109.90472997619366</v>
      </c>
      <c r="U428" s="119">
        <f>46.3+33.9*LOG10($C$3)-13.82*LOG10($B$87)-$C$62+(44.9-6.55*LOG10($B$87))*LOG10(P428)</f>
        <v>163.38398884630976</v>
      </c>
      <c r="V428" s="119">
        <f>46.3+33.9*LOG10($F$3)-13.82*LOG10($B$87)-$C$63+(44.9-6.55*LOG10($B$87))*LOG10($P428)</f>
        <v>162.57763742235554</v>
      </c>
      <c r="W428">
        <f t="shared" si="52"/>
        <v>133.87873463354703</v>
      </c>
      <c r="X428">
        <f t="shared" si="53"/>
        <v>133.4093799048193</v>
      </c>
      <c r="Y428">
        <f t="shared" si="56"/>
        <v>26.358000000000285</v>
      </c>
    </row>
    <row r="429" spans="16:25" ht="19" x14ac:dyDescent="0.25">
      <c r="P429" s="118">
        <v>4.3699999999999699</v>
      </c>
      <c r="Q429" s="27">
        <f t="shared" si="54"/>
        <v>18.177484524084125</v>
      </c>
      <c r="R429" s="27">
        <f t="shared" si="55"/>
        <v>17.692936357377345</v>
      </c>
      <c r="S429" s="28">
        <f t="shared" si="50"/>
        <v>110.39398365895812</v>
      </c>
      <c r="T429" s="28">
        <f t="shared" si="51"/>
        <v>109.92462893023038</v>
      </c>
      <c r="U429" s="119">
        <f>46.3+33.9*LOG10($C$3)-13.82*LOG10($B$87)-$C$62+(44.9-6.55*LOG10($B$87))*LOG10(P429)</f>
        <v>163.42018330605464</v>
      </c>
      <c r="V429" s="119">
        <f>46.3+33.9*LOG10($F$3)-13.82*LOG10($B$87)-$C$63+(44.9-6.55*LOG10($B$87))*LOG10($P429)</f>
        <v>162.61383188210041</v>
      </c>
      <c r="W429">
        <f t="shared" si="52"/>
        <v>133.90863358758375</v>
      </c>
      <c r="X429">
        <f t="shared" si="53"/>
        <v>133.43927885885603</v>
      </c>
      <c r="Y429">
        <f t="shared" si="56"/>
        <v>26.368000000000286</v>
      </c>
    </row>
    <row r="430" spans="16:25" ht="19" x14ac:dyDescent="0.25">
      <c r="P430" s="118">
        <v>4.3799999999999697</v>
      </c>
      <c r="Q430" s="27">
        <f t="shared" si="54"/>
        <v>18.198270676700464</v>
      </c>
      <c r="R430" s="27">
        <f t="shared" si="55"/>
        <v>17.713168423858729</v>
      </c>
      <c r="S430" s="28">
        <f t="shared" si="50"/>
        <v>110.41383712963167</v>
      </c>
      <c r="T430" s="28">
        <f t="shared" si="51"/>
        <v>109.94448240090394</v>
      </c>
      <c r="U430" s="119">
        <f>46.3+33.9*LOG10($C$3)-13.82*LOG10($B$87)-$C$62+(44.9-6.55*LOG10($B$87))*LOG10(P430)</f>
        <v>163.45629503553371</v>
      </c>
      <c r="V430" s="119">
        <f>46.3+33.9*LOG10($F$3)-13.82*LOG10($B$87)-$C$63+(44.9-6.55*LOG10($B$87))*LOG10($P430)</f>
        <v>162.64994361157949</v>
      </c>
      <c r="W430">
        <f t="shared" si="52"/>
        <v>133.93848705825732</v>
      </c>
      <c r="X430">
        <f t="shared" si="53"/>
        <v>133.46913232952957</v>
      </c>
      <c r="Y430">
        <f t="shared" si="56"/>
        <v>26.378000000000288</v>
      </c>
    </row>
    <row r="431" spans="16:25" ht="19" x14ac:dyDescent="0.25">
      <c r="P431" s="118">
        <v>4.3899999999999704</v>
      </c>
      <c r="Q431" s="27">
        <f t="shared" si="54"/>
        <v>18.219033114344843</v>
      </c>
      <c r="R431" s="27">
        <f t="shared" si="55"/>
        <v>17.733377407526373</v>
      </c>
      <c r="S431" s="28">
        <f t="shared" si="50"/>
        <v>110.4336453243921</v>
      </c>
      <c r="T431" s="28">
        <f t="shared" si="51"/>
        <v>109.96429059566438</v>
      </c>
      <c r="U431" s="119">
        <f>46.3+33.9*LOG10($C$3)-13.82*LOG10($B$87)-$C$62+(44.9-6.55*LOG10($B$87))*LOG10(P431)</f>
        <v>163.49232441208045</v>
      </c>
      <c r="V431" s="119">
        <f>46.3+33.9*LOG10($F$3)-13.82*LOG10($B$87)-$C$63+(44.9-6.55*LOG10($B$87))*LOG10($P431)</f>
        <v>162.68597298812625</v>
      </c>
      <c r="W431">
        <f t="shared" si="52"/>
        <v>133.96829525301774</v>
      </c>
      <c r="X431">
        <f t="shared" si="53"/>
        <v>133.49894052429002</v>
      </c>
      <c r="Y431">
        <f t="shared" si="56"/>
        <v>26.388000000000289</v>
      </c>
    </row>
    <row r="432" spans="16:25" ht="19" x14ac:dyDescent="0.25">
      <c r="P432" s="118">
        <v>4.3999999999999702</v>
      </c>
      <c r="Q432" s="27">
        <f t="shared" si="54"/>
        <v>18.239771918001935</v>
      </c>
      <c r="R432" s="27">
        <f t="shared" si="55"/>
        <v>17.753563387206171</v>
      </c>
      <c r="S432" s="28">
        <f t="shared" si="50"/>
        <v>110.45340844927344</v>
      </c>
      <c r="T432" s="28">
        <f t="shared" si="51"/>
        <v>109.9840537205457</v>
      </c>
      <c r="U432" s="119">
        <f>46.3+33.9*LOG10($C$3)-13.82*LOG10($B$87)-$C$62+(44.9-6.55*LOG10($B$87))*LOG10(P432)</f>
        <v>163.52827181045276</v>
      </c>
      <c r="V432" s="119">
        <f>46.3+33.9*LOG10($F$3)-13.82*LOG10($B$87)-$C$63+(44.9-6.55*LOG10($B$87))*LOG10($P432)</f>
        <v>162.72192038649854</v>
      </c>
      <c r="W432">
        <f t="shared" si="52"/>
        <v>133.99805837789907</v>
      </c>
      <c r="X432">
        <f t="shared" si="53"/>
        <v>133.52870364917135</v>
      </c>
      <c r="Y432">
        <f t="shared" si="56"/>
        <v>26.398000000000291</v>
      </c>
    </row>
    <row r="433" spans="16:25" ht="19" x14ac:dyDescent="0.25">
      <c r="P433" s="118">
        <v>4.4099999999999699</v>
      </c>
      <c r="Q433" s="27">
        <f t="shared" si="54"/>
        <v>18.260487168196526</v>
      </c>
      <c r="R433" s="27">
        <f t="shared" si="55"/>
        <v>17.773726441276413</v>
      </c>
      <c r="S433" s="28">
        <f t="shared" si="50"/>
        <v>110.47312670890645</v>
      </c>
      <c r="T433" s="28">
        <f t="shared" si="51"/>
        <v>110.00377198017873</v>
      </c>
      <c r="U433" s="119">
        <f>46.3+33.9*LOG10($C$3)-13.82*LOG10($B$87)-$C$62+(44.9-6.55*LOG10($B$87))*LOG10(P433)</f>
        <v>163.56413760285622</v>
      </c>
      <c r="V433" s="119">
        <f>46.3+33.9*LOG10($F$3)-13.82*LOG10($B$87)-$C$63+(44.9-6.55*LOG10($B$87))*LOG10($P433)</f>
        <v>162.75778617890199</v>
      </c>
      <c r="W433">
        <f t="shared" si="52"/>
        <v>134.0277766375321</v>
      </c>
      <c r="X433">
        <f t="shared" si="53"/>
        <v>133.55842190880438</v>
      </c>
      <c r="Y433">
        <f t="shared" si="56"/>
        <v>26.408000000000293</v>
      </c>
    </row>
    <row r="434" spans="16:25" ht="19" x14ac:dyDescent="0.25">
      <c r="P434" s="118">
        <v>4.4199999999999697</v>
      </c>
      <c r="Q434" s="27">
        <f t="shared" si="54"/>
        <v>18.281178944997176</v>
      </c>
      <c r="R434" s="27">
        <f t="shared" si="55"/>
        <v>17.793866647671301</v>
      </c>
      <c r="S434" s="28">
        <f t="shared" si="50"/>
        <v>110.49280030653152</v>
      </c>
      <c r="T434" s="28">
        <f t="shared" si="51"/>
        <v>110.02344557780378</v>
      </c>
      <c r="U434" s="119">
        <f>46.3+33.9*LOG10($C$3)-13.82*LOG10($B$87)-$C$62+(44.9-6.55*LOG10($B$87))*LOG10(P434)</f>
        <v>163.59992215896725</v>
      </c>
      <c r="V434" s="119">
        <f>46.3+33.9*LOG10($F$3)-13.82*LOG10($B$87)-$C$63+(44.9-6.55*LOG10($B$87))*LOG10($P434)</f>
        <v>162.79357073501302</v>
      </c>
      <c r="W434">
        <f t="shared" si="52"/>
        <v>134.05745023515718</v>
      </c>
      <c r="X434">
        <f t="shared" si="53"/>
        <v>133.58809550642943</v>
      </c>
      <c r="Y434">
        <f t="shared" si="56"/>
        <v>26.418000000000294</v>
      </c>
    </row>
    <row r="435" spans="16:25" ht="19" x14ac:dyDescent="0.25">
      <c r="P435" s="118">
        <v>4.4299999999999704</v>
      </c>
      <c r="Q435" s="27">
        <f t="shared" si="54"/>
        <v>18.301847328019814</v>
      </c>
      <c r="R435" s="27">
        <f t="shared" si="55"/>
        <v>17.813984083884488</v>
      </c>
      <c r="S435" s="28">
        <f t="shared" si="50"/>
        <v>110.51242944401108</v>
      </c>
      <c r="T435" s="28">
        <f t="shared" si="51"/>
        <v>110.04307471528334</v>
      </c>
      <c r="U435" s="119">
        <f>46.3+33.9*LOG10($C$3)-13.82*LOG10($B$87)-$C$62+(44.9-6.55*LOG10($B$87))*LOG10(P435)</f>
        <v>163.63562584595599</v>
      </c>
      <c r="V435" s="119">
        <f>46.3+33.9*LOG10($F$3)-13.82*LOG10($B$87)-$C$63+(44.9-6.55*LOG10($B$87))*LOG10($P435)</f>
        <v>162.82927442200176</v>
      </c>
      <c r="W435">
        <f t="shared" si="52"/>
        <v>134.08707937263674</v>
      </c>
      <c r="X435">
        <f t="shared" si="53"/>
        <v>133.61772464390899</v>
      </c>
      <c r="Y435">
        <f t="shared" si="56"/>
        <v>26.428000000000296</v>
      </c>
    </row>
    <row r="436" spans="16:25" ht="19" x14ac:dyDescent="0.25">
      <c r="P436" s="118">
        <v>4.4399999999999702</v>
      </c>
      <c r="Q436" s="27">
        <f t="shared" si="54"/>
        <v>18.322492396431336</v>
      </c>
      <c r="R436" s="27">
        <f t="shared" si="55"/>
        <v>17.834078826972551</v>
      </c>
      <c r="S436" s="28">
        <f t="shared" si="50"/>
        <v>110.53201432184208</v>
      </c>
      <c r="T436" s="28">
        <f t="shared" si="51"/>
        <v>110.06265959311435</v>
      </c>
      <c r="U436" s="119">
        <f>46.3+33.9*LOG10($C$3)-13.82*LOG10($B$87)-$C$62+(44.9-6.55*LOG10($B$87))*LOG10(P436)</f>
        <v>163.67124902850895</v>
      </c>
      <c r="V436" s="119">
        <f>46.3+33.9*LOG10($F$3)-13.82*LOG10($B$87)-$C$63+(44.9-6.55*LOG10($B$87))*LOG10($P436)</f>
        <v>162.86489760455473</v>
      </c>
      <c r="W436">
        <f t="shared" si="52"/>
        <v>134.11666425046772</v>
      </c>
      <c r="X436">
        <f t="shared" si="53"/>
        <v>133.64730952174</v>
      </c>
      <c r="Y436">
        <f t="shared" si="56"/>
        <v>26.438000000000297</v>
      </c>
    </row>
    <row r="437" spans="16:25" ht="19" x14ac:dyDescent="0.25">
      <c r="P437" s="118">
        <v>4.44999999999997</v>
      </c>
      <c r="Q437" s="27">
        <f t="shared" si="54"/>
        <v>18.343114228953112</v>
      </c>
      <c r="R437" s="27">
        <f t="shared" si="55"/>
        <v>17.854150953558431</v>
      </c>
      <c r="S437" s="28">
        <f t="shared" si="50"/>
        <v>110.55155513916831</v>
      </c>
      <c r="T437" s="28">
        <f t="shared" si="51"/>
        <v>110.08220041044058</v>
      </c>
      <c r="U437" s="119">
        <f>46.3+33.9*LOG10($C$3)-13.82*LOG10($B$87)-$C$62+(44.9-6.55*LOG10($B$87))*LOG10(P437)</f>
        <v>163.70679206885126</v>
      </c>
      <c r="V437" s="119">
        <f>46.3+33.9*LOG10($F$3)-13.82*LOG10($B$87)-$C$63+(44.9-6.55*LOG10($B$87))*LOG10($P437)</f>
        <v>162.900440644897</v>
      </c>
      <c r="W437">
        <f t="shared" si="52"/>
        <v>134.14620506779397</v>
      </c>
      <c r="X437">
        <f t="shared" si="53"/>
        <v>133.67685033906622</v>
      </c>
      <c r="Y437">
        <f t="shared" si="56"/>
        <v>26.448000000000299</v>
      </c>
    </row>
    <row r="438" spans="16:25" ht="19" x14ac:dyDescent="0.25">
      <c r="P438" s="118">
        <v>4.4599999999999698</v>
      </c>
      <c r="Q438" s="27">
        <f t="shared" si="54"/>
        <v>18.363712903864517</v>
      </c>
      <c r="R438" s="27">
        <f t="shared" si="55"/>
        <v>17.874200539834845</v>
      </c>
      <c r="S438" s="28">
        <f t="shared" si="50"/>
        <v>110.57105209379252</v>
      </c>
      <c r="T438" s="28">
        <f t="shared" si="51"/>
        <v>110.10169736506478</v>
      </c>
      <c r="U438" s="119">
        <f>46.3+33.9*LOG10($C$3)-13.82*LOG10($B$87)-$C$62+(44.9-6.55*LOG10($B$87))*LOG10(P438)</f>
        <v>163.7422553267688</v>
      </c>
      <c r="V438" s="119">
        <f>46.3+33.9*LOG10($F$3)-13.82*LOG10($B$87)-$C$63+(44.9-6.55*LOG10($B$87))*LOG10($P438)</f>
        <v>162.93590390281457</v>
      </c>
      <c r="W438">
        <f t="shared" si="52"/>
        <v>134.17570202241816</v>
      </c>
      <c r="X438">
        <f t="shared" si="53"/>
        <v>133.70634729369044</v>
      </c>
      <c r="Y438">
        <f t="shared" si="56"/>
        <v>26.4580000000003</v>
      </c>
    </row>
    <row r="439" spans="16:25" ht="19" x14ac:dyDescent="0.25">
      <c r="P439" s="118">
        <v>4.4699999999999704</v>
      </c>
      <c r="Q439" s="27">
        <f t="shared" si="54"/>
        <v>18.384288499006381</v>
      </c>
      <c r="R439" s="27">
        <f t="shared" si="55"/>
        <v>17.894227661567658</v>
      </c>
      <c r="S439" s="28">
        <f t="shared" si="50"/>
        <v>110.59050538218841</v>
      </c>
      <c r="T439" s="28">
        <f t="shared" si="51"/>
        <v>110.12115065346069</v>
      </c>
      <c r="U439" s="119">
        <f>46.3+33.9*LOG10($C$3)-13.82*LOG10($B$87)-$C$62+(44.9-6.55*LOG10($B$87))*LOG10(P439)</f>
        <v>163.77763915963016</v>
      </c>
      <c r="V439" s="119">
        <f>46.3+33.9*LOG10($F$3)-13.82*LOG10($B$87)-$C$63+(44.9-6.55*LOG10($B$87))*LOG10($P439)</f>
        <v>162.9712877356759</v>
      </c>
      <c r="W439">
        <f t="shared" si="52"/>
        <v>134.20515531081406</v>
      </c>
      <c r="X439">
        <f t="shared" si="53"/>
        <v>133.73580058208634</v>
      </c>
      <c r="Y439">
        <f t="shared" si="56"/>
        <v>26.468000000000302</v>
      </c>
    </row>
    <row r="440" spans="16:25" ht="19" x14ac:dyDescent="0.25">
      <c r="P440" s="118">
        <v>4.4799999999999702</v>
      </c>
      <c r="Q440" s="27">
        <f t="shared" si="54"/>
        <v>18.404841091784416</v>
      </c>
      <c r="R440" s="27">
        <f t="shared" si="55"/>
        <v>17.914232394099219</v>
      </c>
      <c r="S440" s="28">
        <f t="shared" si="50"/>
        <v>110.60991519951256</v>
      </c>
      <c r="T440" s="28">
        <f t="shared" si="51"/>
        <v>110.14056047078483</v>
      </c>
      <c r="U440" s="119">
        <f>46.3+33.9*LOG10($C$3)-13.82*LOG10($B$87)-$C$62+(44.9-6.55*LOG10($B$87))*LOG10(P440)</f>
        <v>163.81294392240804</v>
      </c>
      <c r="V440" s="119">
        <f>46.3+33.9*LOG10($F$3)-13.82*LOG10($B$87)-$C$63+(44.9-6.55*LOG10($B$87))*LOG10($P440)</f>
        <v>163.00659249845381</v>
      </c>
      <c r="W440">
        <f t="shared" si="52"/>
        <v>134.2345651281382</v>
      </c>
      <c r="X440">
        <f t="shared" si="53"/>
        <v>133.76521039941048</v>
      </c>
      <c r="Y440">
        <f t="shared" si="56"/>
        <v>26.478000000000304</v>
      </c>
    </row>
    <row r="441" spans="16:25" ht="19" x14ac:dyDescent="0.25">
      <c r="P441" s="118">
        <v>4.48999999999997</v>
      </c>
      <c r="Q441" s="27">
        <f t="shared" si="54"/>
        <v>18.425370759172644</v>
      </c>
      <c r="R441" s="27">
        <f t="shared" si="55"/>
        <v>17.934214812351687</v>
      </c>
      <c r="S441" s="28">
        <f t="shared" si="50"/>
        <v>110.62928173961615</v>
      </c>
      <c r="T441" s="28">
        <f t="shared" si="51"/>
        <v>110.15992701088841</v>
      </c>
      <c r="U441" s="119">
        <f>46.3+33.9*LOG10($C$3)-13.82*LOG10($B$87)-$C$62+(44.9-6.55*LOG10($B$87))*LOG10(P441)</f>
        <v>163.84816996770084</v>
      </c>
      <c r="V441" s="119">
        <f>46.3+33.9*LOG10($F$3)-13.82*LOG10($B$87)-$C$63+(44.9-6.55*LOG10($B$87))*LOG10($P441)</f>
        <v>163.04181854374661</v>
      </c>
      <c r="W441">
        <f t="shared" si="52"/>
        <v>134.26393166824181</v>
      </c>
      <c r="X441">
        <f t="shared" si="53"/>
        <v>133.79457693951406</v>
      </c>
      <c r="Y441">
        <f t="shared" si="56"/>
        <v>26.488000000000305</v>
      </c>
    </row>
    <row r="442" spans="16:25" ht="19" x14ac:dyDescent="0.25">
      <c r="P442" s="118">
        <v>4.49999999999996</v>
      </c>
      <c r="Q442" s="27">
        <f t="shared" si="54"/>
        <v>18.445877577716693</v>
      </c>
      <c r="R442" s="27">
        <f t="shared" si="55"/>
        <v>17.954174990830257</v>
      </c>
      <c r="S442" s="28">
        <f t="shared" si="50"/>
        <v>110.64860519505655</v>
      </c>
      <c r="T442" s="28">
        <f t="shared" si="51"/>
        <v>110.17925046632881</v>
      </c>
      <c r="U442" s="119">
        <f>46.3+33.9*LOG10($C$3)-13.82*LOG10($B$87)-$C$62+(44.9-6.55*LOG10($B$87))*LOG10(P442)</f>
        <v>163.88331764575361</v>
      </c>
      <c r="V442" s="119">
        <f>46.3+33.9*LOG10($F$3)-13.82*LOG10($B$87)-$C$63+(44.9-6.55*LOG10($B$87))*LOG10($P442)</f>
        <v>163.07696622179938</v>
      </c>
      <c r="W442">
        <f t="shared" si="52"/>
        <v>134.2932551236822</v>
      </c>
      <c r="X442">
        <f t="shared" si="53"/>
        <v>133.82390039495448</v>
      </c>
      <c r="Y442">
        <f t="shared" si="56"/>
        <v>26.498000000000307</v>
      </c>
    </row>
    <row r="443" spans="16:25" ht="19" x14ac:dyDescent="0.25">
      <c r="P443" s="118">
        <v>4.5099999999999598</v>
      </c>
      <c r="Q443" s="27">
        <f t="shared" si="54"/>
        <v>18.466361623537257</v>
      </c>
      <c r="R443" s="27">
        <f t="shared" si="55"/>
        <v>17.974113003626506</v>
      </c>
      <c r="S443" s="28">
        <f t="shared" si="50"/>
        <v>110.66788575710888</v>
      </c>
      <c r="T443" s="28">
        <f t="shared" si="51"/>
        <v>110.19853102838114</v>
      </c>
      <c r="U443" s="119">
        <f>46.3+33.9*LOG10($C$3)-13.82*LOG10($B$87)-$C$62+(44.9-6.55*LOG10($B$87))*LOG10(P443)</f>
        <v>163.9183873044791</v>
      </c>
      <c r="V443" s="119">
        <f>46.3+33.9*LOG10($F$3)-13.82*LOG10($B$87)-$C$63+(44.9-6.55*LOG10($B$87))*LOG10($P443)</f>
        <v>163.11203588052487</v>
      </c>
      <c r="W443">
        <f t="shared" si="52"/>
        <v>134.32253568573455</v>
      </c>
      <c r="X443">
        <f t="shared" si="53"/>
        <v>133.8531809570068</v>
      </c>
      <c r="Y443">
        <f t="shared" si="56"/>
        <v>26.508000000000308</v>
      </c>
    </row>
    <row r="444" spans="16:25" ht="19" x14ac:dyDescent="0.25">
      <c r="P444" s="118">
        <v>4.5199999999999596</v>
      </c>
      <c r="Q444" s="27">
        <f t="shared" si="54"/>
        <v>18.486822972333229</v>
      </c>
      <c r="R444" s="27">
        <f t="shared" si="55"/>
        <v>17.994028924421464</v>
      </c>
      <c r="S444" s="28">
        <f t="shared" si="50"/>
        <v>110.68712361577731</v>
      </c>
      <c r="T444" s="28">
        <f t="shared" si="51"/>
        <v>110.21776888704957</v>
      </c>
      <c r="U444" s="119">
        <f>46.3+33.9*LOG10($C$3)-13.82*LOG10($B$87)-$C$62+(44.9-6.55*LOG10($B$87))*LOG10(P444)</f>
        <v>163.95337928947828</v>
      </c>
      <c r="V444" s="119">
        <f>46.3+33.9*LOG10($F$3)-13.82*LOG10($B$87)-$C$63+(44.9-6.55*LOG10($B$87))*LOG10($P444)</f>
        <v>163.14702786552408</v>
      </c>
      <c r="W444">
        <f t="shared" si="52"/>
        <v>134.35177354440296</v>
      </c>
      <c r="X444">
        <f t="shared" si="53"/>
        <v>133.88241881567524</v>
      </c>
      <c r="Y444">
        <f t="shared" si="56"/>
        <v>26.51800000000031</v>
      </c>
    </row>
    <row r="445" spans="16:25" ht="19" x14ac:dyDescent="0.25">
      <c r="P445" s="118">
        <v>4.5299999999999603</v>
      </c>
      <c r="Q445" s="27">
        <f t="shared" si="54"/>
        <v>18.507261699385072</v>
      </c>
      <c r="R445" s="27">
        <f t="shared" si="55"/>
        <v>18.01392282648888</v>
      </c>
      <c r="S445" s="28">
        <f t="shared" si="50"/>
        <v>110.70631895980631</v>
      </c>
      <c r="T445" s="28">
        <f t="shared" si="51"/>
        <v>110.23696423107857</v>
      </c>
      <c r="U445" s="119">
        <f>46.3+33.9*LOG10($C$3)-13.82*LOG10($B$87)-$C$62+(44.9-6.55*LOG10($B$87))*LOG10(P445)</f>
        <v>163.98829394406087</v>
      </c>
      <c r="V445" s="119">
        <f>46.3+33.9*LOG10($F$3)-13.82*LOG10($B$87)-$C$63+(44.9-6.55*LOG10($B$87))*LOG10($P445)</f>
        <v>163.18194252010665</v>
      </c>
      <c r="W445">
        <f t="shared" si="52"/>
        <v>134.38096888843197</v>
      </c>
      <c r="X445">
        <f t="shared" si="53"/>
        <v>133.91161415970424</v>
      </c>
      <c r="Y445">
        <f t="shared" si="56"/>
        <v>26.528000000000311</v>
      </c>
    </row>
    <row r="446" spans="16:25" ht="19" x14ac:dyDescent="0.25">
      <c r="P446" s="118">
        <v>4.5399999999999601</v>
      </c>
      <c r="Q446" s="27">
        <f t="shared" si="54"/>
        <v>18.527677879558023</v>
      </c>
      <c r="R446" s="27">
        <f t="shared" si="55"/>
        <v>18.03379478269834</v>
      </c>
      <c r="S446" s="28">
        <f t="shared" si="50"/>
        <v>110.72547197669175</v>
      </c>
      <c r="T446" s="28">
        <f t="shared" si="51"/>
        <v>110.25611724796401</v>
      </c>
      <c r="U446" s="119">
        <f>46.3+33.9*LOG10($C$3)-13.82*LOG10($B$87)-$C$62+(44.9-6.55*LOG10($B$87))*LOG10(P446)</f>
        <v>164.0231316092655</v>
      </c>
      <c r="V446" s="119">
        <f>46.3+33.9*LOG10($F$3)-13.82*LOG10($B$87)-$C$63+(44.9-6.55*LOG10($B$87))*LOG10($P446)</f>
        <v>163.21678018531128</v>
      </c>
      <c r="W446">
        <f t="shared" si="52"/>
        <v>134.41012190531742</v>
      </c>
      <c r="X446">
        <f t="shared" si="53"/>
        <v>133.94076717658967</v>
      </c>
      <c r="Y446">
        <f t="shared" si="56"/>
        <v>26.538000000000313</v>
      </c>
    </row>
    <row r="447" spans="16:25" ht="19" x14ac:dyDescent="0.25">
      <c r="P447" s="118">
        <v>4.5499999999999599</v>
      </c>
      <c r="Q447" s="27">
        <f t="shared" si="54"/>
        <v>18.548071587305287</v>
      </c>
      <c r="R447" s="27">
        <f t="shared" si="55"/>
        <v>18.053644865518393</v>
      </c>
      <c r="S447" s="28">
        <f t="shared" si="50"/>
        <v>110.74458285269191</v>
      </c>
      <c r="T447" s="28">
        <f t="shared" si="51"/>
        <v>110.27522812396418</v>
      </c>
      <c r="U447" s="119">
        <f>46.3+33.9*LOG10($C$3)-13.82*LOG10($B$87)-$C$62+(44.9-6.55*LOG10($B$87))*LOG10(P447)</f>
        <v>164.0578926238797</v>
      </c>
      <c r="V447" s="119">
        <f>46.3+33.9*LOG10($F$3)-13.82*LOG10($B$87)-$C$63+(44.9-6.55*LOG10($B$87))*LOG10($P447)</f>
        <v>163.25154119992547</v>
      </c>
      <c r="W447">
        <f t="shared" si="52"/>
        <v>134.43923278131757</v>
      </c>
      <c r="X447">
        <f t="shared" si="53"/>
        <v>133.96987805258985</v>
      </c>
      <c r="Y447">
        <f t="shared" si="56"/>
        <v>26.548000000000314</v>
      </c>
    </row>
    <row r="448" spans="16:25" ht="19" x14ac:dyDescent="0.25">
      <c r="P448" s="118">
        <v>4.5599999999999596</v>
      </c>
      <c r="Q448" s="27">
        <f t="shared" si="54"/>
        <v>18.568442896671215</v>
      </c>
      <c r="R448" s="27">
        <f t="shared" si="55"/>
        <v>18.073473147019627</v>
      </c>
      <c r="S448" s="28">
        <f t="shared" si="50"/>
        <v>110.76365177283836</v>
      </c>
      <c r="T448" s="28">
        <f t="shared" si="51"/>
        <v>110.29429704411064</v>
      </c>
      <c r="U448" s="119">
        <f>46.3+33.9*LOG10($C$3)-13.82*LOG10($B$87)-$C$62+(44.9-6.55*LOG10($B$87))*LOG10(P448)</f>
        <v>164.09257732445971</v>
      </c>
      <c r="V448" s="119">
        <f>46.3+33.9*LOG10($F$3)-13.82*LOG10($B$87)-$C$63+(44.9-6.55*LOG10($B$87))*LOG10($P448)</f>
        <v>163.28622590050549</v>
      </c>
      <c r="W448">
        <f t="shared" si="52"/>
        <v>134.46830170146401</v>
      </c>
      <c r="X448">
        <f t="shared" si="53"/>
        <v>133.99894697273629</v>
      </c>
      <c r="Y448">
        <f t="shared" si="56"/>
        <v>26.558000000000316</v>
      </c>
    </row>
    <row r="449" spans="16:25" ht="19" x14ac:dyDescent="0.25">
      <c r="P449" s="118">
        <v>4.5699999999999603</v>
      </c>
      <c r="Q449" s="27">
        <f t="shared" si="54"/>
        <v>18.58879188129443</v>
      </c>
      <c r="R449" s="27">
        <f t="shared" si="55"/>
        <v>18.093279698877712</v>
      </c>
      <c r="S449" s="28">
        <f t="shared" si="50"/>
        <v>110.78267892094667</v>
      </c>
      <c r="T449" s="28">
        <f t="shared" si="51"/>
        <v>110.31332419221894</v>
      </c>
      <c r="U449" s="119">
        <f>46.3+33.9*LOG10($C$3)-13.82*LOG10($B$87)-$C$62+(44.9-6.55*LOG10($B$87))*LOG10(P449)</f>
        <v>164.12718604535004</v>
      </c>
      <c r="V449" s="119">
        <f>46.3+33.9*LOG10($F$3)-13.82*LOG10($B$87)-$C$63+(44.9-6.55*LOG10($B$87))*LOG10($P449)</f>
        <v>163.32083462139582</v>
      </c>
      <c r="W449">
        <f t="shared" si="52"/>
        <v>134.49732884957234</v>
      </c>
      <c r="X449">
        <f t="shared" si="53"/>
        <v>134.02797412084462</v>
      </c>
      <c r="Y449">
        <f t="shared" si="56"/>
        <v>26.568000000000318</v>
      </c>
    </row>
    <row r="450" spans="16:25" ht="19" x14ac:dyDescent="0.25">
      <c r="P450" s="118">
        <v>4.5799999999999601</v>
      </c>
      <c r="Q450" s="27">
        <f t="shared" si="54"/>
        <v>18.609118614410942</v>
      </c>
      <c r="R450" s="27">
        <f t="shared" si="55"/>
        <v>18.113064592376439</v>
      </c>
      <c r="S450" s="28">
        <f t="shared" si="50"/>
        <v>110.80166447962705</v>
      </c>
      <c r="T450" s="28">
        <f t="shared" si="51"/>
        <v>110.33230975089931</v>
      </c>
      <c r="U450" s="119">
        <f>46.3+33.9*LOG10($C$3)-13.82*LOG10($B$87)-$C$62+(44.9-6.55*LOG10($B$87))*LOG10(P450)</f>
        <v>164.16171911870271</v>
      </c>
      <c r="V450" s="119">
        <f>46.3+33.9*LOG10($F$3)-13.82*LOG10($B$87)-$C$63+(44.9-6.55*LOG10($B$87))*LOG10($P450)</f>
        <v>163.35536769474845</v>
      </c>
      <c r="W450">
        <f t="shared" si="52"/>
        <v>134.52631440825272</v>
      </c>
      <c r="X450">
        <f t="shared" si="53"/>
        <v>134.05695967952499</v>
      </c>
      <c r="Y450">
        <f t="shared" si="56"/>
        <v>26.578000000000319</v>
      </c>
    </row>
    <row r="451" spans="16:25" ht="19" x14ac:dyDescent="0.25">
      <c r="P451" s="118">
        <v>4.5899999999999599</v>
      </c>
      <c r="Q451" s="27">
        <f t="shared" si="54"/>
        <v>18.629423168857212</v>
      </c>
      <c r="R451" s="27">
        <f t="shared" si="55"/>
        <v>18.132827898410714</v>
      </c>
      <c r="S451" s="28">
        <f t="shared" ref="S451:S514" si="57">(20*LOG10(P451)+20*LOG10(1806/1000)+92.45)</f>
        <v>110.82060863029488</v>
      </c>
      <c r="T451" s="28">
        <f t="shared" ref="T451:T514" si="58">(20*LOG10(P451)+20*LOG10(1711/1000)+92.45)</f>
        <v>110.35125390156716</v>
      </c>
      <c r="U451" s="119">
        <f>46.3+33.9*LOG10($C$3)-13.82*LOG10($B$87)-$C$62+(44.9-6.55*LOG10($B$87))*LOG10(P451)</f>
        <v>164.19617687449644</v>
      </c>
      <c r="V451" s="119">
        <f>46.3+33.9*LOG10($F$3)-13.82*LOG10($B$87)-$C$63+(44.9-6.55*LOG10($B$87))*LOG10($P451)</f>
        <v>163.38982545054222</v>
      </c>
      <c r="W451">
        <f t="shared" ref="W451:W493" si="59">S451+Y451+$D$48+$D$49</f>
        <v>134.55525855892054</v>
      </c>
      <c r="X451">
        <f t="shared" ref="X451:X493" si="60">$T451+$Y451+$D$48+$D$49</f>
        <v>134.08590383019285</v>
      </c>
      <c r="Y451">
        <f t="shared" si="56"/>
        <v>26.588000000000321</v>
      </c>
    </row>
    <row r="452" spans="16:25" ht="19" x14ac:dyDescent="0.25">
      <c r="P452" s="118">
        <v>4.5999999999999597</v>
      </c>
      <c r="Q452" s="27">
        <f t="shared" ref="Q452:Q515" si="61">SQRT((4*3.14*P452)/0.166112957)</f>
        <v>18.649705617073206</v>
      </c>
      <c r="R452" s="27">
        <f t="shared" ref="R452:R515" si="62">SQRT((4*3.14*P452)/0.175336061)</f>
        <v>18.1525696874895</v>
      </c>
      <c r="S452" s="28">
        <f t="shared" si="57"/>
        <v>110.83951155318115</v>
      </c>
      <c r="T452" s="28">
        <f t="shared" si="58"/>
        <v>110.37015682445342</v>
      </c>
      <c r="U452" s="119">
        <f>46.3+33.9*LOG10($C$3)-13.82*LOG10($B$87)-$C$62+(44.9-6.55*LOG10($B$87))*LOG10(P452)</f>
        <v>164.23055964055564</v>
      </c>
      <c r="V452" s="119">
        <f>46.3+33.9*LOG10($F$3)-13.82*LOG10($B$87)-$C$63+(44.9-6.55*LOG10($B$87))*LOG10($P452)</f>
        <v>163.42420821660141</v>
      </c>
      <c r="W452">
        <f t="shared" si="59"/>
        <v>134.58416148180683</v>
      </c>
      <c r="X452">
        <f t="shared" si="60"/>
        <v>134.11480675307908</v>
      </c>
      <c r="Y452">
        <f t="shared" si="56"/>
        <v>26.598000000000322</v>
      </c>
    </row>
    <row r="453" spans="16:25" ht="19" x14ac:dyDescent="0.25">
      <c r="P453" s="118">
        <v>4.6099999999999604</v>
      </c>
      <c r="Q453" s="27">
        <f t="shared" si="61"/>
        <v>18.66996603110541</v>
      </c>
      <c r="R453" s="27">
        <f t="shared" si="62"/>
        <v>18.172290029738779</v>
      </c>
      <c r="S453" s="28">
        <f t="shared" si="57"/>
        <v>110.85837342734263</v>
      </c>
      <c r="T453" s="28">
        <f t="shared" si="58"/>
        <v>110.3890186986149</v>
      </c>
      <c r="U453" s="119">
        <f>46.3+33.9*LOG10($C$3)-13.82*LOG10($B$87)-$C$62+(44.9-6.55*LOG10($B$87))*LOG10(P453)</f>
        <v>164.26486774256901</v>
      </c>
      <c r="V453" s="119">
        <f>46.3+33.9*LOG10($F$3)-13.82*LOG10($B$87)-$C$63+(44.9-6.55*LOG10($B$87))*LOG10($P453)</f>
        <v>163.45851631861478</v>
      </c>
      <c r="W453">
        <f t="shared" si="59"/>
        <v>134.61302335596829</v>
      </c>
      <c r="X453">
        <f t="shared" si="60"/>
        <v>134.14366862724057</v>
      </c>
      <c r="Y453">
        <f t="shared" si="56"/>
        <v>26.608000000000324</v>
      </c>
    </row>
    <row r="454" spans="16:25" ht="19" x14ac:dyDescent="0.25">
      <c r="P454" s="118">
        <v>4.6199999999999601</v>
      </c>
      <c r="Q454" s="27">
        <f t="shared" si="61"/>
        <v>18.690204482609811</v>
      </c>
      <c r="R454" s="27">
        <f t="shared" si="62"/>
        <v>18.191988994904442</v>
      </c>
      <c r="S454" s="28">
        <f t="shared" si="57"/>
        <v>110.87719443067218</v>
      </c>
      <c r="T454" s="28">
        <f t="shared" si="58"/>
        <v>110.40783970194444</v>
      </c>
      <c r="U454" s="119">
        <f>46.3+33.9*LOG10($C$3)-13.82*LOG10($B$87)-$C$62+(44.9-6.55*LOG10($B$87))*LOG10(P454)</f>
        <v>164.29910150410805</v>
      </c>
      <c r="V454" s="119">
        <f>46.3+33.9*LOG10($F$3)-13.82*LOG10($B$87)-$C$63+(44.9-6.55*LOG10($B$87))*LOG10($P454)</f>
        <v>163.49275008015383</v>
      </c>
      <c r="W454">
        <f t="shared" si="59"/>
        <v>134.64184435929786</v>
      </c>
      <c r="X454">
        <f t="shared" si="60"/>
        <v>134.17248963057011</v>
      </c>
      <c r="Y454">
        <f t="shared" si="56"/>
        <v>26.618000000000325</v>
      </c>
    </row>
    <row r="455" spans="16:25" ht="19" x14ac:dyDescent="0.25">
      <c r="P455" s="118">
        <v>4.6299999999999599</v>
      </c>
      <c r="Q455" s="27">
        <f t="shared" si="61"/>
        <v>18.710421042854861</v>
      </c>
      <c r="R455" s="27">
        <f t="shared" si="62"/>
        <v>18.211666652355159</v>
      </c>
      <c r="S455" s="28">
        <f t="shared" si="57"/>
        <v>110.89597473990872</v>
      </c>
      <c r="T455" s="28">
        <f t="shared" si="58"/>
        <v>110.426620011181</v>
      </c>
      <c r="U455" s="119">
        <f>46.3+33.9*LOG10($C$3)-13.82*LOG10($B$87)-$C$62+(44.9-6.55*LOG10($B$87))*LOG10(P455)</f>
        <v>164.33326124664552</v>
      </c>
      <c r="V455" s="119">
        <f>46.3+33.9*LOG10($F$3)-13.82*LOG10($B$87)-$C$63+(44.9-6.55*LOG10($B$87))*LOG10($P455)</f>
        <v>163.52690982269129</v>
      </c>
      <c r="W455">
        <f t="shared" si="59"/>
        <v>134.6706246685344</v>
      </c>
      <c r="X455">
        <f t="shared" si="60"/>
        <v>134.20126993980668</v>
      </c>
      <c r="Y455">
        <f t="shared" si="56"/>
        <v>26.628000000000327</v>
      </c>
    </row>
    <row r="456" spans="16:25" ht="19" x14ac:dyDescent="0.25">
      <c r="P456" s="118">
        <v>4.6399999999999597</v>
      </c>
      <c r="Q456" s="27">
        <f t="shared" si="61"/>
        <v>18.730615782724389</v>
      </c>
      <c r="R456" s="27">
        <f t="shared" si="62"/>
        <v>18.231323071085264</v>
      </c>
      <c r="S456" s="28">
        <f t="shared" si="57"/>
        <v>110.91471453064729</v>
      </c>
      <c r="T456" s="28">
        <f t="shared" si="58"/>
        <v>110.44535980191955</v>
      </c>
      <c r="U456" s="119">
        <f>46.3+33.9*LOG10($C$3)-13.82*LOG10($B$87)-$C$62+(44.9-6.55*LOG10($B$87))*LOG10(P456)</f>
        <v>164.36734728957333</v>
      </c>
      <c r="V456" s="119">
        <f>46.3+33.9*LOG10($F$3)-13.82*LOG10($B$87)-$C$63+(44.9-6.55*LOG10($B$87))*LOG10($P456)</f>
        <v>163.56099586561911</v>
      </c>
      <c r="W456">
        <f t="shared" si="59"/>
        <v>134.69936445927297</v>
      </c>
      <c r="X456">
        <f t="shared" si="60"/>
        <v>134.23000973054522</v>
      </c>
      <c r="Y456">
        <f t="shared" si="56"/>
        <v>26.638000000000329</v>
      </c>
    </row>
    <row r="457" spans="16:25" ht="19" x14ac:dyDescent="0.25">
      <c r="P457" s="118">
        <v>4.6499999999999604</v>
      </c>
      <c r="Q457" s="27">
        <f t="shared" si="61"/>
        <v>18.750788772720526</v>
      </c>
      <c r="R457" s="27">
        <f t="shared" si="62"/>
        <v>18.250958319717533</v>
      </c>
      <c r="S457" s="28">
        <f t="shared" si="57"/>
        <v>110.93341397734875</v>
      </c>
      <c r="T457" s="28">
        <f t="shared" si="58"/>
        <v>110.46405924862101</v>
      </c>
      <c r="U457" s="119">
        <f>46.3+33.9*LOG10($C$3)-13.82*LOG10($B$87)-$C$62+(44.9-6.55*LOG10($B$87))*LOG10(P457)</f>
        <v>164.40135995022067</v>
      </c>
      <c r="V457" s="119">
        <f>46.3+33.9*LOG10($F$3)-13.82*LOG10($B$87)-$C$63+(44.9-6.55*LOG10($B$87))*LOG10($P457)</f>
        <v>163.59500852626644</v>
      </c>
      <c r="W457">
        <f t="shared" si="59"/>
        <v>134.72806390597444</v>
      </c>
      <c r="X457">
        <f t="shared" si="60"/>
        <v>134.25870917724669</v>
      </c>
      <c r="Y457">
        <f t="shared" si="56"/>
        <v>26.64800000000033</v>
      </c>
    </row>
    <row r="458" spans="16:25" ht="19" x14ac:dyDescent="0.25">
      <c r="P458" s="118">
        <v>4.6599999999999602</v>
      </c>
      <c r="Q458" s="27">
        <f t="shared" si="61"/>
        <v>18.770940082966543</v>
      </c>
      <c r="R458" s="27">
        <f t="shared" si="62"/>
        <v>18.270572466506007</v>
      </c>
      <c r="S458" s="28">
        <f t="shared" si="57"/>
        <v>110.95207325334968</v>
      </c>
      <c r="T458" s="28">
        <f t="shared" si="58"/>
        <v>110.48271852462193</v>
      </c>
      <c r="U458" s="119">
        <f>46.3+33.9*LOG10($C$3)-13.82*LOG10($B$87)-$C$62+(44.9-6.55*LOG10($B$87))*LOG10(P458)</f>
        <v>164.43529954387157</v>
      </c>
      <c r="V458" s="119">
        <f>46.3+33.9*LOG10($F$3)-13.82*LOG10($B$87)-$C$63+(44.9-6.55*LOG10($B$87))*LOG10($P458)</f>
        <v>163.62894811991734</v>
      </c>
      <c r="W458">
        <f t="shared" si="59"/>
        <v>134.75672318197536</v>
      </c>
      <c r="X458">
        <f t="shared" si="60"/>
        <v>134.28736845324761</v>
      </c>
      <c r="Y458">
        <f t="shared" si="56"/>
        <v>26.658000000000332</v>
      </c>
    </row>
    <row r="459" spans="16:25" ht="19" x14ac:dyDescent="0.25">
      <c r="P459" s="118">
        <v>4.66999999999996</v>
      </c>
      <c r="Q459" s="27">
        <f t="shared" si="61"/>
        <v>18.791069783209739</v>
      </c>
      <c r="R459" s="27">
        <f t="shared" si="62"/>
        <v>18.290165579338755</v>
      </c>
      <c r="S459" s="28">
        <f t="shared" si="57"/>
        <v>110.9706925308719</v>
      </c>
      <c r="T459" s="28">
        <f t="shared" si="58"/>
        <v>110.50133780214418</v>
      </c>
      <c r="U459" s="119">
        <f>46.3+33.9*LOG10($C$3)-13.82*LOG10($B$87)-$C$62+(44.9-6.55*LOG10($B$87))*LOG10(P459)</f>
        <v>164.46916638378255</v>
      </c>
      <c r="V459" s="119">
        <f>46.3+33.9*LOG10($F$3)-13.82*LOG10($B$87)-$C$63+(44.9-6.55*LOG10($B$87))*LOG10($P459)</f>
        <v>163.66281495982832</v>
      </c>
      <c r="W459">
        <f t="shared" si="59"/>
        <v>134.78534245949757</v>
      </c>
      <c r="X459">
        <f t="shared" si="60"/>
        <v>134.31598773076988</v>
      </c>
      <c r="Y459">
        <f t="shared" si="56"/>
        <v>26.668000000000333</v>
      </c>
    </row>
    <row r="460" spans="16:25" ht="19" x14ac:dyDescent="0.25">
      <c r="P460" s="118">
        <v>4.6799999999999597</v>
      </c>
      <c r="Q460" s="27">
        <f t="shared" si="61"/>
        <v>18.811177942824209</v>
      </c>
      <c r="R460" s="27">
        <f t="shared" si="62"/>
        <v>18.309737725740611</v>
      </c>
      <c r="S460" s="28">
        <f t="shared" si="57"/>
        <v>110.98927198103215</v>
      </c>
      <c r="T460" s="28">
        <f t="shared" si="58"/>
        <v>110.51991725230441</v>
      </c>
      <c r="U460" s="119">
        <f>46.3+33.9*LOG10($C$3)-13.82*LOG10($B$87)-$C$62+(44.9-6.55*LOG10($B$87))*LOG10(P460)</f>
        <v>164.50296078119993</v>
      </c>
      <c r="V460" s="119">
        <f>46.3+33.9*LOG10($F$3)-13.82*LOG10($B$87)-$C$63+(44.9-6.55*LOG10($B$87))*LOG10($P460)</f>
        <v>163.69660935724568</v>
      </c>
      <c r="W460">
        <f t="shared" si="59"/>
        <v>134.81392190965784</v>
      </c>
      <c r="X460">
        <f t="shared" si="60"/>
        <v>134.34456718093008</v>
      </c>
      <c r="Y460">
        <f t="shared" si="56"/>
        <v>26.678000000000335</v>
      </c>
    </row>
    <row r="461" spans="16:25" ht="19" x14ac:dyDescent="0.25">
      <c r="P461" s="118">
        <v>4.6899999999999604</v>
      </c>
      <c r="Q461" s="27">
        <f t="shared" si="61"/>
        <v>18.831264630813678</v>
      </c>
      <c r="R461" s="27">
        <f t="shared" si="62"/>
        <v>18.329288972875894</v>
      </c>
      <c r="S461" s="28">
        <f t="shared" si="57"/>
        <v>111.00781177385133</v>
      </c>
      <c r="T461" s="28">
        <f t="shared" si="58"/>
        <v>110.53845704512361</v>
      </c>
      <c r="U461" s="119">
        <f>46.3+33.9*LOG10($C$3)-13.82*LOG10($B$87)-$C$62+(44.9-6.55*LOG10($B$87))*LOG10(P461)</f>
        <v>164.53668304537695</v>
      </c>
      <c r="V461" s="119">
        <f>46.3+33.9*LOG10($F$3)-13.82*LOG10($B$87)-$C$63+(44.9-6.55*LOG10($B$87))*LOG10($P461)</f>
        <v>163.73033162142272</v>
      </c>
      <c r="W461">
        <f t="shared" si="59"/>
        <v>134.84246170247701</v>
      </c>
      <c r="X461">
        <f t="shared" si="60"/>
        <v>134.37310697374929</v>
      </c>
      <c r="Y461">
        <f t="shared" si="56"/>
        <v>26.688000000000336</v>
      </c>
    </row>
    <row r="462" spans="16:25" ht="19" x14ac:dyDescent="0.25">
      <c r="P462" s="118">
        <v>4.6999999999999602</v>
      </c>
      <c r="Q462" s="27">
        <f t="shared" si="61"/>
        <v>18.851329915814219</v>
      </c>
      <c r="R462" s="27">
        <f t="shared" si="62"/>
        <v>18.348819387551085</v>
      </c>
      <c r="S462" s="28">
        <f t="shared" si="57"/>
        <v>111.02631207826401</v>
      </c>
      <c r="T462" s="28">
        <f t="shared" si="58"/>
        <v>110.55695734953628</v>
      </c>
      <c r="U462" s="119">
        <f>46.3+33.9*LOG10($C$3)-13.82*LOG10($B$87)-$C$62+(44.9-6.55*LOG10($B$87))*LOG10(P462)</f>
        <v>164.57033348359079</v>
      </c>
      <c r="V462" s="119">
        <f>46.3+33.9*LOG10($F$3)-13.82*LOG10($B$87)-$C$63+(44.9-6.55*LOG10($B$87))*LOG10($P462)</f>
        <v>163.76398205963656</v>
      </c>
      <c r="W462">
        <f t="shared" si="59"/>
        <v>134.8709620068897</v>
      </c>
      <c r="X462">
        <f t="shared" si="60"/>
        <v>134.40160727816198</v>
      </c>
      <c r="Y462">
        <f t="shared" si="56"/>
        <v>26.698000000000338</v>
      </c>
    </row>
    <row r="463" spans="16:25" ht="19" x14ac:dyDescent="0.25">
      <c r="P463" s="118">
        <v>4.70999999999996</v>
      </c>
      <c r="Q463" s="27">
        <f t="shared" si="61"/>
        <v>18.871373866097034</v>
      </c>
      <c r="R463" s="27">
        <f t="shared" si="62"/>
        <v>18.368329036217514</v>
      </c>
      <c r="S463" s="28">
        <f t="shared" si="57"/>
        <v>111.04477306212759</v>
      </c>
      <c r="T463" s="28">
        <f t="shared" si="58"/>
        <v>110.57541833339985</v>
      </c>
      <c r="U463" s="119">
        <f>46.3+33.9*LOG10($C$3)-13.82*LOG10($B$87)-$C$62+(44.9-6.55*LOG10($B$87))*LOG10(P463)</f>
        <v>164.60391240115945</v>
      </c>
      <c r="V463" s="119">
        <f>46.3+33.9*LOG10($F$3)-13.82*LOG10($B$87)-$C$63+(44.9-6.55*LOG10($B$87))*LOG10($P463)</f>
        <v>163.79756097720522</v>
      </c>
      <c r="W463">
        <f t="shared" si="59"/>
        <v>134.89942299075327</v>
      </c>
      <c r="X463">
        <f t="shared" si="60"/>
        <v>134.43006826202554</v>
      </c>
      <c r="Y463">
        <f t="shared" si="56"/>
        <v>26.708000000000339</v>
      </c>
    </row>
    <row r="464" spans="16:25" ht="19" x14ac:dyDescent="0.25">
      <c r="P464" s="118">
        <v>4.7199999999999598</v>
      </c>
      <c r="Q464" s="27">
        <f t="shared" si="61"/>
        <v>18.891396549571137</v>
      </c>
      <c r="R464" s="27">
        <f t="shared" si="62"/>
        <v>18.387817984973971</v>
      </c>
      <c r="S464" s="28">
        <f t="shared" si="57"/>
        <v>111.06319489223142</v>
      </c>
      <c r="T464" s="28">
        <f t="shared" si="58"/>
        <v>110.59384016350369</v>
      </c>
      <c r="U464" s="119">
        <f>46.3+33.9*LOG10($C$3)-13.82*LOG10($B$87)-$C$62+(44.9-6.55*LOG10($B$87))*LOG10(P464)</f>
        <v>164.63742010145816</v>
      </c>
      <c r="V464" s="119">
        <f>46.3+33.9*LOG10($F$3)-13.82*LOG10($B$87)-$C$63+(44.9-6.55*LOG10($B$87))*LOG10($P464)</f>
        <v>163.83106867750394</v>
      </c>
      <c r="W464">
        <f t="shared" si="59"/>
        <v>134.9278448208571</v>
      </c>
      <c r="X464">
        <f t="shared" si="60"/>
        <v>134.45849009212938</v>
      </c>
      <c r="Y464">
        <f t="shared" si="56"/>
        <v>26.718000000000341</v>
      </c>
    </row>
    <row r="465" spans="16:25" ht="19" x14ac:dyDescent="0.25">
      <c r="P465" s="118">
        <v>4.7299999999999596</v>
      </c>
      <c r="Q465" s="27">
        <f t="shared" si="61"/>
        <v>18.911398033786032</v>
      </c>
      <c r="R465" s="27">
        <f t="shared" si="62"/>
        <v>18.407286299569336</v>
      </c>
      <c r="S465" s="28">
        <f t="shared" si="57"/>
        <v>111.08157773430591</v>
      </c>
      <c r="T465" s="28">
        <f t="shared" si="58"/>
        <v>110.61222300557816</v>
      </c>
      <c r="U465" s="119">
        <f>46.3+33.9*LOG10($C$3)-13.82*LOG10($B$87)-$C$62+(44.9-6.55*LOG10($B$87))*LOG10(P465)</f>
        <v>164.67085688593605</v>
      </c>
      <c r="V465" s="119">
        <f>46.3+33.9*LOG10($F$3)-13.82*LOG10($B$87)-$C$63+(44.9-6.55*LOG10($B$87))*LOG10($P465)</f>
        <v>163.86450546198182</v>
      </c>
      <c r="W465">
        <f t="shared" si="59"/>
        <v>134.95622766293161</v>
      </c>
      <c r="X465">
        <f t="shared" si="60"/>
        <v>134.48687293420386</v>
      </c>
      <c r="Y465">
        <f t="shared" si="56"/>
        <v>26.728000000000343</v>
      </c>
    </row>
    <row r="466" spans="16:25" ht="19" x14ac:dyDescent="0.25">
      <c r="P466" s="118">
        <v>4.7399999999999602</v>
      </c>
      <c r="Q466" s="27">
        <f t="shared" si="61"/>
        <v>18.931378385934401</v>
      </c>
      <c r="R466" s="27">
        <f t="shared" si="62"/>
        <v>18.426734045405166</v>
      </c>
      <c r="S466" s="28">
        <f t="shared" si="57"/>
        <v>111.09992175303137</v>
      </c>
      <c r="T466" s="28">
        <f t="shared" si="58"/>
        <v>110.63056702430364</v>
      </c>
      <c r="U466" s="119">
        <f>46.3+33.9*LOG10($C$3)-13.82*LOG10($B$87)-$C$62+(44.9-6.55*LOG10($B$87))*LOG10(P466)</f>
        <v>164.70422305413229</v>
      </c>
      <c r="V466" s="119">
        <f>46.3+33.9*LOG10($F$3)-13.82*LOG10($B$87)-$C$63+(44.9-6.55*LOG10($B$87))*LOG10($P466)</f>
        <v>163.89787163017806</v>
      </c>
      <c r="W466">
        <f t="shared" si="59"/>
        <v>134.98457168165706</v>
      </c>
      <c r="X466">
        <f t="shared" si="60"/>
        <v>134.51521695292934</v>
      </c>
      <c r="Y466">
        <f t="shared" si="56"/>
        <v>26.738000000000344</v>
      </c>
    </row>
    <row r="467" spans="16:25" ht="19" x14ac:dyDescent="0.25">
      <c r="P467" s="118">
        <v>4.74999999999996</v>
      </c>
      <c r="Q467" s="27">
        <f t="shared" si="61"/>
        <v>18.951337672854713</v>
      </c>
      <c r="R467" s="27">
        <f t="shared" si="62"/>
        <v>18.446161287538246</v>
      </c>
      <c r="S467" s="28">
        <f t="shared" si="57"/>
        <v>111.11822711204701</v>
      </c>
      <c r="T467" s="28">
        <f t="shared" si="58"/>
        <v>110.64887238331926</v>
      </c>
      <c r="U467" s="119">
        <f>46.3+33.9*LOG10($C$3)-13.82*LOG10($B$87)-$C$62+(44.9-6.55*LOG10($B$87))*LOG10(P467)</f>
        <v>164.73751890369223</v>
      </c>
      <c r="V467" s="119">
        <f>46.3+33.9*LOG10($F$3)-13.82*LOG10($B$87)-$C$63+(44.9-6.55*LOG10($B$87))*LOG10($P467)</f>
        <v>163.93116747973801</v>
      </c>
      <c r="W467">
        <f t="shared" si="59"/>
        <v>135.01287704067269</v>
      </c>
      <c r="X467">
        <f t="shared" si="60"/>
        <v>134.54352231194494</v>
      </c>
      <c r="Y467">
        <f t="shared" si="56"/>
        <v>26.748000000000346</v>
      </c>
    </row>
    <row r="468" spans="16:25" ht="19" x14ac:dyDescent="0.25">
      <c r="P468" s="118">
        <v>4.7599999999999598</v>
      </c>
      <c r="Q468" s="27">
        <f t="shared" si="61"/>
        <v>18.971275961033836</v>
      </c>
      <c r="R468" s="27">
        <f t="shared" si="62"/>
        <v>18.465568090683139</v>
      </c>
      <c r="S468" s="28">
        <f t="shared" si="57"/>
        <v>111.13649397395953</v>
      </c>
      <c r="T468" s="28">
        <f t="shared" si="58"/>
        <v>110.66713924523179</v>
      </c>
      <c r="U468" s="119">
        <f>46.3+33.9*LOG10($C$3)-13.82*LOG10($B$87)-$C$62+(44.9-6.55*LOG10($B$87))*LOG10(P468)</f>
        <v>164.77074473038334</v>
      </c>
      <c r="V468" s="119">
        <f>46.3+33.9*LOG10($F$3)-13.82*LOG10($B$87)-$C$63+(44.9-6.55*LOG10($B$87))*LOG10($P468)</f>
        <v>163.96439330642914</v>
      </c>
      <c r="W468">
        <f t="shared" si="59"/>
        <v>135.04114390258522</v>
      </c>
      <c r="X468">
        <f t="shared" si="60"/>
        <v>134.5717891738575</v>
      </c>
      <c r="Y468">
        <f t="shared" si="56"/>
        <v>26.758000000000347</v>
      </c>
    </row>
    <row r="469" spans="16:25" ht="19" x14ac:dyDescent="0.25">
      <c r="P469" s="118">
        <v>4.7699999999999596</v>
      </c>
      <c r="Q469" s="27">
        <f t="shared" si="61"/>
        <v>18.991193316609632</v>
      </c>
      <c r="R469" s="27">
        <f t="shared" si="62"/>
        <v>18.484954519214703</v>
      </c>
      <c r="S469" s="28">
        <f t="shared" si="57"/>
        <v>111.15472250035195</v>
      </c>
      <c r="T469" s="28">
        <f t="shared" si="58"/>
        <v>110.68536777162421</v>
      </c>
      <c r="U469" s="119">
        <f>46.3+33.9*LOG10($C$3)-13.82*LOG10($B$87)-$C$62+(44.9-6.55*LOG10($B$87))*LOG10(P469)</f>
        <v>164.80390082811098</v>
      </c>
      <c r="V469" s="119">
        <f>46.3+33.9*LOG10($F$3)-13.82*LOG10($B$87)-$C$63+(44.9-6.55*LOG10($B$87))*LOG10($P469)</f>
        <v>163.99754940415676</v>
      </c>
      <c r="W469">
        <f t="shared" si="59"/>
        <v>135.06937242897766</v>
      </c>
      <c r="X469">
        <f t="shared" si="60"/>
        <v>134.60001770024991</v>
      </c>
      <c r="Y469">
        <f t="shared" si="56"/>
        <v>26.768000000000349</v>
      </c>
    </row>
    <row r="470" spans="16:25" ht="19" x14ac:dyDescent="0.25">
      <c r="P470" s="118">
        <v>4.7799999999999603</v>
      </c>
      <c r="Q470" s="27">
        <f t="shared" si="61"/>
        <v>19.011089805373505</v>
      </c>
      <c r="R470" s="27">
        <f t="shared" si="62"/>
        <v>18.504320637170579</v>
      </c>
      <c r="S470" s="28">
        <f t="shared" si="57"/>
        <v>111.17291285179205</v>
      </c>
      <c r="T470" s="28">
        <f t="shared" si="58"/>
        <v>110.70355812306431</v>
      </c>
      <c r="U470" s="119">
        <f>46.3+33.9*LOG10($C$3)-13.82*LOG10($B$87)-$C$62+(44.9-6.55*LOG10($B$87))*LOG10(P470)</f>
        <v>164.83698748893391</v>
      </c>
      <c r="V470" s="119">
        <f>46.3+33.9*LOG10($F$3)-13.82*LOG10($B$87)-$C$63+(44.9-6.55*LOG10($B$87))*LOG10($P470)</f>
        <v>164.03063606497969</v>
      </c>
      <c r="W470">
        <f t="shared" si="59"/>
        <v>135.09756278041775</v>
      </c>
      <c r="X470">
        <f t="shared" si="60"/>
        <v>134.62820805169002</v>
      </c>
      <c r="Y470">
        <f t="shared" si="56"/>
        <v>26.77800000000035</v>
      </c>
    </row>
    <row r="471" spans="16:25" ht="19" x14ac:dyDescent="0.25">
      <c r="P471" s="118">
        <v>4.7899999999999601</v>
      </c>
      <c r="Q471" s="27">
        <f t="shared" si="61"/>
        <v>19.030965492772943</v>
      </c>
      <c r="R471" s="27">
        <f t="shared" si="62"/>
        <v>18.523666508253644</v>
      </c>
      <c r="S471" s="28">
        <f t="shared" si="57"/>
        <v>111.19106518784093</v>
      </c>
      <c r="T471" s="28">
        <f t="shared" si="58"/>
        <v>110.7217104591132</v>
      </c>
      <c r="U471" s="119">
        <f>46.3+33.9*LOG10($C$3)-13.82*LOG10($B$87)-$C$62+(44.9-6.55*LOG10($B$87))*LOG10(P471)</f>
        <v>164.87000500307988</v>
      </c>
      <c r="V471" s="119">
        <f>46.3+33.9*LOG10($F$3)-13.82*LOG10($B$87)-$C$63+(44.9-6.55*LOG10($B$87))*LOG10($P471)</f>
        <v>164.06365357912563</v>
      </c>
      <c r="W471">
        <f t="shared" si="59"/>
        <v>135.12571511646664</v>
      </c>
      <c r="X471">
        <f t="shared" si="60"/>
        <v>134.65636038773889</v>
      </c>
      <c r="Y471">
        <f t="shared" si="56"/>
        <v>26.788000000000352</v>
      </c>
    </row>
    <row r="472" spans="16:25" ht="19" x14ac:dyDescent="0.25">
      <c r="P472" s="118">
        <v>4.7999999999999599</v>
      </c>
      <c r="Q472" s="27">
        <f t="shared" si="61"/>
        <v>19.050820443914024</v>
      </c>
      <c r="R472" s="27">
        <f t="shared" si="62"/>
        <v>18.542992195834483</v>
      </c>
      <c r="S472" s="28">
        <f t="shared" si="57"/>
        <v>111.20917966706142</v>
      </c>
      <c r="T472" s="28">
        <f t="shared" si="58"/>
        <v>110.73982493833368</v>
      </c>
      <c r="U472" s="119">
        <f>46.3+33.9*LOG10($C$3)-13.82*LOG10($B$87)-$C$62+(44.9-6.55*LOG10($B$87))*LOG10(P472)</f>
        <v>164.90295365896074</v>
      </c>
      <c r="V472" s="119">
        <f>46.3+33.9*LOG10($F$3)-13.82*LOG10($B$87)-$C$63+(44.9-6.55*LOG10($B$87))*LOG10($P472)</f>
        <v>164.09660223500651</v>
      </c>
      <c r="W472">
        <f t="shared" si="59"/>
        <v>135.15382959568711</v>
      </c>
      <c r="X472">
        <f t="shared" si="60"/>
        <v>134.68447486695939</v>
      </c>
      <c r="Y472">
        <f t="shared" si="56"/>
        <v>26.798000000000354</v>
      </c>
    </row>
    <row r="473" spans="16:25" ht="19" x14ac:dyDescent="0.25">
      <c r="P473" s="118">
        <v>4.8099999999999596</v>
      </c>
      <c r="Q473" s="27">
        <f t="shared" si="61"/>
        <v>19.070654723563912</v>
      </c>
      <c r="R473" s="27">
        <f t="shared" si="62"/>
        <v>18.56229776295379</v>
      </c>
      <c r="S473" s="28">
        <f t="shared" si="57"/>
        <v>111.22725644702631</v>
      </c>
      <c r="T473" s="28">
        <f t="shared" si="58"/>
        <v>110.75790171829857</v>
      </c>
      <c r="U473" s="119">
        <f>46.3+33.9*LOG10($C$3)-13.82*LOG10($B$87)-$C$62+(44.9-6.55*LOG10($B$87))*LOG10(P473)</f>
        <v>164.93583374318774</v>
      </c>
      <c r="V473" s="119">
        <f>46.3+33.9*LOG10($F$3)-13.82*LOG10($B$87)-$C$63+(44.9-6.55*LOG10($B$87))*LOG10($P473)</f>
        <v>164.12948231923352</v>
      </c>
      <c r="W473">
        <f t="shared" si="59"/>
        <v>135.18190637565201</v>
      </c>
      <c r="X473">
        <f t="shared" si="60"/>
        <v>134.71255164692428</v>
      </c>
      <c r="Y473">
        <f t="shared" si="56"/>
        <v>26.808000000000355</v>
      </c>
    </row>
    <row r="474" spans="16:25" ht="19" x14ac:dyDescent="0.25">
      <c r="P474" s="118">
        <v>4.8199999999999603</v>
      </c>
      <c r="Q474" s="27">
        <f t="shared" si="61"/>
        <v>19.090468396153316</v>
      </c>
      <c r="R474" s="27">
        <f t="shared" si="62"/>
        <v>18.581583272324782</v>
      </c>
      <c r="S474" s="28">
        <f t="shared" si="57"/>
        <v>111.24529568432666</v>
      </c>
      <c r="T474" s="28">
        <f t="shared" si="58"/>
        <v>110.77594095559893</v>
      </c>
      <c r="U474" s="119">
        <f>46.3+33.9*LOG10($C$3)-13.82*LOG10($B$87)-$C$62+(44.9-6.55*LOG10($B$87))*LOG10(P474)</f>
        <v>164.96864554058632</v>
      </c>
      <c r="V474" s="119">
        <f>46.3+33.9*LOG10($F$3)-13.82*LOG10($B$87)-$C$63+(44.9-6.55*LOG10($B$87))*LOG10($P474)</f>
        <v>164.1622941166321</v>
      </c>
      <c r="W474">
        <f t="shared" si="59"/>
        <v>135.20994561295237</v>
      </c>
      <c r="X474">
        <f t="shared" si="60"/>
        <v>134.74059088422464</v>
      </c>
      <c r="Y474">
        <f t="shared" si="56"/>
        <v>26.818000000000357</v>
      </c>
    </row>
    <row r="475" spans="16:25" ht="19" x14ac:dyDescent="0.25">
      <c r="P475" s="118">
        <v>4.8299999999999601</v>
      </c>
      <c r="Q475" s="27">
        <f t="shared" si="61"/>
        <v>19.110261525778935</v>
      </c>
      <c r="R475" s="27">
        <f t="shared" si="62"/>
        <v>18.600848786335558</v>
      </c>
      <c r="S475" s="28">
        <f t="shared" si="57"/>
        <v>111.26329753457992</v>
      </c>
      <c r="T475" s="28">
        <f t="shared" si="58"/>
        <v>110.79394280585218</v>
      </c>
      <c r="U475" s="119">
        <f>46.3+33.9*LOG10($C$3)-13.82*LOG10($B$87)-$C$62+(44.9-6.55*LOG10($B$87))*LOG10(P475)</f>
        <v>165.00138933421096</v>
      </c>
      <c r="V475" s="119">
        <f>46.3+33.9*LOG10($F$3)-13.82*LOG10($B$87)-$C$63+(44.9-6.55*LOG10($B$87))*LOG10($P475)</f>
        <v>164.19503791025673</v>
      </c>
      <c r="W475">
        <f t="shared" si="59"/>
        <v>135.23794746320564</v>
      </c>
      <c r="X475">
        <f t="shared" si="60"/>
        <v>134.76859273447789</v>
      </c>
      <c r="Y475">
        <f t="shared" si="56"/>
        <v>26.828000000000358</v>
      </c>
    </row>
    <row r="476" spans="16:25" ht="19" x14ac:dyDescent="0.25">
      <c r="P476" s="118">
        <v>4.8399999999999599</v>
      </c>
      <c r="Q476" s="27">
        <f t="shared" si="61"/>
        <v>19.130034176205871</v>
      </c>
      <c r="R476" s="27">
        <f t="shared" si="62"/>
        <v>18.620094367051465</v>
      </c>
      <c r="S476" s="28">
        <f t="shared" si="57"/>
        <v>111.28126215243792</v>
      </c>
      <c r="T476" s="28">
        <f t="shared" si="58"/>
        <v>110.81190742371018</v>
      </c>
      <c r="U476" s="119">
        <f>46.3+33.9*LOG10($C$3)-13.82*LOG10($B$87)-$C$62+(44.9-6.55*LOG10($B$87))*LOG10(P476)</f>
        <v>165.03406540535994</v>
      </c>
      <c r="V476" s="119">
        <f>46.3+33.9*LOG10($F$3)-13.82*LOG10($B$87)-$C$63+(44.9-6.55*LOG10($B$87))*LOG10($P476)</f>
        <v>164.22771398140571</v>
      </c>
      <c r="W476">
        <f t="shared" si="59"/>
        <v>135.26591208106362</v>
      </c>
      <c r="X476">
        <f t="shared" si="60"/>
        <v>134.7965573523359</v>
      </c>
      <c r="Y476">
        <f t="shared" si="56"/>
        <v>26.83800000000036</v>
      </c>
    </row>
    <row r="477" spans="16:25" ht="19" x14ac:dyDescent="0.25">
      <c r="P477" s="118">
        <v>4.8499999999999597</v>
      </c>
      <c r="Q477" s="27">
        <f t="shared" si="61"/>
        <v>19.149786410870036</v>
      </c>
      <c r="R477" s="27">
        <f t="shared" si="62"/>
        <v>18.639320076217441</v>
      </c>
      <c r="S477" s="28">
        <f t="shared" si="57"/>
        <v>111.29918969159495</v>
      </c>
      <c r="T477" s="28">
        <f t="shared" si="58"/>
        <v>110.82983496286721</v>
      </c>
      <c r="U477" s="119">
        <f>46.3+33.9*LOG10($C$3)-13.82*LOG10($B$87)-$C$62+(44.9-6.55*LOG10($B$87))*LOG10(P477)</f>
        <v>165.06667403358966</v>
      </c>
      <c r="V477" s="119">
        <f>46.3+33.9*LOG10($F$3)-13.82*LOG10($B$87)-$C$63+(44.9-6.55*LOG10($B$87))*LOG10($P477)</f>
        <v>164.26032260963544</v>
      </c>
      <c r="W477">
        <f t="shared" si="59"/>
        <v>135.29383962022067</v>
      </c>
      <c r="X477">
        <f t="shared" si="60"/>
        <v>134.82448489149292</v>
      </c>
      <c r="Y477">
        <f t="shared" si="56"/>
        <v>26.848000000000361</v>
      </c>
    </row>
    <row r="478" spans="16:25" ht="19" x14ac:dyDescent="0.25">
      <c r="P478" s="118">
        <v>4.8599999999999604</v>
      </c>
      <c r="Q478" s="27">
        <f t="shared" si="61"/>
        <v>19.169518292880515</v>
      </c>
      <c r="R478" s="27">
        <f t="shared" si="62"/>
        <v>18.6585259752603</v>
      </c>
      <c r="S478" s="28">
        <f t="shared" si="57"/>
        <v>111.31708030479554</v>
      </c>
      <c r="T478" s="28">
        <f t="shared" si="58"/>
        <v>110.8477255760678</v>
      </c>
      <c r="U478" s="119">
        <f>46.3+33.9*LOG10($C$3)-13.82*LOG10($B$87)-$C$62+(44.9-6.55*LOG10($B$87))*LOG10(P478)</f>
        <v>165.09921549672916</v>
      </c>
      <c r="V478" s="119">
        <f>46.3+33.9*LOG10($F$3)-13.82*LOG10($B$87)-$C$63+(44.9-6.55*LOG10($B$87))*LOG10($P478)</f>
        <v>164.29286407277493</v>
      </c>
      <c r="W478">
        <f t="shared" si="59"/>
        <v>135.32173023342125</v>
      </c>
      <c r="X478">
        <f t="shared" si="60"/>
        <v>134.85237550469353</v>
      </c>
      <c r="Y478">
        <f t="shared" si="56"/>
        <v>26.858000000000363</v>
      </c>
    </row>
    <row r="479" spans="16:25" ht="19" x14ac:dyDescent="0.25">
      <c r="P479" s="118">
        <v>4.8699999999999601</v>
      </c>
      <c r="Q479" s="27">
        <f t="shared" si="61"/>
        <v>19.18922988502193</v>
      </c>
      <c r="R479" s="27">
        <f t="shared" si="62"/>
        <v>18.677712125291045</v>
      </c>
      <c r="S479" s="28">
        <f t="shared" si="57"/>
        <v>111.33493414384236</v>
      </c>
      <c r="T479" s="28">
        <f t="shared" si="58"/>
        <v>110.86557941511462</v>
      </c>
      <c r="U479" s="119">
        <f>46.3+33.9*LOG10($C$3)-13.82*LOG10($B$87)-$C$62+(44.9-6.55*LOG10($B$87))*LOG10(P479)</f>
        <v>165.13169007089417</v>
      </c>
      <c r="V479" s="119">
        <f>46.3+33.9*LOG10($F$3)-13.82*LOG10($B$87)-$C$63+(44.9-6.55*LOG10($B$87))*LOG10($P479)</f>
        <v>164.32533864693994</v>
      </c>
      <c r="W479">
        <f t="shared" si="59"/>
        <v>135.34958407246808</v>
      </c>
      <c r="X479">
        <f t="shared" si="60"/>
        <v>134.88022934374035</v>
      </c>
      <c r="Y479">
        <f t="shared" si="56"/>
        <v>26.868000000000364</v>
      </c>
    </row>
    <row r="480" spans="16:25" ht="19" x14ac:dyDescent="0.25">
      <c r="P480" s="118">
        <v>4.8799999999999599</v>
      </c>
      <c r="Q480" s="27">
        <f t="shared" si="61"/>
        <v>19.208921249756759</v>
      </c>
      <c r="R480" s="27">
        <f t="shared" si="62"/>
        <v>18.696878587107125</v>
      </c>
      <c r="S480" s="28">
        <f t="shared" si="57"/>
        <v>111.35275135960389</v>
      </c>
      <c r="T480" s="28">
        <f t="shared" si="58"/>
        <v>110.88339663087615</v>
      </c>
      <c r="U480" s="119">
        <f>46.3+33.9*LOG10($C$3)-13.82*LOG10($B$87)-$C$62+(44.9-6.55*LOG10($B$87))*LOG10(P480)</f>
        <v>165.16409803050132</v>
      </c>
      <c r="V480" s="119">
        <f>46.3+33.9*LOG10($F$3)-13.82*LOG10($B$87)-$C$63+(44.9-6.55*LOG10($B$87))*LOG10($P480)</f>
        <v>164.3577466065471</v>
      </c>
      <c r="W480">
        <f t="shared" si="59"/>
        <v>135.37740128822961</v>
      </c>
      <c r="X480">
        <f t="shared" si="60"/>
        <v>134.90804655950186</v>
      </c>
      <c r="Y480">
        <f t="shared" si="56"/>
        <v>26.878000000000366</v>
      </c>
    </row>
    <row r="481" spans="16:25" ht="19" x14ac:dyDescent="0.25">
      <c r="P481" s="118">
        <v>4.8899999999999597</v>
      </c>
      <c r="Q481" s="27">
        <f t="shared" si="61"/>
        <v>19.228592449227655</v>
      </c>
      <c r="R481" s="27">
        <f t="shared" si="62"/>
        <v>18.716025421194686</v>
      </c>
      <c r="S481" s="28">
        <f t="shared" si="57"/>
        <v>111.37053210202208</v>
      </c>
      <c r="T481" s="28">
        <f t="shared" si="58"/>
        <v>110.90117737329435</v>
      </c>
      <c r="U481" s="119">
        <f>46.3+33.9*LOG10($C$3)-13.82*LOG10($B$87)-$C$62+(44.9-6.55*LOG10($B$87))*LOG10(P481)</f>
        <v>165.19643964828194</v>
      </c>
      <c r="V481" s="119">
        <f>46.3+33.9*LOG10($F$3)-13.82*LOG10($B$87)-$C$63+(44.9-6.55*LOG10($B$87))*LOG10($P481)</f>
        <v>164.39008822432771</v>
      </c>
      <c r="W481">
        <f t="shared" si="59"/>
        <v>135.40518203064781</v>
      </c>
      <c r="X481">
        <f t="shared" si="60"/>
        <v>134.93582730192006</v>
      </c>
      <c r="Y481">
        <f t="shared" si="56"/>
        <v>26.888000000000368</v>
      </c>
    </row>
    <row r="482" spans="16:25" ht="19" x14ac:dyDescent="0.25">
      <c r="P482" s="118">
        <v>4.8999999999999604</v>
      </c>
      <c r="Q482" s="27">
        <f t="shared" si="61"/>
        <v>19.248243545259729</v>
      </c>
      <c r="R482" s="27">
        <f t="shared" si="62"/>
        <v>18.7351526877308</v>
      </c>
      <c r="S482" s="28">
        <f t="shared" si="57"/>
        <v>111.38827652011994</v>
      </c>
      <c r="T482" s="28">
        <f t="shared" si="58"/>
        <v>110.91892179139221</v>
      </c>
      <c r="U482" s="119">
        <f>46.3+33.9*LOG10($C$3)-13.82*LOG10($B$87)-$C$62+(44.9-6.55*LOG10($B$87))*LOG10(P482)</f>
        <v>165.22871519529585</v>
      </c>
      <c r="V482" s="119">
        <f>46.3+33.9*LOG10($F$3)-13.82*LOG10($B$87)-$C$63+(44.9-6.55*LOG10($B$87))*LOG10($P482)</f>
        <v>164.42236377134162</v>
      </c>
      <c r="W482">
        <f t="shared" si="59"/>
        <v>135.43292644874566</v>
      </c>
      <c r="X482">
        <f t="shared" si="60"/>
        <v>134.96357172001794</v>
      </c>
      <c r="Y482">
        <f t="shared" si="56"/>
        <v>26.898000000000369</v>
      </c>
    </row>
    <row r="483" spans="16:25" ht="19" x14ac:dyDescent="0.25">
      <c r="P483" s="118">
        <v>4.9099999999999602</v>
      </c>
      <c r="Q483" s="27">
        <f t="shared" si="61"/>
        <v>19.26787459936282</v>
      </c>
      <c r="R483" s="27">
        <f t="shared" si="62"/>
        <v>18.754260446585658</v>
      </c>
      <c r="S483" s="28">
        <f t="shared" si="57"/>
        <v>111.40598476200904</v>
      </c>
      <c r="T483" s="28">
        <f t="shared" si="58"/>
        <v>110.9366300332813</v>
      </c>
      <c r="U483" s="119">
        <f>46.3+33.9*LOG10($C$3)-13.82*LOG10($B$87)-$C$62+(44.9-6.55*LOG10($B$87))*LOG10(P483)</f>
        <v>165.26092494094505</v>
      </c>
      <c r="V483" s="119">
        <f>46.3+33.9*LOG10($F$3)-13.82*LOG10($B$87)-$C$63+(44.9-6.55*LOG10($B$87))*LOG10($P483)</f>
        <v>164.45457351699082</v>
      </c>
      <c r="W483">
        <f t="shared" si="59"/>
        <v>135.46063469063475</v>
      </c>
      <c r="X483">
        <f t="shared" si="60"/>
        <v>134.99127996190703</v>
      </c>
      <c r="Y483">
        <f t="shared" si="56"/>
        <v>26.908000000000371</v>
      </c>
    </row>
    <row r="484" spans="16:25" ht="19" x14ac:dyDescent="0.25">
      <c r="P484" s="118">
        <v>4.91999999999996</v>
      </c>
      <c r="Q484" s="27">
        <f t="shared" si="61"/>
        <v>19.287485672733727</v>
      </c>
      <c r="R484" s="27">
        <f t="shared" si="62"/>
        <v>18.773348757324783</v>
      </c>
      <c r="S484" s="28">
        <f t="shared" si="57"/>
        <v>111.42365697489689</v>
      </c>
      <c r="T484" s="28">
        <f t="shared" si="58"/>
        <v>110.95430224616915</v>
      </c>
      <c r="U484" s="119">
        <f>46.3+33.9*LOG10($C$3)-13.82*LOG10($B$87)-$C$62+(44.9-6.55*LOG10($B$87))*LOG10(P484)</f>
        <v>165.29306915298713</v>
      </c>
      <c r="V484" s="119">
        <f>46.3+33.9*LOG10($F$3)-13.82*LOG10($B$87)-$C$63+(44.9-6.55*LOG10($B$87))*LOG10($P484)</f>
        <v>164.4867177290329</v>
      </c>
      <c r="W484">
        <f t="shared" si="59"/>
        <v>135.48830690352261</v>
      </c>
      <c r="X484">
        <f t="shared" si="60"/>
        <v>135.01895217479486</v>
      </c>
      <c r="Y484">
        <f t="shared" si="56"/>
        <v>26.918000000000372</v>
      </c>
    </row>
    <row r="485" spans="16:25" ht="19" x14ac:dyDescent="0.25">
      <c r="P485" s="118">
        <v>4.9299999999999597</v>
      </c>
      <c r="Q485" s="27">
        <f t="shared" si="61"/>
        <v>19.30707682625847</v>
      </c>
      <c r="R485" s="27">
        <f t="shared" si="62"/>
        <v>18.79241767921118</v>
      </c>
      <c r="S485" s="28">
        <f t="shared" si="57"/>
        <v>111.44129330509428</v>
      </c>
      <c r="T485" s="28">
        <f t="shared" si="58"/>
        <v>110.97193857636654</v>
      </c>
      <c r="U485" s="119">
        <f>46.3+33.9*LOG10($C$3)-13.82*LOG10($B$87)-$C$62+(44.9-6.55*LOG10($B$87))*LOG10(P485)</f>
        <v>165.32514809754869</v>
      </c>
      <c r="V485" s="119">
        <f>46.3+33.9*LOG10($F$3)-13.82*LOG10($B$87)-$C$63+(44.9-6.55*LOG10($B$87))*LOG10($P485)</f>
        <v>164.51879667359447</v>
      </c>
      <c r="W485">
        <f t="shared" si="59"/>
        <v>135.51594323372001</v>
      </c>
      <c r="X485">
        <f t="shared" si="60"/>
        <v>135.04658850499226</v>
      </c>
      <c r="Y485">
        <f t="shared" si="56"/>
        <v>26.928000000000374</v>
      </c>
    </row>
    <row r="486" spans="16:25" ht="19" x14ac:dyDescent="0.25">
      <c r="P486" s="118">
        <v>4.9399999999999604</v>
      </c>
      <c r="Q486" s="27">
        <f t="shared" si="61"/>
        <v>19.326648120514456</v>
      </c>
      <c r="R486" s="27">
        <f t="shared" si="62"/>
        <v>18.811467271207469</v>
      </c>
      <c r="S486" s="28">
        <f t="shared" si="57"/>
        <v>111.45889389802261</v>
      </c>
      <c r="T486" s="28">
        <f t="shared" si="58"/>
        <v>110.98953916929487</v>
      </c>
      <c r="U486" s="119">
        <f>46.3+33.9*LOG10($C$3)-13.82*LOG10($B$87)-$C$62+(44.9-6.55*LOG10($B$87))*LOG10(P486)</f>
        <v>165.35716203913856</v>
      </c>
      <c r="V486" s="119">
        <f>46.3+33.9*LOG10($F$3)-13.82*LOG10($B$87)-$C$63+(44.9-6.55*LOG10($B$87))*LOG10($P486)</f>
        <v>164.55081061518433</v>
      </c>
      <c r="W486">
        <f t="shared" si="59"/>
        <v>135.54354382664835</v>
      </c>
      <c r="X486">
        <f t="shared" si="60"/>
        <v>135.07418909792059</v>
      </c>
      <c r="Y486">
        <f t="shared" ref="Y486:Y492" si="63">Y485+0.01</f>
        <v>26.938000000000375</v>
      </c>
    </row>
    <row r="487" spans="16:25" ht="19" x14ac:dyDescent="0.25">
      <c r="P487" s="118">
        <v>4.9499999999999602</v>
      </c>
      <c r="Q487" s="27">
        <f t="shared" si="61"/>
        <v>19.346199615772679</v>
      </c>
      <c r="R487" s="27">
        <f t="shared" si="62"/>
        <v>18.83049759197803</v>
      </c>
      <c r="S487" s="28">
        <f t="shared" si="57"/>
        <v>111.47645889822104</v>
      </c>
      <c r="T487" s="28">
        <f t="shared" si="58"/>
        <v>111.00710416949332</v>
      </c>
      <c r="U487" s="119">
        <f>46.3+33.9*LOG10($C$3)-13.82*LOG10($B$87)-$C$62+(44.9-6.55*LOG10($B$87))*LOG10(P487)</f>
        <v>165.38911124066081</v>
      </c>
      <c r="V487" s="119">
        <f>46.3+33.9*LOG10($F$3)-13.82*LOG10($B$87)-$C$63+(44.9-6.55*LOG10($B$87))*LOG10($P487)</f>
        <v>164.58275981670658</v>
      </c>
      <c r="W487">
        <f t="shared" si="59"/>
        <v>135.57110882684677</v>
      </c>
      <c r="X487">
        <f t="shared" si="60"/>
        <v>135.10175409811905</v>
      </c>
      <c r="Y487">
        <f t="shared" si="63"/>
        <v>26.948000000000377</v>
      </c>
    </row>
    <row r="488" spans="16:25" ht="19" x14ac:dyDescent="0.25">
      <c r="P488" s="118">
        <v>4.95999999999996</v>
      </c>
      <c r="Q488" s="27">
        <f t="shared" si="61"/>
        <v>19.365731371999896</v>
      </c>
      <c r="R488" s="27">
        <f t="shared" si="62"/>
        <v>18.849508699891125</v>
      </c>
      <c r="S488" s="28">
        <f t="shared" si="57"/>
        <v>111.49398844935362</v>
      </c>
      <c r="T488" s="28">
        <f t="shared" si="58"/>
        <v>111.02463372062589</v>
      </c>
      <c r="U488" s="119">
        <f>46.3+33.9*LOG10($C$3)-13.82*LOG10($B$87)-$C$62+(44.9-6.55*LOG10($B$87))*LOG10(P488)</f>
        <v>165.4209959634278</v>
      </c>
      <c r="V488" s="119">
        <f>46.3+33.9*LOG10($F$3)-13.82*LOG10($B$87)-$C$63+(44.9-6.55*LOG10($B$87))*LOG10($P488)</f>
        <v>164.61464453947357</v>
      </c>
      <c r="W488">
        <f t="shared" si="59"/>
        <v>135.59863837797934</v>
      </c>
      <c r="X488">
        <f t="shared" si="60"/>
        <v>135.12928364925162</v>
      </c>
      <c r="Y488">
        <f t="shared" si="63"/>
        <v>26.958000000000379</v>
      </c>
    </row>
    <row r="489" spans="16:25" ht="19" x14ac:dyDescent="0.25">
      <c r="P489" s="118">
        <v>4.96999999999995</v>
      </c>
      <c r="Q489" s="27">
        <f t="shared" si="61"/>
        <v>19.385243448860741</v>
      </c>
      <c r="R489" s="27">
        <f t="shared" si="62"/>
        <v>18.868500653020934</v>
      </c>
      <c r="S489" s="28">
        <f t="shared" si="57"/>
        <v>111.5114826942163</v>
      </c>
      <c r="T489" s="28">
        <f t="shared" si="58"/>
        <v>111.04212796548856</v>
      </c>
      <c r="U489" s="119">
        <f>46.3+33.9*LOG10($C$3)-13.82*LOG10($B$87)-$C$62+(44.9-6.55*LOG10($B$87))*LOG10(P489)</f>
        <v>165.45281646717291</v>
      </c>
      <c r="V489" s="119">
        <f>46.3+33.9*LOG10($F$3)-13.82*LOG10($B$87)-$C$63+(44.9-6.55*LOG10($B$87))*LOG10($P489)</f>
        <v>164.64646504321868</v>
      </c>
      <c r="W489">
        <f t="shared" si="59"/>
        <v>135.62613262284202</v>
      </c>
      <c r="X489">
        <f t="shared" si="60"/>
        <v>135.1567778941143</v>
      </c>
      <c r="Y489">
        <f t="shared" si="63"/>
        <v>26.96800000000038</v>
      </c>
    </row>
    <row r="490" spans="16:25" ht="19" x14ac:dyDescent="0.25">
      <c r="P490" s="118">
        <v>4.9799999999999498</v>
      </c>
      <c r="Q490" s="27">
        <f t="shared" si="61"/>
        <v>19.404735905719932</v>
      </c>
      <c r="R490" s="27">
        <f t="shared" si="62"/>
        <v>18.887473509149711</v>
      </c>
      <c r="S490" s="28">
        <f t="shared" si="57"/>
        <v>111.528941774744</v>
      </c>
      <c r="T490" s="28">
        <f t="shared" si="58"/>
        <v>111.05958704601628</v>
      </c>
      <c r="U490" s="119">
        <f>46.3+33.9*LOG10($C$3)-13.82*LOG10($B$87)-$C$62+(44.9-6.55*LOG10($B$87))*LOG10(P490)</f>
        <v>165.4845730100634</v>
      </c>
      <c r="V490" s="119">
        <f>46.3+33.9*LOG10($F$3)-13.82*LOG10($B$87)-$C$63+(44.9-6.55*LOG10($B$87))*LOG10($P490)</f>
        <v>164.67822158610917</v>
      </c>
      <c r="W490">
        <f t="shared" si="59"/>
        <v>135.65359170336973</v>
      </c>
      <c r="X490">
        <f t="shared" si="60"/>
        <v>135.184236974642</v>
      </c>
      <c r="Y490">
        <f t="shared" si="63"/>
        <v>26.978000000000382</v>
      </c>
    </row>
    <row r="491" spans="16:25" ht="19" x14ac:dyDescent="0.25">
      <c r="P491" s="118">
        <v>4.9899999999999496</v>
      </c>
      <c r="Q491" s="27">
        <f t="shared" si="61"/>
        <v>19.424208801644259</v>
      </c>
      <c r="R491" s="27">
        <f t="shared" si="62"/>
        <v>18.906427325769744</v>
      </c>
      <c r="S491" s="28">
        <f t="shared" si="57"/>
        <v>111.54636583201746</v>
      </c>
      <c r="T491" s="28">
        <f t="shared" si="58"/>
        <v>111.07701110328972</v>
      </c>
      <c r="U491" s="119">
        <f>46.3+33.9*LOG10($C$3)-13.82*LOG10($B$87)-$C$62+(44.9-6.55*LOG10($B$87))*LOG10(P491)</f>
        <v>165.51626584871275</v>
      </c>
      <c r="V491" s="119">
        <f>46.3+33.9*LOG10($F$3)-13.82*LOG10($B$87)-$C$63+(44.9-6.55*LOG10($B$87))*LOG10($P491)</f>
        <v>164.70991442475852</v>
      </c>
      <c r="W491">
        <f t="shared" si="59"/>
        <v>135.68101576064319</v>
      </c>
      <c r="X491">
        <f t="shared" si="60"/>
        <v>135.21166103191544</v>
      </c>
      <c r="Y491">
        <f t="shared" si="63"/>
        <v>26.988000000000383</v>
      </c>
    </row>
    <row r="492" spans="16:25" ht="19" x14ac:dyDescent="0.25">
      <c r="P492" s="118">
        <v>4.9999999999999503</v>
      </c>
      <c r="Q492" s="27">
        <f t="shared" si="61"/>
        <v>19.443662195404762</v>
      </c>
      <c r="R492" s="27">
        <f t="shared" si="62"/>
        <v>18.925362160085438</v>
      </c>
      <c r="S492" s="28">
        <f t="shared" si="57"/>
        <v>111.56375500627003</v>
      </c>
      <c r="T492" s="28">
        <f t="shared" si="58"/>
        <v>111.09440027754229</v>
      </c>
      <c r="U492" s="119">
        <f>46.3+33.9*LOG10($C$3)-13.82*LOG10($B$87)-$C$62+(44.9-6.55*LOG10($B$87))*LOG10(P492)</f>
        <v>165.54789523819323</v>
      </c>
      <c r="V492" s="119">
        <f>46.3+33.9*LOG10($F$3)-13.82*LOG10($B$87)-$C$63+(44.9-6.55*LOG10($B$87))*LOG10($P492)</f>
        <v>164.74154381423901</v>
      </c>
      <c r="W492">
        <f t="shared" si="59"/>
        <v>135.70840493489575</v>
      </c>
      <c r="X492">
        <f t="shared" si="60"/>
        <v>135.23905020616803</v>
      </c>
      <c r="Y492">
        <f t="shared" si="63"/>
        <v>26.998000000000385</v>
      </c>
    </row>
    <row r="493" spans="16:25" ht="19" x14ac:dyDescent="0.25">
      <c r="P493" s="118">
        <v>5.0999999999999996</v>
      </c>
      <c r="Q493" s="27">
        <f t="shared" si="61"/>
        <v>19.637136236233545</v>
      </c>
      <c r="R493" s="27">
        <f t="shared" si="62"/>
        <v>19.113678859607461</v>
      </c>
      <c r="S493" s="28">
        <f t="shared" si="57"/>
        <v>111.73575844150847</v>
      </c>
      <c r="T493" s="28">
        <f t="shared" si="58"/>
        <v>111.26640371278074</v>
      </c>
      <c r="U493" s="119">
        <f>46.3+33.9*LOG10($C$3)-13.82*LOG10($B$87)-$C$62+(44.9-6.55*LOG10($B$87))*LOG10(P493)</f>
        <v>165.86075446693621</v>
      </c>
      <c r="V493" s="119">
        <f>46.3+33.9*LOG10($F$3)-13.82*LOG10($B$87)-$C$63+(44.9-6.55*LOG10($B$87))*LOG10($P493)</f>
        <v>165.05440304298202</v>
      </c>
      <c r="W493">
        <f t="shared" si="59"/>
        <v>135.98040837013423</v>
      </c>
      <c r="X493">
        <f t="shared" si="60"/>
        <v>135.51105364140651</v>
      </c>
      <c r="Y493">
        <f>VLOOKUP(P493,Arkusz1!$A$1:$B$500,2,0)</f>
        <v>27.0980000000004</v>
      </c>
    </row>
    <row r="494" spans="16:25" ht="19" x14ac:dyDescent="0.25">
      <c r="P494" s="118">
        <v>5.2</v>
      </c>
      <c r="Q494" s="27">
        <f t="shared" si="61"/>
        <v>19.828722590015143</v>
      </c>
      <c r="R494" s="27">
        <f t="shared" si="62"/>
        <v>19.300158191217324</v>
      </c>
      <c r="S494" s="28">
        <f t="shared" si="57"/>
        <v>111.90442179224573</v>
      </c>
      <c r="T494" s="28">
        <f t="shared" si="58"/>
        <v>111.43506706351799</v>
      </c>
      <c r="U494" s="119">
        <f>46.3+33.9*LOG10($C$3)-13.82*LOG10($B$87)-$C$62+(44.9-6.55*LOG10($B$87))*LOG10(P494)</f>
        <v>166.1675383736397</v>
      </c>
      <c r="V494" s="119">
        <f>46.3+33.9*LOG10($F$3)-13.82*LOG10($B$87)-$C$63+(44.9-6.55*LOG10($B$87))*LOG10($P494)</f>
        <v>165.36118694968548</v>
      </c>
      <c r="Y494">
        <f>VLOOKUP(P494,Arkusz1!$A$1:$B$500,2,0)</f>
        <v>27.198000000000416</v>
      </c>
    </row>
    <row r="495" spans="16:25" ht="19" x14ac:dyDescent="0.25">
      <c r="P495" s="118">
        <v>5.3</v>
      </c>
      <c r="Q495" s="27">
        <f t="shared" si="61"/>
        <v>20.018475455017974</v>
      </c>
      <c r="R495" s="27">
        <f t="shared" si="62"/>
        <v>19.484852908447145</v>
      </c>
      <c r="S495" s="28">
        <f t="shared" si="57"/>
        <v>112.06987231156552</v>
      </c>
      <c r="T495" s="28">
        <f t="shared" si="58"/>
        <v>111.6005175828378</v>
      </c>
      <c r="U495" s="119">
        <f>46.3+33.9*LOG10($C$3)-13.82*LOG10($B$87)-$C$62+(44.9-6.55*LOG10($B$87))*LOG10(P495)</f>
        <v>166.46847842055075</v>
      </c>
      <c r="V495" s="119">
        <f>46.3+33.9*LOG10($F$3)-13.82*LOG10($B$87)-$C$63+(44.9-6.55*LOG10($B$87))*LOG10($P495)</f>
        <v>165.66212699659653</v>
      </c>
      <c r="Y495">
        <f>VLOOKUP(P495,Arkusz1!$A$1:$B$500,2,0)</f>
        <v>27.298000000000432</v>
      </c>
    </row>
    <row r="496" spans="16:25" x14ac:dyDescent="0.2">
      <c r="P496" s="118">
        <v>5.4000000000001496</v>
      </c>
      <c r="Q496" s="27">
        <f t="shared" si="61"/>
        <v>20.206446484588742</v>
      </c>
      <c r="R496" s="27">
        <f t="shared" si="62"/>
        <v>19.667813287746043</v>
      </c>
      <c r="S496" s="28">
        <f t="shared" si="57"/>
        <v>112.23223011600936</v>
      </c>
      <c r="T496" s="28">
        <f t="shared" si="58"/>
        <v>111.76287538728161</v>
      </c>
    </row>
    <row r="497" spans="16:20" x14ac:dyDescent="0.2">
      <c r="P497" s="118">
        <v>5.5000000000001998</v>
      </c>
      <c r="Q497" s="27">
        <f t="shared" si="61"/>
        <v>20.392684951372463</v>
      </c>
      <c r="R497" s="27">
        <f t="shared" si="62"/>
        <v>19.849087288322636</v>
      </c>
      <c r="S497" s="28">
        <f t="shared" si="57"/>
        <v>112.39160870943493</v>
      </c>
      <c r="T497" s="28">
        <f t="shared" si="58"/>
        <v>111.9222539807072</v>
      </c>
    </row>
    <row r="498" spans="16:20" x14ac:dyDescent="0.2">
      <c r="P498" s="118">
        <v>5.6000000000002501</v>
      </c>
      <c r="Q498" s="27">
        <f t="shared" si="61"/>
        <v>20.577237898156231</v>
      </c>
      <c r="R498" s="27">
        <f t="shared" si="62"/>
        <v>20.028720698967842</v>
      </c>
      <c r="S498" s="28">
        <f t="shared" si="57"/>
        <v>112.54811545967414</v>
      </c>
      <c r="T498" s="28">
        <f t="shared" si="58"/>
        <v>112.0787607309464</v>
      </c>
    </row>
    <row r="499" spans="16:20" x14ac:dyDescent="0.2">
      <c r="P499" s="118">
        <v>5.7000000000003004</v>
      </c>
      <c r="Q499" s="27">
        <f t="shared" si="61"/>
        <v>20.760150276640609</v>
      </c>
      <c r="R499" s="27">
        <f t="shared" si="62"/>
        <v>20.206757273127089</v>
      </c>
      <c r="S499" s="28">
        <f t="shared" si="57"/>
        <v>112.70185203300002</v>
      </c>
      <c r="T499" s="28">
        <f t="shared" si="58"/>
        <v>112.2324973042723</v>
      </c>
    </row>
    <row r="500" spans="16:20" x14ac:dyDescent="0.2">
      <c r="P500" s="118">
        <v>5.8000000000003498</v>
      </c>
      <c r="Q500" s="27">
        <f t="shared" si="61"/>
        <v>20.941465075301803</v>
      </c>
      <c r="R500" s="27">
        <f t="shared" si="62"/>
        <v>20.383238853354143</v>
      </c>
      <c r="S500" s="28">
        <f t="shared" si="57"/>
        <v>112.85291479080901</v>
      </c>
      <c r="T500" s="28">
        <f t="shared" si="58"/>
        <v>112.38356006208127</v>
      </c>
    </row>
    <row r="501" spans="16:20" x14ac:dyDescent="0.2">
      <c r="P501" s="118">
        <v>5.9000000000003903</v>
      </c>
      <c r="Q501" s="27">
        <f t="shared" si="61"/>
        <v>21.121223437373807</v>
      </c>
      <c r="R501" s="27">
        <f t="shared" si="62"/>
        <v>20.558205486148267</v>
      </c>
      <c r="S501" s="28">
        <f t="shared" si="57"/>
        <v>113.0013951523932</v>
      </c>
      <c r="T501" s="28">
        <f t="shared" si="58"/>
        <v>112.53204042366546</v>
      </c>
    </row>
    <row r="502" spans="16:20" x14ac:dyDescent="0.2">
      <c r="P502" s="118">
        <v>6.0000000000004396</v>
      </c>
      <c r="Q502" s="27">
        <f t="shared" si="61"/>
        <v>21.299464769868106</v>
      </c>
      <c r="R502" s="27">
        <f t="shared" si="62"/>
        <v>20.731695528067846</v>
      </c>
      <c r="S502" s="28">
        <f t="shared" si="57"/>
        <v>113.14737992722326</v>
      </c>
      <c r="T502" s="28">
        <f t="shared" si="58"/>
        <v>112.67802519849552</v>
      </c>
    </row>
    <row r="503" spans="16:20" x14ac:dyDescent="0.2">
      <c r="P503" s="118">
        <v>6.1000000000004899</v>
      </c>
      <c r="Q503" s="27">
        <f t="shared" si="61"/>
        <v>21.476226844449116</v>
      </c>
      <c r="R503" s="27">
        <f t="shared" si="62"/>
        <v>20.903745743916801</v>
      </c>
      <c r="S503" s="28">
        <f t="shared" si="57"/>
        <v>113.29095161976578</v>
      </c>
      <c r="T503" s="28">
        <f t="shared" si="58"/>
        <v>112.82159689103804</v>
      </c>
    </row>
    <row r="504" spans="16:20" x14ac:dyDescent="0.2">
      <c r="P504" s="118">
        <v>6.2000000000005402</v>
      </c>
      <c r="Q504" s="27">
        <f t="shared" si="61"/>
        <v>21.651545890897047</v>
      </c>
      <c r="R504" s="27">
        <f t="shared" si="62"/>
        <v>21.074391397716123</v>
      </c>
      <c r="S504" s="28">
        <f t="shared" si="57"/>
        <v>113.43218870951557</v>
      </c>
      <c r="T504" s="28">
        <f t="shared" si="58"/>
        <v>112.96283398078785</v>
      </c>
    </row>
    <row r="505" spans="16:20" x14ac:dyDescent="0.2">
      <c r="P505" s="118">
        <v>6.3000000000005896</v>
      </c>
      <c r="Q505" s="27">
        <f t="shared" si="61"/>
        <v>21.825456683813169</v>
      </c>
      <c r="R505" s="27">
        <f t="shared" si="62"/>
        <v>21.243666337097814</v>
      </c>
      <c r="S505" s="28">
        <f t="shared" si="57"/>
        <v>113.57116590862219</v>
      </c>
      <c r="T505" s="28">
        <f t="shared" si="58"/>
        <v>113.10181117989445</v>
      </c>
    </row>
    <row r="506" spans="16:20" x14ac:dyDescent="0.2">
      <c r="P506" s="118">
        <v>6.4000000000006398</v>
      </c>
      <c r="Q506" s="27">
        <f t="shared" si="61"/>
        <v>21.997992623155167</v>
      </c>
      <c r="R506" s="27">
        <f t="shared" si="62"/>
        <v>21.411603071693499</v>
      </c>
      <c r="S506" s="28">
        <f t="shared" si="57"/>
        <v>113.70795439922836</v>
      </c>
      <c r="T506" s="28">
        <f t="shared" si="58"/>
        <v>113.23859967050062</v>
      </c>
    </row>
    <row r="507" spans="16:20" x14ac:dyDescent="0.2">
      <c r="P507" s="118">
        <v>6.5000000000006901</v>
      </c>
      <c r="Q507" s="27">
        <f t="shared" si="61"/>
        <v>22.169185809130951</v>
      </c>
      <c r="R507" s="27">
        <f t="shared" si="62"/>
        <v>21.578232846031806</v>
      </c>
      <c r="S507" s="28">
        <f t="shared" si="57"/>
        <v>113.84262205240778</v>
      </c>
      <c r="T507" s="28">
        <f t="shared" si="58"/>
        <v>113.37326732368004</v>
      </c>
    </row>
    <row r="508" spans="16:20" x14ac:dyDescent="0.2">
      <c r="P508" s="118">
        <v>6.6000000000007404</v>
      </c>
      <c r="Q508" s="27">
        <f t="shared" si="61"/>
        <v>22.339067111926525</v>
      </c>
      <c r="R508" s="27">
        <f t="shared" si="62"/>
        <v>21.74358570740754</v>
      </c>
      <c r="S508" s="28">
        <f t="shared" si="57"/>
        <v>113.97523363038809</v>
      </c>
      <c r="T508" s="28">
        <f t="shared" si="58"/>
        <v>113.50587890166035</v>
      </c>
    </row>
    <row r="509" spans="16:20" x14ac:dyDescent="0.2">
      <c r="P509" s="118">
        <v>6.7000000000007898</v>
      </c>
      <c r="Q509" s="27">
        <f t="shared" si="61"/>
        <v>22.507666236696807</v>
      </c>
      <c r="R509" s="27">
        <f t="shared" si="62"/>
        <v>21.907690569140073</v>
      </c>
      <c r="S509" s="28">
        <f t="shared" si="57"/>
        <v>114.1058509735673</v>
      </c>
      <c r="T509" s="28">
        <f t="shared" si="58"/>
        <v>113.63649624483956</v>
      </c>
    </row>
    <row r="510" spans="16:20" x14ac:dyDescent="0.2">
      <c r="P510" s="118">
        <v>6.80000000000084</v>
      </c>
      <c r="Q510" s="27">
        <f t="shared" si="61"/>
        <v>22.67501178420698</v>
      </c>
      <c r="R510" s="27">
        <f t="shared" si="62"/>
        <v>22.070575269598219</v>
      </c>
      <c r="S510" s="28">
        <f t="shared" si="57"/>
        <v>114.23453317367554</v>
      </c>
      <c r="T510" s="28">
        <f t="shared" si="58"/>
        <v>113.76517844494781</v>
      </c>
    </row>
    <row r="511" spans="16:20" x14ac:dyDescent="0.2">
      <c r="P511" s="118">
        <v>6.9000000000008903</v>
      </c>
      <c r="Q511" s="27">
        <f t="shared" si="61"/>
        <v>22.841131307474889</v>
      </c>
      <c r="R511" s="27">
        <f t="shared" si="62"/>
        <v>22.232266627332717</v>
      </c>
      <c r="S511" s="28">
        <f t="shared" si="57"/>
        <v>114.36133673429597</v>
      </c>
      <c r="T511" s="28">
        <f t="shared" si="58"/>
        <v>113.89198200556824</v>
      </c>
    </row>
    <row r="512" spans="16:20" x14ac:dyDescent="0.2">
      <c r="P512" s="118">
        <v>7.0000000000009397</v>
      </c>
      <c r="Q512" s="27">
        <f t="shared" si="61"/>
        <v>23.006051364732141</v>
      </c>
      <c r="R512" s="27">
        <f t="shared" si="62"/>
        <v>22.392790492625601</v>
      </c>
      <c r="S512" s="28">
        <f t="shared" si="57"/>
        <v>114.48631571983604</v>
      </c>
      <c r="T512" s="28">
        <f t="shared" si="58"/>
        <v>114.01696099110831</v>
      </c>
    </row>
    <row r="513" spans="16:20" x14ac:dyDescent="0.2">
      <c r="P513" s="118">
        <v>7.10000000000099</v>
      </c>
      <c r="Q513" s="27">
        <f t="shared" si="61"/>
        <v>23.16979756899222</v>
      </c>
      <c r="R513" s="27">
        <f t="shared" si="62"/>
        <v>22.552171795736992</v>
      </c>
      <c r="S513" s="28">
        <f t="shared" si="57"/>
        <v>114.60952189393245</v>
      </c>
      <c r="T513" s="28">
        <f t="shared" si="58"/>
        <v>114.14016716520473</v>
      </c>
    </row>
    <row r="514" spans="16:20" x14ac:dyDescent="0.2">
      <c r="P514" s="118">
        <v>7.2000000000010402</v>
      </c>
      <c r="Q514" s="27">
        <f t="shared" si="61"/>
        <v>23.332394634487517</v>
      </c>
      <c r="R514" s="27">
        <f t="shared" si="62"/>
        <v>22.710434592104278</v>
      </c>
      <c r="S514" s="28">
        <f t="shared" si="57"/>
        <v>114.73100484817637</v>
      </c>
      <c r="T514" s="28">
        <f t="shared" si="58"/>
        <v>114.26165011944863</v>
      </c>
    </row>
    <row r="515" spans="16:20" x14ac:dyDescent="0.2">
      <c r="P515" s="118">
        <v>7.3000000000010896</v>
      </c>
      <c r="Q515" s="27">
        <f t="shared" si="61"/>
        <v>23.49386642021372</v>
      </c>
      <c r="R515" s="27">
        <f t="shared" si="62"/>
        <v>22.867602104725762</v>
      </c>
      <c r="S515" s="28">
        <f t="shared" ref="S515:S578" si="64">(20*LOG10(P515)+20*LOG10(1806/1000)+92.45)</f>
        <v>114.85081212196016</v>
      </c>
      <c r="T515" s="28">
        <f t="shared" ref="T515:T578" si="65">(20*LOG10(P515)+20*LOG10(1711/1000)+92.45)</f>
        <v>114.38145739323242</v>
      </c>
    </row>
    <row r="516" spans="16:20" x14ac:dyDescent="0.2">
      <c r="P516" s="118">
        <v>7.4000000000011399</v>
      </c>
      <c r="Q516" s="27">
        <f t="shared" ref="Q516:Q579" si="66">SQRT((4*3.14*P516)/0.166112957)</f>
        <v>23.654235970798762</v>
      </c>
      <c r="R516" s="27">
        <f t="shared" ref="R516:R579" si="67">SQRT((4*3.14*P516)/0.175336061)</f>
        <v>23.023696763940183</v>
      </c>
      <c r="S516" s="28">
        <f t="shared" si="64"/>
        <v>114.9689893141706</v>
      </c>
      <c r="T516" s="28">
        <f t="shared" si="65"/>
        <v>114.49963458544286</v>
      </c>
    </row>
    <row r="517" spans="16:20" x14ac:dyDescent="0.2">
      <c r="P517" s="118">
        <v>7.5000000000011804</v>
      </c>
      <c r="Q517" s="27">
        <f t="shared" si="66"/>
        <v>23.8135255548945</v>
      </c>
      <c r="R517" s="27">
        <f t="shared" si="67"/>
        <v>23.178740244795026</v>
      </c>
      <c r="S517" s="28">
        <f t="shared" si="64"/>
        <v>115.0855801873851</v>
      </c>
      <c r="T517" s="28">
        <f t="shared" si="65"/>
        <v>114.61622545865737</v>
      </c>
    </row>
    <row r="518" spans="16:20" x14ac:dyDescent="0.2">
      <c r="P518" s="118">
        <v>7.6000000000012298</v>
      </c>
      <c r="Q518" s="27">
        <f t="shared" si="66"/>
        <v>23.971756701272387</v>
      </c>
      <c r="R518" s="27">
        <f t="shared" si="67"/>
        <v>23.332753502179976</v>
      </c>
      <c r="S518" s="28">
        <f t="shared" si="64"/>
        <v>115.20062676516697</v>
      </c>
      <c r="T518" s="28">
        <f t="shared" si="65"/>
        <v>114.73127203643924</v>
      </c>
    </row>
    <row r="519" spans="16:20" x14ac:dyDescent="0.2">
      <c r="P519" s="118">
        <v>7.70000000000128</v>
      </c>
      <c r="Q519" s="27">
        <f t="shared" si="66"/>
        <v>24.128950232788444</v>
      </c>
      <c r="R519" s="27">
        <f t="shared" si="67"/>
        <v>23.485756803886552</v>
      </c>
      <c r="S519" s="28">
        <f t="shared" si="64"/>
        <v>115.31416942300082</v>
      </c>
      <c r="T519" s="28">
        <f t="shared" si="65"/>
        <v>114.84481469427308</v>
      </c>
    </row>
    <row r="520" spans="16:20" x14ac:dyDescent="0.2">
      <c r="P520" s="118">
        <v>7.8000000000013303</v>
      </c>
      <c r="Q520" s="27">
        <f t="shared" si="66"/>
        <v>24.285126298369661</v>
      </c>
      <c r="R520" s="27">
        <f t="shared" si="67"/>
        <v>23.637769761741801</v>
      </c>
      <c r="S520" s="28">
        <f t="shared" si="64"/>
        <v>115.42624697336083</v>
      </c>
      <c r="T520" s="28">
        <f t="shared" si="65"/>
        <v>114.9568922446331</v>
      </c>
    </row>
    <row r="521" spans="16:20" x14ac:dyDescent="0.2">
      <c r="P521" s="118">
        <v>7.9000000000013797</v>
      </c>
      <c r="Q521" s="27">
        <f t="shared" si="66"/>
        <v>24.440304403160567</v>
      </c>
      <c r="R521" s="27">
        <f t="shared" si="67"/>
        <v>23.788811360951318</v>
      </c>
      <c r="S521" s="28">
        <f t="shared" si="64"/>
        <v>115.53689674536008</v>
      </c>
      <c r="T521" s="28">
        <f t="shared" si="65"/>
        <v>115.06754201663236</v>
      </c>
    </row>
    <row r="522" spans="16:20" x14ac:dyDescent="0.2">
      <c r="P522" s="118">
        <v>8.00000000000143</v>
      </c>
      <c r="Q522" s="27">
        <f t="shared" si="66"/>
        <v>24.594503436957901</v>
      </c>
      <c r="R522" s="27">
        <f t="shared" si="67"/>
        <v>23.938899987775923</v>
      </c>
      <c r="S522" s="28">
        <f t="shared" si="64"/>
        <v>115.64615465939016</v>
      </c>
      <c r="T522" s="28">
        <f t="shared" si="65"/>
        <v>115.17679993066244</v>
      </c>
    </row>
    <row r="523" spans="16:20" x14ac:dyDescent="0.2">
      <c r="P523" s="118">
        <v>8.1000000000014793</v>
      </c>
      <c r="Q523" s="27">
        <f t="shared" si="66"/>
        <v>24.747741701050582</v>
      </c>
      <c r="R523" s="27">
        <f t="shared" si="67"/>
        <v>24.08805345565618</v>
      </c>
      <c r="S523" s="28">
        <f t="shared" si="64"/>
        <v>115.75405529712432</v>
      </c>
      <c r="T523" s="28">
        <f t="shared" si="65"/>
        <v>115.28470056839659</v>
      </c>
    </row>
    <row r="524" spans="16:20" x14ac:dyDescent="0.2">
      <c r="P524" s="118">
        <v>8.2000000000015305</v>
      </c>
      <c r="Q524" s="27">
        <f t="shared" si="66"/>
        <v>24.900036933573055</v>
      </c>
      <c r="R524" s="27">
        <f t="shared" si="67"/>
        <v>24.236289029889893</v>
      </c>
      <c r="S524" s="28">
        <f t="shared" si="64"/>
        <v>115.8606319672257</v>
      </c>
      <c r="T524" s="28">
        <f t="shared" si="65"/>
        <v>115.39127723849796</v>
      </c>
    </row>
    <row r="525" spans="16:20" x14ac:dyDescent="0.2">
      <c r="P525" s="118">
        <v>8.3000000000015799</v>
      </c>
      <c r="Q525" s="27">
        <f t="shared" si="66"/>
        <v>25.051406333471306</v>
      </c>
      <c r="R525" s="27">
        <f t="shared" si="67"/>
        <v>24.383623450959306</v>
      </c>
      <c r="S525" s="28">
        <f t="shared" si="64"/>
        <v>115.96591676707287</v>
      </c>
      <c r="T525" s="28">
        <f t="shared" si="65"/>
        <v>115.49656203834513</v>
      </c>
    </row>
    <row r="526" spans="16:20" x14ac:dyDescent="0.2">
      <c r="P526" s="118">
        <v>8.4000000000016293</v>
      </c>
      <c r="Q526" s="27">
        <f t="shared" si="66"/>
        <v>25.201866583173366</v>
      </c>
      <c r="R526" s="27">
        <f t="shared" si="67"/>
        <v>24.530072956597259</v>
      </c>
      <c r="S526" s="28">
        <f t="shared" si="64"/>
        <v>116.06994064078906</v>
      </c>
      <c r="T526" s="28">
        <f t="shared" si="65"/>
        <v>115.60058591206132</v>
      </c>
    </row>
    <row r="527" spans="16:20" x14ac:dyDescent="0.2">
      <c r="P527" s="118">
        <v>8.5000000000016804</v>
      </c>
      <c r="Q527" s="27">
        <f t="shared" si="66"/>
        <v>25.351433870048741</v>
      </c>
      <c r="R527" s="27">
        <f t="shared" si="67"/>
        <v>24.675653302674597</v>
      </c>
      <c r="S527" s="28">
        <f t="shared" si="64"/>
        <v>116.17273343383731</v>
      </c>
      <c r="T527" s="28">
        <f t="shared" si="65"/>
        <v>115.70337870510957</v>
      </c>
    </row>
    <row r="528" spans="16:20" x14ac:dyDescent="0.2">
      <c r="P528" s="118">
        <v>8.6000000000017298</v>
      </c>
      <c r="Q528" s="27">
        <f t="shared" si="66"/>
        <v>25.500123906735016</v>
      </c>
      <c r="R528" s="27">
        <f t="shared" si="67"/>
        <v>24.820379782984936</v>
      </c>
      <c r="S528" s="28">
        <f t="shared" si="64"/>
        <v>116.27432394442285</v>
      </c>
      <c r="T528" s="28">
        <f t="shared" si="65"/>
        <v>115.80496921569511</v>
      </c>
    </row>
    <row r="529" spans="16:20" x14ac:dyDescent="0.2">
      <c r="P529" s="118">
        <v>8.7000000000017792</v>
      </c>
      <c r="Q529" s="27">
        <f t="shared" si="66"/>
        <v>25.647951950403812</v>
      </c>
      <c r="R529" s="27">
        <f t="shared" si="67"/>
        <v>24.964267247997061</v>
      </c>
      <c r="S529" s="28">
        <f t="shared" si="64"/>
        <v>116.37473997192389</v>
      </c>
      <c r="T529" s="28">
        <f t="shared" si="65"/>
        <v>115.90538524319615</v>
      </c>
    </row>
    <row r="530" spans="16:20" x14ac:dyDescent="0.2">
      <c r="P530" s="118">
        <v>8.8000000000018304</v>
      </c>
      <c r="Q530" s="27">
        <f t="shared" si="66"/>
        <v>25.794932821033029</v>
      </c>
      <c r="R530" s="27">
        <f t="shared" si="67"/>
        <v>25.107330122640089</v>
      </c>
      <c r="S530" s="28">
        <f t="shared" si="64"/>
        <v>116.47400836255493</v>
      </c>
      <c r="T530" s="28">
        <f t="shared" si="65"/>
        <v>116.00465363382719</v>
      </c>
    </row>
    <row r="531" spans="16:20" x14ac:dyDescent="0.2">
      <c r="P531" s="118">
        <v>8.9000000000018797</v>
      </c>
      <c r="Q531" s="27">
        <f t="shared" si="66"/>
        <v>25.941080918747215</v>
      </c>
      <c r="R531" s="27">
        <f t="shared" si="67"/>
        <v>25.249582423181611</v>
      </c>
      <c r="S531" s="28">
        <f t="shared" si="64"/>
        <v>116.57215505244983</v>
      </c>
      <c r="T531" s="28">
        <f t="shared" si="65"/>
        <v>116.10280032372211</v>
      </c>
    </row>
    <row r="532" spans="16:20" x14ac:dyDescent="0.2">
      <c r="P532" s="118">
        <v>9.0000000000019291</v>
      </c>
      <c r="Q532" s="27">
        <f t="shared" si="66"/>
        <v>26.086410240283637</v>
      </c>
      <c r="R532" s="27">
        <f t="shared" si="67"/>
        <v>25.391037773254826</v>
      </c>
      <c r="S532" s="28">
        <f t="shared" si="64"/>
        <v>116.6692051083381</v>
      </c>
      <c r="T532" s="28">
        <f t="shared" si="65"/>
        <v>116.19985037961037</v>
      </c>
    </row>
    <row r="533" spans="16:20" x14ac:dyDescent="0.2">
      <c r="P533" s="118">
        <v>9.1000000000019696</v>
      </c>
      <c r="Q533" s="27">
        <f t="shared" si="66"/>
        <v>26.230934394637153</v>
      </c>
      <c r="R533" s="27">
        <f t="shared" si="67"/>
        <v>25.531709419086379</v>
      </c>
      <c r="S533" s="28">
        <f t="shared" si="64"/>
        <v>116.76518276597349</v>
      </c>
      <c r="T533" s="28">
        <f t="shared" si="65"/>
        <v>116.29582803724577</v>
      </c>
    </row>
    <row r="534" spans="16:20" x14ac:dyDescent="0.2">
      <c r="P534" s="118">
        <v>9.2000000000020208</v>
      </c>
      <c r="Q534" s="27">
        <f t="shared" si="66"/>
        <v>26.374666617933631</v>
      </c>
      <c r="R534" s="27">
        <f t="shared" si="67"/>
        <v>25.671610243973316</v>
      </c>
      <c r="S534" s="28">
        <f t="shared" si="64"/>
        <v>116.86011146646275</v>
      </c>
      <c r="T534" s="28">
        <f t="shared" si="65"/>
        <v>116.39075673773502</v>
      </c>
    </row>
    <row r="535" spans="16:20" x14ac:dyDescent="0.2">
      <c r="P535" s="118">
        <v>9.3000000000020702</v>
      </c>
      <c r="Q535" s="27">
        <f t="shared" si="66"/>
        <v>26.517619787577594</v>
      </c>
      <c r="R535" s="27">
        <f t="shared" si="67"/>
        <v>25.810752782053594</v>
      </c>
      <c r="S535" s="28">
        <f t="shared" si="64"/>
        <v>116.95401389063038</v>
      </c>
      <c r="T535" s="28">
        <f t="shared" si="65"/>
        <v>116.48465916190264</v>
      </c>
    </row>
    <row r="536" spans="16:20" x14ac:dyDescent="0.2">
      <c r="P536" s="118">
        <v>9.4000000000021195</v>
      </c>
      <c r="Q536" s="27">
        <f t="shared" si="66"/>
        <v>26.659806435717247</v>
      </c>
      <c r="R536" s="27">
        <f t="shared" si="67"/>
        <v>25.949149231412168</v>
      </c>
      <c r="S536" s="28">
        <f t="shared" si="64"/>
        <v>117.04691199154567</v>
      </c>
      <c r="T536" s="28">
        <f t="shared" si="65"/>
        <v>116.57755726281795</v>
      </c>
    </row>
    <row r="537" spans="16:20" x14ac:dyDescent="0.2">
      <c r="P537" s="118">
        <v>9.5000000000021707</v>
      </c>
      <c r="Q537" s="27">
        <f t="shared" si="66"/>
        <v>26.801238762066482</v>
      </c>
      <c r="R537" s="27">
        <f t="shared" si="67"/>
        <v>26.08681146656123</v>
      </c>
      <c r="S537" s="28">
        <f t="shared" si="64"/>
        <v>117.13882702532868</v>
      </c>
      <c r="T537" s="28">
        <f t="shared" si="65"/>
        <v>116.66947229660094</v>
      </c>
    </row>
    <row r="538" spans="16:20" x14ac:dyDescent="0.2">
      <c r="P538" s="118">
        <v>9.6000000000022201</v>
      </c>
      <c r="Q538" s="27">
        <f t="shared" si="66"/>
        <v>26.941928646121067</v>
      </c>
      <c r="R538" s="27">
        <f t="shared" si="67"/>
        <v>26.223751050330726</v>
      </c>
      <c r="S538" s="28">
        <f t="shared" si="64"/>
        <v>117.22977958034312</v>
      </c>
      <c r="T538" s="28">
        <f t="shared" si="65"/>
        <v>116.76042485161538</v>
      </c>
    </row>
    <row r="539" spans="16:20" x14ac:dyDescent="0.2">
      <c r="P539" s="118">
        <v>9.7000000000022695</v>
      </c>
      <c r="Q539" s="27">
        <f t="shared" si="66"/>
        <v>27.08188765880368</v>
      </c>
      <c r="R539" s="27">
        <f t="shared" si="67"/>
        <v>26.359979245203007</v>
      </c>
      <c r="S539" s="28">
        <f t="shared" si="64"/>
        <v>117.31978960487668</v>
      </c>
      <c r="T539" s="28">
        <f t="shared" si="65"/>
        <v>116.85043487614894</v>
      </c>
    </row>
    <row r="540" spans="16:20" x14ac:dyDescent="0.2">
      <c r="P540" s="118">
        <v>9.8000000000023206</v>
      </c>
      <c r="Q540" s="27">
        <f t="shared" si="66"/>
        <v>27.221127073570027</v>
      </c>
      <c r="R540" s="27">
        <f t="shared" si="67"/>
        <v>26.495507024122883</v>
      </c>
      <c r="S540" s="28">
        <f t="shared" si="64"/>
        <v>117.4088764334017</v>
      </c>
      <c r="T540" s="28">
        <f t="shared" si="65"/>
        <v>116.93952170467396</v>
      </c>
    </row>
    <row r="541" spans="16:20" x14ac:dyDescent="0.2">
      <c r="P541" s="118">
        <v>9.90000000000237</v>
      </c>
      <c r="Q541" s="27">
        <f t="shared" si="66"/>
        <v>27.359657877006267</v>
      </c>
      <c r="R541" s="27">
        <f t="shared" si="67"/>
        <v>26.630345080812535</v>
      </c>
      <c r="S541" s="28">
        <f t="shared" si="64"/>
        <v>117.49705881150282</v>
      </c>
      <c r="T541" s="28">
        <f t="shared" si="65"/>
        <v>117.02770408277509</v>
      </c>
    </row>
    <row r="542" spans="16:20" x14ac:dyDescent="0.2">
      <c r="P542" s="118">
        <v>10.0000000000024</v>
      </c>
      <c r="Q542" s="27">
        <f t="shared" si="66"/>
        <v>27.497490778945881</v>
      </c>
      <c r="R542" s="27">
        <f t="shared" si="67"/>
        <v>26.764503839618744</v>
      </c>
      <c r="S542" s="28">
        <f t="shared" si="64"/>
        <v>117.58435491955183</v>
      </c>
      <c r="T542" s="28">
        <f t="shared" si="65"/>
        <v>117.11500019082409</v>
      </c>
    </row>
    <row r="543" spans="16:20" x14ac:dyDescent="0.2">
      <c r="P543" s="118">
        <v>10.100000000002501</v>
      </c>
      <c r="Q543" s="27">
        <f t="shared" si="66"/>
        <v>27.634636222132574</v>
      </c>
      <c r="R543" s="27">
        <f t="shared" si="67"/>
        <v>26.897993464918191</v>
      </c>
      <c r="S543" s="28">
        <f t="shared" si="64"/>
        <v>117.67078239520474</v>
      </c>
      <c r="T543" s="28">
        <f t="shared" si="65"/>
        <v>117.201427666477</v>
      </c>
    </row>
    <row r="544" spans="16:20" x14ac:dyDescent="0.2">
      <c r="P544" s="118">
        <v>10.2000000000025</v>
      </c>
      <c r="Q544" s="27">
        <f t="shared" si="66"/>
        <v>27.771104391453033</v>
      </c>
      <c r="R544" s="27">
        <f t="shared" si="67"/>
        <v>27.030823870104101</v>
      </c>
      <c r="S544" s="28">
        <f t="shared" si="64"/>
        <v>117.75635835479022</v>
      </c>
      <c r="T544" s="28">
        <f t="shared" si="65"/>
        <v>117.2870036260625</v>
      </c>
    </row>
    <row r="545" spans="16:20" x14ac:dyDescent="0.2">
      <c r="P545" s="118">
        <v>10.3000000000026</v>
      </c>
      <c r="Q545" s="27">
        <f t="shared" si="66"/>
        <v>27.906905222764667</v>
      </c>
      <c r="R545" s="27">
        <f t="shared" si="67"/>
        <v>27.163004726178666</v>
      </c>
      <c r="S545" s="28">
        <f t="shared" si="64"/>
        <v>117.84109941365537</v>
      </c>
      <c r="T545" s="28">
        <f t="shared" si="65"/>
        <v>117.37174468492765</v>
      </c>
    </row>
    <row r="546" spans="16:20" x14ac:dyDescent="0.2">
      <c r="P546" s="118">
        <v>10.400000000002599</v>
      </c>
      <c r="Q546" s="27">
        <f t="shared" si="66"/>
        <v>28.042048411336683</v>
      </c>
      <c r="R546" s="27">
        <f t="shared" si="67"/>
        <v>27.294545469969133</v>
      </c>
      <c r="S546" s="28">
        <f t="shared" si="64"/>
        <v>117.92502170552751</v>
      </c>
      <c r="T546" s="28">
        <f t="shared" si="65"/>
        <v>117.45566697679979</v>
      </c>
    </row>
    <row r="547" spans="16:20" x14ac:dyDescent="0.2">
      <c r="P547" s="118">
        <v>10.5000000000027</v>
      </c>
      <c r="Q547" s="27">
        <f t="shared" si="66"/>
        <v>28.17654341992889</v>
      </c>
      <c r="R547" s="27">
        <f t="shared" si="67"/>
        <v>27.425455311991229</v>
      </c>
      <c r="S547" s="28">
        <f t="shared" si="64"/>
        <v>118.00814090095074</v>
      </c>
      <c r="T547" s="28">
        <f t="shared" si="65"/>
        <v>117.53878617222301</v>
      </c>
    </row>
    <row r="548" spans="16:20" x14ac:dyDescent="0.2">
      <c r="P548" s="118">
        <v>10.6000000000027</v>
      </c>
      <c r="Q548" s="27">
        <f t="shared" si="66"/>
        <v>28.31039948652294</v>
      </c>
      <c r="R548" s="27">
        <f t="shared" si="67"/>
        <v>27.555743243974305</v>
      </c>
      <c r="S548" s="28">
        <f t="shared" si="64"/>
        <v>118.09047222484736</v>
      </c>
      <c r="T548" s="28">
        <f t="shared" si="65"/>
        <v>117.62111749611962</v>
      </c>
    </row>
    <row r="549" spans="16:20" x14ac:dyDescent="0.2">
      <c r="P549" s="118">
        <v>10.700000000002801</v>
      </c>
      <c r="Q549" s="27">
        <f t="shared" si="66"/>
        <v>28.443625631728214</v>
      </c>
      <c r="R549" s="27">
        <f t="shared" si="67"/>
        <v>27.685418046069863</v>
      </c>
      <c r="S549" s="28">
        <f t="shared" si="64"/>
        <v>118.17203047325621</v>
      </c>
      <c r="T549" s="28">
        <f t="shared" si="65"/>
        <v>117.70267574452848</v>
      </c>
    </row>
    <row r="550" spans="16:20" x14ac:dyDescent="0.2">
      <c r="P550" s="118">
        <v>10.8000000000028</v>
      </c>
      <c r="Q550" s="27">
        <f t="shared" si="66"/>
        <v>28.57623066587486</v>
      </c>
      <c r="R550" s="27">
        <f t="shared" si="67"/>
        <v>27.814488293755449</v>
      </c>
      <c r="S550" s="28">
        <f t="shared" si="64"/>
        <v>118.25283002929099</v>
      </c>
      <c r="T550" s="28">
        <f t="shared" si="65"/>
        <v>117.78347530056325</v>
      </c>
    </row>
    <row r="551" spans="16:20" x14ac:dyDescent="0.2">
      <c r="P551" s="118">
        <v>10.900000000002899</v>
      </c>
      <c r="Q551" s="27">
        <f t="shared" si="66"/>
        <v>28.708223195814025</v>
      </c>
      <c r="R551" s="27">
        <f t="shared" si="67"/>
        <v>27.942962364453663</v>
      </c>
      <c r="S551" s="28">
        <f t="shared" si="64"/>
        <v>118.33288487836452</v>
      </c>
      <c r="T551" s="28">
        <f t="shared" si="65"/>
        <v>117.8635301496368</v>
      </c>
    </row>
    <row r="552" spans="16:20" x14ac:dyDescent="0.2">
      <c r="P552" s="118">
        <v>11.000000000002901</v>
      </c>
      <c r="Q552" s="27">
        <f t="shared" si="66"/>
        <v>28.839611631435936</v>
      </c>
      <c r="R552" s="27">
        <f t="shared" si="67"/>
        <v>28.070848443876464</v>
      </c>
      <c r="S552" s="28">
        <f t="shared" si="64"/>
        <v>118.41220862271653</v>
      </c>
      <c r="T552" s="28">
        <f t="shared" si="65"/>
        <v>117.9428538939888</v>
      </c>
    </row>
    <row r="553" spans="16:20" x14ac:dyDescent="0.2">
      <c r="P553" s="118">
        <v>11.100000000003</v>
      </c>
      <c r="Q553" s="27">
        <f t="shared" si="66"/>
        <v>28.970404191923915</v>
      </c>
      <c r="R553" s="27">
        <f t="shared" si="67"/>
        <v>28.198154532112504</v>
      </c>
      <c r="S553" s="28">
        <f t="shared" si="64"/>
        <v>118.49081449528524</v>
      </c>
      <c r="T553" s="28">
        <f t="shared" si="65"/>
        <v>118.02145976655751</v>
      </c>
    </row>
    <row r="554" spans="16:20" x14ac:dyDescent="0.2">
      <c r="P554" s="118">
        <v>11.200000000003</v>
      </c>
      <c r="Q554" s="27">
        <f t="shared" si="66"/>
        <v>29.100608911753429</v>
      </c>
      <c r="R554" s="27">
        <f t="shared" si="67"/>
        <v>28.324888449466219</v>
      </c>
      <c r="S554" s="28">
        <f t="shared" si="64"/>
        <v>118.56871537295569</v>
      </c>
      <c r="T554" s="28">
        <f t="shared" si="65"/>
        <v>118.09936064422797</v>
      </c>
    </row>
    <row r="555" spans="16:20" x14ac:dyDescent="0.2">
      <c r="P555" s="118">
        <v>11.3000000000031</v>
      </c>
      <c r="Q555" s="27">
        <f t="shared" si="66"/>
        <v>29.230233646452621</v>
      </c>
      <c r="R555" s="27">
        <f t="shared" si="67"/>
        <v>28.451057842064852</v>
      </c>
      <c r="S555" s="28">
        <f t="shared" si="64"/>
        <v>118.64592378922052</v>
      </c>
      <c r="T555" s="28">
        <f t="shared" si="65"/>
        <v>118.1765690604928</v>
      </c>
    </row>
    <row r="556" spans="16:20" x14ac:dyDescent="0.2">
      <c r="P556" s="118">
        <v>11.4000000000031</v>
      </c>
      <c r="Q556" s="27">
        <f t="shared" si="66"/>
        <v>29.359286078131927</v>
      </c>
      <c r="R556" s="27">
        <f t="shared" si="67"/>
        <v>28.576670187240637</v>
      </c>
      <c r="S556" s="28">
        <f t="shared" si="64"/>
        <v>118.72245194628155</v>
      </c>
      <c r="T556" s="28">
        <f t="shared" si="65"/>
        <v>118.25309721755383</v>
      </c>
    </row>
    <row r="557" spans="16:20" x14ac:dyDescent="0.2">
      <c r="P557" s="118">
        <v>11.500000000003199</v>
      </c>
      <c r="Q557" s="27">
        <f t="shared" si="66"/>
        <v>29.487773720797897</v>
      </c>
      <c r="R557" s="27">
        <f t="shared" si="67"/>
        <v>28.701732798702988</v>
      </c>
      <c r="S557" s="28">
        <f t="shared" si="64"/>
        <v>118.79831172662439</v>
      </c>
      <c r="T557" s="28">
        <f t="shared" si="65"/>
        <v>118.32895699789665</v>
      </c>
    </row>
    <row r="558" spans="16:20" x14ac:dyDescent="0.2">
      <c r="P558" s="118">
        <v>11.600000000003201</v>
      </c>
      <c r="Q558" s="27">
        <f t="shared" si="66"/>
        <v>29.615703925457513</v>
      </c>
      <c r="R558" s="27">
        <f t="shared" si="67"/>
        <v>28.826252831506753</v>
      </c>
      <c r="S558" s="28">
        <f t="shared" si="64"/>
        <v>118.87351470409051</v>
      </c>
      <c r="T558" s="28">
        <f t="shared" si="65"/>
        <v>118.40415997536277</v>
      </c>
    </row>
    <row r="559" spans="16:20" x14ac:dyDescent="0.2">
      <c r="P559" s="118">
        <v>11.7000000000033</v>
      </c>
      <c r="Q559" s="27">
        <f t="shared" si="66"/>
        <v>29.743083885026905</v>
      </c>
      <c r="R559" s="27">
        <f t="shared" si="67"/>
        <v>28.95023728683007</v>
      </c>
      <c r="S559" s="28">
        <f t="shared" si="64"/>
        <v>118.94807215447543</v>
      </c>
      <c r="T559" s="28">
        <f t="shared" si="65"/>
        <v>118.47871742574769</v>
      </c>
    </row>
    <row r="560" spans="16:20" x14ac:dyDescent="0.2">
      <c r="P560" s="118">
        <v>11.800000000003299</v>
      </c>
      <c r="Q560" s="27">
        <f t="shared" si="66"/>
        <v>29.869920639049706</v>
      </c>
      <c r="R560" s="27">
        <f t="shared" si="67"/>
        <v>29.073693016566953</v>
      </c>
      <c r="S560" s="28">
        <f t="shared" si="64"/>
        <v>119.02199506567467</v>
      </c>
      <c r="T560" s="28">
        <f t="shared" si="65"/>
        <v>118.55264033694695</v>
      </c>
    </row>
    <row r="561" spans="16:20" x14ac:dyDescent="0.2">
      <c r="P561" s="118">
        <v>11.9000000000034</v>
      </c>
      <c r="Q561" s="27">
        <f t="shared" si="66"/>
        <v>29.996221078237767</v>
      </c>
      <c r="R561" s="27">
        <f t="shared" si="67"/>
        <v>29.196626727746978</v>
      </c>
      <c r="S561" s="28">
        <f t="shared" si="64"/>
        <v>119.09529414740284</v>
      </c>
      <c r="T561" s="28">
        <f t="shared" si="65"/>
        <v>118.6259394186751</v>
      </c>
    </row>
    <row r="562" spans="16:20" x14ac:dyDescent="0.2">
      <c r="P562" s="118">
        <v>12.0000000000034</v>
      </c>
      <c r="Q562" s="27">
        <f t="shared" si="66"/>
        <v>30.121991948838577</v>
      </c>
      <c r="R562" s="27">
        <f t="shared" si="67"/>
        <v>29.31904498678627</v>
      </c>
      <c r="S562" s="28">
        <f t="shared" si="64"/>
        <v>119.1679798405047</v>
      </c>
      <c r="T562" s="28">
        <f t="shared" si="65"/>
        <v>118.69862511177696</v>
      </c>
    </row>
    <row r="563" spans="16:20" x14ac:dyDescent="0.2">
      <c r="P563" s="118">
        <v>12.100000000003501</v>
      </c>
      <c r="Q563" s="27">
        <f t="shared" si="66"/>
        <v>30.247239856841215</v>
      </c>
      <c r="R563" s="27">
        <f t="shared" si="67"/>
        <v>29.440954223581343</v>
      </c>
      <c r="S563" s="28">
        <f t="shared" si="64"/>
        <v>119.24006232588125</v>
      </c>
      <c r="T563" s="28">
        <f t="shared" si="65"/>
        <v>118.77070759715352</v>
      </c>
    </row>
    <row r="564" spans="16:20" x14ac:dyDescent="0.2">
      <c r="P564" s="118">
        <v>12.2000000000035</v>
      </c>
      <c r="Q564" s="27">
        <f t="shared" si="66"/>
        <v>30.371971272024215</v>
      </c>
      <c r="R564" s="27">
        <f t="shared" si="67"/>
        <v>29.562360735449058</v>
      </c>
      <c r="S564" s="28">
        <f t="shared" si="64"/>
        <v>119.31155153304719</v>
      </c>
      <c r="T564" s="28">
        <f t="shared" si="65"/>
        <v>118.84219680431946</v>
      </c>
    </row>
    <row r="565" spans="16:20" x14ac:dyDescent="0.2">
      <c r="P565" s="118">
        <v>12.3000000000035</v>
      </c>
      <c r="Q565" s="27">
        <f t="shared" si="66"/>
        <v>30.496192531856241</v>
      </c>
      <c r="R565" s="27">
        <f t="shared" si="67"/>
        <v>29.683270690923333</v>
      </c>
      <c r="S565" s="28">
        <f t="shared" si="64"/>
        <v>119.38245714834017</v>
      </c>
      <c r="T565" s="28">
        <f t="shared" si="65"/>
        <v>118.91310241961244</v>
      </c>
    </row>
    <row r="566" spans="16:20" x14ac:dyDescent="0.2">
      <c r="P566" s="118">
        <v>12.400000000003599</v>
      </c>
      <c r="Q566" s="27">
        <f t="shared" si="66"/>
        <v>30.619909845253176</v>
      </c>
      <c r="R566" s="27">
        <f t="shared" si="67"/>
        <v>29.803690133412058</v>
      </c>
      <c r="S566" s="28">
        <f t="shared" si="64"/>
        <v>119.45278862279696</v>
      </c>
      <c r="T566" s="28">
        <f t="shared" si="65"/>
        <v>118.98343389406924</v>
      </c>
    </row>
    <row r="567" spans="16:20" x14ac:dyDescent="0.2">
      <c r="P567" s="118">
        <v>12.5000000000037</v>
      </c>
      <c r="Q567" s="27">
        <f t="shared" si="66"/>
        <v>30.743129296199179</v>
      </c>
      <c r="R567" s="27">
        <f t="shared" si="67"/>
        <v>29.923624984721659</v>
      </c>
      <c r="S567" s="28">
        <f t="shared" si="64"/>
        <v>119.52255517971344</v>
      </c>
      <c r="T567" s="28">
        <f t="shared" si="65"/>
        <v>119.05320045098571</v>
      </c>
    </row>
    <row r="568" spans="16:20" x14ac:dyDescent="0.2">
      <c r="P568" s="118">
        <v>12.6000000000037</v>
      </c>
      <c r="Q568" s="27">
        <f t="shared" si="66"/>
        <v>30.865856847238188</v>
      </c>
      <c r="R568" s="27">
        <f t="shared" si="67"/>
        <v>30.043081048455502</v>
      </c>
      <c r="S568" s="28">
        <f t="shared" si="64"/>
        <v>119.59176582190355</v>
      </c>
      <c r="T568" s="28">
        <f t="shared" si="65"/>
        <v>119.12241109317581</v>
      </c>
    </row>
    <row r="569" spans="16:20" x14ac:dyDescent="0.2">
      <c r="P569" s="118">
        <v>12.700000000003801</v>
      </c>
      <c r="Q569" s="27">
        <f t="shared" si="66"/>
        <v>30.988098342841052</v>
      </c>
      <c r="R569" s="27">
        <f t="shared" si="67"/>
        <v>30.162064013291289</v>
      </c>
      <c r="S569" s="28">
        <f t="shared" si="64"/>
        <v>119.66042933867148</v>
      </c>
      <c r="T569" s="28">
        <f t="shared" si="65"/>
        <v>119.19107460994374</v>
      </c>
    </row>
    <row r="570" spans="16:20" x14ac:dyDescent="0.2">
      <c r="P570" s="118">
        <v>12.8000000000038</v>
      </c>
      <c r="Q570" s="27">
        <f t="shared" si="66"/>
        <v>31.109859512652395</v>
      </c>
      <c r="R570" s="27">
        <f t="shared" si="67"/>
        <v>30.280579456141346</v>
      </c>
      <c r="S570" s="28">
        <f t="shared" si="64"/>
        <v>119.72855431250969</v>
      </c>
      <c r="T570" s="28">
        <f t="shared" si="65"/>
        <v>119.25919958378196</v>
      </c>
    </row>
    <row r="571" spans="16:20" x14ac:dyDescent="0.2">
      <c r="P571" s="118">
        <v>12.9000000000038</v>
      </c>
      <c r="Q571" s="27">
        <f t="shared" si="66"/>
        <v>31.231145974625218</v>
      </c>
      <c r="R571" s="27">
        <f t="shared" si="67"/>
        <v>30.3986328452037</v>
      </c>
      <c r="S571" s="28">
        <f t="shared" si="64"/>
        <v>119.79614912553728</v>
      </c>
      <c r="T571" s="28">
        <f t="shared" si="65"/>
        <v>119.32679439680955</v>
      </c>
    </row>
    <row r="572" spans="16:20" x14ac:dyDescent="0.2">
      <c r="P572" s="118">
        <v>13.000000000003901</v>
      </c>
      <c r="Q572" s="27">
        <f t="shared" si="66"/>
        <v>31.35196323804519</v>
      </c>
      <c r="R572" s="27">
        <f t="shared" si="67"/>
        <v>30.51622954290573</v>
      </c>
      <c r="S572" s="28">
        <f t="shared" si="64"/>
        <v>119.86322196568908</v>
      </c>
      <c r="T572" s="28">
        <f t="shared" si="65"/>
        <v>119.39386723696134</v>
      </c>
    </row>
    <row r="573" spans="16:20" x14ac:dyDescent="0.2">
      <c r="P573" s="118">
        <v>13.100000000004</v>
      </c>
      <c r="Q573" s="27">
        <f t="shared" si="66"/>
        <v>31.472316706450524</v>
      </c>
      <c r="R573" s="27">
        <f t="shared" si="67"/>
        <v>30.633374808746218</v>
      </c>
      <c r="S573" s="28">
        <f t="shared" si="64"/>
        <v>119.92978083266767</v>
      </c>
      <c r="T573" s="28">
        <f t="shared" si="65"/>
        <v>119.46042610393994</v>
      </c>
    </row>
    <row r="574" spans="16:20" x14ac:dyDescent="0.2">
      <c r="P574" s="118">
        <v>13.200000000004</v>
      </c>
      <c r="Q574" s="27">
        <f t="shared" si="66"/>
        <v>31.592211680452273</v>
      </c>
      <c r="R574" s="27">
        <f t="shared" si="67"/>
        <v>30.750073802040465</v>
      </c>
      <c r="S574" s="28">
        <f t="shared" si="64"/>
        <v>119.99583354366938</v>
      </c>
      <c r="T574" s="28">
        <f t="shared" si="65"/>
        <v>119.52647881494164</v>
      </c>
    </row>
    <row r="575" spans="16:20" x14ac:dyDescent="0.2">
      <c r="P575" s="118">
        <v>13.300000000004101</v>
      </c>
      <c r="Q575" s="27">
        <f t="shared" si="66"/>
        <v>31.711653360458723</v>
      </c>
      <c r="R575" s="27">
        <f t="shared" si="67"/>
        <v>30.866331584572055</v>
      </c>
      <c r="S575" s="28">
        <f t="shared" si="64"/>
        <v>120.06138773889414</v>
      </c>
      <c r="T575" s="28">
        <f t="shared" si="65"/>
        <v>119.5920330101664</v>
      </c>
    </row>
    <row r="576" spans="16:20" x14ac:dyDescent="0.2">
      <c r="P576" s="118">
        <v>13.4000000000041</v>
      </c>
      <c r="Q576" s="27">
        <f t="shared" si="66"/>
        <v>31.830646849306618</v>
      </c>
      <c r="R576" s="27">
        <f t="shared" si="67"/>
        <v>30.982153123153957</v>
      </c>
      <c r="S576" s="28">
        <f t="shared" si="64"/>
        <v>120.12645088684854</v>
      </c>
      <c r="T576" s="28">
        <f t="shared" si="65"/>
        <v>119.65709615812082</v>
      </c>
    </row>
    <row r="577" spans="16:20" x14ac:dyDescent="0.2">
      <c r="P577" s="118">
        <v>13.5000000000041</v>
      </c>
      <c r="Q577" s="27">
        <f t="shared" si="66"/>
        <v>31.949197154805841</v>
      </c>
      <c r="R577" s="27">
        <f t="shared" si="67"/>
        <v>31.09754329210535</v>
      </c>
      <c r="S577" s="28">
        <f t="shared" si="64"/>
        <v>120.1910302894525</v>
      </c>
      <c r="T577" s="28">
        <f t="shared" si="65"/>
        <v>119.72167556072478</v>
      </c>
    </row>
    <row r="578" spans="16:20" x14ac:dyDescent="0.2">
      <c r="P578" s="118">
        <v>13.600000000004201</v>
      </c>
      <c r="Q578" s="27">
        <f t="shared" si="66"/>
        <v>32.067309192198238</v>
      </c>
      <c r="R578" s="27">
        <f t="shared" si="67"/>
        <v>31.212506875644923</v>
      </c>
      <c r="S578" s="28">
        <f t="shared" si="64"/>
        <v>120.25513308695677</v>
      </c>
      <c r="T578" s="28">
        <f t="shared" si="65"/>
        <v>119.78577835822904</v>
      </c>
    </row>
    <row r="579" spans="16:20" x14ac:dyDescent="0.2">
      <c r="P579" s="118">
        <v>13.7000000000043</v>
      </c>
      <c r="Q579" s="27">
        <f t="shared" si="66"/>
        <v>32.184987786535345</v>
      </c>
      <c r="R579" s="27">
        <f t="shared" si="67"/>
        <v>31.327048570205214</v>
      </c>
      <c r="S579" s="28">
        <f t="shared" ref="S579:S648" si="68">(20*LOG10(P579)+20*LOG10(1806/1000)+92.45)</f>
        <v>120.3187662626806</v>
      </c>
      <c r="T579" s="28">
        <f t="shared" ref="T579:T648" si="69">(20*LOG10(P579)+20*LOG10(1711/1000)+92.45)</f>
        <v>119.84941153395286</v>
      </c>
    </row>
    <row r="580" spans="16:20" x14ac:dyDescent="0.2">
      <c r="P580" s="118">
        <v>13.800000000004299</v>
      </c>
      <c r="Q580" s="27">
        <f t="shared" ref="Q580:Q648" si="70">SQRT((4*3.14*P580)/0.166112957)</f>
        <v>32.302237674978642</v>
      </c>
      <c r="R580" s="27">
        <f t="shared" ref="R580:R648" si="71">SQRT((4*3.14*P580)/0.175336061)</f>
        <v>31.441172986671546</v>
      </c>
      <c r="S580" s="28">
        <f t="shared" si="68"/>
        <v>120.38193664757718</v>
      </c>
      <c r="T580" s="28">
        <f t="shared" si="69"/>
        <v>119.91258191884944</v>
      </c>
    </row>
    <row r="581" spans="16:20" x14ac:dyDescent="0.2">
      <c r="P581" s="118">
        <v>13.9000000000044</v>
      </c>
      <c r="Q581" s="27">
        <f t="shared" si="70"/>
        <v>32.419063509025023</v>
      </c>
      <c r="R581" s="27">
        <f t="shared" si="71"/>
        <v>31.554884652548164</v>
      </c>
      <c r="S581" s="28">
        <f t="shared" si="68"/>
        <v>120.4446509246344</v>
      </c>
      <c r="T581" s="28">
        <f t="shared" si="69"/>
        <v>119.97529619590667</v>
      </c>
    </row>
    <row r="582" spans="16:20" x14ac:dyDescent="0.2">
      <c r="P582" s="118">
        <v>14.0000000000044</v>
      </c>
      <c r="Q582" s="27">
        <f t="shared" si="70"/>
        <v>32.535469856659176</v>
      </c>
      <c r="R582" s="27">
        <f t="shared" si="71"/>
        <v>31.668188014053278</v>
      </c>
      <c r="S582" s="28">
        <f t="shared" si="68"/>
        <v>120.50691563311723</v>
      </c>
      <c r="T582" s="28">
        <f t="shared" si="69"/>
        <v>120.03756090438949</v>
      </c>
    </row>
    <row r="583" spans="16:20" x14ac:dyDescent="0.2">
      <c r="P583" s="118">
        <v>14.1000000000044</v>
      </c>
      <c r="Q583" s="27">
        <f t="shared" si="70"/>
        <v>32.65146120443859</v>
      </c>
      <c r="R583" s="27">
        <f t="shared" si="71"/>
        <v>31.781087438148422</v>
      </c>
      <c r="S583" s="28">
        <f t="shared" si="68"/>
        <v>120.56873717266005</v>
      </c>
      <c r="T583" s="28">
        <f t="shared" si="69"/>
        <v>120.09938244393231</v>
      </c>
    </row>
    <row r="584" spans="16:20" x14ac:dyDescent="0.2">
      <c r="P584" s="118">
        <v>14.200000000004501</v>
      </c>
      <c r="Q584" s="27">
        <f t="shared" si="70"/>
        <v>32.767041959510877</v>
      </c>
      <c r="R584" s="27">
        <f t="shared" si="71"/>
        <v>31.893587214502084</v>
      </c>
      <c r="S584" s="28">
        <f t="shared" si="68"/>
        <v>120.63012180721363</v>
      </c>
      <c r="T584" s="28">
        <f t="shared" si="69"/>
        <v>120.16076707848589</v>
      </c>
    </row>
    <row r="585" spans="16:20" x14ac:dyDescent="0.2">
      <c r="P585" s="118">
        <v>14.3000000000045</v>
      </c>
      <c r="Q585" s="27">
        <f t="shared" si="70"/>
        <v>32.882216451567352</v>
      </c>
      <c r="R585" s="27">
        <f t="shared" si="71"/>
        <v>32.005691557391145</v>
      </c>
      <c r="S585" s="28">
        <f t="shared" si="68"/>
        <v>120.69107566885371</v>
      </c>
      <c r="T585" s="28">
        <f t="shared" si="69"/>
        <v>120.22172094012598</v>
      </c>
    </row>
    <row r="586" spans="16:20" x14ac:dyDescent="0.2">
      <c r="P586" s="118">
        <v>14.400000000004599</v>
      </c>
      <c r="Q586" s="27">
        <f t="shared" si="70"/>
        <v>32.996988934736372</v>
      </c>
      <c r="R586" s="27">
        <f t="shared" si="71"/>
        <v>32.117404607543769</v>
      </c>
      <c r="S586" s="28">
        <f t="shared" si="68"/>
        <v>120.75160476145751</v>
      </c>
      <c r="T586" s="28">
        <f t="shared" si="69"/>
        <v>120.28225003272978</v>
      </c>
    </row>
    <row r="587" spans="16:20" x14ac:dyDescent="0.2">
      <c r="P587" s="118">
        <v>14.500000000004601</v>
      </c>
      <c r="Q587" s="27">
        <f t="shared" si="70"/>
        <v>33.111363589415866</v>
      </c>
      <c r="R587" s="27">
        <f t="shared" si="71"/>
        <v>32.228730433923111</v>
      </c>
      <c r="S587" s="28">
        <f t="shared" si="68"/>
        <v>120.81171496425199</v>
      </c>
      <c r="T587" s="28">
        <f t="shared" si="69"/>
        <v>120.34236023552427</v>
      </c>
    </row>
    <row r="588" spans="16:20" x14ac:dyDescent="0.2">
      <c r="P588" s="118">
        <v>14.6000000000047</v>
      </c>
      <c r="Q588" s="27">
        <f t="shared" si="70"/>
        <v>33.225344524050954</v>
      </c>
      <c r="R588" s="27">
        <f t="shared" si="71"/>
        <v>32.339673035457501</v>
      </c>
      <c r="S588" s="28">
        <f t="shared" si="68"/>
        <v>120.87141203524128</v>
      </c>
      <c r="T588" s="28">
        <f t="shared" si="69"/>
        <v>120.40205730651354</v>
      </c>
    </row>
    <row r="589" spans="16:20" x14ac:dyDescent="0.2">
      <c r="P589" s="118">
        <v>14.7000000000047</v>
      </c>
      <c r="Q589" s="27">
        <f t="shared" si="70"/>
        <v>33.33893577685501</v>
      </c>
      <c r="R589" s="27">
        <f t="shared" si="71"/>
        <v>32.450236342715669</v>
      </c>
      <c r="S589" s="28">
        <f t="shared" si="68"/>
        <v>120.93070161451604</v>
      </c>
      <c r="T589" s="28">
        <f t="shared" si="69"/>
        <v>120.46134688578832</v>
      </c>
    </row>
    <row r="590" spans="16:20" x14ac:dyDescent="0.2">
      <c r="P590" s="118">
        <v>14.8000000000048</v>
      </c>
      <c r="Q590" s="27">
        <f t="shared" si="70"/>
        <v>33.45214131747997</v>
      </c>
      <c r="R590" s="27">
        <f t="shared" si="71"/>
        <v>32.560424219532521</v>
      </c>
      <c r="S590" s="28">
        <f t="shared" si="68"/>
        <v>120.9895892274517</v>
      </c>
      <c r="T590" s="28">
        <f t="shared" si="69"/>
        <v>120.52023449872397</v>
      </c>
    </row>
    <row r="591" spans="16:20" x14ac:dyDescent="0.2">
      <c r="P591" s="118">
        <v>14.9000000000048</v>
      </c>
      <c r="Q591" s="27">
        <f t="shared" si="70"/>
        <v>33.564965048634136</v>
      </c>
      <c r="R591" s="27">
        <f t="shared" si="71"/>
        <v>32.670240464583785</v>
      </c>
      <c r="S591" s="28">
        <f t="shared" si="68"/>
        <v>121.04808028779802</v>
      </c>
      <c r="T591" s="28">
        <f t="shared" si="69"/>
        <v>120.57872555907028</v>
      </c>
    </row>
    <row r="592" spans="16:20" x14ac:dyDescent="0.2">
      <c r="P592" s="118">
        <v>15.0000000000048</v>
      </c>
      <c r="Q592" s="27">
        <f t="shared" si="70"/>
        <v>33.677410807652826</v>
      </c>
      <c r="R592" s="27">
        <f t="shared" si="71"/>
        <v>32.779688812914863</v>
      </c>
      <c r="S592" s="28">
        <f t="shared" si="68"/>
        <v>121.10618010066614</v>
      </c>
      <c r="T592" s="28">
        <f t="shared" si="69"/>
        <v>120.63682537193841</v>
      </c>
    </row>
    <row r="593" spans="16:20" x14ac:dyDescent="0.2">
      <c r="P593" s="118">
        <v>15.100000000005</v>
      </c>
      <c r="Q593" s="27">
        <f t="shared" si="70"/>
        <v>33.789482368021076</v>
      </c>
      <c r="R593" s="27">
        <f t="shared" si="71"/>
        <v>32.888772937422857</v>
      </c>
      <c r="S593" s="28">
        <f t="shared" si="68"/>
        <v>121.163893865416</v>
      </c>
      <c r="T593" s="28">
        <f t="shared" si="69"/>
        <v>120.69453913668826</v>
      </c>
    </row>
    <row r="594" spans="16:20" x14ac:dyDescent="0.2">
      <c r="P594" s="118">
        <v>15.2000000000049</v>
      </c>
      <c r="Q594" s="27">
        <f t="shared" si="70"/>
        <v>33.901183440850254</v>
      </c>
      <c r="R594" s="27">
        <f t="shared" si="71"/>
        <v>32.997496450293902</v>
      </c>
      <c r="S594" s="28">
        <f t="shared" si="68"/>
        <v>121.22122667844799</v>
      </c>
      <c r="T594" s="28">
        <f t="shared" si="69"/>
        <v>120.75187194972025</v>
      </c>
    </row>
    <row r="595" spans="16:20" x14ac:dyDescent="0.2">
      <c r="P595" s="118">
        <v>15.300000000005101</v>
      </c>
      <c r="Q595" s="27">
        <f t="shared" si="70"/>
        <v>34.01251767631404</v>
      </c>
      <c r="R595" s="27">
        <f t="shared" si="71"/>
        <v>33.105862904400801</v>
      </c>
      <c r="S595" s="28">
        <f t="shared" si="68"/>
        <v>121.27818353590462</v>
      </c>
      <c r="T595" s="28">
        <f t="shared" si="69"/>
        <v>120.80882880717688</v>
      </c>
    </row>
    <row r="596" spans="16:20" x14ac:dyDescent="0.2">
      <c r="P596" s="118">
        <v>15.4000000000051</v>
      </c>
      <c r="Q596" s="27">
        <f t="shared" si="70"/>
        <v>34.123488665037684</v>
      </c>
      <c r="R596" s="27">
        <f t="shared" si="71"/>
        <v>33.213875794655301</v>
      </c>
      <c r="S596" s="28">
        <f t="shared" si="68"/>
        <v>121.33476933628188</v>
      </c>
      <c r="T596" s="28">
        <f t="shared" si="69"/>
        <v>120.86541460755416</v>
      </c>
    </row>
    <row r="597" spans="16:20" x14ac:dyDescent="0.2">
      <c r="P597" s="118">
        <v>15.5000000000051</v>
      </c>
      <c r="Q597" s="27">
        <f t="shared" si="70"/>
        <v>34.234099939451241</v>
      </c>
      <c r="R597" s="27">
        <f t="shared" si="71"/>
        <v>33.321538559325212</v>
      </c>
      <c r="S597" s="28">
        <f t="shared" si="68"/>
        <v>121.39098888295842</v>
      </c>
      <c r="T597" s="28">
        <f t="shared" si="69"/>
        <v>120.9216341542307</v>
      </c>
    </row>
    <row r="598" spans="16:20" x14ac:dyDescent="0.2">
      <c r="P598" s="118">
        <v>15.600000000005201</v>
      </c>
      <c r="Q598" s="27">
        <f t="shared" si="70"/>
        <v>34.344354975100693</v>
      </c>
      <c r="R598" s="27">
        <f t="shared" si="71"/>
        <v>33.428854581310617</v>
      </c>
      <c r="S598" s="28">
        <f t="shared" si="68"/>
        <v>121.44684688664186</v>
      </c>
      <c r="T598" s="28">
        <f t="shared" si="69"/>
        <v>120.97749215791413</v>
      </c>
    </row>
    <row r="599" spans="16:20" x14ac:dyDescent="0.2">
      <c r="P599" s="118">
        <v>15.7000000000053</v>
      </c>
      <c r="Q599" s="27">
        <f t="shared" si="70"/>
        <v>34.454257191922039</v>
      </c>
      <c r="R599" s="27">
        <f t="shared" si="71"/>
        <v>33.535827189384001</v>
      </c>
      <c r="S599" s="28">
        <f t="shared" si="68"/>
        <v>121.50234796773735</v>
      </c>
      <c r="T599" s="28">
        <f t="shared" si="69"/>
        <v>121.03299323900961</v>
      </c>
    </row>
    <row r="600" spans="16:20" x14ac:dyDescent="0.2">
      <c r="P600" s="118">
        <v>15.8000000000052</v>
      </c>
      <c r="Q600" s="27">
        <f t="shared" si="70"/>
        <v>34.563809955479215</v>
      </c>
      <c r="R600" s="27">
        <f t="shared" si="71"/>
        <v>33.642459659395122</v>
      </c>
      <c r="S600" s="28">
        <f t="shared" si="68"/>
        <v>121.55749665864106</v>
      </c>
      <c r="T600" s="28">
        <f t="shared" si="69"/>
        <v>121.08814192991332</v>
      </c>
    </row>
    <row r="601" spans="16:20" x14ac:dyDescent="0.2">
      <c r="P601" s="118">
        <v>15.9000000000054</v>
      </c>
      <c r="Q601" s="27">
        <f t="shared" si="70"/>
        <v>34.67301657816752</v>
      </c>
      <c r="R601" s="27">
        <f t="shared" si="71"/>
        <v>33.748755215442394</v>
      </c>
      <c r="S601" s="28">
        <f t="shared" si="68"/>
        <v>121.61229740596173</v>
      </c>
      <c r="T601" s="28">
        <f t="shared" si="69"/>
        <v>121.14294267723399</v>
      </c>
    </row>
    <row r="602" spans="16:20" x14ac:dyDescent="0.2">
      <c r="P602" s="118">
        <v>16.0000000000054</v>
      </c>
      <c r="Q602" s="27">
        <f t="shared" si="70"/>
        <v>34.781880320380324</v>
      </c>
      <c r="R602" s="27">
        <f t="shared" si="71"/>
        <v>33.854717031008519</v>
      </c>
      <c r="S602" s="28">
        <f t="shared" si="68"/>
        <v>121.66675457267117</v>
      </c>
      <c r="T602" s="28">
        <f t="shared" si="69"/>
        <v>121.19739984394343</v>
      </c>
    </row>
    <row r="603" spans="16:20" x14ac:dyDescent="0.2">
      <c r="P603" s="118">
        <v>16.100000000005501</v>
      </c>
      <c r="Q603" s="27">
        <f t="shared" si="70"/>
        <v>34.890404391646825</v>
      </c>
      <c r="R603" s="27">
        <f t="shared" si="71"/>
        <v>33.960348230067865</v>
      </c>
      <c r="S603" s="28">
        <f t="shared" si="68"/>
        <v>121.72087244018971</v>
      </c>
      <c r="T603" s="28">
        <f t="shared" si="69"/>
        <v>121.25151771146197</v>
      </c>
    </row>
    <row r="604" spans="16:20" x14ac:dyDescent="0.2">
      <c r="P604" s="118">
        <v>16.200000000005499</v>
      </c>
      <c r="Q604" s="27">
        <f t="shared" si="70"/>
        <v>34.998591951734689</v>
      </c>
      <c r="R604" s="27">
        <f t="shared" si="71"/>
        <v>34.065651888159742</v>
      </c>
      <c r="S604" s="28">
        <f t="shared" si="68"/>
        <v>121.77465521040531</v>
      </c>
      <c r="T604" s="28">
        <f t="shared" si="69"/>
        <v>121.30530048167758</v>
      </c>
    </row>
    <row r="605" spans="16:20" x14ac:dyDescent="0.2">
      <c r="P605" s="118">
        <v>16.3000000000056</v>
      </c>
      <c r="Q605" s="27">
        <f t="shared" si="70"/>
        <v>35.106446111724495</v>
      </c>
      <c r="R605" s="27">
        <f t="shared" si="71"/>
        <v>34.170631033434198</v>
      </c>
      <c r="S605" s="28">
        <f t="shared" si="68"/>
        <v>121.82810700763189</v>
      </c>
      <c r="T605" s="28">
        <f t="shared" si="69"/>
        <v>121.35875227890415</v>
      </c>
    </row>
    <row r="606" spans="16:20" x14ac:dyDescent="0.2">
      <c r="P606" s="118">
        <v>16.400000000005502</v>
      </c>
      <c r="Q606" s="27">
        <f t="shared" si="70"/>
        <v>35.21396993505261</v>
      </c>
      <c r="R606" s="27">
        <f t="shared" si="71"/>
        <v>34.275288647667104</v>
      </c>
      <c r="S606" s="28">
        <f t="shared" si="68"/>
        <v>121.88123188050662</v>
      </c>
      <c r="T606" s="28">
        <f t="shared" si="69"/>
        <v>121.41187715177888</v>
      </c>
    </row>
    <row r="607" spans="16:20" x14ac:dyDescent="0.2">
      <c r="P607" s="118">
        <v>16.500000000005599</v>
      </c>
      <c r="Q607" s="27">
        <f t="shared" si="70"/>
        <v>35.321166438527712</v>
      </c>
      <c r="R607" s="27">
        <f t="shared" si="71"/>
        <v>34.379627667249565</v>
      </c>
      <c r="S607" s="28">
        <f t="shared" si="68"/>
        <v>121.93403380383081</v>
      </c>
      <c r="T607" s="28">
        <f t="shared" si="69"/>
        <v>121.46467907510308</v>
      </c>
    </row>
    <row r="608" spans="16:20" x14ac:dyDescent="0.2">
      <c r="P608" s="118">
        <v>16.6000000000057</v>
      </c>
      <c r="Q608" s="27">
        <f t="shared" si="70"/>
        <v>35.428038593317083</v>
      </c>
      <c r="R608" s="27">
        <f t="shared" si="71"/>
        <v>34.483650984147943</v>
      </c>
      <c r="S608" s="28">
        <f t="shared" si="68"/>
        <v>121.98651668035383</v>
      </c>
      <c r="T608" s="28">
        <f t="shared" si="69"/>
        <v>121.51716195162609</v>
      </c>
    </row>
    <row r="609" spans="16:20" x14ac:dyDescent="0.2">
      <c r="P609" s="118">
        <v>16.700000000005801</v>
      </c>
      <c r="Q609" s="27">
        <f t="shared" si="70"/>
        <v>35.53458932590825</v>
      </c>
      <c r="R609" s="27">
        <f t="shared" si="71"/>
        <v>34.587361446839836</v>
      </c>
      <c r="S609" s="28">
        <f t="shared" si="68"/>
        <v>122.03868434250442</v>
      </c>
      <c r="T609" s="28">
        <f t="shared" si="69"/>
        <v>121.56932961377669</v>
      </c>
    </row>
    <row r="610" spans="16:20" x14ac:dyDescent="0.2">
      <c r="P610" s="118">
        <v>16.800000000005799</v>
      </c>
      <c r="Q610" s="27">
        <f t="shared" si="70"/>
        <v>35.640821519043762</v>
      </c>
      <c r="R610" s="27">
        <f t="shared" si="71"/>
        <v>34.690761861223955</v>
      </c>
      <c r="S610" s="28">
        <f t="shared" si="68"/>
        <v>122.09054055407</v>
      </c>
      <c r="T610" s="28">
        <f t="shared" si="69"/>
        <v>121.62118582534227</v>
      </c>
    </row>
    <row r="611" spans="16:20" x14ac:dyDescent="0.2">
      <c r="P611" s="118">
        <v>16.9000000000058</v>
      </c>
      <c r="Q611" s="27">
        <f t="shared" si="70"/>
        <v>35.746738012631489</v>
      </c>
      <c r="R611" s="27">
        <f t="shared" si="71"/>
        <v>34.793854991506166</v>
      </c>
      <c r="S611" s="28">
        <f t="shared" si="68"/>
        <v>122.1420890118262</v>
      </c>
      <c r="T611" s="28">
        <f t="shared" si="69"/>
        <v>121.67273428309846</v>
      </c>
    </row>
    <row r="612" spans="16:20" x14ac:dyDescent="0.2">
      <c r="P612" s="118">
        <v>17.000000000005802</v>
      </c>
      <c r="Q612" s="27">
        <f t="shared" si="70"/>
        <v>35.852341604630148</v>
      </c>
      <c r="R612" s="27">
        <f t="shared" si="71"/>
        <v>34.896643561061381</v>
      </c>
      <c r="S612" s="28">
        <f t="shared" si="68"/>
        <v>122.19333334711818</v>
      </c>
      <c r="T612" s="28">
        <f t="shared" si="69"/>
        <v>121.72397861839045</v>
      </c>
    </row>
    <row r="613" spans="16:20" x14ac:dyDescent="0.2">
      <c r="P613" s="118">
        <v>17.100000000005899</v>
      </c>
      <c r="Q613" s="27">
        <f t="shared" si="70"/>
        <v>35.957635051911872</v>
      </c>
      <c r="R613" s="27">
        <f t="shared" si="71"/>
        <v>34.999130253273172</v>
      </c>
      <c r="S613" s="28">
        <f t="shared" si="68"/>
        <v>122.24427712739582</v>
      </c>
      <c r="T613" s="28">
        <f t="shared" si="69"/>
        <v>121.77492239866808</v>
      </c>
    </row>
    <row r="614" spans="16:20" x14ac:dyDescent="0.2">
      <c r="P614" s="118">
        <v>17.200000000006</v>
      </c>
      <c r="Q614" s="27">
        <f t="shared" si="70"/>
        <v>36.062621071101709</v>
      </c>
      <c r="R614" s="27">
        <f t="shared" si="71"/>
        <v>35.101317712350863</v>
      </c>
      <c r="S614" s="28">
        <f t="shared" si="68"/>
        <v>122.29492385770375</v>
      </c>
      <c r="T614" s="28">
        <f t="shared" si="69"/>
        <v>121.82556912897601</v>
      </c>
    </row>
    <row r="615" spans="16:20" x14ac:dyDescent="0.2">
      <c r="P615" s="118">
        <v>17.300000000006101</v>
      </c>
      <c r="Q615" s="27">
        <f t="shared" si="70"/>
        <v>36.167302339395697</v>
      </c>
      <c r="R615" s="27">
        <f t="shared" si="71"/>
        <v>35.2032085441258</v>
      </c>
      <c r="S615" s="28">
        <f t="shared" si="68"/>
        <v>122.34527698212871</v>
      </c>
      <c r="T615" s="28">
        <f t="shared" si="69"/>
        <v>121.87592225340097</v>
      </c>
    </row>
    <row r="616" spans="16:20" x14ac:dyDescent="0.2">
      <c r="P616" s="118">
        <v>17.400000000006099</v>
      </c>
      <c r="Q616" s="27">
        <f t="shared" si="70"/>
        <v>36.271681495357193</v>
      </c>
      <c r="R616" s="27">
        <f t="shared" si="71"/>
        <v>35.304805316826481</v>
      </c>
      <c r="S616" s="28">
        <f t="shared" si="68"/>
        <v>122.39533988520478</v>
      </c>
      <c r="T616" s="28">
        <f t="shared" si="69"/>
        <v>121.92598515647705</v>
      </c>
    </row>
    <row r="617" spans="16:20" x14ac:dyDescent="0.2">
      <c r="P617" s="118">
        <v>17.5000000000061</v>
      </c>
      <c r="Q617" s="27">
        <f t="shared" si="70"/>
        <v>36.375761139693253</v>
      </c>
      <c r="R617" s="27">
        <f t="shared" si="71"/>
        <v>35.406110561834204</v>
      </c>
      <c r="S617" s="28">
        <f t="shared" si="68"/>
        <v>122.44511589327865</v>
      </c>
      <c r="T617" s="28">
        <f t="shared" si="69"/>
        <v>121.97576116455093</v>
      </c>
    </row>
    <row r="618" spans="16:20" x14ac:dyDescent="0.2">
      <c r="P618" s="118">
        <v>17.600000000006101</v>
      </c>
      <c r="Q618" s="27">
        <f t="shared" si="70"/>
        <v>36.479543836010315</v>
      </c>
      <c r="R618" s="27">
        <f t="shared" si="71"/>
        <v>35.507126774418616</v>
      </c>
      <c r="S618" s="28">
        <f t="shared" si="68"/>
        <v>122.49460827583576</v>
      </c>
      <c r="T618" s="28">
        <f t="shared" si="69"/>
        <v>122.02525354710802</v>
      </c>
    </row>
    <row r="619" spans="16:20" x14ac:dyDescent="0.2">
      <c r="P619" s="118">
        <v>17.700000000006199</v>
      </c>
      <c r="Q619" s="27">
        <f t="shared" si="70"/>
        <v>36.583032111551198</v>
      </c>
      <c r="R619" s="27">
        <f t="shared" si="71"/>
        <v>35.607856414455092</v>
      </c>
      <c r="S619" s="28">
        <f t="shared" si="68"/>
        <v>122.54382024678891</v>
      </c>
      <c r="T619" s="28">
        <f t="shared" si="69"/>
        <v>122.07446551806117</v>
      </c>
    </row>
    <row r="620" spans="16:20" x14ac:dyDescent="0.2">
      <c r="P620" s="118">
        <v>17.8000000000062</v>
      </c>
      <c r="Q620" s="27">
        <f t="shared" si="70"/>
        <v>36.68622845791274</v>
      </c>
      <c r="R620" s="27">
        <f t="shared" si="71"/>
        <v>35.7083019071232</v>
      </c>
      <c r="S620" s="28">
        <f t="shared" si="68"/>
        <v>122.59275496573065</v>
      </c>
      <c r="T620" s="28">
        <f t="shared" si="69"/>
        <v>122.12340023700291</v>
      </c>
    </row>
    <row r="621" spans="16:20" x14ac:dyDescent="0.2">
      <c r="P621" s="118">
        <v>17.900000000006401</v>
      </c>
      <c r="Q621" s="27">
        <f t="shared" si="70"/>
        <v>36.789135331746543</v>
      </c>
      <c r="R621" s="27">
        <f t="shared" si="71"/>
        <v>35.808465643588818</v>
      </c>
      <c r="S621" s="28">
        <f t="shared" si="68"/>
        <v>122.64141553915071</v>
      </c>
      <c r="T621" s="28">
        <f t="shared" si="69"/>
        <v>122.17206081042298</v>
      </c>
    </row>
    <row r="622" spans="16:20" x14ac:dyDescent="0.2">
      <c r="P622" s="118">
        <v>18.000000000006398</v>
      </c>
      <c r="Q622" s="27">
        <f t="shared" si="70"/>
        <v>36.891755155440109</v>
      </c>
      <c r="R622" s="27">
        <f t="shared" si="71"/>
        <v>35.908349981667058</v>
      </c>
      <c r="S622" s="28">
        <f t="shared" si="68"/>
        <v>122.68980502161895</v>
      </c>
      <c r="T622" s="28">
        <f t="shared" si="69"/>
        <v>122.22045029289123</v>
      </c>
    </row>
    <row r="623" spans="16:20" x14ac:dyDescent="0.2">
      <c r="P623" s="118">
        <v>18.1000000000064</v>
      </c>
      <c r="Q623" s="27">
        <f t="shared" si="70"/>
        <v>36.994090317783495</v>
      </c>
      <c r="R623" s="27">
        <f t="shared" si="71"/>
        <v>36.007957246471186</v>
      </c>
      <c r="S623" s="28">
        <f t="shared" si="68"/>
        <v>122.7379264169365</v>
      </c>
      <c r="T623" s="28">
        <f t="shared" si="69"/>
        <v>122.26857168820877</v>
      </c>
    </row>
    <row r="624" spans="16:20" x14ac:dyDescent="0.2">
      <c r="P624" s="118">
        <v>18.200000000006501</v>
      </c>
      <c r="Q624" s="27">
        <f t="shared" si="70"/>
        <v>37.096143174617367</v>
      </c>
      <c r="R624" s="27">
        <f t="shared" si="71"/>
        <v>36.107289731043394</v>
      </c>
      <c r="S624" s="28">
        <f t="shared" si="68"/>
        <v>122.78578267925434</v>
      </c>
      <c r="T624" s="28">
        <f t="shared" si="69"/>
        <v>122.3164279505266</v>
      </c>
    </row>
    <row r="625" spans="16:20" x14ac:dyDescent="0.2">
      <c r="P625" s="118">
        <v>18.300000000006499</v>
      </c>
      <c r="Q625" s="27">
        <f t="shared" si="70"/>
        <v>37.197916049465604</v>
      </c>
      <c r="R625" s="27">
        <f t="shared" si="71"/>
        <v>36.206349696970555</v>
      </c>
      <c r="S625" s="28">
        <f t="shared" si="68"/>
        <v>122.83337671416142</v>
      </c>
      <c r="T625" s="28">
        <f t="shared" si="69"/>
        <v>122.36402198543368</v>
      </c>
    </row>
    <row r="626" spans="16:20" x14ac:dyDescent="0.2">
      <c r="P626" s="118">
        <v>18.4000000000065</v>
      </c>
      <c r="Q626" s="27">
        <f t="shared" si="70"/>
        <v>37.299411234153162</v>
      </c>
      <c r="R626" s="27">
        <f t="shared" si="71"/>
        <v>36.305139374985572</v>
      </c>
      <c r="S626" s="28">
        <f t="shared" si="68"/>
        <v>122.88071137974353</v>
      </c>
      <c r="T626" s="28">
        <f t="shared" si="69"/>
        <v>122.41135665101581</v>
      </c>
    </row>
    <row r="627" spans="16:20" x14ac:dyDescent="0.2">
      <c r="P627" s="118">
        <v>18.5000000000067</v>
      </c>
      <c r="Q627" s="27">
        <f t="shared" si="70"/>
        <v>37.400630989408008</v>
      </c>
      <c r="R627" s="27">
        <f t="shared" si="71"/>
        <v>36.403660965553314</v>
      </c>
      <c r="S627" s="28">
        <f t="shared" si="68"/>
        <v>122.92778948761317</v>
      </c>
      <c r="T627" s="28">
        <f t="shared" si="69"/>
        <v>122.45843475888543</v>
      </c>
    </row>
    <row r="628" spans="16:20" x14ac:dyDescent="0.2">
      <c r="P628" s="118">
        <v>18.600000000006698</v>
      </c>
      <c r="Q628" s="27">
        <f t="shared" si="70"/>
        <v>37.501577545447958</v>
      </c>
      <c r="R628" s="27">
        <f t="shared" si="71"/>
        <v>36.501916639441795</v>
      </c>
      <c r="S628" s="28">
        <f t="shared" si="68"/>
        <v>122.9746138039112</v>
      </c>
      <c r="T628" s="28">
        <f t="shared" si="69"/>
        <v>122.50525907518346</v>
      </c>
    </row>
    <row r="629" spans="16:20" x14ac:dyDescent="0.2">
      <c r="P629" s="118">
        <v>18.7000000000067</v>
      </c>
      <c r="Q629" s="27">
        <f t="shared" si="70"/>
        <v>37.602253102555267</v>
      </c>
      <c r="R629" s="27">
        <f t="shared" si="71"/>
        <v>36.599908538281433</v>
      </c>
      <c r="S629" s="28">
        <f t="shared" si="68"/>
        <v>123.02118705028283</v>
      </c>
      <c r="T629" s="28">
        <f t="shared" si="69"/>
        <v>122.5518323215551</v>
      </c>
    </row>
    <row r="630" spans="16:20" x14ac:dyDescent="0.2">
      <c r="P630" s="118">
        <v>18.800000000006801</v>
      </c>
      <c r="Q630" s="27">
        <f t="shared" si="70"/>
        <v>37.702659831635422</v>
      </c>
      <c r="R630" s="27">
        <f t="shared" si="71"/>
        <v>36.697638775108963</v>
      </c>
      <c r="S630" s="28">
        <f t="shared" si="68"/>
        <v>123.06751190482649</v>
      </c>
      <c r="T630" s="28">
        <f t="shared" si="69"/>
        <v>122.59815717609875</v>
      </c>
    </row>
    <row r="631" spans="16:20" x14ac:dyDescent="0.2">
      <c r="P631" s="118">
        <v>18.900000000006798</v>
      </c>
      <c r="Q631" s="27">
        <f t="shared" si="70"/>
        <v>37.802799874763181</v>
      </c>
      <c r="R631" s="27">
        <f t="shared" si="71"/>
        <v>36.79510943489894</v>
      </c>
      <c r="S631" s="28">
        <f t="shared" si="68"/>
        <v>123.11359100301775</v>
      </c>
      <c r="T631" s="28">
        <f t="shared" si="69"/>
        <v>122.64423627429002</v>
      </c>
    </row>
    <row r="632" spans="16:20" x14ac:dyDescent="0.2">
      <c r="P632" s="118">
        <v>19.0000000000068</v>
      </c>
      <c r="Q632" s="27">
        <f t="shared" si="70"/>
        <v>37.902675345716368</v>
      </c>
      <c r="R632" s="27">
        <f t="shared" si="71"/>
        <v>36.892322575083249</v>
      </c>
      <c r="S632" s="28">
        <f t="shared" si="68"/>
        <v>123.15942693860943</v>
      </c>
      <c r="T632" s="28">
        <f t="shared" si="69"/>
        <v>122.69007220988169</v>
      </c>
    </row>
    <row r="633" spans="16:20" x14ac:dyDescent="0.2">
      <c r="P633" s="118">
        <v>19.100000000007</v>
      </c>
      <c r="Q633" s="27">
        <f t="shared" si="70"/>
        <v>38.002288330496242</v>
      </c>
      <c r="R633" s="27">
        <f t="shared" si="71"/>
        <v>36.989280226057645</v>
      </c>
      <c r="S633" s="28">
        <f t="shared" si="68"/>
        <v>123.20502226450748</v>
      </c>
      <c r="T633" s="28">
        <f t="shared" si="69"/>
        <v>122.73566753577974</v>
      </c>
    </row>
    <row r="634" spans="16:20" x14ac:dyDescent="0.2">
      <c r="P634" s="118">
        <v>19.200000000007002</v>
      </c>
      <c r="Q634" s="27">
        <f t="shared" si="70"/>
        <v>38.101640887835153</v>
      </c>
      <c r="R634" s="27">
        <f t="shared" si="71"/>
        <v>37.085984391675879</v>
      </c>
      <c r="S634" s="28">
        <f t="shared" si="68"/>
        <v>123.25037949362391</v>
      </c>
      <c r="T634" s="28">
        <f t="shared" si="69"/>
        <v>122.78102476489617</v>
      </c>
    </row>
    <row r="635" spans="16:20" x14ac:dyDescent="0.2">
      <c r="P635" s="118">
        <v>19.300000000007099</v>
      </c>
      <c r="Q635" s="27">
        <f t="shared" si="70"/>
        <v>38.200735049694259</v>
      </c>
      <c r="R635" s="27">
        <f t="shared" si="71"/>
        <v>37.182437049734141</v>
      </c>
      <c r="S635" s="28">
        <f t="shared" si="68"/>
        <v>123.29550109970842</v>
      </c>
      <c r="T635" s="28">
        <f t="shared" si="69"/>
        <v>122.82614637098068</v>
      </c>
    </row>
    <row r="636" spans="16:20" x14ac:dyDescent="0.2">
      <c r="P636" s="118">
        <v>19.4000000000071</v>
      </c>
      <c r="Q636" s="27">
        <f t="shared" si="70"/>
        <v>38.299572821747233</v>
      </c>
      <c r="R636" s="27">
        <f t="shared" si="71"/>
        <v>37.278640152441859</v>
      </c>
      <c r="S636" s="28">
        <f t="shared" si="68"/>
        <v>123.34038951815744</v>
      </c>
      <c r="T636" s="28">
        <f t="shared" si="69"/>
        <v>122.8710347894297</v>
      </c>
    </row>
    <row r="637" spans="16:20" x14ac:dyDescent="0.2">
      <c r="P637" s="118">
        <v>19.500000000007098</v>
      </c>
      <c r="Q637" s="27">
        <f t="shared" si="70"/>
        <v>38.398156183854709</v>
      </c>
      <c r="R637" s="27">
        <f t="shared" si="71"/>
        <v>37.374595626883483</v>
      </c>
      <c r="S637" s="28">
        <f t="shared" si="68"/>
        <v>123.38504714680326</v>
      </c>
      <c r="T637" s="28">
        <f t="shared" si="69"/>
        <v>122.91569241807554</v>
      </c>
    </row>
    <row r="638" spans="16:20" x14ac:dyDescent="0.2">
      <c r="P638" s="118">
        <v>19.6000000000071</v>
      </c>
      <c r="Q638" s="27">
        <f t="shared" si="70"/>
        <v>38.496487090526585</v>
      </c>
      <c r="R638" s="27">
        <f t="shared" si="71"/>
        <v>37.470305375468534</v>
      </c>
      <c r="S638" s="28">
        <f t="shared" si="68"/>
        <v>123.42947634668241</v>
      </c>
      <c r="T638" s="28">
        <f t="shared" si="69"/>
        <v>122.96012161795468</v>
      </c>
    </row>
    <row r="639" spans="16:20" x14ac:dyDescent="0.2">
      <c r="P639" s="118">
        <v>19.7000000000073</v>
      </c>
      <c r="Q639" s="27">
        <f t="shared" si="70"/>
        <v>38.594567471374461</v>
      </c>
      <c r="R639" s="27">
        <f t="shared" si="71"/>
        <v>37.565771276371905</v>
      </c>
      <c r="S639" s="28">
        <f t="shared" si="68"/>
        <v>123.47367944278483</v>
      </c>
      <c r="T639" s="28">
        <f t="shared" si="69"/>
        <v>123.00432471405709</v>
      </c>
    </row>
    <row r="640" spans="16:20" x14ac:dyDescent="0.2">
      <c r="P640" s="118">
        <v>19.800000000007302</v>
      </c>
      <c r="Q640" s="27">
        <f t="shared" si="70"/>
        <v>38.692399231552649</v>
      </c>
      <c r="R640" s="27">
        <f t="shared" si="71"/>
        <v>37.660995183963159</v>
      </c>
      <c r="S640" s="28">
        <f t="shared" si="68"/>
        <v>123.51765872478357</v>
      </c>
      <c r="T640" s="28">
        <f t="shared" si="69"/>
        <v>123.04830399605584</v>
      </c>
    </row>
    <row r="641" spans="16:20" x14ac:dyDescent="0.2">
      <c r="P641" s="118">
        <v>19.900000000007399</v>
      </c>
      <c r="Q641" s="27">
        <f t="shared" si="70"/>
        <v>38.789984252191232</v>
      </c>
      <c r="R641" s="27">
        <f t="shared" si="71"/>
        <v>37.755978929228029</v>
      </c>
      <c r="S641" s="28">
        <f t="shared" si="68"/>
        <v>123.56141644774711</v>
      </c>
      <c r="T641" s="28">
        <f t="shared" si="69"/>
        <v>123.09206171901937</v>
      </c>
    </row>
    <row r="642" spans="16:20" x14ac:dyDescent="0.2">
      <c r="P642" s="118">
        <v>20.0000000000074</v>
      </c>
      <c r="Q642" s="27">
        <f t="shared" si="70"/>
        <v>38.887324390816914</v>
      </c>
      <c r="R642" s="27">
        <f t="shared" si="71"/>
        <v>37.850724320178067</v>
      </c>
      <c r="S642" s="28">
        <f t="shared" si="68"/>
        <v>123.60495483283258</v>
      </c>
      <c r="T642" s="28">
        <f t="shared" si="69"/>
        <v>123.13560010410484</v>
      </c>
    </row>
    <row r="643" spans="16:20" x14ac:dyDescent="0.2">
      <c r="P643" s="118">
        <v>21</v>
      </c>
      <c r="Q643" s="27">
        <f t="shared" si="70"/>
        <v>39.847649845252704</v>
      </c>
      <c r="R643" s="27">
        <f t="shared" si="71"/>
        <v>38.785450856470248</v>
      </c>
      <c r="S643" s="28">
        <f t="shared" si="68"/>
        <v>124.02874081422813</v>
      </c>
      <c r="T643" s="28">
        <f t="shared" si="69"/>
        <v>123.55938608550039</v>
      </c>
    </row>
    <row r="644" spans="16:20" x14ac:dyDescent="0.2">
      <c r="P644" s="118">
        <v>22</v>
      </c>
      <c r="Q644" s="27">
        <f t="shared" si="70"/>
        <v>40.785369902744186</v>
      </c>
      <c r="R644" s="27">
        <f t="shared" si="71"/>
        <v>39.698174576644554</v>
      </c>
      <c r="S644" s="28">
        <f t="shared" si="68"/>
        <v>124.43280853599387</v>
      </c>
      <c r="T644" s="28">
        <f t="shared" si="69"/>
        <v>123.96345380726613</v>
      </c>
    </row>
    <row r="645" spans="16:20" x14ac:dyDescent="0.2">
      <c r="P645" s="118">
        <v>23</v>
      </c>
      <c r="Q645" s="27">
        <f t="shared" si="70"/>
        <v>41.702009520135526</v>
      </c>
      <c r="R645" s="27">
        <f t="shared" si="71"/>
        <v>40.590379787528811</v>
      </c>
      <c r="S645" s="28">
        <f t="shared" si="68"/>
        <v>124.8189116399016</v>
      </c>
      <c r="T645" s="28">
        <f t="shared" si="69"/>
        <v>124.34955691117386</v>
      </c>
    </row>
    <row r="646" spans="16:20" x14ac:dyDescent="0.2">
      <c r="P646" s="118">
        <v>24</v>
      </c>
      <c r="Q646" s="27">
        <f t="shared" si="70"/>
        <v>42.598929539734655</v>
      </c>
      <c r="R646" s="27">
        <f t="shared" si="71"/>
        <v>41.463391056134171</v>
      </c>
      <c r="S646" s="28">
        <f t="shared" si="68"/>
        <v>125.18857975378187</v>
      </c>
      <c r="T646" s="28">
        <f t="shared" si="69"/>
        <v>124.71922502505413</v>
      </c>
    </row>
    <row r="647" spans="16:20" x14ac:dyDescent="0.2">
      <c r="P647" s="118">
        <v>25</v>
      </c>
      <c r="Q647" s="27">
        <f t="shared" si="70"/>
        <v>43.477350400468069</v>
      </c>
      <c r="R647" s="27">
        <f t="shared" si="71"/>
        <v>42.318396288753505</v>
      </c>
      <c r="S647" s="28">
        <f t="shared" si="68"/>
        <v>125.5431550929905</v>
      </c>
      <c r="T647" s="28">
        <f t="shared" si="69"/>
        <v>125.07380036426275</v>
      </c>
    </row>
    <row r="648" spans="16:20" x14ac:dyDescent="0.2">
      <c r="P648" s="118">
        <v>25.999999999962998</v>
      </c>
      <c r="Q648" s="27">
        <f t="shared" si="70"/>
        <v>44.338371618228003</v>
      </c>
      <c r="R648" s="27">
        <f t="shared" si="71"/>
        <v>43.156465692030615</v>
      </c>
      <c r="S648" s="28">
        <f t="shared" si="68"/>
        <v>125.88382187895374</v>
      </c>
      <c r="T648" s="28">
        <f t="shared" si="69"/>
        <v>125.414467150226</v>
      </c>
    </row>
    <row r="649" spans="16:20" x14ac:dyDescent="0.2">
      <c r="P649" s="118">
        <v>26.999999999955602</v>
      </c>
      <c r="Q649" s="27">
        <f t="shared" ref="Q649:Q712" si="72">SQRT((4*3.14*P649)/0.166112957)</f>
        <v>45.182987923214313</v>
      </c>
      <c r="R649" s="27">
        <f t="shared" ref="R649:R712" si="73">SQRT((4*3.14*P649)/0.175336061)</f>
        <v>43.978567480137016</v>
      </c>
      <c r="S649" s="28">
        <f t="shared" ref="S649:S712" si="74">(20*LOG10(P649)+20*LOG10(1806/1000)+92.45)</f>
        <v>126.21163020271521</v>
      </c>
      <c r="T649" s="28">
        <f t="shared" ref="T649:T712" si="75">(20*LOG10(P649)+20*LOG10(1711/1000)+92.45)</f>
        <v>125.74227547398748</v>
      </c>
    </row>
    <row r="650" spans="16:20" x14ac:dyDescent="0.2">
      <c r="P650" s="118">
        <v>27.999999999948201</v>
      </c>
      <c r="Q650" s="27">
        <f t="shared" si="72"/>
        <v>46.012102729418636</v>
      </c>
      <c r="R650" s="27">
        <f t="shared" si="73"/>
        <v>44.785580985206771</v>
      </c>
      <c r="S650" s="28">
        <f t="shared" si="74"/>
        <v>126.52751554637805</v>
      </c>
      <c r="T650" s="28">
        <f t="shared" si="75"/>
        <v>126.05816081765033</v>
      </c>
    </row>
    <row r="651" spans="16:20" x14ac:dyDescent="0.2">
      <c r="P651" s="118">
        <v>28.999999999940801</v>
      </c>
      <c r="Q651" s="27">
        <f t="shared" si="72"/>
        <v>46.826539456763378</v>
      </c>
      <c r="R651" s="27">
        <f t="shared" si="73"/>
        <v>45.578307677666835</v>
      </c>
      <c r="S651" s="28">
        <f t="shared" si="74"/>
        <v>126.83231487751112</v>
      </c>
      <c r="T651" s="28">
        <f t="shared" si="75"/>
        <v>126.3629601487834</v>
      </c>
    </row>
    <row r="652" spans="16:20" x14ac:dyDescent="0.2">
      <c r="P652" s="118">
        <v>29.999999999933401</v>
      </c>
      <c r="Q652" s="27">
        <f t="shared" si="72"/>
        <v>47.627051109732392</v>
      </c>
      <c r="R652" s="27">
        <f t="shared" si="73"/>
        <v>46.357480489534943</v>
      </c>
      <c r="S652" s="28">
        <f t="shared" si="74"/>
        <v>127.12678001392371</v>
      </c>
      <c r="T652" s="28">
        <f t="shared" si="75"/>
        <v>126.65742528519597</v>
      </c>
    </row>
    <row r="653" spans="16:20" x14ac:dyDescent="0.2">
      <c r="P653" s="118">
        <v>30.999999999926001</v>
      </c>
      <c r="Q653" s="27">
        <f t="shared" si="72"/>
        <v>48.414328429942152</v>
      </c>
      <c r="R653" s="27">
        <f t="shared" si="73"/>
        <v>47.123771749671761</v>
      </c>
      <c r="S653" s="28">
        <f t="shared" si="74"/>
        <v>127.41158879621446</v>
      </c>
      <c r="T653" s="28">
        <f t="shared" si="75"/>
        <v>126.94223406748672</v>
      </c>
    </row>
    <row r="654" spans="16:20" x14ac:dyDescent="0.2">
      <c r="P654" s="118">
        <v>31.9999999999186</v>
      </c>
      <c r="Q654" s="27">
        <f t="shared" si="72"/>
        <v>49.18900687384884</v>
      </c>
      <c r="R654" s="27">
        <f t="shared" si="73"/>
        <v>47.877799975486674</v>
      </c>
      <c r="S654" s="28">
        <f t="shared" si="74"/>
        <v>127.68735448592577</v>
      </c>
      <c r="T654" s="28">
        <f t="shared" si="75"/>
        <v>127.21799975719803</v>
      </c>
    </row>
    <row r="655" spans="16:20" x14ac:dyDescent="0.2">
      <c r="P655" s="118">
        <v>32.999999999911203</v>
      </c>
      <c r="Q655" s="27">
        <f t="shared" si="72"/>
        <v>49.95167261612761</v>
      </c>
      <c r="R655" s="27">
        <f t="shared" si="73"/>
        <v>48.620135716287969</v>
      </c>
      <c r="S655" s="28">
        <f t="shared" si="74"/>
        <v>127.95463371708412</v>
      </c>
      <c r="T655" s="28">
        <f t="shared" si="75"/>
        <v>127.48527898835638</v>
      </c>
    </row>
    <row r="656" spans="16:20" x14ac:dyDescent="0.2">
      <c r="P656" s="118">
        <v>33.9999999999038</v>
      </c>
      <c r="Q656" s="27">
        <f t="shared" si="72"/>
        <v>50.702867740020743</v>
      </c>
      <c r="R656" s="27">
        <f t="shared" si="73"/>
        <v>49.351306605274502</v>
      </c>
      <c r="S656" s="28">
        <f t="shared" si="74"/>
        <v>128.21393326037025</v>
      </c>
      <c r="T656" s="28">
        <f t="shared" si="75"/>
        <v>127.74457853164253</v>
      </c>
    </row>
    <row r="657" spans="16:20" x14ac:dyDescent="0.2">
      <c r="P657" s="118">
        <v>34.999999999896403</v>
      </c>
      <c r="Q657" s="27">
        <f t="shared" si="72"/>
        <v>51.443094745313296</v>
      </c>
      <c r="R657" s="27">
        <f t="shared" si="73"/>
        <v>50.071801747344381</v>
      </c>
      <c r="S657" s="28">
        <f t="shared" si="74"/>
        <v>128.46571580652954</v>
      </c>
      <c r="T657" s="28">
        <f t="shared" si="75"/>
        <v>127.99636107780182</v>
      </c>
    </row>
    <row r="658" spans="16:20" x14ac:dyDescent="0.2">
      <c r="P658" s="118">
        <v>35.999999999888999</v>
      </c>
      <c r="Q658" s="27">
        <f t="shared" si="72"/>
        <v>52.172820480481242</v>
      </c>
      <c r="R658" s="27">
        <f t="shared" si="73"/>
        <v>50.782075546425915</v>
      </c>
      <c r="S658" s="28">
        <f t="shared" si="74"/>
        <v>128.71040493486871</v>
      </c>
      <c r="T658" s="28">
        <f t="shared" si="75"/>
        <v>128.24105020614098</v>
      </c>
    </row>
    <row r="659" spans="16:20" x14ac:dyDescent="0.2">
      <c r="P659" s="118">
        <v>36.999999999881602</v>
      </c>
      <c r="Q659" s="27">
        <f t="shared" si="72"/>
        <v>52.892479586438064</v>
      </c>
      <c r="R659" s="27">
        <f t="shared" si="73"/>
        <v>51.482551057425844</v>
      </c>
      <c r="S659" s="28">
        <f t="shared" si="74"/>
        <v>128.94838940086186</v>
      </c>
      <c r="T659" s="28">
        <f t="shared" si="75"/>
        <v>128.47903467213411</v>
      </c>
    </row>
    <row r="660" spans="16:20" x14ac:dyDescent="0.2">
      <c r="P660" s="118">
        <v>37.999999999874198</v>
      </c>
      <c r="Q660" s="27">
        <f t="shared" si="72"/>
        <v>53.602477524038108</v>
      </c>
      <c r="R660" s="27">
        <f t="shared" si="73"/>
        <v>52.173622933030131</v>
      </c>
      <c r="S660" s="28">
        <f t="shared" si="74"/>
        <v>129.18002685185718</v>
      </c>
      <c r="T660" s="28">
        <f t="shared" si="75"/>
        <v>128.71067212312946</v>
      </c>
    </row>
    <row r="661" spans="16:20" x14ac:dyDescent="0.2">
      <c r="P661" s="118">
        <v>38.999999999866802</v>
      </c>
      <c r="Q661" s="27">
        <f t="shared" si="72"/>
        <v>54.303193245225046</v>
      </c>
      <c r="R661" s="27">
        <f t="shared" si="73"/>
        <v>52.855660023648909</v>
      </c>
      <c r="S661" s="28">
        <f t="shared" si="74"/>
        <v>129.40564706005006</v>
      </c>
      <c r="T661" s="28">
        <f t="shared" si="75"/>
        <v>128.93629233132233</v>
      </c>
    </row>
    <row r="662" spans="16:20" x14ac:dyDescent="0.2">
      <c r="P662" s="118">
        <v>39.999999999859398</v>
      </c>
      <c r="Q662" s="27">
        <f t="shared" si="72"/>
        <v>54.994981557788513</v>
      </c>
      <c r="R662" s="27">
        <f t="shared" si="73"/>
        <v>53.529007679136988</v>
      </c>
      <c r="S662" s="28">
        <f t="shared" si="74"/>
        <v>129.62555474607845</v>
      </c>
      <c r="T662" s="28">
        <f t="shared" si="75"/>
        <v>129.15620001735073</v>
      </c>
    </row>
    <row r="663" spans="16:20" x14ac:dyDescent="0.2">
      <c r="P663" s="118">
        <v>40.999999999852001</v>
      </c>
      <c r="Q663" s="27">
        <f t="shared" si="72"/>
        <v>55.678175225619079</v>
      </c>
      <c r="R663" s="27">
        <f t="shared" si="73"/>
        <v>54.193989793063359</v>
      </c>
      <c r="S663" s="28">
        <f t="shared" si="74"/>
        <v>129.84003205391309</v>
      </c>
      <c r="T663" s="28">
        <f t="shared" si="75"/>
        <v>129.37067732518537</v>
      </c>
    </row>
    <row r="664" spans="16:20" x14ac:dyDescent="0.2">
      <c r="P664" s="118">
        <v>41.999999999844597</v>
      </c>
      <c r="Q664" s="27">
        <f t="shared" si="72"/>
        <v>56.353086839746283</v>
      </c>
      <c r="R664" s="27">
        <f t="shared" si="73"/>
        <v>54.850910623873929</v>
      </c>
      <c r="S664" s="28">
        <f t="shared" si="74"/>
        <v>130.04934072747562</v>
      </c>
      <c r="T664" s="28">
        <f t="shared" si="75"/>
        <v>129.57998599874787</v>
      </c>
    </row>
    <row r="665" spans="16:20" x14ac:dyDescent="0.2">
      <c r="P665" s="118">
        <v>42.9999999998372</v>
      </c>
      <c r="Q665" s="27">
        <f t="shared" si="72"/>
        <v>57.020010490013327</v>
      </c>
      <c r="R665" s="27">
        <f t="shared" si="73"/>
        <v>55.500056422005152</v>
      </c>
      <c r="S665" s="28">
        <f t="shared" si="74"/>
        <v>130.25372403110859</v>
      </c>
      <c r="T665" s="28">
        <f t="shared" si="75"/>
        <v>129.78436930238087</v>
      </c>
    </row>
    <row r="666" spans="16:20" x14ac:dyDescent="0.2">
      <c r="P666" s="118">
        <v>43.999999999829797</v>
      </c>
      <c r="Q666" s="27">
        <f t="shared" si="72"/>
        <v>57.679223262752707</v>
      </c>
      <c r="R666" s="27">
        <f t="shared" si="73"/>
        <v>56.141696887636947</v>
      </c>
      <c r="S666" s="28">
        <f t="shared" si="74"/>
        <v>130.45340844923987</v>
      </c>
      <c r="T666" s="28">
        <f t="shared" si="75"/>
        <v>129.98405372051215</v>
      </c>
    </row>
    <row r="667" spans="16:20" x14ac:dyDescent="0.2">
      <c r="P667" s="118">
        <v>44.9999999998224</v>
      </c>
      <c r="Q667" s="27">
        <f t="shared" si="72"/>
        <v>58.330986586099478</v>
      </c>
      <c r="R667" s="27">
        <f t="shared" si="73"/>
        <v>56.776086480144556</v>
      </c>
      <c r="S667" s="28">
        <f t="shared" si="74"/>
        <v>130.64860519502236</v>
      </c>
      <c r="T667" s="28">
        <f t="shared" si="75"/>
        <v>130.1792504662946</v>
      </c>
    </row>
    <row r="668" spans="16:20" x14ac:dyDescent="0.2">
      <c r="P668" s="118">
        <v>45.999999999815003</v>
      </c>
      <c r="Q668" s="27">
        <f t="shared" si="72"/>
        <v>58.975547441469004</v>
      </c>
      <c r="R668" s="27">
        <f t="shared" si="73"/>
        <v>57.403465597282569</v>
      </c>
      <c r="S668" s="28">
        <f t="shared" si="74"/>
        <v>130.83951155314628</v>
      </c>
      <c r="T668" s="28">
        <f t="shared" si="75"/>
        <v>130.37015682441856</v>
      </c>
    </row>
    <row r="669" spans="16:20" x14ac:dyDescent="0.2">
      <c r="P669" s="118">
        <v>46.999999999807599</v>
      </c>
      <c r="Q669" s="27">
        <f t="shared" si="72"/>
        <v>59.613139457121399</v>
      </c>
      <c r="R669" s="27">
        <f t="shared" si="73"/>
        <v>58.024061639598727</v>
      </c>
      <c r="S669" s="28">
        <f t="shared" si="74"/>
        <v>131.02631207822853</v>
      </c>
      <c r="T669" s="28">
        <f t="shared" si="75"/>
        <v>130.55695734950081</v>
      </c>
    </row>
    <row r="670" spans="16:20" x14ac:dyDescent="0.2">
      <c r="P670" s="118">
        <v>47.999999999800202</v>
      </c>
      <c r="Q670" s="27">
        <f t="shared" si="72"/>
        <v>60.243983897543231</v>
      </c>
      <c r="R670" s="27">
        <f t="shared" si="73"/>
        <v>58.638089973442192</v>
      </c>
      <c r="S670" s="28">
        <f t="shared" si="74"/>
        <v>131.20917966702535</v>
      </c>
      <c r="T670" s="28">
        <f t="shared" si="75"/>
        <v>130.7398249382976</v>
      </c>
    </row>
    <row r="671" spans="16:20" x14ac:dyDescent="0.2">
      <c r="P671" s="118">
        <v>48.999999999792799</v>
      </c>
      <c r="Q671" s="27">
        <f t="shared" si="72"/>
        <v>60.868290560526603</v>
      </c>
      <c r="R671" s="27">
        <f t="shared" si="73"/>
        <v>59.245754804129639</v>
      </c>
      <c r="S671" s="28">
        <f t="shared" si="74"/>
        <v>131.38827652008328</v>
      </c>
      <c r="T671" s="28">
        <f t="shared" si="75"/>
        <v>130.91892179135556</v>
      </c>
    </row>
    <row r="672" spans="16:20" x14ac:dyDescent="0.2">
      <c r="P672" s="118">
        <v>49.999999999785402</v>
      </c>
      <c r="Q672" s="27">
        <f t="shared" si="72"/>
        <v>61.486258592257307</v>
      </c>
      <c r="R672" s="27">
        <f t="shared" si="73"/>
        <v>59.847249969306034</v>
      </c>
      <c r="S672" s="28">
        <f t="shared" si="74"/>
        <v>131.56375500623284</v>
      </c>
      <c r="T672" s="28">
        <f t="shared" si="75"/>
        <v>131.09440027750512</v>
      </c>
    </row>
    <row r="673" spans="16:20" x14ac:dyDescent="0.2">
      <c r="P673" s="118">
        <v>50.999999999777998</v>
      </c>
      <c r="Q673" s="27">
        <f t="shared" si="72"/>
        <v>62.098077229389148</v>
      </c>
      <c r="R673" s="27">
        <f t="shared" si="73"/>
        <v>60.442759661237751</v>
      </c>
      <c r="S673" s="28">
        <f t="shared" si="74"/>
        <v>131.73575844147067</v>
      </c>
      <c r="T673" s="28">
        <f t="shared" si="75"/>
        <v>131.26640371274294</v>
      </c>
    </row>
    <row r="674" spans="16:20" x14ac:dyDescent="0.2">
      <c r="P674" s="118">
        <v>52</v>
      </c>
      <c r="Q674" s="27">
        <f t="shared" si="72"/>
        <v>62.703926476080966</v>
      </c>
      <c r="R674" s="27">
        <f t="shared" si="73"/>
        <v>61.032459085802302</v>
      </c>
      <c r="S674" s="28">
        <f t="shared" si="74"/>
        <v>131.90442179224573</v>
      </c>
      <c r="T674" s="28">
        <f t="shared" si="75"/>
        <v>131.43506706351798</v>
      </c>
    </row>
    <row r="675" spans="16:20" x14ac:dyDescent="0.2">
      <c r="P675" s="118">
        <v>52.999999999763197</v>
      </c>
      <c r="Q675" s="27">
        <f t="shared" si="72"/>
        <v>63.303977721890952</v>
      </c>
      <c r="R675" s="27">
        <f t="shared" si="73"/>
        <v>61.616515063911621</v>
      </c>
      <c r="S675" s="28">
        <f t="shared" si="74"/>
        <v>132.06987231152672</v>
      </c>
      <c r="T675" s="28">
        <f t="shared" si="75"/>
        <v>131.600517582799</v>
      </c>
    </row>
    <row r="676" spans="16:20" x14ac:dyDescent="0.2">
      <c r="P676" s="118">
        <v>53.999999999755801</v>
      </c>
      <c r="Q676" s="27">
        <f t="shared" si="72"/>
        <v>63.898394309457494</v>
      </c>
      <c r="R676" s="27">
        <f t="shared" si="73"/>
        <v>62.195086584060626</v>
      </c>
      <c r="S676" s="28">
        <f t="shared" si="74"/>
        <v>132.23223011596986</v>
      </c>
      <c r="T676" s="28">
        <f t="shared" si="75"/>
        <v>131.7628753872421</v>
      </c>
    </row>
    <row r="677" spans="16:20" x14ac:dyDescent="0.2">
      <c r="P677" s="118">
        <v>54.999999999748397</v>
      </c>
      <c r="Q677" s="27">
        <f t="shared" si="72"/>
        <v>64.487332052428357</v>
      </c>
      <c r="R677" s="27">
        <f t="shared" si="73"/>
        <v>62.768325306450123</v>
      </c>
      <c r="S677" s="28">
        <f t="shared" si="74"/>
        <v>132.39160870939489</v>
      </c>
      <c r="T677" s="28">
        <f t="shared" si="75"/>
        <v>131.92225398066716</v>
      </c>
    </row>
    <row r="678" spans="16:20" x14ac:dyDescent="0.2">
      <c r="P678" s="118">
        <v>55.999999999741</v>
      </c>
      <c r="Q678" s="27">
        <f t="shared" si="72"/>
        <v>65.070939713157657</v>
      </c>
      <c r="R678" s="27">
        <f t="shared" si="73"/>
        <v>63.336376027950131</v>
      </c>
      <c r="S678" s="28">
        <f t="shared" si="74"/>
        <v>132.54811545963358</v>
      </c>
      <c r="T678" s="28">
        <f t="shared" si="75"/>
        <v>132.07876073090586</v>
      </c>
    </row>
    <row r="679" spans="16:20" x14ac:dyDescent="0.2">
      <c r="P679" s="118">
        <v>56.999999999733603</v>
      </c>
      <c r="Q679" s="27">
        <f t="shared" si="72"/>
        <v>65.64935944140386</v>
      </c>
      <c r="R679" s="27">
        <f t="shared" si="73"/>
        <v>63.899377109103703</v>
      </c>
      <c r="S679" s="28">
        <f t="shared" si="74"/>
        <v>132.70185203295898</v>
      </c>
      <c r="T679" s="28">
        <f t="shared" si="75"/>
        <v>132.23249730423123</v>
      </c>
    </row>
    <row r="680" spans="16:20" x14ac:dyDescent="0.2">
      <c r="P680" s="118">
        <v>57.999999999726199</v>
      </c>
      <c r="Q680" s="27">
        <f t="shared" si="72"/>
        <v>66.222727178664911</v>
      </c>
      <c r="R680" s="27">
        <f t="shared" si="73"/>
        <v>64.457460867683849</v>
      </c>
      <c r="S680" s="28">
        <f t="shared" si="74"/>
        <v>132.8529147907675</v>
      </c>
      <c r="T680" s="28">
        <f t="shared" si="75"/>
        <v>132.38356006203975</v>
      </c>
    </row>
    <row r="681" spans="16:20" x14ac:dyDescent="0.2">
      <c r="P681" s="118">
        <v>58.999999999718803</v>
      </c>
      <c r="Q681" s="27">
        <f t="shared" si="72"/>
        <v>66.791173031270603</v>
      </c>
      <c r="R681" s="27">
        <f t="shared" si="73"/>
        <v>65.010753941840605</v>
      </c>
      <c r="S681" s="28">
        <f t="shared" si="74"/>
        <v>133.00139515235122</v>
      </c>
      <c r="T681" s="28">
        <f t="shared" si="75"/>
        <v>132.5320404236235</v>
      </c>
    </row>
    <row r="682" spans="16:20" x14ac:dyDescent="0.2">
      <c r="P682" s="118">
        <v>59.999999999711399</v>
      </c>
      <c r="Q682" s="27">
        <f t="shared" si="72"/>
        <v>67.354821615132892</v>
      </c>
      <c r="R682" s="27">
        <f t="shared" si="73"/>
        <v>65.559377625661568</v>
      </c>
      <c r="S682" s="28">
        <f t="shared" si="74"/>
        <v>133.14737992718085</v>
      </c>
      <c r="T682" s="28">
        <f t="shared" si="75"/>
        <v>132.6780251984531</v>
      </c>
    </row>
    <row r="683" spans="16:20" x14ac:dyDescent="0.2">
      <c r="P683" s="118">
        <v>60.999999999704002</v>
      </c>
      <c r="Q683" s="27">
        <f t="shared" si="72"/>
        <v>67.913792374742386</v>
      </c>
      <c r="R683" s="27">
        <f t="shared" si="73"/>
        <v>66.103448179664909</v>
      </c>
      <c r="S683" s="28">
        <f t="shared" si="74"/>
        <v>133.29095161972293</v>
      </c>
      <c r="T683" s="28">
        <f t="shared" si="75"/>
        <v>132.82159689099521</v>
      </c>
    </row>
    <row r="684" spans="16:20" x14ac:dyDescent="0.2">
      <c r="P684" s="118">
        <v>61.999999999696598</v>
      </c>
      <c r="Q684" s="27">
        <f t="shared" si="72"/>
        <v>68.468199878723695</v>
      </c>
      <c r="R684" s="27">
        <f t="shared" si="73"/>
        <v>66.643077118476398</v>
      </c>
      <c r="S684" s="28">
        <f t="shared" si="74"/>
        <v>133.43218870947231</v>
      </c>
      <c r="T684" s="28">
        <f t="shared" si="75"/>
        <v>132.96283398074459</v>
      </c>
    </row>
    <row r="685" spans="16:20" x14ac:dyDescent="0.2">
      <c r="P685" s="118">
        <v>62.999999999689301</v>
      </c>
      <c r="Q685" s="27">
        <f t="shared" si="72"/>
        <v>69.018154094021611</v>
      </c>
      <c r="R685" s="27">
        <f t="shared" si="73"/>
        <v>67.178371477706648</v>
      </c>
      <c r="S685" s="28">
        <f t="shared" si="74"/>
        <v>133.57116590857854</v>
      </c>
      <c r="T685" s="28">
        <f t="shared" si="75"/>
        <v>133.10181117985081</v>
      </c>
    </row>
    <row r="686" spans="16:20" x14ac:dyDescent="0.2">
      <c r="P686" s="118">
        <v>63.999999999681897</v>
      </c>
      <c r="Q686" s="27">
        <f t="shared" si="72"/>
        <v>69.563760640576021</v>
      </c>
      <c r="R686" s="27">
        <f t="shared" si="73"/>
        <v>67.709434061837342</v>
      </c>
      <c r="S686" s="28">
        <f t="shared" si="74"/>
        <v>133.7079543991843</v>
      </c>
      <c r="T686" s="28">
        <f t="shared" si="75"/>
        <v>133.23859967045658</v>
      </c>
    </row>
    <row r="687" spans="16:20" x14ac:dyDescent="0.2">
      <c r="P687" s="118">
        <v>64.9999999996745</v>
      </c>
      <c r="Q687" s="27">
        <f t="shared" si="72"/>
        <v>70.105121028157413</v>
      </c>
      <c r="R687" s="27">
        <f t="shared" si="73"/>
        <v>68.236363674743458</v>
      </c>
      <c r="S687" s="28">
        <f t="shared" si="74"/>
        <v>133.84262205236337</v>
      </c>
      <c r="T687" s="28">
        <f t="shared" si="75"/>
        <v>133.37326732363562</v>
      </c>
    </row>
    <row r="688" spans="16:20" x14ac:dyDescent="0.2">
      <c r="P688" s="118">
        <v>65.999999999667097</v>
      </c>
      <c r="Q688" s="27">
        <f t="shared" si="72"/>
        <v>70.642332876865282</v>
      </c>
      <c r="R688" s="27">
        <f t="shared" si="73"/>
        <v>68.759255334314062</v>
      </c>
      <c r="S688" s="28">
        <f t="shared" si="74"/>
        <v>133.9752336303433</v>
      </c>
      <c r="T688" s="28">
        <f t="shared" si="75"/>
        <v>133.50587890161557</v>
      </c>
    </row>
    <row r="689" spans="16:20" x14ac:dyDescent="0.2">
      <c r="P689" s="118">
        <v>66.999999999659707</v>
      </c>
      <c r="Q689" s="27">
        <f t="shared" si="72"/>
        <v>71.17549012264746</v>
      </c>
      <c r="R689" s="27">
        <f t="shared" si="73"/>
        <v>69.278200472493126</v>
      </c>
      <c r="S689" s="28">
        <f t="shared" si="74"/>
        <v>134.10585097352214</v>
      </c>
      <c r="T689" s="28">
        <f t="shared" si="75"/>
        <v>133.63649624479442</v>
      </c>
    </row>
    <row r="690" spans="16:20" x14ac:dyDescent="0.2">
      <c r="P690" s="118">
        <v>67.999999999652303</v>
      </c>
      <c r="Q690" s="27">
        <f t="shared" si="72"/>
        <v>71.70468320906474</v>
      </c>
      <c r="R690" s="27">
        <f t="shared" si="73"/>
        <v>69.793287121932408</v>
      </c>
      <c r="S690" s="28">
        <f t="shared" si="74"/>
        <v>134.23453317363004</v>
      </c>
      <c r="T690" s="28">
        <f t="shared" si="75"/>
        <v>133.76517844490232</v>
      </c>
    </row>
    <row r="691" spans="16:20" x14ac:dyDescent="0.2">
      <c r="P691" s="118">
        <v>68.999999999644899</v>
      </c>
      <c r="Q691" s="27">
        <f t="shared" si="72"/>
        <v>72.229999266409891</v>
      </c>
      <c r="R691" s="27">
        <f t="shared" si="73"/>
        <v>70.304600090335811</v>
      </c>
      <c r="S691" s="28">
        <f t="shared" si="74"/>
        <v>134.36133673425013</v>
      </c>
      <c r="T691" s="28">
        <f t="shared" si="75"/>
        <v>133.89198200552241</v>
      </c>
    </row>
    <row r="692" spans="16:20" x14ac:dyDescent="0.2">
      <c r="P692" s="118">
        <v>69.999999999637495</v>
      </c>
      <c r="Q692" s="27">
        <f t="shared" si="72"/>
        <v>72.751522279185451</v>
      </c>
      <c r="R692" s="27">
        <f t="shared" si="73"/>
        <v>70.81222112347271</v>
      </c>
      <c r="S692" s="28">
        <f t="shared" si="74"/>
        <v>134.4863157197899</v>
      </c>
      <c r="T692" s="28">
        <f t="shared" si="75"/>
        <v>134.01696099106215</v>
      </c>
    </row>
    <row r="693" spans="16:20" x14ac:dyDescent="0.2">
      <c r="P693" s="118">
        <v>70.999999999630106</v>
      </c>
      <c r="Q693" s="27">
        <f t="shared" si="72"/>
        <v>73.269333242851758</v>
      </c>
      <c r="R693" s="27">
        <f t="shared" si="73"/>
        <v>71.316229057747748</v>
      </c>
      <c r="S693" s="28">
        <f t="shared" si="74"/>
        <v>134.60952189388598</v>
      </c>
      <c r="T693" s="28">
        <f t="shared" si="75"/>
        <v>134.14016716515826</v>
      </c>
    </row>
    <row r="694" spans="16:20" x14ac:dyDescent="0.2">
      <c r="P694" s="118">
        <v>71.999999999622702</v>
      </c>
      <c r="Q694" s="27">
        <f t="shared" si="72"/>
        <v>73.78351031067379</v>
      </c>
      <c r="R694" s="27">
        <f t="shared" si="73"/>
        <v>71.816699963133175</v>
      </c>
      <c r="S694" s="28">
        <f t="shared" si="74"/>
        <v>134.7310048481296</v>
      </c>
      <c r="T694" s="28">
        <f t="shared" si="75"/>
        <v>134.26165011940185</v>
      </c>
    </row>
    <row r="695" spans="16:20" x14ac:dyDescent="0.2">
      <c r="P695" s="118">
        <v>72.999999999615298</v>
      </c>
      <c r="Q695" s="27">
        <f t="shared" si="72"/>
        <v>74.294128931420602</v>
      </c>
      <c r="R695" s="27">
        <f t="shared" si="73"/>
        <v>72.31370727719775</v>
      </c>
      <c r="S695" s="28">
        <f t="shared" si="74"/>
        <v>134.85081212191309</v>
      </c>
      <c r="T695" s="28">
        <f t="shared" si="75"/>
        <v>134.38145739318537</v>
      </c>
    </row>
    <row r="696" spans="16:20" x14ac:dyDescent="0.2">
      <c r="P696" s="118">
        <v>73.999999999607894</v>
      </c>
      <c r="Q696" s="27">
        <f t="shared" si="72"/>
        <v>74.801261978604288</v>
      </c>
      <c r="R696" s="27">
        <f t="shared" si="73"/>
        <v>72.807321930900542</v>
      </c>
      <c r="S696" s="28">
        <f t="shared" si="74"/>
        <v>134.96898931412323</v>
      </c>
      <c r="T696" s="28">
        <f t="shared" si="75"/>
        <v>134.49963458539551</v>
      </c>
    </row>
    <row r="697" spans="16:20" x14ac:dyDescent="0.2">
      <c r="P697" s="118">
        <v>74.999999999600504</v>
      </c>
      <c r="Q697" s="27">
        <f t="shared" si="72"/>
        <v>75.304979871885209</v>
      </c>
      <c r="R697" s="27">
        <f t="shared" si="73"/>
        <v>73.297612466760071</v>
      </c>
      <c r="S697" s="28">
        <f t="shared" si="74"/>
        <v>135.08558018733748</v>
      </c>
      <c r="T697" s="28">
        <f t="shared" si="75"/>
        <v>134.61622545860973</v>
      </c>
    </row>
    <row r="698" spans="16:20" x14ac:dyDescent="0.2">
      <c r="P698" s="118">
        <v>75.999999999593101</v>
      </c>
      <c r="Q698" s="27">
        <f t="shared" si="72"/>
        <v>75.805350691216248</v>
      </c>
      <c r="R698" s="27">
        <f t="shared" si="73"/>
        <v>73.784645149955765</v>
      </c>
      <c r="S698" s="28">
        <f t="shared" si="74"/>
        <v>135.20062676511907</v>
      </c>
      <c r="T698" s="28">
        <f t="shared" si="75"/>
        <v>134.73127203639132</v>
      </c>
    </row>
    <row r="699" spans="16:20" x14ac:dyDescent="0.2">
      <c r="P699" s="118">
        <v>76.999999999585697</v>
      </c>
      <c r="Q699" s="27">
        <f t="shared" si="72"/>
        <v>76.302440284249911</v>
      </c>
      <c r="R699" s="27">
        <f t="shared" si="73"/>
        <v>74.268484072871985</v>
      </c>
      <c r="S699" s="28">
        <f t="shared" si="74"/>
        <v>135.31416942295266</v>
      </c>
      <c r="T699" s="28">
        <f t="shared" si="75"/>
        <v>134.84481469422491</v>
      </c>
    </row>
    <row r="700" spans="16:20" x14ac:dyDescent="0.2">
      <c r="P700" s="118">
        <v>77.999999999578307</v>
      </c>
      <c r="Q700" s="27">
        <f t="shared" si="72"/>
        <v>76.796312367487843</v>
      </c>
      <c r="R700" s="27">
        <f t="shared" si="73"/>
        <v>74.749191253551302</v>
      </c>
      <c r="S700" s="28">
        <f t="shared" si="74"/>
        <v>135.4262469733124</v>
      </c>
      <c r="T700" s="28">
        <f t="shared" si="75"/>
        <v>134.95689224458465</v>
      </c>
    </row>
    <row r="701" spans="16:20" x14ac:dyDescent="0.2">
      <c r="P701" s="118">
        <v>78.999999999570903</v>
      </c>
      <c r="Q701" s="27">
        <f t="shared" si="72"/>
        <v>77.28702862161289</v>
      </c>
      <c r="R701" s="27">
        <f t="shared" si="73"/>
        <v>75.226826728485221</v>
      </c>
      <c r="S701" s="28">
        <f t="shared" si="74"/>
        <v>135.5368967453114</v>
      </c>
      <c r="T701" s="28">
        <f t="shared" si="75"/>
        <v>135.06754201658367</v>
      </c>
    </row>
    <row r="702" spans="16:20" x14ac:dyDescent="0.2">
      <c r="P702" s="118">
        <v>79.999999999563499</v>
      </c>
      <c r="Q702" s="27">
        <f t="shared" si="72"/>
        <v>77.774648781407265</v>
      </c>
      <c r="R702" s="27">
        <f t="shared" si="73"/>
        <v>75.701448640135595</v>
      </c>
      <c r="S702" s="28">
        <f t="shared" si="74"/>
        <v>135.64615465934122</v>
      </c>
      <c r="T702" s="28">
        <f t="shared" si="75"/>
        <v>135.17679993061347</v>
      </c>
    </row>
    <row r="703" spans="16:20" x14ac:dyDescent="0.2">
      <c r="P703" s="118">
        <v>80.999999999556096</v>
      </c>
      <c r="Q703" s="27">
        <f t="shared" si="72"/>
        <v>78.259230720628082</v>
      </c>
      <c r="R703" s="27">
        <f t="shared" si="73"/>
        <v>76.173113319547582</v>
      </c>
      <c r="S703" s="28">
        <f t="shared" si="74"/>
        <v>135.75405529707513</v>
      </c>
      <c r="T703" s="28">
        <f t="shared" si="75"/>
        <v>135.2847005683474</v>
      </c>
    </row>
    <row r="704" spans="16:20" x14ac:dyDescent="0.2">
      <c r="P704" s="118">
        <v>81.999999999548706</v>
      </c>
      <c r="Q704" s="27">
        <f t="shared" si="72"/>
        <v>78.740830532181604</v>
      </c>
      <c r="R704" s="27">
        <f t="shared" si="73"/>
        <v>76.641875364386721</v>
      </c>
      <c r="S704" s="28">
        <f t="shared" si="74"/>
        <v>135.86063196717629</v>
      </c>
      <c r="T704" s="28">
        <f t="shared" si="75"/>
        <v>135.39127723844854</v>
      </c>
    </row>
    <row r="705" spans="16:20" x14ac:dyDescent="0.2">
      <c r="P705" s="118">
        <v>82.999999999541302</v>
      </c>
      <c r="Q705" s="27">
        <f t="shared" si="72"/>
        <v>79.219502603910527</v>
      </c>
      <c r="R705" s="27">
        <f t="shared" si="73"/>
        <v>77.107787712706013</v>
      </c>
      <c r="S705" s="28">
        <f t="shared" si="74"/>
        <v>135.9659167670232</v>
      </c>
      <c r="T705" s="28">
        <f t="shared" si="75"/>
        <v>135.49656203829548</v>
      </c>
    </row>
    <row r="706" spans="16:20" x14ac:dyDescent="0.2">
      <c r="P706" s="118">
        <v>83.999999999533898</v>
      </c>
      <c r="Q706" s="27">
        <f t="shared" si="72"/>
        <v>79.695299690284301</v>
      </c>
      <c r="R706" s="27">
        <f t="shared" si="73"/>
        <v>77.570901712725274</v>
      </c>
      <c r="S706" s="28">
        <f t="shared" si="74"/>
        <v>136.06994064073916</v>
      </c>
      <c r="T706" s="28">
        <f t="shared" si="75"/>
        <v>135.60058591201144</v>
      </c>
    </row>
    <row r="707" spans="16:20" x14ac:dyDescent="0.2">
      <c r="P707" s="118">
        <v>84.999999999526494</v>
      </c>
      <c r="Q707" s="27">
        <f t="shared" si="72"/>
        <v>80.168272980259914</v>
      </c>
      <c r="R707" s="27">
        <f t="shared" si="73"/>
        <v>78.031267188882907</v>
      </c>
      <c r="S707" s="28">
        <f t="shared" si="74"/>
        <v>136.17273343378722</v>
      </c>
      <c r="T707" s="28">
        <f t="shared" si="75"/>
        <v>135.70337870505949</v>
      </c>
    </row>
    <row r="708" spans="16:20" x14ac:dyDescent="0.2">
      <c r="P708" s="118">
        <v>85.999999999519105</v>
      </c>
      <c r="Q708" s="27">
        <f t="shared" si="72"/>
        <v>80.638472161560173</v>
      </c>
      <c r="R708" s="27">
        <f t="shared" si="73"/>
        <v>78.488932504400807</v>
      </c>
      <c r="S708" s="28">
        <f t="shared" si="74"/>
        <v>136.27432394437253</v>
      </c>
      <c r="T708" s="28">
        <f t="shared" si="75"/>
        <v>135.8049692156448</v>
      </c>
    </row>
    <row r="709" spans="16:20" x14ac:dyDescent="0.2">
      <c r="P709" s="118">
        <v>86.999999999511701</v>
      </c>
      <c r="Q709" s="27">
        <f t="shared" si="72"/>
        <v>81.105945481598084</v>
      </c>
      <c r="R709" s="27">
        <f t="shared" si="73"/>
        <v>78.943944620584645</v>
      </c>
      <c r="S709" s="28">
        <f t="shared" si="74"/>
        <v>136.37473997187337</v>
      </c>
      <c r="T709" s="28">
        <f t="shared" si="75"/>
        <v>135.90538524314564</v>
      </c>
    </row>
    <row r="710" spans="16:20" x14ac:dyDescent="0.2">
      <c r="P710" s="118">
        <v>87.999999999504297</v>
      </c>
      <c r="Q710" s="27">
        <f t="shared" si="72"/>
        <v>81.570739805258626</v>
      </c>
      <c r="R710" s="27">
        <f t="shared" si="73"/>
        <v>79.396349153065486</v>
      </c>
      <c r="S710" s="28">
        <f t="shared" si="74"/>
        <v>136.47400836250418</v>
      </c>
      <c r="T710" s="28">
        <f t="shared" si="75"/>
        <v>136.00465363377646</v>
      </c>
    </row>
    <row r="711" spans="16:20" ht="36" customHeight="1" x14ac:dyDescent="0.2">
      <c r="P711" s="118">
        <v>88.999999999496893</v>
      </c>
      <c r="Q711" s="27">
        <f t="shared" si="72"/>
        <v>82.032900669734005</v>
      </c>
      <c r="R711" s="27">
        <f t="shared" si="73"/>
        <v>79.846190425173276</v>
      </c>
      <c r="S711" s="28">
        <f t="shared" si="74"/>
        <v>136.5721550523989</v>
      </c>
      <c r="T711" s="28">
        <f t="shared" si="75"/>
        <v>136.10280032367118</v>
      </c>
    </row>
    <row r="712" spans="16:20" x14ac:dyDescent="0.2">
      <c r="P712" s="118">
        <v>89.999999999489503</v>
      </c>
      <c r="Q712" s="27">
        <f t="shared" si="72"/>
        <v>82.492472336593792</v>
      </c>
      <c r="R712" s="27">
        <f t="shared" si="73"/>
        <v>80.293511518618871</v>
      </c>
      <c r="S712" s="28">
        <f t="shared" si="74"/>
        <v>136.66920510828697</v>
      </c>
      <c r="T712" s="28">
        <f t="shared" si="75"/>
        <v>136.19985037955922</v>
      </c>
    </row>
    <row r="713" spans="16:20" x14ac:dyDescent="0.2">
      <c r="P713" s="118">
        <v>90.9999999994821</v>
      </c>
      <c r="Q713" s="27">
        <f t="shared" ref="Q713:Q772" si="76">SQRT((4*3.14*P713)/0.166112957)</f>
        <v>82.94949784125842</v>
      </c>
      <c r="R713" s="27">
        <f t="shared" ref="R713:R772" si="77">SQRT((4*3.14*P713)/0.175336061)</f>
        <v>80.738354321648956</v>
      </c>
      <c r="S713" s="28">
        <f t="shared" ref="S713:S772" si="78">(20*LOG10(P713)+20*LOG10(1806/1000)+92.45)</f>
        <v>136.76518276592219</v>
      </c>
      <c r="T713" s="28">
        <f t="shared" ref="T713:T772" si="79">(20*LOG10(P713)+20*LOG10(1711/1000)+92.45)</f>
        <v>136.29582803719444</v>
      </c>
    </row>
    <row r="714" spans="16:20" x14ac:dyDescent="0.2">
      <c r="P714" s="118">
        <v>91.999999999474696</v>
      </c>
      <c r="Q714" s="27">
        <f t="shared" si="76"/>
        <v>83.404019040032949</v>
      </c>
      <c r="R714" s="27">
        <f t="shared" si="77"/>
        <v>81.180759574825871</v>
      </c>
      <c r="S714" s="28">
        <f t="shared" si="78"/>
        <v>136.86011146641124</v>
      </c>
      <c r="T714" s="28">
        <f t="shared" si="79"/>
        <v>136.39075673768352</v>
      </c>
    </row>
    <row r="715" spans="16:20" x14ac:dyDescent="0.2">
      <c r="P715" s="118">
        <v>92.999999999467306</v>
      </c>
      <c r="Q715" s="27">
        <f t="shared" si="76"/>
        <v>83.856076654846092</v>
      </c>
      <c r="R715" s="27">
        <f t="shared" si="77"/>
        <v>81.620766914574077</v>
      </c>
      <c r="S715" s="28">
        <f t="shared" si="78"/>
        <v>136.95401389057869</v>
      </c>
      <c r="T715" s="28">
        <f t="shared" si="79"/>
        <v>136.48465916185097</v>
      </c>
    </row>
    <row r="716" spans="16:20" x14ac:dyDescent="0.2">
      <c r="P716" s="118">
        <v>93.999999999459902</v>
      </c>
      <c r="Q716" s="27">
        <f t="shared" si="76"/>
        <v>84.305710315830126</v>
      </c>
      <c r="R716" s="27">
        <f t="shared" si="77"/>
        <v>82.058414914625175</v>
      </c>
      <c r="S716" s="28">
        <f t="shared" si="78"/>
        <v>137.0469119914938</v>
      </c>
      <c r="T716" s="28">
        <f t="shared" si="79"/>
        <v>136.57755726276608</v>
      </c>
    </row>
    <row r="717" spans="16:20" x14ac:dyDescent="0.2">
      <c r="P717" s="118">
        <v>94.999999999452498</v>
      </c>
      <c r="Q717" s="27">
        <f t="shared" si="76"/>
        <v>84.752958601867746</v>
      </c>
      <c r="R717" s="27">
        <f t="shared" si="77"/>
        <v>82.493741125483751</v>
      </c>
      <c r="S717" s="28">
        <f t="shared" si="78"/>
        <v>137.13882702527664</v>
      </c>
      <c r="T717" s="28">
        <f t="shared" si="79"/>
        <v>136.66947229654892</v>
      </c>
    </row>
    <row r="718" spans="16:20" x14ac:dyDescent="0.2">
      <c r="P718" s="118">
        <v>95.999999999445095</v>
      </c>
      <c r="Q718" s="27">
        <f t="shared" si="76"/>
        <v>85.197859079223079</v>
      </c>
      <c r="R718" s="27">
        <f t="shared" si="77"/>
        <v>82.926782112028675</v>
      </c>
      <c r="S718" s="28">
        <f t="shared" si="78"/>
        <v>137.22977958029088</v>
      </c>
      <c r="T718" s="28">
        <f t="shared" si="79"/>
        <v>136.76042485156316</v>
      </c>
    </row>
    <row r="719" spans="16:20" x14ac:dyDescent="0.2">
      <c r="P719" s="118">
        <v>96.999999999437705</v>
      </c>
      <c r="Q719" s="27">
        <f t="shared" si="76"/>
        <v>85.640448338366369</v>
      </c>
      <c r="R719" s="27">
        <f t="shared" si="77"/>
        <v>83.357573489356255</v>
      </c>
      <c r="S719" s="28">
        <f t="shared" si="78"/>
        <v>137.31978960482428</v>
      </c>
      <c r="T719" s="28">
        <f t="shared" si="79"/>
        <v>136.85043487609656</v>
      </c>
    </row>
    <row r="720" spans="16:20" x14ac:dyDescent="0.2">
      <c r="P720" s="118">
        <v>97.999999999430301</v>
      </c>
      <c r="Q720" s="27">
        <f t="shared" si="76"/>
        <v>86.080762029094757</v>
      </c>
      <c r="R720" s="27">
        <f t="shared" si="77"/>
        <v>83.786149956964707</v>
      </c>
      <c r="S720" s="28">
        <f t="shared" si="78"/>
        <v>137.40887643334915</v>
      </c>
      <c r="T720" s="28">
        <f t="shared" si="79"/>
        <v>136.93952170462143</v>
      </c>
    </row>
    <row r="721" spans="16:20" x14ac:dyDescent="0.2">
      <c r="P721" s="118">
        <v>98.999999999422897</v>
      </c>
      <c r="Q721" s="27">
        <f t="shared" si="76"/>
        <v>86.518834894044218</v>
      </c>
      <c r="R721" s="27">
        <f t="shared" si="77"/>
        <v>84.212545331372851</v>
      </c>
      <c r="S721" s="28">
        <f t="shared" si="78"/>
        <v>137.4970588114501</v>
      </c>
      <c r="T721" s="28">
        <f t="shared" si="79"/>
        <v>137.02770408272238</v>
      </c>
    </row>
    <row r="722" spans="16:20" x14ac:dyDescent="0.2">
      <c r="P722" s="118">
        <v>99.999999999415493</v>
      </c>
      <c r="Q722" s="27">
        <f t="shared" si="76"/>
        <v>86.954700800682005</v>
      </c>
      <c r="R722" s="27">
        <f t="shared" si="77"/>
        <v>84.636792577259655</v>
      </c>
      <c r="S722" s="28">
        <f t="shared" si="78"/>
        <v>137.58435491949899</v>
      </c>
      <c r="T722" s="28">
        <f t="shared" si="79"/>
        <v>137.11500019077124</v>
      </c>
    </row>
    <row r="723" spans="16:20" x14ac:dyDescent="0.2">
      <c r="P723" s="118">
        <v>100.999999999408</v>
      </c>
      <c r="Q723" s="27">
        <f t="shared" si="76"/>
        <v>87.388392771862812</v>
      </c>
      <c r="R723" s="27">
        <f t="shared" si="77"/>
        <v>85.058923837206038</v>
      </c>
      <c r="S723" s="28">
        <f t="shared" si="78"/>
        <v>137.67078239515169</v>
      </c>
      <c r="T723" s="28">
        <f t="shared" si="79"/>
        <v>137.20142766642397</v>
      </c>
    </row>
    <row r="724" spans="16:20" x14ac:dyDescent="0.2">
      <c r="P724" s="118">
        <v>101.999999999401</v>
      </c>
      <c r="Q724" s="27">
        <f t="shared" si="76"/>
        <v>87.819943015027278</v>
      </c>
      <c r="R724" s="27">
        <f t="shared" si="77"/>
        <v>85.478970460114908</v>
      </c>
      <c r="S724" s="28">
        <f t="shared" si="78"/>
        <v>137.75635835473707</v>
      </c>
      <c r="T724" s="28">
        <f t="shared" si="79"/>
        <v>137.28700362600935</v>
      </c>
    </row>
    <row r="725" spans="16:20" x14ac:dyDescent="0.2">
      <c r="P725" s="118">
        <v>102.999999999393</v>
      </c>
      <c r="Q725" s="27">
        <f t="shared" si="76"/>
        <v>88.249382950113798</v>
      </c>
      <c r="R725" s="27">
        <f t="shared" si="77"/>
        <v>85.896963028378963</v>
      </c>
      <c r="S725" s="28">
        <f t="shared" si="78"/>
        <v>137.841099413602</v>
      </c>
      <c r="T725" s="28">
        <f t="shared" si="79"/>
        <v>137.37174468487427</v>
      </c>
    </row>
    <row r="726" spans="16:20" x14ac:dyDescent="0.2">
      <c r="P726" s="118">
        <v>103.99999999938601</v>
      </c>
      <c r="Q726" s="27">
        <f t="shared" si="76"/>
        <v>88.676743236257337</v>
      </c>
      <c r="R726" s="27">
        <f t="shared" si="77"/>
        <v>86.312931383867863</v>
      </c>
      <c r="S726" s="28">
        <f t="shared" si="78"/>
        <v>137.92502170547408</v>
      </c>
      <c r="T726" s="28">
        <f t="shared" si="79"/>
        <v>137.45566697674633</v>
      </c>
    </row>
    <row r="727" spans="16:20" x14ac:dyDescent="0.2">
      <c r="P727" s="118">
        <v>104.999999999379</v>
      </c>
      <c r="Q727" s="27">
        <f t="shared" si="76"/>
        <v>89.102053797330541</v>
      </c>
      <c r="R727" s="27">
        <f t="shared" si="77"/>
        <v>86.726904652788448</v>
      </c>
      <c r="S727" s="28">
        <f t="shared" si="78"/>
        <v>138.00814090089713</v>
      </c>
      <c r="T727" s="28">
        <f t="shared" si="79"/>
        <v>137.53878617216941</v>
      </c>
    </row>
    <row r="728" spans="16:20" x14ac:dyDescent="0.2">
      <c r="P728" s="118">
        <v>105.999999999371</v>
      </c>
      <c r="Q728" s="27">
        <f t="shared" si="76"/>
        <v>89.525343846396837</v>
      </c>
      <c r="R728" s="27">
        <f t="shared" si="77"/>
        <v>87.138911269486059</v>
      </c>
      <c r="S728" s="28">
        <f t="shared" si="78"/>
        <v>138.09047222479361</v>
      </c>
      <c r="T728" s="28">
        <f t="shared" si="79"/>
        <v>137.62111749606589</v>
      </c>
    </row>
    <row r="729" spans="16:20" x14ac:dyDescent="0.2">
      <c r="P729" s="118">
        <v>106.99999999936399</v>
      </c>
      <c r="Q729" s="27">
        <f t="shared" si="76"/>
        <v>89.946641909127749</v>
      </c>
      <c r="R729" s="27">
        <f t="shared" si="77"/>
        <v>87.548978999237576</v>
      </c>
      <c r="S729" s="28">
        <f t="shared" si="78"/>
        <v>138.17203047320231</v>
      </c>
      <c r="T729" s="28">
        <f t="shared" si="79"/>
        <v>137.70267574447456</v>
      </c>
    </row>
    <row r="730" spans="16:20" x14ac:dyDescent="0.2">
      <c r="P730" s="118">
        <v>107.99999999935601</v>
      </c>
      <c r="Q730" s="27">
        <f t="shared" si="76"/>
        <v>90.365975846233496</v>
      </c>
      <c r="R730" s="27">
        <f t="shared" si="77"/>
        <v>87.957134960084105</v>
      </c>
      <c r="S730" s="28">
        <f t="shared" si="78"/>
        <v>138.25283002923695</v>
      </c>
      <c r="T730" s="28">
        <f t="shared" si="79"/>
        <v>137.78347530050922</v>
      </c>
    </row>
    <row r="731" spans="16:20" x14ac:dyDescent="0.2">
      <c r="P731" s="118">
        <v>108.999999999349</v>
      </c>
      <c r="Q731" s="27">
        <f t="shared" si="76"/>
        <v>90.783372874967199</v>
      </c>
      <c r="R731" s="27">
        <f t="shared" si="77"/>
        <v>88.363405643761993</v>
      </c>
      <c r="S731" s="28">
        <f t="shared" si="78"/>
        <v>138.33288487831032</v>
      </c>
      <c r="T731" s="28">
        <f t="shared" si="79"/>
        <v>137.8635301495826</v>
      </c>
    </row>
    <row r="732" spans="16:20" x14ac:dyDescent="0.2">
      <c r="P732" s="118">
        <v>109.99999999934199</v>
      </c>
      <c r="Q732" s="27">
        <f t="shared" si="76"/>
        <v>91.198859589737211</v>
      </c>
      <c r="R732" s="27">
        <f t="shared" si="77"/>
        <v>88.767816935765666</v>
      </c>
      <c r="S732" s="28">
        <f t="shared" si="78"/>
        <v>138.41220862266226</v>
      </c>
      <c r="T732" s="28">
        <f t="shared" si="79"/>
        <v>137.94285389393454</v>
      </c>
    </row>
    <row r="733" spans="16:20" x14ac:dyDescent="0.2">
      <c r="P733" s="118">
        <v>110.99999999933399</v>
      </c>
      <c r="Q733" s="27">
        <f t="shared" si="76"/>
        <v>91.612461981882149</v>
      </c>
      <c r="R733" s="27">
        <f t="shared" si="77"/>
        <v>89.17039413459554</v>
      </c>
      <c r="S733" s="28">
        <f t="shared" si="78"/>
        <v>138.49081449523078</v>
      </c>
      <c r="T733" s="28">
        <f t="shared" si="79"/>
        <v>138.02145976650303</v>
      </c>
    </row>
    <row r="734" spans="16:20" x14ac:dyDescent="0.2">
      <c r="P734" s="118">
        <v>111.999999999327</v>
      </c>
      <c r="Q734" s="27">
        <f t="shared" si="76"/>
        <v>92.024205458645909</v>
      </c>
      <c r="R734" s="27">
        <f t="shared" si="77"/>
        <v>89.57116197022728</v>
      </c>
      <c r="S734" s="28">
        <f t="shared" si="78"/>
        <v>138.56871537290118</v>
      </c>
      <c r="T734" s="28">
        <f t="shared" si="79"/>
        <v>138.09936064417346</v>
      </c>
    </row>
    <row r="735" spans="16:20" x14ac:dyDescent="0.2">
      <c r="P735" s="118">
        <v>112.999999999319</v>
      </c>
      <c r="Q735" s="27">
        <f t="shared" si="76"/>
        <v>92.434114861388025</v>
      </c>
      <c r="R735" s="27">
        <f t="shared" si="77"/>
        <v>89.97014462183661</v>
      </c>
      <c r="S735" s="28">
        <f t="shared" si="78"/>
        <v>138.64592378916581</v>
      </c>
      <c r="T735" s="28">
        <f t="shared" si="79"/>
        <v>138.17656906043806</v>
      </c>
    </row>
    <row r="736" spans="16:20" x14ac:dyDescent="0.2">
      <c r="P736" s="118">
        <v>113.999999999312</v>
      </c>
      <c r="Q736" s="27">
        <f t="shared" si="76"/>
        <v>92.842214483076333</v>
      </c>
      <c r="R736" s="27">
        <f t="shared" si="77"/>
        <v>90.367365734825839</v>
      </c>
      <c r="S736" s="28">
        <f t="shared" si="78"/>
        <v>138.72245194622678</v>
      </c>
      <c r="T736" s="28">
        <f t="shared" si="79"/>
        <v>138.25309721749903</v>
      </c>
    </row>
    <row r="737" spans="16:20" x14ac:dyDescent="0.2">
      <c r="P737" s="118">
        <v>114.99999999930399</v>
      </c>
      <c r="Q737" s="27">
        <f t="shared" si="76"/>
        <v>93.248528085084246</v>
      </c>
      <c r="R737" s="27">
        <f t="shared" si="77"/>
        <v>90.762848437173233</v>
      </c>
      <c r="S737" s="28">
        <f t="shared" si="78"/>
        <v>138.79831172656941</v>
      </c>
      <c r="T737" s="28">
        <f t="shared" si="79"/>
        <v>138.32895699784166</v>
      </c>
    </row>
    <row r="738" spans="16:20" x14ac:dyDescent="0.2">
      <c r="P738" s="118">
        <v>115.999999999297</v>
      </c>
      <c r="Q738" s="27">
        <f t="shared" si="76"/>
        <v>93.653078913338561</v>
      </c>
      <c r="R738" s="27">
        <f t="shared" si="77"/>
        <v>91.156615355150493</v>
      </c>
      <c r="S738" s="28">
        <f t="shared" si="78"/>
        <v>138.87351470403547</v>
      </c>
      <c r="T738" s="28">
        <f t="shared" si="79"/>
        <v>138.40415997530775</v>
      </c>
    </row>
    <row r="739" spans="16:20" x14ac:dyDescent="0.2">
      <c r="P739" s="118">
        <v>116.99999999929</v>
      </c>
      <c r="Q739" s="27">
        <f t="shared" si="76"/>
        <v>94.055889713836066</v>
      </c>
      <c r="R739" s="27">
        <f t="shared" si="77"/>
        <v>91.54868862842568</v>
      </c>
      <c r="S739" s="28">
        <f t="shared" si="78"/>
        <v>138.94807215442026</v>
      </c>
      <c r="T739" s="28">
        <f t="shared" si="79"/>
        <v>138.47871742569254</v>
      </c>
    </row>
    <row r="740" spans="16:20" x14ac:dyDescent="0.2">
      <c r="P740" s="118">
        <v>117.999999999282</v>
      </c>
      <c r="Q740" s="27">
        <f t="shared" si="76"/>
        <v>94.456982747568702</v>
      </c>
      <c r="R740" s="27">
        <f t="shared" si="77"/>
        <v>91.939089924590519</v>
      </c>
      <c r="S740" s="28">
        <f t="shared" si="78"/>
        <v>139.02199506561939</v>
      </c>
      <c r="T740" s="28">
        <f t="shared" si="79"/>
        <v>138.55264033689167</v>
      </c>
    </row>
    <row r="741" spans="16:20" x14ac:dyDescent="0.2">
      <c r="P741" s="118">
        <v>118.999999999275</v>
      </c>
      <c r="Q741" s="27">
        <f t="shared" si="76"/>
        <v>94.856379804880632</v>
      </c>
      <c r="R741" s="27">
        <f t="shared" si="77"/>
        <v>92.327840453134826</v>
      </c>
      <c r="S741" s="28">
        <f t="shared" si="78"/>
        <v>139.09529414734743</v>
      </c>
      <c r="T741" s="28">
        <f t="shared" si="79"/>
        <v>138.62593941861971</v>
      </c>
    </row>
    <row r="742" spans="16:20" x14ac:dyDescent="0.2">
      <c r="P742" s="118">
        <v>119.999999999267</v>
      </c>
      <c r="Q742" s="27">
        <f t="shared" si="76"/>
        <v>95.254102219279602</v>
      </c>
      <c r="R742" s="27">
        <f t="shared" si="77"/>
        <v>92.714960978889636</v>
      </c>
      <c r="S742" s="28">
        <f t="shared" si="78"/>
        <v>139.16797984044916</v>
      </c>
      <c r="T742" s="28">
        <f t="shared" si="79"/>
        <v>138.69862511172144</v>
      </c>
    </row>
    <row r="743" spans="16:20" x14ac:dyDescent="0.2">
      <c r="P743" s="118">
        <v>120.99999999926</v>
      </c>
      <c r="Q743" s="27">
        <f t="shared" si="76"/>
        <v>95.650170880737264</v>
      </c>
      <c r="R743" s="27">
        <f t="shared" si="77"/>
        <v>93.100471834973021</v>
      </c>
      <c r="S743" s="28">
        <f t="shared" si="78"/>
        <v>139.24006232582562</v>
      </c>
      <c r="T743" s="28">
        <f t="shared" si="79"/>
        <v>138.7707075970979</v>
      </c>
    </row>
    <row r="744" spans="16:20" x14ac:dyDescent="0.2">
      <c r="P744" s="118">
        <v>121.99999999925301</v>
      </c>
      <c r="Q744" s="27">
        <f t="shared" si="76"/>
        <v>96.044606248490155</v>
      </c>
      <c r="R744" s="27">
        <f t="shared" si="77"/>
        <v>93.484392935249801</v>
      </c>
      <c r="S744" s="28">
        <f t="shared" si="78"/>
        <v>139.31155153299153</v>
      </c>
      <c r="T744" s="28">
        <f t="shared" si="79"/>
        <v>138.84219680426378</v>
      </c>
    </row>
    <row r="745" spans="16:20" x14ac:dyDescent="0.2">
      <c r="P745" s="118">
        <v>122.99999999924501</v>
      </c>
      <c r="Q745" s="27">
        <f t="shared" si="76"/>
        <v>96.437428363373058</v>
      </c>
      <c r="R745" s="27">
        <f t="shared" si="77"/>
        <v>93.86674378633623</v>
      </c>
      <c r="S745" s="28">
        <f t="shared" si="78"/>
        <v>139.3824571482844</v>
      </c>
      <c r="T745" s="28">
        <f t="shared" si="79"/>
        <v>138.91310241955665</v>
      </c>
    </row>
    <row r="746" spans="16:20" x14ac:dyDescent="0.2">
      <c r="P746" s="118">
        <v>123.999999999238</v>
      </c>
      <c r="Q746" s="27">
        <f t="shared" si="76"/>
        <v>96.828656859702363</v>
      </c>
      <c r="R746" s="27">
        <f t="shared" si="77"/>
        <v>94.24754349916644</v>
      </c>
      <c r="S746" s="28">
        <f t="shared" si="78"/>
        <v>139.45278862274108</v>
      </c>
      <c r="T746" s="28">
        <f t="shared" si="79"/>
        <v>138.98343389401333</v>
      </c>
    </row>
    <row r="747" spans="16:20" x14ac:dyDescent="0.2">
      <c r="P747" s="118">
        <v>124.99999999923</v>
      </c>
      <c r="Q747" s="27">
        <f t="shared" si="76"/>
        <v>97.218310976724865</v>
      </c>
      <c r="R747" s="27">
        <f t="shared" si="77"/>
        <v>94.626810800136212</v>
      </c>
      <c r="S747" s="28">
        <f t="shared" si="78"/>
        <v>139.52255517965736</v>
      </c>
      <c r="T747" s="28">
        <f t="shared" si="79"/>
        <v>139.05320045092964</v>
      </c>
    </row>
    <row r="748" spans="16:20" x14ac:dyDescent="0.2">
      <c r="P748" s="118">
        <v>125.99999999922299</v>
      </c>
      <c r="Q748" s="27">
        <f t="shared" si="76"/>
        <v>97.606409569661238</v>
      </c>
      <c r="R748" s="27">
        <f t="shared" si="77"/>
        <v>95.004564041851964</v>
      </c>
      <c r="S748" s="28">
        <f t="shared" si="78"/>
        <v>139.59176582184745</v>
      </c>
      <c r="T748" s="28">
        <f t="shared" si="79"/>
        <v>139.12241109311969</v>
      </c>
    </row>
    <row r="749" spans="16:20" x14ac:dyDescent="0.2">
      <c r="P749" s="118">
        <v>126.999999999216</v>
      </c>
      <c r="Q749" s="27">
        <f t="shared" si="76"/>
        <v>97.992971120349907</v>
      </c>
      <c r="R749" s="27">
        <f t="shared" si="77"/>
        <v>95.380821213490975</v>
      </c>
      <c r="S749" s="28">
        <f t="shared" si="78"/>
        <v>139.66042933861524</v>
      </c>
      <c r="T749" s="28">
        <f t="shared" si="79"/>
        <v>139.19107460988752</v>
      </c>
    </row>
    <row r="750" spans="16:20" x14ac:dyDescent="0.2">
      <c r="P750" s="118">
        <v>127.999999999208</v>
      </c>
      <c r="Q750" s="27">
        <f t="shared" si="76"/>
        <v>98.378013747518452</v>
      </c>
      <c r="R750" s="27">
        <f t="shared" si="77"/>
        <v>95.755599950798896</v>
      </c>
      <c r="S750" s="28">
        <f t="shared" si="78"/>
        <v>139.72855431245335</v>
      </c>
      <c r="T750" s="28">
        <f t="shared" si="79"/>
        <v>139.25919958372563</v>
      </c>
    </row>
    <row r="751" spans="16:20" x14ac:dyDescent="0.2">
      <c r="P751" s="118">
        <v>128.99999999920101</v>
      </c>
      <c r="Q751" s="27">
        <f t="shared" si="76"/>
        <v>98.761555216694546</v>
      </c>
      <c r="R751" s="27">
        <f t="shared" si="77"/>
        <v>96.128917545736542</v>
      </c>
      <c r="S751" s="28">
        <f t="shared" si="78"/>
        <v>139.79614912548092</v>
      </c>
      <c r="T751" s="28">
        <f t="shared" si="79"/>
        <v>139.3267943967532</v>
      </c>
    </row>
    <row r="752" spans="16:20" x14ac:dyDescent="0.2">
      <c r="P752" s="118">
        <v>129.99999999919299</v>
      </c>
      <c r="Q752" s="27">
        <f t="shared" si="76"/>
        <v>99.143612949767984</v>
      </c>
      <c r="R752" s="27">
        <f t="shared" si="77"/>
        <v>96.500790955787096</v>
      </c>
      <c r="S752" s="28">
        <f t="shared" si="78"/>
        <v>139.86322196563256</v>
      </c>
      <c r="T752" s="28">
        <f t="shared" si="79"/>
        <v>139.39386723690484</v>
      </c>
    </row>
    <row r="753" spans="16:20" x14ac:dyDescent="0.2">
      <c r="P753" s="118">
        <v>130.999999999186</v>
      </c>
      <c r="Q753" s="27">
        <f t="shared" si="76"/>
        <v>99.524204034228163</v>
      </c>
      <c r="R753" s="27">
        <f t="shared" si="77"/>
        <v>96.871236812947217</v>
      </c>
      <c r="S753" s="28">
        <f t="shared" si="78"/>
        <v>139.92978083261107</v>
      </c>
      <c r="T753" s="28">
        <f t="shared" si="79"/>
        <v>139.46042610388332</v>
      </c>
    </row>
    <row r="754" spans="16:20" x14ac:dyDescent="0.2">
      <c r="P754" s="118">
        <v>131.99999999917799</v>
      </c>
      <c r="Q754" s="27">
        <f t="shared" si="76"/>
        <v>99.90334523207855</v>
      </c>
      <c r="R754" s="27">
        <f t="shared" si="77"/>
        <v>97.240271432404001</v>
      </c>
      <c r="S754" s="28">
        <f t="shared" si="78"/>
        <v>139.99583354361266</v>
      </c>
      <c r="T754" s="28">
        <f t="shared" si="79"/>
        <v>139.52647881488491</v>
      </c>
    </row>
    <row r="755" spans="16:20" x14ac:dyDescent="0.2">
      <c r="P755" s="118">
        <v>132.999999999171</v>
      </c>
      <c r="Q755" s="27">
        <f t="shared" si="76"/>
        <v>100.28105298845415</v>
      </c>
      <c r="R755" s="27">
        <f t="shared" si="77"/>
        <v>97.607910820922626</v>
      </c>
      <c r="S755" s="28">
        <f t="shared" si="78"/>
        <v>140.06138773883731</v>
      </c>
      <c r="T755" s="28">
        <f t="shared" si="79"/>
        <v>139.59203301010959</v>
      </c>
    </row>
    <row r="756" spans="16:20" x14ac:dyDescent="0.2">
      <c r="P756" s="118">
        <v>133.999999999164</v>
      </c>
      <c r="Q756" s="27">
        <f t="shared" si="76"/>
        <v>100.65734343994194</v>
      </c>
      <c r="R756" s="27">
        <f t="shared" si="77"/>
        <v>97.974170684945136</v>
      </c>
      <c r="S756" s="28">
        <f t="shared" si="78"/>
        <v>140.1264508867917</v>
      </c>
      <c r="T756" s="28">
        <f t="shared" si="79"/>
        <v>139.65709615806398</v>
      </c>
    </row>
    <row r="757" spans="16:20" x14ac:dyDescent="0.2">
      <c r="P757" s="118">
        <v>134.99999999915599</v>
      </c>
      <c r="Q757" s="27">
        <f t="shared" si="76"/>
        <v>101.03223242262649</v>
      </c>
      <c r="R757" s="27">
        <f t="shared" si="77"/>
        <v>98.33906643842144</v>
      </c>
      <c r="S757" s="28">
        <f t="shared" si="78"/>
        <v>140.19103028939554</v>
      </c>
      <c r="T757" s="28">
        <f t="shared" si="79"/>
        <v>139.72167556066782</v>
      </c>
    </row>
    <row r="758" spans="16:20" x14ac:dyDescent="0.2">
      <c r="P758" s="118">
        <v>135.999999999149</v>
      </c>
      <c r="Q758" s="27">
        <f t="shared" si="76"/>
        <v>101.40573547986767</v>
      </c>
      <c r="R758" s="27">
        <f t="shared" si="77"/>
        <v>98.702613210379823</v>
      </c>
      <c r="S758" s="28">
        <f t="shared" si="78"/>
        <v>140.25513308689975</v>
      </c>
      <c r="T758" s="28">
        <f t="shared" si="79"/>
        <v>139.78577835817202</v>
      </c>
    </row>
    <row r="759" spans="16:20" x14ac:dyDescent="0.2">
      <c r="P759" s="118">
        <v>136.99999999914101</v>
      </c>
      <c r="Q759" s="27">
        <f t="shared" si="76"/>
        <v>101.77786786981781</v>
      </c>
      <c r="R759" s="27">
        <f t="shared" si="77"/>
        <v>99.064825852243601</v>
      </c>
      <c r="S759" s="28">
        <f t="shared" si="78"/>
        <v>140.3187662626234</v>
      </c>
      <c r="T759" s="28">
        <f t="shared" si="79"/>
        <v>139.84941153389568</v>
      </c>
    </row>
    <row r="760" spans="16:20" x14ac:dyDescent="0.2">
      <c r="P760" s="118">
        <v>137.99999999913399</v>
      </c>
      <c r="Q760" s="27">
        <f t="shared" si="76"/>
        <v>102.14864457269792</v>
      </c>
      <c r="R760" s="27">
        <f t="shared" si="77"/>
        <v>99.425718944913498</v>
      </c>
      <c r="S760" s="28">
        <f t="shared" si="78"/>
        <v>140.38193664751998</v>
      </c>
      <c r="T760" s="28">
        <f t="shared" si="79"/>
        <v>139.91258191879223</v>
      </c>
    </row>
    <row r="761" spans="16:20" x14ac:dyDescent="0.2">
      <c r="P761" s="118">
        <v>138.999999999127</v>
      </c>
      <c r="Q761" s="27">
        <f t="shared" si="76"/>
        <v>102.51808029783157</v>
      </c>
      <c r="R761" s="27">
        <f t="shared" si="77"/>
        <v>99.78530680561397</v>
      </c>
      <c r="S761" s="28">
        <f t="shared" si="78"/>
        <v>140.4446509245771</v>
      </c>
      <c r="T761" s="28">
        <f t="shared" si="79"/>
        <v>139.97529619584935</v>
      </c>
    </row>
    <row r="762" spans="16:20" x14ac:dyDescent="0.2">
      <c r="P762" s="118">
        <v>139.99999999911901</v>
      </c>
      <c r="Q762" s="27">
        <f t="shared" si="76"/>
        <v>102.88618949045514</v>
      </c>
      <c r="R762" s="27">
        <f t="shared" si="77"/>
        <v>100.14360349452188</v>
      </c>
      <c r="S762" s="28">
        <f t="shared" si="78"/>
        <v>140.50691563305986</v>
      </c>
      <c r="T762" s="28">
        <f t="shared" si="79"/>
        <v>140.03756090433211</v>
      </c>
    </row>
    <row r="763" spans="16:20" x14ac:dyDescent="0.2">
      <c r="P763" s="118">
        <v>140.99999999911199</v>
      </c>
      <c r="Q763" s="27">
        <f t="shared" si="76"/>
        <v>103.25298633830943</v>
      </c>
      <c r="R763" s="27">
        <f t="shared" si="77"/>
        <v>100.50062282118252</v>
      </c>
      <c r="S763" s="28">
        <f t="shared" si="78"/>
        <v>140.56873717260265</v>
      </c>
      <c r="T763" s="28">
        <f t="shared" si="79"/>
        <v>140.0993824438749</v>
      </c>
    </row>
    <row r="764" spans="16:20" x14ac:dyDescent="0.2">
      <c r="P764" s="118">
        <v>141.99999999910401</v>
      </c>
      <c r="Q764" s="27">
        <f t="shared" si="76"/>
        <v>103.61848477801783</v>
      </c>
      <c r="R764" s="27">
        <f t="shared" si="77"/>
        <v>100.85637835071761</v>
      </c>
      <c r="S764" s="28">
        <f t="shared" si="78"/>
        <v>140.63012180715606</v>
      </c>
      <c r="T764" s="28">
        <f t="shared" si="79"/>
        <v>140.16076707842834</v>
      </c>
    </row>
    <row r="765" spans="16:20" x14ac:dyDescent="0.2">
      <c r="P765" s="118">
        <v>142.99999999909701</v>
      </c>
      <c r="Q765" s="27">
        <f t="shared" si="76"/>
        <v>103.98269850126792</v>
      </c>
      <c r="R765" s="27">
        <f t="shared" si="77"/>
        <v>101.21088340984224</v>
      </c>
      <c r="S765" s="28">
        <f t="shared" si="78"/>
        <v>140.69107566879615</v>
      </c>
      <c r="T765" s="28">
        <f t="shared" si="79"/>
        <v>140.22172094006839</v>
      </c>
    </row>
    <row r="766" spans="16:20" x14ac:dyDescent="0.2">
      <c r="P766" s="118">
        <v>143.99999999908999</v>
      </c>
      <c r="Q766" s="27">
        <f t="shared" si="76"/>
        <v>104.34564096079366</v>
      </c>
      <c r="R766" s="27">
        <f t="shared" si="77"/>
        <v>101.56415109268751</v>
      </c>
      <c r="S766" s="28">
        <f t="shared" si="78"/>
        <v>140.75160476139985</v>
      </c>
      <c r="T766" s="28">
        <f t="shared" si="79"/>
        <v>140.28225003267212</v>
      </c>
    </row>
    <row r="767" spans="16:20" x14ac:dyDescent="0.2">
      <c r="P767" s="118">
        <v>144.99999999908201</v>
      </c>
      <c r="Q767" s="27">
        <f t="shared" si="76"/>
        <v>104.70732537617441</v>
      </c>
      <c r="R767" s="27">
        <f t="shared" si="77"/>
        <v>101.91619426644503</v>
      </c>
      <c r="S767" s="28">
        <f t="shared" si="78"/>
        <v>140.81171496419427</v>
      </c>
      <c r="T767" s="28">
        <f t="shared" si="79"/>
        <v>140.34236023546651</v>
      </c>
    </row>
    <row r="768" spans="16:20" x14ac:dyDescent="0.2">
      <c r="P768" s="118">
        <v>145.99999999907499</v>
      </c>
      <c r="Q768" s="27">
        <f t="shared" si="76"/>
        <v>105.06776473945436</v>
      </c>
      <c r="R768" s="27">
        <f t="shared" si="77"/>
        <v>102.26702557683653</v>
      </c>
      <c r="S768" s="28">
        <f t="shared" si="78"/>
        <v>140.87141203518345</v>
      </c>
      <c r="T768" s="28">
        <f t="shared" si="79"/>
        <v>140.40205730645573</v>
      </c>
    </row>
    <row r="769" spans="16:20" x14ac:dyDescent="0.2">
      <c r="P769" s="118">
        <v>146.999999999067</v>
      </c>
      <c r="Q769" s="27">
        <f t="shared" si="76"/>
        <v>105.42697182058549</v>
      </c>
      <c r="R769" s="27">
        <f t="shared" si="77"/>
        <v>102.61665745341175</v>
      </c>
      <c r="S769" s="28">
        <f t="shared" si="78"/>
        <v>140.93070161445814</v>
      </c>
      <c r="T769" s="28">
        <f t="shared" si="79"/>
        <v>140.46134688573039</v>
      </c>
    </row>
    <row r="770" spans="16:20" x14ac:dyDescent="0.2">
      <c r="P770" s="118">
        <v>147.99999999906001</v>
      </c>
      <c r="Q770" s="27">
        <f t="shared" si="76"/>
        <v>105.78495917270945</v>
      </c>
      <c r="R770" s="27">
        <f t="shared" si="77"/>
        <v>102.96510211468944</v>
      </c>
      <c r="S770" s="28">
        <f t="shared" si="78"/>
        <v>140.98958922739371</v>
      </c>
      <c r="T770" s="28">
        <f t="shared" si="79"/>
        <v>140.52023449866599</v>
      </c>
    </row>
    <row r="771" spans="16:20" x14ac:dyDescent="0.2">
      <c r="P771" s="118">
        <v>148.99999999905299</v>
      </c>
      <c r="Q771" s="27">
        <f t="shared" si="76"/>
        <v>106.14173913727379</v>
      </c>
      <c r="R771" s="27">
        <f t="shared" si="77"/>
        <v>103.31237157313737</v>
      </c>
      <c r="S771" s="28">
        <f t="shared" si="78"/>
        <v>141.04808028773999</v>
      </c>
      <c r="T771" s="28">
        <f t="shared" si="79"/>
        <v>140.57872555901227</v>
      </c>
    </row>
    <row r="772" spans="16:20" x14ac:dyDescent="0.2">
      <c r="P772" s="118">
        <v>149.999999999045</v>
      </c>
      <c r="Q772" s="27">
        <f t="shared" si="76"/>
        <v>106.49732384899762</v>
      </c>
      <c r="R772" s="27">
        <f t="shared" si="77"/>
        <v>103.65847764000544</v>
      </c>
      <c r="S772" s="28">
        <f t="shared" si="78"/>
        <v>141.10618010060807</v>
      </c>
      <c r="T772" s="28">
        <f t="shared" si="79"/>
        <v>140.63682537188035</v>
      </c>
    </row>
  </sheetData>
  <mergeCells count="9">
    <mergeCell ref="A36:I36"/>
    <mergeCell ref="A44:I44"/>
    <mergeCell ref="A56:I56"/>
    <mergeCell ref="A1:A2"/>
    <mergeCell ref="B1:B2"/>
    <mergeCell ref="C1:E1"/>
    <mergeCell ref="F1:H1"/>
    <mergeCell ref="I1:I2"/>
    <mergeCell ref="B82:C8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N51" workbookViewId="0">
      <selection activeCell="T89" sqref="T89:AB120"/>
    </sheetView>
  </sheetViews>
  <sheetFormatPr baseColWidth="10" defaultRowHeight="16" x14ac:dyDescent="0.2"/>
  <cols>
    <col min="1" max="1" width="33" customWidth="1"/>
    <col min="2" max="2" width="6.83203125" customWidth="1"/>
    <col min="3" max="3" width="6" bestFit="1" customWidth="1"/>
    <col min="4" max="4" width="4.83203125" bestFit="1" customWidth="1"/>
    <col min="5" max="5" width="5" bestFit="1" customWidth="1"/>
    <col min="6" max="6" width="5.6640625" bestFit="1" customWidth="1"/>
    <col min="7" max="7" width="5.6640625" customWidth="1"/>
    <col min="8" max="8" width="6.1640625" customWidth="1"/>
    <col min="9" max="9" width="29.83203125" style="2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  <col min="20" max="20" width="33.33203125" customWidth="1"/>
    <col min="21" max="21" width="9" customWidth="1"/>
    <col min="22" max="22" width="6.83203125" customWidth="1"/>
    <col min="23" max="23" width="6.5" customWidth="1"/>
    <col min="24" max="24" width="6.83203125" customWidth="1"/>
    <col min="25" max="25" width="5.6640625" bestFit="1" customWidth="1"/>
    <col min="26" max="26" width="6.1640625" customWidth="1"/>
    <col min="27" max="27" width="6.6640625" customWidth="1"/>
  </cols>
  <sheetData>
    <row r="1" spans="1:8" ht="17" thickBot="1" x14ac:dyDescent="0.25"/>
    <row r="2" spans="1:8" ht="17" thickBot="1" x14ac:dyDescent="0.25">
      <c r="A2" s="150" t="s">
        <v>21</v>
      </c>
      <c r="B2" s="150" t="s">
        <v>24</v>
      </c>
      <c r="C2" s="192" t="s">
        <v>25</v>
      </c>
      <c r="D2" s="193"/>
      <c r="E2" s="194"/>
      <c r="F2" s="192" t="s">
        <v>26</v>
      </c>
      <c r="G2" s="193"/>
      <c r="H2" s="194"/>
    </row>
    <row r="3" spans="1:8" ht="24" thickBot="1" x14ac:dyDescent="0.25">
      <c r="A3" s="151"/>
      <c r="B3" s="151"/>
      <c r="C3" s="198" t="s">
        <v>27</v>
      </c>
      <c r="D3" s="195" t="s">
        <v>121</v>
      </c>
      <c r="E3" s="195" t="s">
        <v>122</v>
      </c>
      <c r="F3" s="191" t="s">
        <v>28</v>
      </c>
      <c r="G3" s="195" t="s">
        <v>121</v>
      </c>
      <c r="H3" s="195" t="s">
        <v>122</v>
      </c>
    </row>
    <row r="4" spans="1:8" x14ac:dyDescent="0.2">
      <c r="A4" s="153" t="s">
        <v>29</v>
      </c>
      <c r="B4" s="154" t="s">
        <v>47</v>
      </c>
      <c r="C4" s="155">
        <v>1806</v>
      </c>
      <c r="D4" s="196">
        <v>1806</v>
      </c>
      <c r="E4" s="197">
        <v>1806</v>
      </c>
      <c r="F4" s="158">
        <v>1711</v>
      </c>
      <c r="G4" s="196">
        <v>1711</v>
      </c>
      <c r="H4" s="197">
        <v>1711</v>
      </c>
    </row>
    <row r="5" spans="1:8" x14ac:dyDescent="0.2">
      <c r="A5" s="159" t="s">
        <v>30</v>
      </c>
      <c r="B5" s="160" t="s">
        <v>48</v>
      </c>
      <c r="C5" s="161">
        <v>20</v>
      </c>
      <c r="D5" s="156">
        <v>20</v>
      </c>
      <c r="E5" s="157">
        <v>20</v>
      </c>
      <c r="F5" s="161">
        <v>1</v>
      </c>
      <c r="G5" s="156">
        <v>1</v>
      </c>
      <c r="H5" s="157">
        <v>1</v>
      </c>
    </row>
    <row r="6" spans="1:8" x14ac:dyDescent="0.2">
      <c r="A6" s="149" t="s">
        <v>30</v>
      </c>
      <c r="B6" s="162" t="s">
        <v>49</v>
      </c>
      <c r="C6" s="163">
        <v>43</v>
      </c>
      <c r="D6" s="156">
        <v>43</v>
      </c>
      <c r="E6" s="157">
        <v>43</v>
      </c>
      <c r="F6" s="163">
        <v>30</v>
      </c>
      <c r="G6" s="156">
        <v>30</v>
      </c>
      <c r="H6" s="157">
        <v>30</v>
      </c>
    </row>
    <row r="7" spans="1:8" x14ac:dyDescent="0.2">
      <c r="A7" s="164" t="s">
        <v>110</v>
      </c>
      <c r="B7" s="165" t="s">
        <v>51</v>
      </c>
      <c r="C7" s="161">
        <v>12</v>
      </c>
      <c r="D7" s="166">
        <v>12</v>
      </c>
      <c r="E7" s="167">
        <v>12</v>
      </c>
      <c r="F7" s="161">
        <v>8</v>
      </c>
      <c r="G7" s="166">
        <v>8</v>
      </c>
      <c r="H7" s="167">
        <v>8</v>
      </c>
    </row>
    <row r="8" spans="1:8" x14ac:dyDescent="0.2">
      <c r="A8" s="164" t="s">
        <v>111</v>
      </c>
      <c r="B8" s="165" t="s">
        <v>112</v>
      </c>
      <c r="C8" s="161">
        <v>54</v>
      </c>
      <c r="D8" s="166">
        <v>54</v>
      </c>
      <c r="E8" s="167">
        <v>54</v>
      </c>
      <c r="F8" s="161">
        <v>54</v>
      </c>
      <c r="G8" s="166">
        <v>54</v>
      </c>
      <c r="H8" s="167">
        <v>54</v>
      </c>
    </row>
    <row r="9" spans="1:8" x14ac:dyDescent="0.2">
      <c r="A9" s="164" t="s">
        <v>140</v>
      </c>
      <c r="B9" s="165" t="s">
        <v>51</v>
      </c>
      <c r="C9" s="161">
        <v>8</v>
      </c>
      <c r="D9" s="166">
        <v>8</v>
      </c>
      <c r="E9" s="167">
        <v>8</v>
      </c>
      <c r="F9" s="161">
        <v>8</v>
      </c>
      <c r="G9" s="166">
        <v>8</v>
      </c>
      <c r="H9" s="167">
        <v>8</v>
      </c>
    </row>
    <row r="10" spans="1:8" ht="17" thickBot="1" x14ac:dyDescent="0.25">
      <c r="A10" s="149" t="s">
        <v>15</v>
      </c>
      <c r="B10" s="168" t="s">
        <v>51</v>
      </c>
      <c r="C10" s="163">
        <v>3</v>
      </c>
      <c r="D10" s="169">
        <v>3</v>
      </c>
      <c r="E10" s="170">
        <v>3</v>
      </c>
      <c r="F10" s="163">
        <v>3</v>
      </c>
      <c r="G10" s="169">
        <v>3</v>
      </c>
      <c r="H10" s="170">
        <v>3</v>
      </c>
    </row>
    <row r="11" spans="1:8" ht="17" thickBot="1" x14ac:dyDescent="0.25">
      <c r="A11" s="171" t="s">
        <v>14</v>
      </c>
      <c r="B11" s="172" t="s">
        <v>51</v>
      </c>
      <c r="C11" s="173">
        <v>-100</v>
      </c>
      <c r="D11" s="147">
        <v>-101.4</v>
      </c>
      <c r="E11" s="148">
        <v>-90.4</v>
      </c>
      <c r="F11" s="173">
        <v>-104</v>
      </c>
      <c r="G11" s="174">
        <v>-105.4</v>
      </c>
      <c r="H11" s="199">
        <v>-94.4</v>
      </c>
    </row>
    <row r="12" spans="1:8" ht="17" thickBot="1" x14ac:dyDescent="0.25">
      <c r="A12" s="175" t="s">
        <v>31</v>
      </c>
      <c r="B12" s="176"/>
      <c r="C12" s="177" t="s">
        <v>53</v>
      </c>
      <c r="D12" s="178"/>
      <c r="E12" s="179"/>
      <c r="F12" s="177"/>
      <c r="G12" s="178"/>
      <c r="H12" s="179"/>
    </row>
    <row r="13" spans="1:8" x14ac:dyDescent="0.2">
      <c r="A13" s="153" t="s">
        <v>32</v>
      </c>
      <c r="B13" s="180" t="s">
        <v>22</v>
      </c>
      <c r="C13" s="155">
        <v>30</v>
      </c>
      <c r="D13" s="181">
        <v>30</v>
      </c>
      <c r="E13" s="181">
        <v>30</v>
      </c>
      <c r="F13" s="155">
        <v>0</v>
      </c>
      <c r="G13" s="181">
        <v>0</v>
      </c>
      <c r="H13" s="181">
        <v>0</v>
      </c>
    </row>
    <row r="14" spans="1:8" x14ac:dyDescent="0.2">
      <c r="A14" s="159" t="s">
        <v>33</v>
      </c>
      <c r="B14" s="160" t="s">
        <v>50</v>
      </c>
      <c r="C14" s="161">
        <v>5.75</v>
      </c>
      <c r="D14" s="182">
        <v>5.75</v>
      </c>
      <c r="E14" s="182">
        <v>5.75</v>
      </c>
      <c r="F14" s="161">
        <v>0</v>
      </c>
      <c r="G14" s="182">
        <v>0</v>
      </c>
      <c r="H14" s="182">
        <v>0</v>
      </c>
    </row>
    <row r="15" spans="1:8" ht="17" thickBot="1" x14ac:dyDescent="0.25">
      <c r="A15" s="149" t="s">
        <v>34</v>
      </c>
      <c r="B15" s="162" t="s">
        <v>51</v>
      </c>
      <c r="C15" s="163">
        <v>1.75</v>
      </c>
      <c r="D15" s="183">
        <v>1.75</v>
      </c>
      <c r="E15" s="183">
        <v>1.75</v>
      </c>
      <c r="F15" s="163">
        <v>0</v>
      </c>
      <c r="G15" s="183">
        <v>0</v>
      </c>
      <c r="H15" s="183">
        <v>0</v>
      </c>
    </row>
    <row r="16" spans="1:8" ht="17" thickBot="1" x14ac:dyDescent="0.25">
      <c r="A16" s="175" t="s">
        <v>35</v>
      </c>
      <c r="B16" s="176"/>
      <c r="C16" s="177" t="s">
        <v>54</v>
      </c>
      <c r="D16" s="178"/>
      <c r="E16" s="179"/>
      <c r="F16" s="177"/>
      <c r="G16" s="178"/>
      <c r="H16" s="179"/>
    </row>
    <row r="17" spans="1:9" ht="14" customHeight="1" x14ac:dyDescent="0.2">
      <c r="A17" s="153" t="s">
        <v>36</v>
      </c>
      <c r="B17" s="180" t="s">
        <v>22</v>
      </c>
      <c r="C17" s="155" t="s">
        <v>55</v>
      </c>
      <c r="D17" s="181" t="s">
        <v>55</v>
      </c>
      <c r="E17" s="181" t="s">
        <v>55</v>
      </c>
      <c r="F17" s="155">
        <v>0</v>
      </c>
      <c r="G17" s="181">
        <v>0</v>
      </c>
      <c r="H17" s="181">
        <v>0</v>
      </c>
    </row>
    <row r="18" spans="1:9" x14ac:dyDescent="0.2">
      <c r="A18" s="159" t="s">
        <v>37</v>
      </c>
      <c r="B18" s="160" t="s">
        <v>50</v>
      </c>
      <c r="C18" s="161">
        <v>14.7</v>
      </c>
      <c r="D18" s="182">
        <v>14.7</v>
      </c>
      <c r="E18" s="182">
        <v>14.7</v>
      </c>
      <c r="F18" s="161">
        <v>0</v>
      </c>
      <c r="G18" s="182">
        <v>0</v>
      </c>
      <c r="H18" s="182">
        <v>0</v>
      </c>
    </row>
    <row r="19" spans="1:9" x14ac:dyDescent="0.2">
      <c r="A19" s="159" t="s">
        <v>38</v>
      </c>
      <c r="B19" s="160" t="s">
        <v>51</v>
      </c>
      <c r="C19" s="161">
        <v>0.441</v>
      </c>
      <c r="D19" s="182">
        <v>0.441</v>
      </c>
      <c r="E19" s="182">
        <v>0.441</v>
      </c>
      <c r="F19" s="161">
        <v>0</v>
      </c>
      <c r="G19" s="182">
        <v>0</v>
      </c>
      <c r="H19" s="182">
        <v>0</v>
      </c>
    </row>
    <row r="20" spans="1:9" x14ac:dyDescent="0.2">
      <c r="A20" s="159" t="s">
        <v>39</v>
      </c>
      <c r="B20" s="160" t="s">
        <v>51</v>
      </c>
      <c r="C20" s="161">
        <v>0.2</v>
      </c>
      <c r="D20" s="182">
        <v>0.2</v>
      </c>
      <c r="E20" s="182">
        <v>0.2</v>
      </c>
      <c r="F20" s="161">
        <v>0</v>
      </c>
      <c r="G20" s="182">
        <v>0</v>
      </c>
      <c r="H20" s="182">
        <v>0</v>
      </c>
    </row>
    <row r="21" spans="1:9" x14ac:dyDescent="0.2">
      <c r="A21" s="159" t="s">
        <v>41</v>
      </c>
      <c r="B21" s="160" t="s">
        <v>51</v>
      </c>
      <c r="C21" s="161">
        <v>2.39</v>
      </c>
      <c r="D21" s="182">
        <v>2.39</v>
      </c>
      <c r="E21" s="182">
        <v>2.39</v>
      </c>
      <c r="F21" s="161">
        <v>0</v>
      </c>
      <c r="G21" s="182">
        <v>0</v>
      </c>
      <c r="H21" s="182">
        <v>0</v>
      </c>
    </row>
    <row r="22" spans="1:9" x14ac:dyDescent="0.2">
      <c r="A22" s="159" t="s">
        <v>42</v>
      </c>
      <c r="B22" s="160" t="s">
        <v>52</v>
      </c>
      <c r="C22" s="161">
        <v>10</v>
      </c>
      <c r="D22" s="182">
        <v>10</v>
      </c>
      <c r="E22" s="182">
        <v>10</v>
      </c>
      <c r="F22" s="161">
        <v>2</v>
      </c>
      <c r="G22" s="182">
        <v>2</v>
      </c>
      <c r="H22" s="182">
        <v>2</v>
      </c>
    </row>
    <row r="23" spans="1:9" x14ac:dyDescent="0.2">
      <c r="A23" s="159" t="s">
        <v>43</v>
      </c>
      <c r="B23" s="160" t="s">
        <v>52</v>
      </c>
      <c r="C23" s="161">
        <v>2</v>
      </c>
      <c r="D23" s="182">
        <v>2</v>
      </c>
      <c r="E23" s="182">
        <v>2</v>
      </c>
      <c r="F23" s="161">
        <v>10</v>
      </c>
      <c r="G23" s="182">
        <v>10</v>
      </c>
      <c r="H23" s="182">
        <v>10</v>
      </c>
    </row>
    <row r="24" spans="1:9" ht="17" thickBot="1" x14ac:dyDescent="0.25">
      <c r="A24" s="149" t="s">
        <v>141</v>
      </c>
      <c r="B24" s="162" t="s">
        <v>51</v>
      </c>
      <c r="C24" s="163">
        <v>5</v>
      </c>
      <c r="D24" s="183">
        <v>5</v>
      </c>
      <c r="E24" s="183">
        <v>5</v>
      </c>
      <c r="F24" s="163">
        <v>5</v>
      </c>
      <c r="G24" s="183">
        <v>5</v>
      </c>
      <c r="H24" s="183">
        <v>5</v>
      </c>
    </row>
    <row r="25" spans="1:9" ht="17" thickBot="1" x14ac:dyDescent="0.25">
      <c r="A25" s="175" t="s">
        <v>44</v>
      </c>
      <c r="B25" s="176" t="s">
        <v>51</v>
      </c>
      <c r="C25" s="177">
        <f>C6-C21+C22</f>
        <v>50.61</v>
      </c>
      <c r="D25" s="177">
        <f t="shared" ref="D25:E25" si="0">D6-D21+D22</f>
        <v>50.61</v>
      </c>
      <c r="E25" s="177">
        <f t="shared" si="0"/>
        <v>50.61</v>
      </c>
      <c r="F25" s="177">
        <v>32</v>
      </c>
      <c r="G25" s="177">
        <v>32</v>
      </c>
      <c r="H25" s="177">
        <v>32</v>
      </c>
    </row>
    <row r="26" spans="1:9" x14ac:dyDescent="0.2">
      <c r="A26" s="153" t="s">
        <v>45</v>
      </c>
      <c r="B26" s="180" t="s">
        <v>51</v>
      </c>
      <c r="C26" s="155">
        <f>C11+C24</f>
        <v>-95</v>
      </c>
      <c r="D26" s="181">
        <f>D11+D24</f>
        <v>-96.4</v>
      </c>
      <c r="E26" s="181">
        <f t="shared" ref="E26:H26" si="1">E11+E24</f>
        <v>-85.4</v>
      </c>
      <c r="F26" s="155">
        <f t="shared" si="1"/>
        <v>-99</v>
      </c>
      <c r="G26" s="181">
        <f t="shared" si="1"/>
        <v>-100.4</v>
      </c>
      <c r="H26" s="181">
        <f t="shared" si="1"/>
        <v>-89.4</v>
      </c>
    </row>
    <row r="27" spans="1:9" x14ac:dyDescent="0.2">
      <c r="A27" s="149" t="s">
        <v>46</v>
      </c>
      <c r="B27" s="162" t="s">
        <v>51</v>
      </c>
      <c r="C27" s="163">
        <f>C25-C26+C23</f>
        <v>147.61000000000001</v>
      </c>
      <c r="D27" s="183">
        <f t="shared" ref="D27:H27" si="2">D25-D26+D23</f>
        <v>149.01</v>
      </c>
      <c r="E27" s="183">
        <f t="shared" si="2"/>
        <v>138.01</v>
      </c>
      <c r="F27" s="163">
        <f t="shared" si="2"/>
        <v>141</v>
      </c>
      <c r="G27" s="183">
        <f t="shared" si="2"/>
        <v>142.4</v>
      </c>
      <c r="H27" s="183">
        <f t="shared" si="2"/>
        <v>131.4</v>
      </c>
    </row>
    <row r="28" spans="1:9" x14ac:dyDescent="0.2">
      <c r="A28" s="164" t="s">
        <v>16</v>
      </c>
      <c r="B28" s="165" t="s">
        <v>49</v>
      </c>
      <c r="C28" s="161">
        <f>C11+C10+C21-C22</f>
        <v>-104.61</v>
      </c>
      <c r="D28" s="184">
        <f t="shared" ref="D28:H28" si="3">D11+D10+D21-D22</f>
        <v>-106.01</v>
      </c>
      <c r="E28" s="184">
        <f t="shared" si="3"/>
        <v>-95.01</v>
      </c>
      <c r="F28" s="161">
        <f t="shared" si="3"/>
        <v>-103</v>
      </c>
      <c r="G28" s="184">
        <f t="shared" si="3"/>
        <v>-104.4</v>
      </c>
      <c r="H28" s="184">
        <f t="shared" si="3"/>
        <v>-93.4</v>
      </c>
    </row>
    <row r="29" spans="1:9" x14ac:dyDescent="0.2">
      <c r="A29" s="164" t="s">
        <v>73</v>
      </c>
      <c r="B29" s="165" t="s">
        <v>74</v>
      </c>
      <c r="C29" s="161">
        <f>C28+137</f>
        <v>32.39</v>
      </c>
      <c r="D29" s="184">
        <f t="shared" ref="D29:H29" si="4">D28+137</f>
        <v>30.989999999999995</v>
      </c>
      <c r="E29" s="184">
        <f t="shared" si="4"/>
        <v>41.989999999999995</v>
      </c>
      <c r="F29" s="161">
        <f t="shared" si="4"/>
        <v>34</v>
      </c>
      <c r="G29" s="184">
        <f t="shared" si="4"/>
        <v>32.599999999999994</v>
      </c>
      <c r="H29" s="184">
        <f t="shared" si="4"/>
        <v>43.599999999999994</v>
      </c>
    </row>
    <row r="30" spans="1:9" x14ac:dyDescent="0.2">
      <c r="A30" s="164" t="s">
        <v>17</v>
      </c>
      <c r="B30" s="165" t="s">
        <v>49</v>
      </c>
      <c r="C30" s="161">
        <f>C28+5</f>
        <v>-99.61</v>
      </c>
      <c r="D30" s="184">
        <f t="shared" ref="D30:H30" si="5">D28+5</f>
        <v>-101.01</v>
      </c>
      <c r="E30" s="184">
        <f t="shared" si="5"/>
        <v>-90.01</v>
      </c>
      <c r="F30" s="161">
        <f t="shared" si="5"/>
        <v>-98</v>
      </c>
      <c r="G30" s="184">
        <f t="shared" si="5"/>
        <v>-99.4</v>
      </c>
      <c r="H30" s="184">
        <f t="shared" si="5"/>
        <v>-88.4</v>
      </c>
      <c r="I30" s="109"/>
    </row>
    <row r="31" spans="1:9" x14ac:dyDescent="0.2">
      <c r="A31" s="164" t="s">
        <v>75</v>
      </c>
      <c r="B31" s="165" t="s">
        <v>74</v>
      </c>
      <c r="C31" s="161">
        <f>C30+137</f>
        <v>37.39</v>
      </c>
      <c r="D31" s="184">
        <f>D30+137</f>
        <v>35.989999999999995</v>
      </c>
      <c r="E31" s="184">
        <f>E30+137</f>
        <v>46.989999999999995</v>
      </c>
      <c r="F31" s="161">
        <f>F30+137</f>
        <v>39</v>
      </c>
      <c r="G31" s="184">
        <f t="shared" ref="G31:H31" si="6">G30+137</f>
        <v>37.599999999999994</v>
      </c>
      <c r="H31" s="184">
        <f t="shared" si="6"/>
        <v>48.599999999999994</v>
      </c>
    </row>
    <row r="32" spans="1:9" x14ac:dyDescent="0.2">
      <c r="A32" s="185" t="s">
        <v>78</v>
      </c>
      <c r="B32" s="186" t="s">
        <v>51</v>
      </c>
      <c r="C32" s="187">
        <f>$C$24-$C$27-9</f>
        <v>-151.61000000000001</v>
      </c>
      <c r="D32" s="187">
        <f>$D$24-$D$27-9</f>
        <v>-153.01</v>
      </c>
      <c r="E32" s="187">
        <f>$E$24-$E$27-9</f>
        <v>-142.01</v>
      </c>
      <c r="F32" s="187">
        <f>$F$24-$F$27-9</f>
        <v>-145</v>
      </c>
      <c r="G32" s="187">
        <f>$G$24-$G$27-9</f>
        <v>-146.4</v>
      </c>
      <c r="H32" s="187">
        <f>$H$24-$H$27-9</f>
        <v>-135.4</v>
      </c>
    </row>
    <row r="33" spans="1:8" ht="17" thickBot="1" x14ac:dyDescent="0.25">
      <c r="A33" s="188" t="s">
        <v>79</v>
      </c>
      <c r="B33" s="189" t="s">
        <v>51</v>
      </c>
      <c r="C33" s="190">
        <f>$C$24-$C$29-9</f>
        <v>-36.39</v>
      </c>
      <c r="D33" s="190">
        <f>$D$24-$D$29-9</f>
        <v>-34.989999999999995</v>
      </c>
      <c r="E33" s="190">
        <f>$E$24-$E$29-9</f>
        <v>-45.989999999999995</v>
      </c>
      <c r="F33" s="190">
        <f>$F$24-$F$29-9</f>
        <v>-38</v>
      </c>
      <c r="G33" s="190">
        <f>$G$24-$G$29-9</f>
        <v>-36.599999999999994</v>
      </c>
      <c r="H33" s="190">
        <f>$H$24-$H$29-9</f>
        <v>-47.599999999999994</v>
      </c>
    </row>
    <row r="49" spans="9:27" x14ac:dyDescent="0.2">
      <c r="I49" s="109"/>
    </row>
    <row r="50" spans="9:27" ht="17" thickBot="1" x14ac:dyDescent="0.25"/>
    <row r="51" spans="9:27" x14ac:dyDescent="0.2">
      <c r="T51" s="211" t="s">
        <v>21</v>
      </c>
      <c r="U51" s="212" t="s">
        <v>24</v>
      </c>
      <c r="V51" s="141" t="s">
        <v>25</v>
      </c>
      <c r="W51" s="141"/>
      <c r="X51" s="141"/>
      <c r="Y51" s="141" t="s">
        <v>26</v>
      </c>
      <c r="Z51" s="141"/>
      <c r="AA51" s="142"/>
    </row>
    <row r="52" spans="9:27" ht="28" customHeight="1" x14ac:dyDescent="0.2">
      <c r="T52" s="213"/>
      <c r="U52" s="205"/>
      <c r="V52" s="226" t="s">
        <v>27</v>
      </c>
      <c r="W52" s="227" t="s">
        <v>121</v>
      </c>
      <c r="X52" s="227" t="s">
        <v>122</v>
      </c>
      <c r="Y52" s="226" t="s">
        <v>28</v>
      </c>
      <c r="Z52" s="227" t="s">
        <v>121</v>
      </c>
      <c r="AA52" s="152" t="s">
        <v>122</v>
      </c>
    </row>
    <row r="53" spans="9:27" x14ac:dyDescent="0.2">
      <c r="T53" s="214" t="s">
        <v>29</v>
      </c>
      <c r="U53" s="200" t="s">
        <v>47</v>
      </c>
      <c r="V53" s="201">
        <v>1806</v>
      </c>
      <c r="W53" s="144">
        <v>1806</v>
      </c>
      <c r="X53" s="144">
        <v>1806</v>
      </c>
      <c r="Y53" s="201">
        <v>1711</v>
      </c>
      <c r="Z53" s="144">
        <v>1711</v>
      </c>
      <c r="AA53" s="143">
        <v>1711</v>
      </c>
    </row>
    <row r="54" spans="9:27" x14ac:dyDescent="0.2">
      <c r="T54" s="214" t="s">
        <v>30</v>
      </c>
      <c r="U54" s="200" t="s">
        <v>48</v>
      </c>
      <c r="V54" s="201">
        <v>20</v>
      </c>
      <c r="W54" s="144">
        <v>20</v>
      </c>
      <c r="X54" s="144">
        <v>20</v>
      </c>
      <c r="Y54" s="201">
        <v>1</v>
      </c>
      <c r="Z54" s="144">
        <v>1</v>
      </c>
      <c r="AA54" s="143">
        <v>1</v>
      </c>
    </row>
    <row r="55" spans="9:27" x14ac:dyDescent="0.2">
      <c r="T55" s="214" t="s">
        <v>30</v>
      </c>
      <c r="U55" s="200" t="s">
        <v>49</v>
      </c>
      <c r="V55" s="201">
        <v>43</v>
      </c>
      <c r="W55" s="144">
        <v>43</v>
      </c>
      <c r="X55" s="144">
        <v>43</v>
      </c>
      <c r="Y55" s="201">
        <v>30</v>
      </c>
      <c r="Z55" s="144">
        <v>30</v>
      </c>
      <c r="AA55" s="143">
        <v>30</v>
      </c>
    </row>
    <row r="56" spans="9:27" x14ac:dyDescent="0.2">
      <c r="T56" s="215" t="s">
        <v>110</v>
      </c>
      <c r="U56" s="202" t="s">
        <v>51</v>
      </c>
      <c r="V56" s="201">
        <v>12</v>
      </c>
      <c r="W56" s="146">
        <v>12</v>
      </c>
      <c r="X56" s="146">
        <v>12</v>
      </c>
      <c r="Y56" s="201">
        <v>8</v>
      </c>
      <c r="Z56" s="146">
        <v>8</v>
      </c>
      <c r="AA56" s="145">
        <v>8</v>
      </c>
    </row>
    <row r="57" spans="9:27" x14ac:dyDescent="0.2">
      <c r="T57" s="215" t="s">
        <v>111</v>
      </c>
      <c r="U57" s="202" t="s">
        <v>112</v>
      </c>
      <c r="V57" s="201">
        <v>54</v>
      </c>
      <c r="W57" s="146">
        <v>54</v>
      </c>
      <c r="X57" s="146">
        <v>54</v>
      </c>
      <c r="Y57" s="201">
        <v>54</v>
      </c>
      <c r="Z57" s="146">
        <v>54</v>
      </c>
      <c r="AA57" s="145">
        <v>54</v>
      </c>
    </row>
    <row r="58" spans="9:27" x14ac:dyDescent="0.2">
      <c r="T58" s="215" t="s">
        <v>140</v>
      </c>
      <c r="U58" s="202" t="s">
        <v>51</v>
      </c>
      <c r="V58" s="201">
        <v>8</v>
      </c>
      <c r="W58" s="146">
        <v>8</v>
      </c>
      <c r="X58" s="146">
        <v>8</v>
      </c>
      <c r="Y58" s="201">
        <v>8</v>
      </c>
      <c r="Z58" s="146">
        <v>8</v>
      </c>
      <c r="AA58" s="145">
        <v>8</v>
      </c>
    </row>
    <row r="59" spans="9:27" x14ac:dyDescent="0.2">
      <c r="T59" s="214" t="s">
        <v>15</v>
      </c>
      <c r="U59" s="202" t="s">
        <v>51</v>
      </c>
      <c r="V59" s="201">
        <v>3</v>
      </c>
      <c r="W59" s="144">
        <v>3</v>
      </c>
      <c r="X59" s="144">
        <v>3</v>
      </c>
      <c r="Y59" s="201">
        <v>3</v>
      </c>
      <c r="Z59" s="144">
        <v>3</v>
      </c>
      <c r="AA59" s="143">
        <v>3</v>
      </c>
    </row>
    <row r="60" spans="9:27" x14ac:dyDescent="0.2">
      <c r="T60" s="214" t="s">
        <v>14</v>
      </c>
      <c r="U60" s="200" t="s">
        <v>51</v>
      </c>
      <c r="V60" s="201">
        <v>-100</v>
      </c>
      <c r="W60" s="203">
        <v>-101.4</v>
      </c>
      <c r="X60" s="203">
        <v>-90.4</v>
      </c>
      <c r="Y60" s="201">
        <v>-104</v>
      </c>
      <c r="Z60" s="204">
        <v>-105.4</v>
      </c>
      <c r="AA60" s="216">
        <v>-94.4</v>
      </c>
    </row>
    <row r="61" spans="9:27" x14ac:dyDescent="0.2">
      <c r="T61" s="217" t="s">
        <v>31</v>
      </c>
      <c r="U61" s="206"/>
      <c r="V61" s="207" t="s">
        <v>53</v>
      </c>
      <c r="W61" s="208"/>
      <c r="X61" s="208"/>
      <c r="Y61" s="207"/>
      <c r="Z61" s="208"/>
      <c r="AA61" s="218"/>
    </row>
    <row r="62" spans="9:27" x14ac:dyDescent="0.2">
      <c r="T62" s="214" t="s">
        <v>32</v>
      </c>
      <c r="U62" s="200" t="s">
        <v>22</v>
      </c>
      <c r="V62" s="201">
        <v>30</v>
      </c>
      <c r="W62" s="144">
        <v>30</v>
      </c>
      <c r="X62" s="144">
        <v>30</v>
      </c>
      <c r="Y62" s="201">
        <v>0</v>
      </c>
      <c r="Z62" s="144">
        <v>0</v>
      </c>
      <c r="AA62" s="143">
        <v>0</v>
      </c>
    </row>
    <row r="63" spans="9:27" x14ac:dyDescent="0.2">
      <c r="T63" s="214" t="s">
        <v>33</v>
      </c>
      <c r="U63" s="200" t="s">
        <v>50</v>
      </c>
      <c r="V63" s="201">
        <v>5.75</v>
      </c>
      <c r="W63" s="144">
        <v>5.75</v>
      </c>
      <c r="X63" s="144">
        <v>5.75</v>
      </c>
      <c r="Y63" s="201">
        <v>0</v>
      </c>
      <c r="Z63" s="144">
        <v>0</v>
      </c>
      <c r="AA63" s="143">
        <v>0</v>
      </c>
    </row>
    <row r="64" spans="9:27" x14ac:dyDescent="0.2">
      <c r="T64" s="214" t="s">
        <v>34</v>
      </c>
      <c r="U64" s="200" t="s">
        <v>51</v>
      </c>
      <c r="V64" s="201">
        <v>1.75</v>
      </c>
      <c r="W64" s="144">
        <v>1.75</v>
      </c>
      <c r="X64" s="144">
        <v>1.75</v>
      </c>
      <c r="Y64" s="201">
        <v>0</v>
      </c>
      <c r="Z64" s="144">
        <v>0</v>
      </c>
      <c r="AA64" s="143">
        <v>0</v>
      </c>
    </row>
    <row r="65" spans="20:27" x14ac:dyDescent="0.2">
      <c r="T65" s="217" t="s">
        <v>35</v>
      </c>
      <c r="U65" s="206"/>
      <c r="V65" s="207" t="s">
        <v>54</v>
      </c>
      <c r="W65" s="208"/>
      <c r="X65" s="208"/>
      <c r="Y65" s="207"/>
      <c r="Z65" s="208"/>
      <c r="AA65" s="218"/>
    </row>
    <row r="66" spans="20:27" x14ac:dyDescent="0.2">
      <c r="T66" s="214" t="s">
        <v>36</v>
      </c>
      <c r="U66" s="200" t="s">
        <v>22</v>
      </c>
      <c r="V66" s="201" t="s">
        <v>55</v>
      </c>
      <c r="W66" s="144" t="s">
        <v>55</v>
      </c>
      <c r="X66" s="144" t="s">
        <v>55</v>
      </c>
      <c r="Y66" s="201">
        <v>0</v>
      </c>
      <c r="Z66" s="144">
        <v>0</v>
      </c>
      <c r="AA66" s="143">
        <v>0</v>
      </c>
    </row>
    <row r="67" spans="20:27" x14ac:dyDescent="0.2">
      <c r="T67" s="214" t="s">
        <v>37</v>
      </c>
      <c r="U67" s="200" t="s">
        <v>50</v>
      </c>
      <c r="V67" s="201">
        <v>14.7</v>
      </c>
      <c r="W67" s="144">
        <v>14.7</v>
      </c>
      <c r="X67" s="144">
        <v>14.7</v>
      </c>
      <c r="Y67" s="201">
        <v>0</v>
      </c>
      <c r="Z67" s="144">
        <v>0</v>
      </c>
      <c r="AA67" s="143">
        <v>0</v>
      </c>
    </row>
    <row r="68" spans="20:27" x14ac:dyDescent="0.2">
      <c r="T68" s="214" t="s">
        <v>38</v>
      </c>
      <c r="U68" s="200" t="s">
        <v>51</v>
      </c>
      <c r="V68" s="201">
        <v>0.441</v>
      </c>
      <c r="W68" s="144">
        <v>0.441</v>
      </c>
      <c r="X68" s="144">
        <v>0.441</v>
      </c>
      <c r="Y68" s="201">
        <v>0</v>
      </c>
      <c r="Z68" s="144">
        <v>0</v>
      </c>
      <c r="AA68" s="143">
        <v>0</v>
      </c>
    </row>
    <row r="69" spans="20:27" x14ac:dyDescent="0.2">
      <c r="T69" s="214" t="s">
        <v>39</v>
      </c>
      <c r="U69" s="200" t="s">
        <v>51</v>
      </c>
      <c r="V69" s="201">
        <v>0.2</v>
      </c>
      <c r="W69" s="144">
        <v>0.2</v>
      </c>
      <c r="X69" s="144">
        <v>0.2</v>
      </c>
      <c r="Y69" s="201">
        <v>0</v>
      </c>
      <c r="Z69" s="144">
        <v>0</v>
      </c>
      <c r="AA69" s="143">
        <v>0</v>
      </c>
    </row>
    <row r="70" spans="20:27" x14ac:dyDescent="0.2">
      <c r="T70" s="214" t="s">
        <v>41</v>
      </c>
      <c r="U70" s="200" t="s">
        <v>51</v>
      </c>
      <c r="V70" s="201">
        <v>2.39</v>
      </c>
      <c r="W70" s="144">
        <v>2.39</v>
      </c>
      <c r="X70" s="144">
        <v>2.39</v>
      </c>
      <c r="Y70" s="201">
        <v>0</v>
      </c>
      <c r="Z70" s="144">
        <v>0</v>
      </c>
      <c r="AA70" s="143">
        <v>0</v>
      </c>
    </row>
    <row r="71" spans="20:27" x14ac:dyDescent="0.2">
      <c r="T71" s="214" t="s">
        <v>42</v>
      </c>
      <c r="U71" s="200" t="s">
        <v>52</v>
      </c>
      <c r="V71" s="201">
        <v>10</v>
      </c>
      <c r="W71" s="144">
        <v>10</v>
      </c>
      <c r="X71" s="144">
        <v>10</v>
      </c>
      <c r="Y71" s="201">
        <v>2</v>
      </c>
      <c r="Z71" s="144">
        <v>2</v>
      </c>
      <c r="AA71" s="143">
        <v>2</v>
      </c>
    </row>
    <row r="72" spans="20:27" x14ac:dyDescent="0.2">
      <c r="T72" s="214" t="s">
        <v>43</v>
      </c>
      <c r="U72" s="200" t="s">
        <v>52</v>
      </c>
      <c r="V72" s="201">
        <v>2</v>
      </c>
      <c r="W72" s="144">
        <v>2</v>
      </c>
      <c r="X72" s="144">
        <v>2</v>
      </c>
      <c r="Y72" s="201">
        <v>10</v>
      </c>
      <c r="Z72" s="144">
        <v>10</v>
      </c>
      <c r="AA72" s="143">
        <v>10</v>
      </c>
    </row>
    <row r="73" spans="20:27" x14ac:dyDescent="0.2">
      <c r="T73" s="214" t="s">
        <v>141</v>
      </c>
      <c r="U73" s="200" t="s">
        <v>51</v>
      </c>
      <c r="V73" s="201">
        <v>5</v>
      </c>
      <c r="W73" s="144">
        <v>5</v>
      </c>
      <c r="X73" s="144">
        <v>5</v>
      </c>
      <c r="Y73" s="201">
        <v>5</v>
      </c>
      <c r="Z73" s="144">
        <v>5</v>
      </c>
      <c r="AA73" s="143">
        <v>5</v>
      </c>
    </row>
    <row r="74" spans="20:27" x14ac:dyDescent="0.2">
      <c r="T74" s="217" t="s">
        <v>44</v>
      </c>
      <c r="U74" s="206" t="s">
        <v>51</v>
      </c>
      <c r="V74" s="207">
        <f>V55-V70+V71</f>
        <v>50.61</v>
      </c>
      <c r="W74" s="207">
        <f t="shared" ref="W74:X74" si="7">W55-W70+W71</f>
        <v>50.61</v>
      </c>
      <c r="X74" s="207">
        <f t="shared" si="7"/>
        <v>50.61</v>
      </c>
      <c r="Y74" s="207">
        <v>32</v>
      </c>
      <c r="Z74" s="207">
        <v>32</v>
      </c>
      <c r="AA74" s="219">
        <v>32</v>
      </c>
    </row>
    <row r="75" spans="20:27" x14ac:dyDescent="0.2">
      <c r="T75" s="214" t="s">
        <v>45</v>
      </c>
      <c r="U75" s="200" t="s">
        <v>51</v>
      </c>
      <c r="V75" s="201">
        <f>V60+V73</f>
        <v>-95</v>
      </c>
      <c r="W75" s="144">
        <f>W60+W73</f>
        <v>-96.4</v>
      </c>
      <c r="X75" s="144">
        <f t="shared" ref="X75:AA75" si="8">X60+X73</f>
        <v>-85.4</v>
      </c>
      <c r="Y75" s="201">
        <f t="shared" si="8"/>
        <v>-99</v>
      </c>
      <c r="Z75" s="144">
        <f t="shared" si="8"/>
        <v>-100.4</v>
      </c>
      <c r="AA75" s="143">
        <f t="shared" si="8"/>
        <v>-89.4</v>
      </c>
    </row>
    <row r="76" spans="20:27" x14ac:dyDescent="0.2">
      <c r="T76" s="214" t="s">
        <v>46</v>
      </c>
      <c r="U76" s="200" t="s">
        <v>51</v>
      </c>
      <c r="V76" s="201">
        <f>V74-V75+V72</f>
        <v>147.61000000000001</v>
      </c>
      <c r="W76" s="144">
        <f t="shared" ref="W76" si="9">W74-W75+W72</f>
        <v>149.01</v>
      </c>
      <c r="X76" s="144">
        <f t="shared" ref="X76" si="10">X74-X75+X72</f>
        <v>138.01</v>
      </c>
      <c r="Y76" s="201">
        <f t="shared" ref="Y76" si="11">Y74-Y75+Y72</f>
        <v>141</v>
      </c>
      <c r="Z76" s="144">
        <f t="shared" ref="Z76" si="12">Z74-Z75+Z72</f>
        <v>142.4</v>
      </c>
      <c r="AA76" s="143">
        <f t="shared" ref="AA76" si="13">AA74-AA75+AA72</f>
        <v>131.4</v>
      </c>
    </row>
    <row r="77" spans="20:27" x14ac:dyDescent="0.2">
      <c r="T77" s="215" t="s">
        <v>16</v>
      </c>
      <c r="U77" s="202" t="s">
        <v>49</v>
      </c>
      <c r="V77" s="201">
        <f>V60+V59+V70-V71</f>
        <v>-104.61</v>
      </c>
      <c r="W77" s="146">
        <f t="shared" ref="W77:AA77" si="14">W60+W59+W70-W71</f>
        <v>-106.01</v>
      </c>
      <c r="X77" s="146">
        <f t="shared" si="14"/>
        <v>-95.01</v>
      </c>
      <c r="Y77" s="201">
        <f t="shared" si="14"/>
        <v>-103</v>
      </c>
      <c r="Z77" s="146">
        <f t="shared" si="14"/>
        <v>-104.4</v>
      </c>
      <c r="AA77" s="145">
        <f t="shared" si="14"/>
        <v>-93.4</v>
      </c>
    </row>
    <row r="78" spans="20:27" x14ac:dyDescent="0.2">
      <c r="T78" s="215" t="s">
        <v>73</v>
      </c>
      <c r="U78" s="202" t="s">
        <v>74</v>
      </c>
      <c r="V78" s="201">
        <f>V77+137</f>
        <v>32.39</v>
      </c>
      <c r="W78" s="146">
        <f t="shared" ref="W78" si="15">W77+137</f>
        <v>30.989999999999995</v>
      </c>
      <c r="X78" s="146">
        <f t="shared" ref="X78" si="16">X77+137</f>
        <v>41.989999999999995</v>
      </c>
      <c r="Y78" s="201">
        <f t="shared" ref="Y78" si="17">Y77+137</f>
        <v>34</v>
      </c>
      <c r="Z78" s="146">
        <f t="shared" ref="Z78" si="18">Z77+137</f>
        <v>32.599999999999994</v>
      </c>
      <c r="AA78" s="145">
        <f t="shared" ref="AA78" si="19">AA77+137</f>
        <v>43.599999999999994</v>
      </c>
    </row>
    <row r="79" spans="20:27" x14ac:dyDescent="0.2">
      <c r="T79" s="215" t="s">
        <v>17</v>
      </c>
      <c r="U79" s="202" t="s">
        <v>49</v>
      </c>
      <c r="V79" s="201">
        <f>V77+5</f>
        <v>-99.61</v>
      </c>
      <c r="W79" s="146">
        <f t="shared" ref="W79:AA79" si="20">W77+5</f>
        <v>-101.01</v>
      </c>
      <c r="X79" s="146">
        <f t="shared" si="20"/>
        <v>-90.01</v>
      </c>
      <c r="Y79" s="201">
        <f t="shared" si="20"/>
        <v>-98</v>
      </c>
      <c r="Z79" s="146">
        <f t="shared" si="20"/>
        <v>-99.4</v>
      </c>
      <c r="AA79" s="145">
        <f t="shared" si="20"/>
        <v>-88.4</v>
      </c>
    </row>
    <row r="80" spans="20:27" x14ac:dyDescent="0.2">
      <c r="T80" s="215" t="s">
        <v>75</v>
      </c>
      <c r="U80" s="202" t="s">
        <v>74</v>
      </c>
      <c r="V80" s="201">
        <f>V79+137</f>
        <v>37.39</v>
      </c>
      <c r="W80" s="146">
        <f>W79+137</f>
        <v>35.989999999999995</v>
      </c>
      <c r="X80" s="146">
        <f>X79+137</f>
        <v>46.989999999999995</v>
      </c>
      <c r="Y80" s="201">
        <f>Y79+137</f>
        <v>39</v>
      </c>
      <c r="Z80" s="146">
        <f t="shared" ref="Z80" si="21">Z79+137</f>
        <v>37.599999999999994</v>
      </c>
      <c r="AA80" s="145">
        <f t="shared" ref="AA80" si="22">AA79+137</f>
        <v>48.599999999999994</v>
      </c>
    </row>
    <row r="81" spans="20:27" x14ac:dyDescent="0.2">
      <c r="T81" s="220" t="s">
        <v>78</v>
      </c>
      <c r="U81" s="209" t="s">
        <v>51</v>
      </c>
      <c r="V81" s="210">
        <f>$C$24-$C$27-9</f>
        <v>-151.61000000000001</v>
      </c>
      <c r="W81" s="210">
        <f>$D$24-$D$27-9</f>
        <v>-153.01</v>
      </c>
      <c r="X81" s="210">
        <f>$E$24-$E$27-9</f>
        <v>-142.01</v>
      </c>
      <c r="Y81" s="210">
        <f>$F$24-$F$27-9</f>
        <v>-145</v>
      </c>
      <c r="Z81" s="210">
        <f>$G$24-$G$27-9</f>
        <v>-146.4</v>
      </c>
      <c r="AA81" s="221">
        <f>$H$24-$H$27-9</f>
        <v>-135.4</v>
      </c>
    </row>
    <row r="82" spans="20:27" ht="17" thickBot="1" x14ac:dyDescent="0.25">
      <c r="T82" s="222" t="s">
        <v>79</v>
      </c>
      <c r="U82" s="223" t="s">
        <v>51</v>
      </c>
      <c r="V82" s="224">
        <f>$C$24-$C$29-9</f>
        <v>-36.39</v>
      </c>
      <c r="W82" s="224">
        <f>$D$24-$D$29-9</f>
        <v>-34.989999999999995</v>
      </c>
      <c r="X82" s="224">
        <f>$E$24-$E$29-9</f>
        <v>-45.989999999999995</v>
      </c>
      <c r="Y82" s="224">
        <f>$F$24-$F$29-9</f>
        <v>-38</v>
      </c>
      <c r="Z82" s="224">
        <f>$G$24-$G$29-9</f>
        <v>-36.599999999999994</v>
      </c>
      <c r="AA82" s="225">
        <f>$H$24-$H$29-9</f>
        <v>-47.599999999999994</v>
      </c>
    </row>
    <row r="171" spans="9:9" x14ac:dyDescent="0.2">
      <c r="I171" s="109"/>
    </row>
    <row r="241" spans="9:9" x14ac:dyDescent="0.2">
      <c r="I241" s="109"/>
    </row>
  </sheetData>
  <mergeCells count="8">
    <mergeCell ref="T51:T52"/>
    <mergeCell ref="U51:U52"/>
    <mergeCell ref="V51:X51"/>
    <mergeCell ref="Y51:AA51"/>
    <mergeCell ref="A2:A3"/>
    <mergeCell ref="B2:B3"/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32" sqref="A1:I32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</cols>
  <sheetData>
    <row r="1" spans="1:13" ht="17" thickBot="1" x14ac:dyDescent="0.25">
      <c r="A1" s="43" t="s">
        <v>21</v>
      </c>
      <c r="B1" s="43" t="s">
        <v>24</v>
      </c>
      <c r="C1" s="64" t="s">
        <v>25</v>
      </c>
      <c r="D1" s="54"/>
      <c r="E1" s="54"/>
      <c r="F1" s="64" t="s">
        <v>26</v>
      </c>
      <c r="G1" s="54"/>
      <c r="H1" s="54"/>
      <c r="I1" s="55" t="s">
        <v>57</v>
      </c>
    </row>
    <row r="2" spans="1:13" ht="17" thickBot="1" x14ac:dyDescent="0.25">
      <c r="A2" s="44"/>
      <c r="B2" s="44"/>
      <c r="C2" s="102" t="s">
        <v>27</v>
      </c>
      <c r="D2" s="63" t="s">
        <v>121</v>
      </c>
      <c r="E2" s="84" t="s">
        <v>122</v>
      </c>
      <c r="F2" s="88" t="s">
        <v>28</v>
      </c>
      <c r="G2" s="87" t="s">
        <v>121</v>
      </c>
      <c r="H2" s="83" t="s">
        <v>122</v>
      </c>
      <c r="I2" s="56"/>
    </row>
    <row r="3" spans="1:13" x14ac:dyDescent="0.2">
      <c r="A3" s="15" t="s">
        <v>29</v>
      </c>
      <c r="B3" s="57" t="s">
        <v>47</v>
      </c>
      <c r="C3" s="97">
        <v>1806</v>
      </c>
      <c r="D3" s="8">
        <v>1806</v>
      </c>
      <c r="E3" s="85">
        <v>1806</v>
      </c>
      <c r="F3" s="101">
        <v>1711</v>
      </c>
      <c r="G3" s="8">
        <v>1711</v>
      </c>
      <c r="H3" s="9">
        <v>1711</v>
      </c>
      <c r="I3" s="76"/>
    </row>
    <row r="4" spans="1:13" x14ac:dyDescent="0.2">
      <c r="A4" s="16" t="s">
        <v>30</v>
      </c>
      <c r="B4" s="58" t="s">
        <v>48</v>
      </c>
      <c r="C4" s="98">
        <v>20</v>
      </c>
      <c r="D4" s="8">
        <v>20</v>
      </c>
      <c r="E4" s="85">
        <v>20</v>
      </c>
      <c r="F4" s="98">
        <v>1</v>
      </c>
      <c r="G4" s="8">
        <v>1</v>
      </c>
      <c r="H4" s="9">
        <v>1</v>
      </c>
      <c r="I4" s="73" t="s">
        <v>58</v>
      </c>
      <c r="M4" s="69"/>
    </row>
    <row r="5" spans="1:13" x14ac:dyDescent="0.2">
      <c r="A5" s="17" t="s">
        <v>30</v>
      </c>
      <c r="B5" s="59" t="s">
        <v>49</v>
      </c>
      <c r="C5" s="99">
        <v>43</v>
      </c>
      <c r="D5" s="8">
        <v>43</v>
      </c>
      <c r="E5" s="85">
        <v>43</v>
      </c>
      <c r="F5" s="99">
        <v>30</v>
      </c>
      <c r="G5" s="8">
        <v>30</v>
      </c>
      <c r="H5" s="9">
        <v>30</v>
      </c>
      <c r="I5" s="74" t="s">
        <v>58</v>
      </c>
    </row>
    <row r="6" spans="1:13" x14ac:dyDescent="0.2">
      <c r="A6" s="19" t="s">
        <v>110</v>
      </c>
      <c r="B6" s="60" t="s">
        <v>51</v>
      </c>
      <c r="C6" s="98">
        <v>12</v>
      </c>
      <c r="D6" s="18">
        <v>12</v>
      </c>
      <c r="E6" s="86">
        <v>12</v>
      </c>
      <c r="F6" s="98">
        <v>8</v>
      </c>
      <c r="G6" s="18">
        <v>8</v>
      </c>
      <c r="H6" s="14">
        <v>8</v>
      </c>
      <c r="I6" s="78" t="s">
        <v>56</v>
      </c>
    </row>
    <row r="7" spans="1:13" x14ac:dyDescent="0.2">
      <c r="A7" s="19" t="s">
        <v>111</v>
      </c>
      <c r="B7" s="60" t="s">
        <v>112</v>
      </c>
      <c r="C7" s="98">
        <v>54</v>
      </c>
      <c r="D7" s="18">
        <v>54</v>
      </c>
      <c r="E7" s="86">
        <v>54</v>
      </c>
      <c r="F7" s="98">
        <v>54</v>
      </c>
      <c r="G7" s="18">
        <v>54</v>
      </c>
      <c r="H7" s="14">
        <v>54</v>
      </c>
      <c r="I7" s="78" t="s">
        <v>48</v>
      </c>
    </row>
    <row r="8" spans="1:13" x14ac:dyDescent="0.2">
      <c r="A8" s="19" t="s">
        <v>113</v>
      </c>
      <c r="B8" s="60" t="s">
        <v>51</v>
      </c>
      <c r="C8" s="98">
        <v>8</v>
      </c>
      <c r="D8" s="18">
        <v>8</v>
      </c>
      <c r="E8" s="86">
        <v>8</v>
      </c>
      <c r="F8" s="98">
        <v>8</v>
      </c>
      <c r="G8" s="18">
        <v>8</v>
      </c>
      <c r="H8" s="14">
        <v>8</v>
      </c>
      <c r="I8" s="75" t="s">
        <v>114</v>
      </c>
    </row>
    <row r="9" spans="1:13" ht="17" thickBot="1" x14ac:dyDescent="0.25">
      <c r="A9" s="17" t="s">
        <v>15</v>
      </c>
      <c r="B9" s="70" t="s">
        <v>51</v>
      </c>
      <c r="C9" s="99">
        <v>3</v>
      </c>
      <c r="D9" s="12">
        <v>3</v>
      </c>
      <c r="E9" s="89">
        <v>3</v>
      </c>
      <c r="F9" s="99">
        <v>3</v>
      </c>
      <c r="G9" s="12">
        <v>3</v>
      </c>
      <c r="H9" s="13">
        <v>3</v>
      </c>
      <c r="I9" s="79" t="s">
        <v>68</v>
      </c>
    </row>
    <row r="10" spans="1:13" ht="17" thickBot="1" x14ac:dyDescent="0.25">
      <c r="A10" s="71" t="s">
        <v>14</v>
      </c>
      <c r="B10" s="72" t="s">
        <v>51</v>
      </c>
      <c r="C10" s="100">
        <v>-100</v>
      </c>
      <c r="D10" s="90">
        <v>-101.4</v>
      </c>
      <c r="E10" s="91">
        <v>-90.4</v>
      </c>
      <c r="F10" s="100">
        <v>-104</v>
      </c>
      <c r="G10" s="92">
        <v>-105.4</v>
      </c>
      <c r="H10" s="93">
        <v>-94.4</v>
      </c>
      <c r="I10" s="80" t="s">
        <v>115</v>
      </c>
    </row>
    <row r="11" spans="1:13" ht="17" thickBot="1" x14ac:dyDescent="0.25">
      <c r="A11" s="21" t="s">
        <v>31</v>
      </c>
      <c r="B11" s="61"/>
      <c r="C11" s="50" t="s">
        <v>53</v>
      </c>
      <c r="D11" s="94"/>
      <c r="E11" s="95"/>
      <c r="F11" s="50"/>
      <c r="G11" s="94"/>
      <c r="H11" s="96"/>
      <c r="I11" s="77"/>
    </row>
    <row r="12" spans="1:13" x14ac:dyDescent="0.2">
      <c r="A12" s="15" t="s">
        <v>32</v>
      </c>
      <c r="B12" s="62" t="s">
        <v>22</v>
      </c>
      <c r="C12" s="97">
        <v>30</v>
      </c>
      <c r="D12" s="65">
        <v>30</v>
      </c>
      <c r="E12" s="65">
        <v>30</v>
      </c>
      <c r="F12" s="97">
        <v>0</v>
      </c>
      <c r="G12" s="65">
        <v>0</v>
      </c>
      <c r="H12" s="65">
        <v>0</v>
      </c>
      <c r="I12" s="76" t="s">
        <v>59</v>
      </c>
    </row>
    <row r="13" spans="1:13" x14ac:dyDescent="0.2">
      <c r="A13" s="16" t="s">
        <v>33</v>
      </c>
      <c r="B13" s="58" t="s">
        <v>50</v>
      </c>
      <c r="C13" s="98">
        <v>5.75</v>
      </c>
      <c r="D13" s="66">
        <v>5.75</v>
      </c>
      <c r="E13" s="66">
        <v>5.75</v>
      </c>
      <c r="F13" s="98">
        <v>0</v>
      </c>
      <c r="G13" s="66">
        <v>0</v>
      </c>
      <c r="H13" s="66">
        <v>0</v>
      </c>
      <c r="I13" s="73" t="s">
        <v>60</v>
      </c>
    </row>
    <row r="14" spans="1:13" ht="17" thickBot="1" x14ac:dyDescent="0.25">
      <c r="A14" s="17" t="s">
        <v>34</v>
      </c>
      <c r="B14" s="59" t="s">
        <v>51</v>
      </c>
      <c r="C14" s="99">
        <v>1.75</v>
      </c>
      <c r="D14" s="67">
        <v>1.75</v>
      </c>
      <c r="E14" s="67">
        <v>1.75</v>
      </c>
      <c r="F14" s="99">
        <v>0</v>
      </c>
      <c r="G14" s="67">
        <v>0</v>
      </c>
      <c r="H14" s="67">
        <v>0</v>
      </c>
      <c r="I14" s="79" t="s">
        <v>61</v>
      </c>
    </row>
    <row r="15" spans="1:13" ht="17" thickBot="1" x14ac:dyDescent="0.25">
      <c r="A15" s="21" t="s">
        <v>35</v>
      </c>
      <c r="B15" s="61"/>
      <c r="C15" s="50" t="s">
        <v>54</v>
      </c>
      <c r="D15" s="94"/>
      <c r="E15" s="95"/>
      <c r="F15" s="50"/>
      <c r="G15" s="94"/>
      <c r="H15" s="96"/>
      <c r="I15" s="77"/>
    </row>
    <row r="16" spans="1:13" x14ac:dyDescent="0.2">
      <c r="A16" s="15" t="s">
        <v>36</v>
      </c>
      <c r="B16" s="62" t="s">
        <v>22</v>
      </c>
      <c r="C16" s="97" t="s">
        <v>55</v>
      </c>
      <c r="D16" s="65" t="s">
        <v>55</v>
      </c>
      <c r="E16" s="65" t="s">
        <v>55</v>
      </c>
      <c r="F16" s="97">
        <v>0</v>
      </c>
      <c r="G16" s="65">
        <v>0</v>
      </c>
      <c r="H16" s="65">
        <v>0</v>
      </c>
      <c r="I16" s="81" t="s">
        <v>62</v>
      </c>
    </row>
    <row r="17" spans="1:9" x14ac:dyDescent="0.2">
      <c r="A17" s="16" t="s">
        <v>37</v>
      </c>
      <c r="B17" s="58" t="s">
        <v>50</v>
      </c>
      <c r="C17" s="98">
        <v>14.7</v>
      </c>
      <c r="D17" s="66">
        <v>14.7</v>
      </c>
      <c r="E17" s="66">
        <v>14.7</v>
      </c>
      <c r="F17" s="98">
        <v>0</v>
      </c>
      <c r="G17" s="66">
        <v>0</v>
      </c>
      <c r="H17" s="66">
        <v>0</v>
      </c>
      <c r="I17" s="75" t="s">
        <v>63</v>
      </c>
    </row>
    <row r="18" spans="1:9" x14ac:dyDescent="0.2">
      <c r="A18" s="16" t="s">
        <v>38</v>
      </c>
      <c r="B18" s="58" t="s">
        <v>51</v>
      </c>
      <c r="C18" s="98">
        <v>0.441</v>
      </c>
      <c r="D18" s="66">
        <v>0.441</v>
      </c>
      <c r="E18" s="66">
        <v>0.441</v>
      </c>
      <c r="F18" s="98">
        <v>0</v>
      </c>
      <c r="G18" s="66">
        <v>0</v>
      </c>
      <c r="H18" s="66">
        <v>0</v>
      </c>
      <c r="I18" s="75" t="s">
        <v>64</v>
      </c>
    </row>
    <row r="19" spans="1:9" x14ac:dyDescent="0.2">
      <c r="A19" s="16" t="s">
        <v>39</v>
      </c>
      <c r="B19" s="58" t="s">
        <v>51</v>
      </c>
      <c r="C19" s="98">
        <v>0.2</v>
      </c>
      <c r="D19" s="66">
        <v>0.2</v>
      </c>
      <c r="E19" s="66">
        <v>0.2</v>
      </c>
      <c r="F19" s="98">
        <v>0</v>
      </c>
      <c r="G19" s="66">
        <v>0</v>
      </c>
      <c r="H19" s="66">
        <v>0</v>
      </c>
      <c r="I19" s="75" t="s">
        <v>65</v>
      </c>
    </row>
    <row r="20" spans="1:9" x14ac:dyDescent="0.2">
      <c r="A20" s="16" t="s">
        <v>41</v>
      </c>
      <c r="B20" s="58" t="s">
        <v>51</v>
      </c>
      <c r="C20" s="98">
        <v>2.39</v>
      </c>
      <c r="D20" s="66">
        <v>2.39</v>
      </c>
      <c r="E20" s="66">
        <v>2.39</v>
      </c>
      <c r="F20" s="98">
        <v>0</v>
      </c>
      <c r="G20" s="66">
        <v>0</v>
      </c>
      <c r="H20" s="66">
        <v>0</v>
      </c>
      <c r="I20" s="75" t="s">
        <v>69</v>
      </c>
    </row>
    <row r="21" spans="1:9" x14ac:dyDescent="0.2">
      <c r="A21" s="16" t="s">
        <v>42</v>
      </c>
      <c r="B21" s="58" t="s">
        <v>52</v>
      </c>
      <c r="C21" s="98">
        <v>10</v>
      </c>
      <c r="D21" s="66">
        <v>10</v>
      </c>
      <c r="E21" s="66">
        <v>10</v>
      </c>
      <c r="F21" s="98">
        <v>2</v>
      </c>
      <c r="G21" s="66">
        <v>2</v>
      </c>
      <c r="H21" s="66">
        <v>2</v>
      </c>
      <c r="I21" s="75" t="s">
        <v>66</v>
      </c>
    </row>
    <row r="22" spans="1:9" x14ac:dyDescent="0.2">
      <c r="A22" s="16" t="s">
        <v>43</v>
      </c>
      <c r="B22" s="58" t="s">
        <v>52</v>
      </c>
      <c r="C22" s="98">
        <v>2</v>
      </c>
      <c r="D22" s="66">
        <v>2</v>
      </c>
      <c r="E22" s="66">
        <v>2</v>
      </c>
      <c r="F22" s="98">
        <v>10</v>
      </c>
      <c r="G22" s="66">
        <v>10</v>
      </c>
      <c r="H22" s="66">
        <v>10</v>
      </c>
      <c r="I22" s="75" t="s">
        <v>67</v>
      </c>
    </row>
    <row r="23" spans="1:9" ht="17" thickBot="1" x14ac:dyDescent="0.25">
      <c r="A23" s="20" t="s">
        <v>86</v>
      </c>
      <c r="B23" s="59" t="s">
        <v>51</v>
      </c>
      <c r="C23" s="99">
        <v>5</v>
      </c>
      <c r="D23" s="67">
        <v>5</v>
      </c>
      <c r="E23" s="67">
        <v>5</v>
      </c>
      <c r="F23" s="99">
        <v>5</v>
      </c>
      <c r="G23" s="67">
        <v>5</v>
      </c>
      <c r="H23" s="67">
        <v>5</v>
      </c>
      <c r="I23" s="79" t="s">
        <v>23</v>
      </c>
    </row>
    <row r="24" spans="1:9" ht="17" thickBot="1" x14ac:dyDescent="0.25">
      <c r="A24" s="21" t="s">
        <v>44</v>
      </c>
      <c r="B24" s="61" t="s">
        <v>51</v>
      </c>
      <c r="C24" s="50">
        <f>C5-C20+C21</f>
        <v>50.61</v>
      </c>
      <c r="D24" s="50">
        <f t="shared" ref="D24:E24" si="0">D5-D20+D21</f>
        <v>50.61</v>
      </c>
      <c r="E24" s="50">
        <f t="shared" si="0"/>
        <v>50.61</v>
      </c>
      <c r="F24" s="50">
        <v>32</v>
      </c>
      <c r="G24" s="50">
        <v>32</v>
      </c>
      <c r="H24" s="50">
        <v>32</v>
      </c>
      <c r="I24" s="77" t="s">
        <v>70</v>
      </c>
    </row>
    <row r="25" spans="1:9" x14ac:dyDescent="0.2">
      <c r="A25" s="15" t="s">
        <v>45</v>
      </c>
      <c r="B25" s="62" t="s">
        <v>51</v>
      </c>
      <c r="C25" s="97">
        <f>C10+C23</f>
        <v>-95</v>
      </c>
      <c r="D25" s="65">
        <f>D10+D23</f>
        <v>-96.4</v>
      </c>
      <c r="E25" s="65">
        <f t="shared" ref="D25:H25" si="1">E10+E23</f>
        <v>-85.4</v>
      </c>
      <c r="F25" s="97">
        <f t="shared" si="1"/>
        <v>-99</v>
      </c>
      <c r="G25" s="65">
        <f t="shared" si="1"/>
        <v>-100.4</v>
      </c>
      <c r="H25" s="65">
        <f t="shared" si="1"/>
        <v>-89.4</v>
      </c>
      <c r="I25" s="81" t="s">
        <v>71</v>
      </c>
    </row>
    <row r="26" spans="1:9" x14ac:dyDescent="0.2">
      <c r="A26" s="17" t="s">
        <v>46</v>
      </c>
      <c r="B26" s="59" t="s">
        <v>51</v>
      </c>
      <c r="C26" s="99">
        <f>C24-C25+C22</f>
        <v>147.61000000000001</v>
      </c>
      <c r="D26" s="67">
        <f t="shared" ref="D26:F26" si="2">D24-D25+D22</f>
        <v>149.01</v>
      </c>
      <c r="E26" s="67">
        <f t="shared" si="2"/>
        <v>138.01</v>
      </c>
      <c r="F26" s="99">
        <f t="shared" si="2"/>
        <v>141</v>
      </c>
      <c r="G26" s="67">
        <f t="shared" ref="G26" si="3">G24-G25+G22</f>
        <v>142.4</v>
      </c>
      <c r="H26" s="67">
        <f t="shared" ref="H26" si="4">H24-H25+H22</f>
        <v>131.4</v>
      </c>
      <c r="I26" s="79" t="s">
        <v>72</v>
      </c>
    </row>
    <row r="27" spans="1:9" x14ac:dyDescent="0.2">
      <c r="A27" s="19" t="s">
        <v>16</v>
      </c>
      <c r="B27" s="60" t="s">
        <v>49</v>
      </c>
      <c r="C27" s="98">
        <f>C10+C9+C20-C21</f>
        <v>-104.61</v>
      </c>
      <c r="D27" s="68">
        <f t="shared" ref="D27:H27" si="5">D10+D9+D20-D21</f>
        <v>-106.01</v>
      </c>
      <c r="E27" s="68">
        <f t="shared" si="5"/>
        <v>-95.01</v>
      </c>
      <c r="F27" s="98">
        <f t="shared" si="5"/>
        <v>-103</v>
      </c>
      <c r="G27" s="68">
        <f t="shared" si="5"/>
        <v>-104.4</v>
      </c>
      <c r="H27" s="68">
        <f t="shared" si="5"/>
        <v>-93.4</v>
      </c>
      <c r="I27" s="75" t="s">
        <v>123</v>
      </c>
    </row>
    <row r="28" spans="1:9" x14ac:dyDescent="0.2">
      <c r="A28" s="19" t="s">
        <v>73</v>
      </c>
      <c r="B28" s="60" t="s">
        <v>74</v>
      </c>
      <c r="C28" s="98">
        <f>C27+137</f>
        <v>32.39</v>
      </c>
      <c r="D28" s="68">
        <f t="shared" ref="D28:H28" si="6">D27+137</f>
        <v>30.989999999999995</v>
      </c>
      <c r="E28" s="68">
        <f t="shared" si="6"/>
        <v>41.989999999999995</v>
      </c>
      <c r="F28" s="98">
        <f t="shared" si="6"/>
        <v>34</v>
      </c>
      <c r="G28" s="68">
        <f t="shared" si="6"/>
        <v>32.599999999999994</v>
      </c>
      <c r="H28" s="68">
        <f t="shared" si="6"/>
        <v>43.599999999999994</v>
      </c>
      <c r="I28" s="73" t="s">
        <v>124</v>
      </c>
    </row>
    <row r="29" spans="1:9" x14ac:dyDescent="0.2">
      <c r="A29" s="19" t="s">
        <v>17</v>
      </c>
      <c r="B29" s="60" t="s">
        <v>49</v>
      </c>
      <c r="C29" s="98">
        <f>C27+5</f>
        <v>-99.61</v>
      </c>
      <c r="D29" s="68">
        <f t="shared" ref="D29:H29" si="7">D27+5</f>
        <v>-101.01</v>
      </c>
      <c r="E29" s="68">
        <f t="shared" si="7"/>
        <v>-90.01</v>
      </c>
      <c r="F29" s="98">
        <f t="shared" si="7"/>
        <v>-98</v>
      </c>
      <c r="G29" s="68">
        <f t="shared" si="7"/>
        <v>-99.4</v>
      </c>
      <c r="H29" s="68">
        <f t="shared" si="7"/>
        <v>-88.4</v>
      </c>
      <c r="I29" s="73" t="s">
        <v>40</v>
      </c>
    </row>
    <row r="30" spans="1:9" x14ac:dyDescent="0.2">
      <c r="A30" s="19" t="s">
        <v>75</v>
      </c>
      <c r="B30" s="60" t="s">
        <v>74</v>
      </c>
      <c r="C30" s="98">
        <f>C29+137</f>
        <v>37.39</v>
      </c>
      <c r="D30" s="68">
        <f>D29+137</f>
        <v>35.989999999999995</v>
      </c>
      <c r="E30" s="68">
        <f>E29+137</f>
        <v>46.989999999999995</v>
      </c>
      <c r="F30" s="98">
        <f>F29+137</f>
        <v>39</v>
      </c>
      <c r="G30" s="68">
        <f t="shared" ref="G30:H30" si="8">G29+137</f>
        <v>37.599999999999994</v>
      </c>
      <c r="H30" s="68">
        <f t="shared" si="8"/>
        <v>48.599999999999994</v>
      </c>
      <c r="I30" s="73" t="s">
        <v>76</v>
      </c>
    </row>
    <row r="31" spans="1:9" x14ac:dyDescent="0.2">
      <c r="A31" s="103" t="s">
        <v>78</v>
      </c>
      <c r="B31" s="104" t="s">
        <v>51</v>
      </c>
      <c r="C31" s="105">
        <f>C24-C27-9</f>
        <v>146.22</v>
      </c>
      <c r="D31" s="105">
        <f t="shared" ref="D31:H31" si="9">D24-D27-9</f>
        <v>147.62</v>
      </c>
      <c r="E31" s="105">
        <f t="shared" si="9"/>
        <v>136.62</v>
      </c>
      <c r="F31" s="105">
        <f t="shared" si="9"/>
        <v>126</v>
      </c>
      <c r="G31" s="105">
        <f t="shared" si="9"/>
        <v>127.4</v>
      </c>
      <c r="H31" s="105">
        <f t="shared" si="9"/>
        <v>116.4</v>
      </c>
      <c r="I31" s="73" t="s">
        <v>125</v>
      </c>
    </row>
    <row r="32" spans="1:9" ht="17" thickBot="1" x14ac:dyDescent="0.25">
      <c r="A32" s="106" t="s">
        <v>79</v>
      </c>
      <c r="B32" s="107" t="s">
        <v>51</v>
      </c>
      <c r="C32" s="108">
        <f>C24-C29-9</f>
        <v>141.22</v>
      </c>
      <c r="D32" s="108">
        <f>D24-D29-9</f>
        <v>142.62</v>
      </c>
      <c r="E32" s="108">
        <f>E24-E29-9</f>
        <v>131.62</v>
      </c>
      <c r="F32" s="108">
        <f>F24-F29-9</f>
        <v>121</v>
      </c>
      <c r="G32" s="108">
        <f t="shared" ref="G32:H32" si="10">G24-G29-9</f>
        <v>122.4</v>
      </c>
      <c r="H32" s="108">
        <f t="shared" si="10"/>
        <v>111.4</v>
      </c>
      <c r="I32" s="82" t="s">
        <v>77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</vt:lpstr>
      <vt:lpstr>Schowek</vt:lpstr>
      <vt:lpstr>Arkusz1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2017-01-30T19:24:32Z</dcterms:modified>
</cp:coreProperties>
</file>