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z Ponce\UN\PNC\Hojas de datos para cargar en la web\"/>
    </mc:Choice>
  </mc:AlternateContent>
  <xr:revisionPtr revIDLastSave="0" documentId="8_{D8D209CF-404C-4476-9F31-C5639DB5219D}" xr6:coauthVersionLast="47" xr6:coauthVersionMax="47" xr10:uidLastSave="{00000000-0000-0000-0000-000000000000}"/>
  <bookViews>
    <workbookView xWindow="-110" yWindow="-110" windowWidth="19420" windowHeight="10300" xr2:uid="{05A2E671-972D-4740-884C-A9FDF82F6B1D}"/>
  </bookViews>
  <sheets>
    <sheet name="P65_d" sheetId="1" r:id="rId1"/>
  </sheets>
  <externalReferences>
    <externalReference r:id="rId2"/>
  </externalReferences>
  <definedNames>
    <definedName name="_Sort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1" i="1" l="1"/>
  <c r="O61" i="1"/>
  <c r="M61" i="1"/>
  <c r="K61" i="1"/>
  <c r="Y60" i="1"/>
  <c r="W60" i="1"/>
  <c r="U60" i="1"/>
  <c r="Q60" i="1"/>
  <c r="W57" i="1"/>
  <c r="Y55" i="1"/>
  <c r="W55" i="1"/>
  <c r="U55" i="1"/>
  <c r="S55" i="1"/>
  <c r="Q55" i="1"/>
  <c r="O55" i="1"/>
  <c r="M55" i="1"/>
  <c r="K55" i="1"/>
  <c r="I55" i="1"/>
  <c r="G55" i="1"/>
  <c r="E55" i="1"/>
  <c r="Y54" i="1"/>
  <c r="W54" i="1"/>
  <c r="U54" i="1"/>
  <c r="S54" i="1"/>
  <c r="Q54" i="1"/>
  <c r="O54" i="1"/>
  <c r="M54" i="1"/>
  <c r="K54" i="1"/>
  <c r="I54" i="1"/>
  <c r="G54" i="1"/>
  <c r="E54" i="1"/>
  <c r="Y51" i="1"/>
  <c r="Y61" i="1" s="1"/>
  <c r="W51" i="1"/>
  <c r="W61" i="1" s="1"/>
  <c r="S51" i="1"/>
  <c r="S61" i="1" s="1"/>
  <c r="Q51" i="1"/>
  <c r="Q61" i="1" s="1"/>
  <c r="O51" i="1"/>
  <c r="M51" i="1"/>
  <c r="K51" i="1"/>
  <c r="I51" i="1"/>
  <c r="I61" i="1" s="1"/>
  <c r="G51" i="1"/>
  <c r="G61" i="1" s="1"/>
  <c r="E51" i="1"/>
  <c r="E61" i="1" s="1"/>
  <c r="S50" i="1"/>
  <c r="S60" i="1" s="1"/>
  <c r="Q50" i="1"/>
  <c r="O50" i="1"/>
  <c r="O60" i="1" s="1"/>
  <c r="M50" i="1"/>
  <c r="M60" i="1" s="1"/>
  <c r="K50" i="1"/>
  <c r="K60" i="1" s="1"/>
  <c r="I50" i="1"/>
  <c r="I60" i="1" s="1"/>
  <c r="G50" i="1"/>
  <c r="G60" i="1" s="1"/>
  <c r="E50" i="1"/>
  <c r="E60" i="1" s="1"/>
  <c r="Y42" i="1"/>
  <c r="W42" i="1"/>
  <c r="M42" i="1"/>
  <c r="K42" i="1"/>
  <c r="I42" i="1"/>
  <c r="W41" i="1"/>
  <c r="O41" i="1"/>
  <c r="M41" i="1"/>
  <c r="K41" i="1"/>
  <c r="W40" i="1"/>
  <c r="U40" i="1"/>
  <c r="S40" i="1"/>
  <c r="Q40" i="1"/>
  <c r="O40" i="1"/>
  <c r="M40" i="1"/>
  <c r="K40" i="1"/>
  <c r="I40" i="1"/>
  <c r="G40" i="1"/>
  <c r="E40" i="1"/>
  <c r="Y37" i="1"/>
  <c r="U37" i="1"/>
  <c r="U42" i="1" s="1"/>
  <c r="S37" i="1"/>
  <c r="S42" i="1" s="1"/>
  <c r="Q37" i="1"/>
  <c r="Q42" i="1" s="1"/>
  <c r="O37" i="1"/>
  <c r="O42" i="1" s="1"/>
  <c r="M37" i="1"/>
  <c r="K37" i="1"/>
  <c r="I37" i="1"/>
  <c r="Y36" i="1"/>
  <c r="Y41" i="1" s="1"/>
  <c r="U36" i="1"/>
  <c r="U41" i="1" s="1"/>
  <c r="S36" i="1"/>
  <c r="S41" i="1" s="1"/>
  <c r="Q36" i="1"/>
  <c r="Q41" i="1" s="1"/>
  <c r="O36" i="1"/>
  <c r="M36" i="1"/>
  <c r="K36" i="1"/>
  <c r="I36" i="1"/>
  <c r="I41" i="1" s="1"/>
  <c r="Y35" i="1"/>
  <c r="Y40" i="1" s="1"/>
  <c r="U27" i="1"/>
  <c r="K27" i="1"/>
  <c r="Y26" i="1"/>
  <c r="Y27" i="1" s="1"/>
  <c r="W26" i="1"/>
  <c r="W27" i="1" s="1"/>
  <c r="U26" i="1"/>
  <c r="S26" i="1"/>
  <c r="S27" i="1" s="1"/>
  <c r="Q26" i="1"/>
  <c r="Q27" i="1" s="1"/>
  <c r="O26" i="1"/>
  <c r="O27" i="1" s="1"/>
  <c r="M26" i="1"/>
  <c r="M27" i="1" s="1"/>
  <c r="K26" i="1"/>
  <c r="I26" i="1"/>
  <c r="I27" i="1" s="1"/>
  <c r="Y23" i="1"/>
  <c r="M23" i="1"/>
  <c r="G23" i="1"/>
  <c r="Y22" i="1"/>
  <c r="S22" i="1"/>
  <c r="S23" i="1" s="1"/>
  <c r="Q22" i="1"/>
  <c r="Q23" i="1" s="1"/>
  <c r="O22" i="1"/>
  <c r="O23" i="1" s="1"/>
  <c r="M22" i="1"/>
  <c r="K22" i="1"/>
  <c r="K23" i="1" s="1"/>
  <c r="I22" i="1"/>
  <c r="I23" i="1" s="1"/>
  <c r="G22" i="1"/>
  <c r="U21" i="1"/>
  <c r="U22" i="1" s="1"/>
  <c r="U23" i="1" s="1"/>
  <c r="S18" i="1"/>
  <c r="Q18" i="1"/>
  <c r="O18" i="1"/>
  <c r="M18" i="1"/>
  <c r="Y17" i="1"/>
  <c r="Y18" i="1" s="1"/>
  <c r="W17" i="1"/>
  <c r="W18" i="1" s="1"/>
  <c r="U17" i="1"/>
  <c r="U18" i="1" s="1"/>
  <c r="S17" i="1"/>
  <c r="Q17" i="1"/>
  <c r="O17" i="1"/>
  <c r="M17" i="1"/>
  <c r="K17" i="1"/>
  <c r="K18" i="1" s="1"/>
  <c r="I17" i="1"/>
  <c r="I18" i="1" s="1"/>
  <c r="G17" i="1"/>
  <c r="G18" i="1" s="1"/>
  <c r="E17" i="1"/>
  <c r="E18" i="1" s="1"/>
  <c r="W16" i="1"/>
</calcChain>
</file>

<file path=xl/sharedStrings.xml><?xml version="1.0" encoding="utf-8"?>
<sst xmlns="http://schemas.openxmlformats.org/spreadsheetml/2006/main" count="124" uniqueCount="47">
  <si>
    <t>Programa Nacional de Asistencia Solidaria "Pensión 65" / 
National Solidarity Assistance Programme "Pension 65"</t>
  </si>
  <si>
    <t>Cifras seleccionadas</t>
  </si>
  <si>
    <t>(2011-)</t>
  </si>
  <si>
    <t>&lt;-- Volver a programa &lt;</t>
  </si>
  <si>
    <t>Última actualización / Last update: 17-06-2022</t>
  </si>
  <si>
    <t>Presupuesto / Budget</t>
  </si>
  <si>
    <t>PEN$</t>
  </si>
  <si>
    <t>USD$</t>
  </si>
  <si>
    <t>%PIB / GDP</t>
  </si>
  <si>
    <t>Gasto / Expenditure</t>
  </si>
  <si>
    <t>…</t>
  </si>
  <si>
    <t>Gasto en transferencias (PEN$) / Expenditure on transfers (PEN$)</t>
  </si>
  <si>
    <t>Gasto en transferencias (USD$) / Expenditure on transfers (USD$)</t>
  </si>
  <si>
    <t>Gasto en transferencias (%PIB) / Expenditure on transfers (%GDP)</t>
  </si>
  <si>
    <t>Cobertura hogares / Household coverage</t>
  </si>
  <si>
    <t>Efectiva/Effective</t>
  </si>
  <si>
    <t>Programada/Expected</t>
  </si>
  <si>
    <t>Cobertura personas / Persons coverage</t>
  </si>
  <si>
    <t>/a.</t>
  </si>
  <si>
    <t xml:space="preserve">     Mujeres/Female</t>
  </si>
  <si>
    <t xml:space="preserve">     Hombres/Male</t>
  </si>
  <si>
    <t> 290,000 </t>
  </si>
  <si>
    <t>%población de 65 añós y más/% of population of 65 and over</t>
  </si>
  <si>
    <t>Como % de poblacion femenina 65+ / As % of female population 65+</t>
  </si>
  <si>
    <t>Como % de poblacion masculina 65+ / As % of male population 65+</t>
  </si>
  <si>
    <t>Transferencias monetarias / Monetary transfers (PEN$)</t>
  </si>
  <si>
    <t>Bono</t>
  </si>
  <si>
    <t>min</t>
  </si>
  <si>
    <t>/b</t>
  </si>
  <si>
    <t>max</t>
  </si>
  <si>
    <t>Bono Universal Familiar / Universal Family Allowance</t>
  </si>
  <si>
    <t>/c</t>
  </si>
  <si>
    <t>Monto mínimo per cápita/Minimum amount per capita</t>
  </si>
  <si>
    <t>Monto máximo por familia/Maximum amount per household</t>
  </si>
  <si>
    <r>
      <t>Transferencias monetarias / Monetary transfers (</t>
    </r>
    <r>
      <rPr>
        <b/>
        <i/>
        <sz val="9"/>
        <color rgb="FF00B050"/>
        <rFont val="Arial"/>
        <family val="2"/>
      </rPr>
      <t>USD</t>
    </r>
    <r>
      <rPr>
        <b/>
        <i/>
        <sz val="9"/>
        <rFont val="Arial"/>
        <family val="2"/>
      </rPr>
      <t>$)</t>
    </r>
  </si>
  <si>
    <t xml:space="preserve">Fuentes: </t>
  </si>
  <si>
    <r>
      <t>Portal de Transparencia Pensión65 (http://www.peru.gob.pe/transparencia/pep_transparencia_info_finan.asp?id_entidad=14183&amp;id_tema=19#.WW-KVoSGOUl) y</t>
    </r>
    <r>
      <rPr>
        <sz val="8"/>
        <color rgb="FFFF0000"/>
        <rFont val="Arial"/>
        <family val="2"/>
      </rPr>
      <t xml:space="preserve"> </t>
    </r>
    <r>
      <rPr>
        <sz val="8"/>
        <color rgb="FF00B050"/>
        <rFont val="Arial"/>
        <family val="2"/>
      </rPr>
      <t>sitio web oficial de Pensión65 (https://info.pension65.gob.pe/infopension/indexPR.php)</t>
    </r>
    <r>
      <rPr>
        <sz val="8"/>
        <rFont val="Arial"/>
        <family val="2"/>
      </rPr>
      <t xml:space="preserve">
Decreto Supremo No  081-2011-PCM.
Portal de transparencia del Ministerio de Desarrollo e Inclusión Social de Perú - InfoMIDIS (http://sdv.midis.gob.pe/Infomidis/#/). </t>
    </r>
  </si>
  <si>
    <t>Nota:</t>
  </si>
  <si>
    <t>/a. Fuente: 2012, Informe Nacional de Avances de la Ley de Personas Adultas Mayores, Ministerio de la Mujer y Poblaciones Vulnerable (https://www.mimp.gob.pe/adultomayor/archivos/informe2012.pdf)</t>
  </si>
  <si>
    <t xml:space="preserve">/b. Como parte de las medidas para enfrentar los efectos de la pandemia por Covid-19 y del aislamiento social, se dispuso el doble pago de manera adelantada a usuarios y usuarias de Pensión 65. </t>
  </si>
  <si>
    <t xml:space="preserve">/c. Bono para hogares afectados por el Covid-19 y que son beneficiarios del Programa Nacional de Apoyo Directo a los más Pobres (JUNTOS), hogares con algún integrante beneficiario de Pensión 65 y/o del programa CONTIGO. Además, de hogares que no se encuentre registrados en el Aplicativo de Registro Centralizado de Planillas y de Datos del Sector Público (AIRHSP). </t>
  </si>
  <si>
    <t xml:space="preserve">Sources: </t>
  </si>
  <si>
    <r>
      <t>Transparency Portal Pensión65 (http://www.peru.gob.pe/transparencia/pep_transparencia_info_finan.asp?id_entidad=14183&amp;id_tema=19#.WW-KVoSGOUl) and</t>
    </r>
    <r>
      <rPr>
        <sz val="8"/>
        <color rgb="FFFF0000"/>
        <rFont val="Arial"/>
        <family val="2"/>
      </rPr>
      <t xml:space="preserve"> </t>
    </r>
    <r>
      <rPr>
        <sz val="8"/>
        <color rgb="FF00B050"/>
        <rFont val="Arial"/>
        <family val="2"/>
      </rPr>
      <t xml:space="preserve">official web site from Pensión65 (https://info.pension65.gob.pe/infopension/indexPR.php) </t>
    </r>
    <r>
      <rPr>
        <sz val="8"/>
        <rFont val="Arial"/>
        <family val="2"/>
      </rPr>
      <t xml:space="preserve">
Supreme decret No  081-2011-PCM.
Transparency portal of the Ministry of Development and Social Inclusion of Peru - InfoMIDIS (http://sdv.midis.gob.pe/Infomidis/#/).</t>
    </r>
  </si>
  <si>
    <t>Note:</t>
  </si>
  <si>
    <t>/a. Source: 2012, National Report on Progress of the Law of the Elderly, Ministry of Women and Vulnerable Population (https://www.mimp.gob.pe/adultomayor/archivos/informe2012.pdf)</t>
  </si>
  <si>
    <t xml:space="preserve">/b.  As part of the measures to face the effects of the Covid-19 pandemic and social isolation, the double payment was arranged in advance for users of Pension 65. </t>
  </si>
  <si>
    <t>/c. Allowance for households affected by Covid-19 and who are beneficiaries of the National Program for Direct Support to the Poor (JUNTOS), households with a member who is a beneficiary of Pension 65 and/or the CONTIGO program; and households that are not registered in the Centralized Payroll and Data Registry Application of the Public Sector (AIRHSP).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</si>
</sst>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u/>
      <sz val="8"/>
      <color indexed="12"/>
      <name val="Courier"/>
      <family val="3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8"/>
      <color rgb="FF00B050"/>
      <name val="Arial"/>
      <family val="2"/>
    </font>
    <font>
      <sz val="8"/>
      <color rgb="FF8763D7"/>
      <name val="Arial"/>
      <family val="2"/>
    </font>
    <font>
      <sz val="9"/>
      <color rgb="FFFF0000"/>
      <name val="Arial"/>
      <family val="2"/>
    </font>
    <font>
      <b/>
      <i/>
      <sz val="9"/>
      <color rgb="FFFF0000"/>
      <name val="Arial"/>
      <family val="2"/>
    </font>
    <font>
      <u/>
      <sz val="8"/>
      <color rgb="FF8763D7"/>
      <name val="Courier"/>
      <family val="3"/>
    </font>
    <font>
      <sz val="9"/>
      <color rgb="FF00B050"/>
      <name val="Arial"/>
      <family val="2"/>
    </font>
    <font>
      <sz val="8"/>
      <color indexed="17"/>
      <name val="Arial"/>
      <family val="2"/>
    </font>
    <font>
      <u/>
      <sz val="8"/>
      <color rgb="FF00B050"/>
      <name val="Courier"/>
      <family val="3"/>
    </font>
    <font>
      <b/>
      <i/>
      <sz val="9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44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" fillId="0" borderId="0"/>
  </cellStyleXfs>
  <cellXfs count="15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9" xfId="3" applyBorder="1" applyAlignment="1" applyProtection="1">
      <alignment horizontal="center"/>
    </xf>
    <xf numFmtId="0" fontId="4" fillId="0" borderId="0" xfId="3" applyBorder="1" applyAlignment="1" applyProtection="1">
      <alignment horizontal="center"/>
    </xf>
    <xf numFmtId="0" fontId="4" fillId="0" borderId="10" xfId="3" applyBorder="1" applyAlignment="1" applyProtection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right"/>
    </xf>
    <xf numFmtId="0" fontId="2" fillId="0" borderId="14" xfId="0" applyFont="1" applyBorder="1"/>
    <xf numFmtId="0" fontId="2" fillId="0" borderId="15" xfId="0" applyFont="1" applyBorder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7" fillId="2" borderId="0" xfId="0" applyFont="1" applyFill="1"/>
    <xf numFmtId="0" fontId="8" fillId="3" borderId="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10" fillId="0" borderId="1" xfId="4" applyNumberFormat="1" applyFont="1" applyBorder="1"/>
    <xf numFmtId="4" fontId="10" fillId="0" borderId="1" xfId="4" applyNumberFormat="1" applyFont="1" applyBorder="1"/>
    <xf numFmtId="3" fontId="10" fillId="0" borderId="1" xfId="0" applyNumberFormat="1" applyFont="1" applyBorder="1"/>
    <xf numFmtId="4" fontId="11" fillId="0" borderId="1" xfId="4" applyNumberFormat="1" applyFont="1" applyBorder="1"/>
    <xf numFmtId="3" fontId="10" fillId="4" borderId="1" xfId="4" applyNumberFormat="1" applyFont="1" applyFill="1" applyBorder="1"/>
    <xf numFmtId="3" fontId="12" fillId="4" borderId="1" xfId="4" applyNumberFormat="1" applyFont="1" applyFill="1" applyBorder="1" applyAlignment="1">
      <alignment horizontal="right"/>
    </xf>
    <xf numFmtId="3" fontId="5" fillId="0" borderId="1" xfId="4" applyNumberFormat="1" applyFont="1" applyBorder="1"/>
    <xf numFmtId="3" fontId="13" fillId="4" borderId="1" xfId="4" applyNumberFormat="1" applyFont="1" applyFill="1" applyBorder="1" applyAlignment="1">
      <alignment horizontal="right"/>
    </xf>
    <xf numFmtId="3" fontId="5" fillId="4" borderId="1" xfId="4" applyNumberFormat="1" applyFont="1" applyFill="1" applyBorder="1" applyAlignment="1">
      <alignment horizontal="right"/>
    </xf>
    <xf numFmtId="3" fontId="12" fillId="4" borderId="1" xfId="4" applyNumberFormat="1" applyFont="1" applyFill="1" applyBorder="1"/>
    <xf numFmtId="3" fontId="5" fillId="4" borderId="1" xfId="4" applyNumberFormat="1" applyFont="1" applyFill="1" applyBorder="1"/>
    <xf numFmtId="0" fontId="2" fillId="0" borderId="1" xfId="5" applyFont="1" applyBorder="1" applyAlignment="1">
      <alignment horizontal="left"/>
    </xf>
    <xf numFmtId="10" fontId="10" fillId="0" borderId="1" xfId="0" applyNumberFormat="1" applyFont="1" applyBorder="1"/>
    <xf numFmtId="10" fontId="10" fillId="4" borderId="1" xfId="0" applyNumberFormat="1" applyFont="1" applyFill="1" applyBorder="1"/>
    <xf numFmtId="10" fontId="12" fillId="4" borderId="1" xfId="0" applyNumberFormat="1" applyFont="1" applyFill="1" applyBorder="1"/>
    <xf numFmtId="10" fontId="5" fillId="4" borderId="1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17" xfId="0" applyFont="1" applyBorder="1" applyAlignment="1">
      <alignment horizontal="right"/>
    </xf>
    <xf numFmtId="0" fontId="14" fillId="0" borderId="17" xfId="0" applyFont="1" applyBorder="1"/>
    <xf numFmtId="0" fontId="8" fillId="3" borderId="17" xfId="0" applyFont="1" applyFill="1" applyBorder="1"/>
    <xf numFmtId="0" fontId="8" fillId="3" borderId="17" xfId="0" applyFont="1" applyFill="1" applyBorder="1" applyAlignment="1">
      <alignment horizontal="right"/>
    </xf>
    <xf numFmtId="0" fontId="15" fillId="3" borderId="17" xfId="0" applyFont="1" applyFill="1" applyBorder="1"/>
    <xf numFmtId="3" fontId="10" fillId="0" borderId="1" xfId="4" applyNumberFormat="1" applyFont="1" applyBorder="1" applyAlignment="1">
      <alignment horizontal="right"/>
    </xf>
    <xf numFmtId="3" fontId="10" fillId="4" borderId="1" xfId="4" applyNumberFormat="1" applyFont="1" applyFill="1" applyBorder="1" applyAlignment="1">
      <alignment horizontal="right"/>
    </xf>
    <xf numFmtId="0" fontId="16" fillId="0" borderId="1" xfId="3" applyFont="1" applyBorder="1" applyAlignment="1" applyProtection="1">
      <alignment horizontal="left"/>
    </xf>
    <xf numFmtId="10" fontId="13" fillId="4" borderId="1" xfId="0" applyNumberFormat="1" applyFont="1" applyFill="1" applyBorder="1"/>
    <xf numFmtId="3" fontId="10" fillId="0" borderId="17" xfId="4" applyNumberFormat="1" applyFont="1" applyBorder="1" applyAlignment="1">
      <alignment horizontal="right"/>
    </xf>
    <xf numFmtId="0" fontId="14" fillId="0" borderId="1" xfId="0" applyFont="1" applyBorder="1"/>
    <xf numFmtId="0" fontId="17" fillId="0" borderId="1" xfId="0" applyFont="1" applyBorder="1" applyAlignment="1">
      <alignment horizontal="left"/>
    </xf>
    <xf numFmtId="0" fontId="17" fillId="0" borderId="17" xfId="0" applyFont="1" applyBorder="1"/>
    <xf numFmtId="0" fontId="17" fillId="0" borderId="17" xfId="0" applyFont="1" applyBorder="1" applyAlignment="1">
      <alignment horizontal="right"/>
    </xf>
    <xf numFmtId="3" fontId="12" fillId="0" borderId="17" xfId="4" applyNumberFormat="1" applyFont="1" applyBorder="1" applyAlignment="1">
      <alignment horizontal="right"/>
    </xf>
    <xf numFmtId="3" fontId="5" fillId="0" borderId="17" xfId="4" applyNumberFormat="1" applyFont="1" applyBorder="1" applyAlignment="1">
      <alignment horizontal="right"/>
    </xf>
    <xf numFmtId="3" fontId="13" fillId="0" borderId="17" xfId="4" applyNumberFormat="1" applyFont="1" applyBorder="1" applyAlignment="1">
      <alignment horizontal="right"/>
    </xf>
    <xf numFmtId="0" fontId="17" fillId="0" borderId="1" xfId="5" applyFont="1" applyBorder="1" applyAlignment="1">
      <alignment horizontal="left"/>
    </xf>
    <xf numFmtId="10" fontId="12" fillId="0" borderId="17" xfId="2" applyNumberFormat="1" applyFont="1" applyBorder="1" applyAlignment="1">
      <alignment horizontal="right"/>
    </xf>
    <xf numFmtId="10" fontId="5" fillId="0" borderId="17" xfId="2" applyNumberFormat="1" applyFont="1" applyBorder="1" applyAlignment="1">
      <alignment horizontal="right"/>
    </xf>
    <xf numFmtId="10" fontId="13" fillId="0" borderId="17" xfId="2" applyNumberFormat="1" applyFont="1" applyBorder="1" applyAlignment="1">
      <alignment horizontal="right"/>
    </xf>
    <xf numFmtId="0" fontId="4" fillId="3" borderId="17" xfId="3" applyFill="1" applyBorder="1" applyAlignment="1" applyProtection="1"/>
    <xf numFmtId="3" fontId="18" fillId="0" borderId="1" xfId="4" applyNumberFormat="1" applyFont="1" applyBorder="1"/>
    <xf numFmtId="0" fontId="10" fillId="0" borderId="1" xfId="0" applyFont="1" applyBorder="1" applyAlignment="1">
      <alignment horizontal="right"/>
    </xf>
    <xf numFmtId="165" fontId="10" fillId="0" borderId="1" xfId="1" applyNumberFormat="1" applyFont="1" applyBorder="1"/>
    <xf numFmtId="0" fontId="4" fillId="0" borderId="1" xfId="3" applyBorder="1" applyAlignment="1" applyProtection="1">
      <alignment horizontal="left"/>
    </xf>
    <xf numFmtId="3" fontId="10" fillId="0" borderId="1" xfId="0" applyNumberFormat="1" applyFont="1" applyBorder="1" applyAlignment="1">
      <alignment horizontal="right"/>
    </xf>
    <xf numFmtId="3" fontId="12" fillId="0" borderId="1" xfId="4" applyNumberFormat="1" applyFont="1" applyBorder="1" applyAlignment="1">
      <alignment horizontal="right"/>
    </xf>
    <xf numFmtId="3" fontId="5" fillId="0" borderId="1" xfId="4" applyNumberFormat="1" applyFont="1" applyBorder="1" applyAlignment="1">
      <alignment horizontal="right"/>
    </xf>
    <xf numFmtId="3" fontId="13" fillId="0" borderId="1" xfId="4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9" fillId="0" borderId="1" xfId="3" applyFont="1" applyBorder="1" applyAlignment="1" applyProtection="1">
      <alignment horizontal="left"/>
    </xf>
    <xf numFmtId="0" fontId="17" fillId="0" borderId="1" xfId="0" applyFont="1" applyBorder="1"/>
    <xf numFmtId="3" fontId="12" fillId="0" borderId="1" xfId="0" applyNumberFormat="1" applyFont="1" applyBorder="1" applyAlignment="1">
      <alignment horizontal="right"/>
    </xf>
    <xf numFmtId="3" fontId="12" fillId="0" borderId="1" xfId="4" applyNumberFormat="1" applyFont="1" applyBorder="1"/>
    <xf numFmtId="165" fontId="10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left" wrapText="1"/>
    </xf>
    <xf numFmtId="166" fontId="10" fillId="0" borderId="1" xfId="2" applyNumberFormat="1" applyFont="1" applyBorder="1" applyAlignment="1">
      <alignment horizontal="right"/>
    </xf>
    <xf numFmtId="10" fontId="2" fillId="0" borderId="1" xfId="2" applyNumberFormat="1" applyFont="1" applyBorder="1"/>
    <xf numFmtId="166" fontId="5" fillId="0" borderId="1" xfId="2" applyNumberFormat="1" applyFont="1" applyBorder="1" applyAlignment="1">
      <alignment horizontal="right"/>
    </xf>
    <xf numFmtId="166" fontId="13" fillId="0" borderId="1" xfId="2" applyNumberFormat="1" applyFont="1" applyBorder="1" applyAlignment="1">
      <alignment horizontal="right"/>
    </xf>
    <xf numFmtId="0" fontId="17" fillId="4" borderId="0" xfId="0" applyFont="1" applyFill="1"/>
    <xf numFmtId="166" fontId="12" fillId="0" borderId="1" xfId="2" applyNumberFormat="1" applyFont="1" applyBorder="1" applyAlignment="1">
      <alignment horizontal="right"/>
    </xf>
    <xf numFmtId="10" fontId="14" fillId="0" borderId="1" xfId="2" applyNumberFormat="1" applyFont="1" applyBorder="1"/>
    <xf numFmtId="3" fontId="2" fillId="0" borderId="1" xfId="0" applyNumberFormat="1" applyFont="1" applyBorder="1"/>
    <xf numFmtId="0" fontId="10" fillId="0" borderId="1" xfId="0" applyFont="1" applyBorder="1"/>
    <xf numFmtId="0" fontId="10" fillId="4" borderId="1" xfId="0" applyFont="1" applyFill="1" applyBorder="1"/>
    <xf numFmtId="0" fontId="12" fillId="4" borderId="1" xfId="0" applyFont="1" applyFill="1" applyBorder="1"/>
    <xf numFmtId="0" fontId="5" fillId="4" borderId="1" xfId="0" applyFont="1" applyFill="1" applyBorder="1"/>
    <xf numFmtId="3" fontId="2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10" fillId="0" borderId="2" xfId="0" applyFont="1" applyBorder="1" applyAlignment="1">
      <alignment horizontal="right"/>
    </xf>
    <xf numFmtId="3" fontId="10" fillId="0" borderId="2" xfId="4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10" fillId="4" borderId="2" xfId="4" applyNumberFormat="1" applyFont="1" applyFill="1" applyBorder="1" applyAlignment="1">
      <alignment horizontal="right"/>
    </xf>
    <xf numFmtId="3" fontId="12" fillId="4" borderId="2" xfId="4" applyNumberFormat="1" applyFont="1" applyFill="1" applyBorder="1" applyAlignment="1">
      <alignment horizontal="right"/>
    </xf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3" fontId="5" fillId="0" borderId="2" xfId="4" applyNumberFormat="1" applyFont="1" applyBorder="1" applyAlignment="1">
      <alignment horizontal="right"/>
    </xf>
    <xf numFmtId="0" fontId="5" fillId="0" borderId="2" xfId="0" applyFont="1" applyBorder="1"/>
    <xf numFmtId="0" fontId="2" fillId="0" borderId="18" xfId="0" applyFont="1" applyBorder="1"/>
    <xf numFmtId="0" fontId="10" fillId="0" borderId="18" xfId="0" applyFont="1" applyBorder="1" applyAlignment="1">
      <alignment horizontal="right"/>
    </xf>
    <xf numFmtId="3" fontId="10" fillId="0" borderId="18" xfId="4" applyNumberFormat="1" applyFont="1" applyBorder="1" applyAlignment="1">
      <alignment horizontal="right"/>
    </xf>
    <xf numFmtId="3" fontId="12" fillId="0" borderId="18" xfId="4" applyNumberFormat="1" applyFont="1" applyBorder="1" applyAlignment="1">
      <alignment horizontal="right"/>
    </xf>
    <xf numFmtId="167" fontId="10" fillId="0" borderId="1" xfId="4" applyNumberFormat="1" applyFont="1" applyBorder="1"/>
    <xf numFmtId="167" fontId="12" fillId="0" borderId="1" xfId="4" applyNumberFormat="1" applyFont="1" applyBorder="1"/>
    <xf numFmtId="167" fontId="10" fillId="0" borderId="1" xfId="4" applyNumberFormat="1" applyFont="1" applyBorder="1" applyAlignment="1">
      <alignment horizontal="right"/>
    </xf>
    <xf numFmtId="167" fontId="12" fillId="0" borderId="1" xfId="4" applyNumberFormat="1" applyFont="1" applyBorder="1" applyAlignment="1">
      <alignment horizontal="right"/>
    </xf>
    <xf numFmtId="167" fontId="10" fillId="0" borderId="2" xfId="4" applyNumberFormat="1" applyFont="1" applyBorder="1" applyAlignment="1">
      <alignment horizontal="right"/>
    </xf>
    <xf numFmtId="0" fontId="17" fillId="0" borderId="2" xfId="0" applyFont="1" applyBorder="1" applyAlignment="1">
      <alignment horizontal="left"/>
    </xf>
    <xf numFmtId="167" fontId="2" fillId="0" borderId="2" xfId="0" applyNumberFormat="1" applyFont="1" applyBorder="1" applyAlignment="1">
      <alignment horizontal="right"/>
    </xf>
    <xf numFmtId="167" fontId="10" fillId="0" borderId="18" xfId="4" applyNumberFormat="1" applyFont="1" applyBorder="1" applyAlignment="1">
      <alignment horizontal="right"/>
    </xf>
    <xf numFmtId="167" fontId="12" fillId="0" borderId="18" xfId="4" applyNumberFormat="1" applyFont="1" applyBorder="1" applyAlignment="1">
      <alignment horizontal="right"/>
    </xf>
    <xf numFmtId="0" fontId="10" fillId="0" borderId="3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2" fillId="0" borderId="2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3" fillId="0" borderId="1" xfId="0" applyFont="1" applyBorder="1"/>
    <xf numFmtId="0" fontId="13" fillId="0" borderId="5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</cellXfs>
  <cellStyles count="6">
    <cellStyle name="Comma" xfId="1" builtinId="3"/>
    <cellStyle name="Hyperlink" xfId="3" builtinId="8"/>
    <cellStyle name="Normal" xfId="0" builtinId="0"/>
    <cellStyle name="Normal 7" xfId="5" xr:uid="{25B339FC-C0B2-49EB-A252-AF517A80E1D9}"/>
    <cellStyle name="Normal_Base_conversion" xfId="4" xr:uid="{91845EEE-7B46-4BAD-80AF-CC9BEF91D64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z%20Ponce/UN/PNC/PNC_Base%20de%20Datos_v41_jiv_h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Acerca de la base de datos"/>
      <sheetName val="Glosario"/>
      <sheetName val="Programas por país"/>
      <sheetName val="Actualizaciones"/>
      <sheetName val="Antigua y Barbuda"/>
      <sheetName val="OAP_e"/>
      <sheetName val="OAP_i"/>
      <sheetName val="OAP_d"/>
      <sheetName val="PBP_e "/>
      <sheetName val="PBP_i"/>
      <sheetName val="PBP_d"/>
      <sheetName val="Argentina"/>
      <sheetName val="PNC_e"/>
      <sheetName val="PNC_i"/>
      <sheetName val="PNC_d"/>
      <sheetName val="PUAM_e"/>
      <sheetName val="PUAM_i"/>
      <sheetName val="PUAM_d"/>
      <sheetName val="Bahamas"/>
      <sheetName val="OANCP_e"/>
      <sheetName val="OANCP_i"/>
      <sheetName val="OANCP_d"/>
      <sheetName val="IA_e "/>
      <sheetName val="IA_i"/>
      <sheetName val="IA_d"/>
      <sheetName val="Barbados"/>
      <sheetName val="NCOAP_e"/>
      <sheetName val="NCOAP_i"/>
      <sheetName val="NCOAP_d"/>
      <sheetName val="Belice"/>
      <sheetName val="NCPP_e"/>
      <sheetName val="NCPP_i"/>
      <sheetName val="NCPP_d"/>
      <sheetName val="Bermuda"/>
      <sheetName val="NCP_e"/>
      <sheetName val="NCP_i"/>
      <sheetName val="NCP_d"/>
      <sheetName val="Bolivia"/>
      <sheetName val="BS_e"/>
      <sheetName val="BS_i"/>
      <sheetName val="BS_d"/>
      <sheetName val="RD_e"/>
      <sheetName val="RD_i"/>
      <sheetName val="RD_d"/>
      <sheetName val="RS_e "/>
      <sheetName val="RS_i"/>
      <sheetName val="RS_d"/>
      <sheetName val="Brasil"/>
      <sheetName val="BPC_e"/>
      <sheetName val="BPC_i"/>
      <sheetName val="BPC_d"/>
      <sheetName val="PR_e"/>
      <sheetName val="PR_i"/>
      <sheetName val="PR_d"/>
      <sheetName val="Chile"/>
      <sheetName val="PBS_e"/>
      <sheetName val="PBS_i"/>
      <sheetName val="PBS_d"/>
      <sheetName val="Colombia"/>
      <sheetName val="PPSAM_e"/>
      <sheetName val="PPSAM_i"/>
      <sheetName val="PPSAM_d"/>
      <sheetName val="PCM_e"/>
      <sheetName val="PCM_i"/>
      <sheetName val="PCM_d"/>
      <sheetName val="Costa Rica"/>
      <sheetName val="RNC_e"/>
      <sheetName val="RNC_i"/>
      <sheetName val="RNC_d"/>
      <sheetName val="PyD_e"/>
      <sheetName val="PyD_i "/>
      <sheetName val="PyD_d"/>
      <sheetName val="Cuba"/>
      <sheetName val="RAS_e"/>
      <sheetName val="RAS_i"/>
      <sheetName val="RAS_d"/>
      <sheetName val="Ecuador "/>
      <sheetName val="BDH_e"/>
      <sheetName val="BDH_i"/>
      <sheetName val="BDH_d"/>
      <sheetName val="JGL_e"/>
      <sheetName val="JGL_i "/>
      <sheetName val="JGL_d"/>
      <sheetName val="El Salvador"/>
      <sheetName val="NMD_e"/>
      <sheetName val="NMD_i"/>
      <sheetName val="NMD_d"/>
      <sheetName val="Guatemala"/>
      <sheetName val="AEAM_e"/>
      <sheetName val="AEAM_i"/>
      <sheetName val="AEAM_d"/>
      <sheetName val="Guyana"/>
      <sheetName val="OAPU_e"/>
      <sheetName val="OAPU_i"/>
      <sheetName val="OAPU_d"/>
      <sheetName val="México"/>
      <sheetName val="PAM_e"/>
      <sheetName val="PAM_i"/>
      <sheetName val="PAM_d"/>
      <sheetName val="PAA_e"/>
      <sheetName val="PAA_i"/>
      <sheetName val="PAA_d"/>
      <sheetName val="PBPAM_e"/>
      <sheetName val="PBPAM_i "/>
      <sheetName val="PBPAM_d"/>
      <sheetName val="PBPDP_e"/>
      <sheetName val="PBPDP_i "/>
      <sheetName val="PBPDP_d"/>
      <sheetName val="Panamá"/>
      <sheetName val="PEAE_e"/>
      <sheetName val="PEAE_i"/>
      <sheetName val="PEAE_d"/>
      <sheetName val="PAG_e"/>
      <sheetName val="PAG_i"/>
      <sheetName val="PAG_d"/>
      <sheetName val="Paraguay"/>
      <sheetName val="PAAM_e"/>
      <sheetName val="PAAM_i"/>
      <sheetName val="PAAM_d"/>
      <sheetName val="Perú"/>
      <sheetName val="P65_e"/>
      <sheetName val="P65_i"/>
      <sheetName val="P65_d"/>
      <sheetName val="CONTIGO_e"/>
      <sheetName val="CONTIGO_i"/>
      <sheetName val="CONTIGO_d"/>
      <sheetName val="República Dominicana"/>
      <sheetName val="PSRS_e"/>
      <sheetName val="PSRS_i "/>
      <sheetName val="PSRS_d"/>
      <sheetName val="San Cristóbal y Nieves"/>
      <sheetName val="NCAP_e"/>
      <sheetName val="NCAP_i"/>
      <sheetName val="NCAP_d"/>
      <sheetName val="San Vicente y las Granadinas"/>
      <sheetName val="NAAP_e"/>
      <sheetName val="NAAP_i"/>
      <sheetName val="NAAP_d"/>
      <sheetName val="Trinidad y Tabago"/>
      <sheetName val="SCP_e"/>
      <sheetName val="SCP_i"/>
      <sheetName val="SCP_d"/>
      <sheetName val="DAG_e"/>
      <sheetName val="DAG_i "/>
      <sheetName val="DAG_d"/>
      <sheetName val="Uruguay"/>
      <sheetName val="PVI_e"/>
      <sheetName val="PVI_i"/>
      <sheetName val="PVI_d"/>
      <sheetName val="Venezuela"/>
      <sheetName val="MAM_e"/>
      <sheetName val="MAM_i"/>
      <sheetName val="MAM_d"/>
      <sheetName val="Población"/>
      <sheetName val="THogar"/>
      <sheetName val="PIB"/>
      <sheetName val="Tasa de cambio"/>
      <sheetName val="Pob_65yMas"/>
      <sheetName val="Pob_65yMasMujeres"/>
      <sheetName val="Pob_65yMasH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>
        <row r="23">
          <cell r="AR23">
            <v>4.4000000000000004</v>
          </cell>
          <cell r="AT23">
            <v>4.3</v>
          </cell>
          <cell r="AV23">
            <v>4.3</v>
          </cell>
          <cell r="AX23">
            <v>4.3</v>
          </cell>
          <cell r="AZ23">
            <v>4.3</v>
          </cell>
          <cell r="BB23">
            <v>4.3</v>
          </cell>
          <cell r="BD23">
            <v>4.3</v>
          </cell>
          <cell r="BF23">
            <v>4.3</v>
          </cell>
        </row>
      </sheetData>
      <sheetData sheetId="156">
        <row r="33">
          <cell r="AV33">
            <v>171761737000</v>
          </cell>
          <cell r="AX33">
            <v>192649991100</v>
          </cell>
          <cell r="AZ33">
            <v>201175541600</v>
          </cell>
          <cell r="BB33">
            <v>200786240800</v>
          </cell>
          <cell r="BD33">
            <v>189802961900</v>
          </cell>
          <cell r="BF33">
            <v>191898127900</v>
          </cell>
          <cell r="BH33">
            <v>211007952300</v>
          </cell>
          <cell r="BJ33">
            <v>222597030200</v>
          </cell>
          <cell r="BL33">
            <v>228325852200</v>
          </cell>
          <cell r="BN33">
            <v>201702678300</v>
          </cell>
          <cell r="BP33">
            <v>214360942900</v>
          </cell>
        </row>
      </sheetData>
      <sheetData sheetId="157">
        <row r="31">
          <cell r="AT31">
            <v>2.7541000000000002</v>
          </cell>
          <cell r="AV31">
            <v>2.6375864177489201</v>
          </cell>
          <cell r="AX31">
            <v>2.7018990259740301</v>
          </cell>
          <cell r="AZ31">
            <v>2.8390441378066398</v>
          </cell>
          <cell r="BB31">
            <v>3.1844392415223699</v>
          </cell>
          <cell r="BD31">
            <v>3.3750615872066501</v>
          </cell>
          <cell r="BF31">
            <v>3.2604884908320999</v>
          </cell>
          <cell r="BH31">
            <v>3.2866026980329601</v>
          </cell>
          <cell r="BJ31">
            <v>3.3372655465368002</v>
          </cell>
          <cell r="BL31">
            <v>3.4949411976912002</v>
          </cell>
          <cell r="BN31">
            <v>3.8805541313758698</v>
          </cell>
        </row>
      </sheetData>
      <sheetData sheetId="158">
        <row r="27">
          <cell r="AR27">
            <v>1889841</v>
          </cell>
          <cell r="AT27">
            <v>1975421.9999999998</v>
          </cell>
          <cell r="AV27">
            <v>2061002.9999999998</v>
          </cell>
          <cell r="AX27">
            <v>2146584</v>
          </cell>
          <cell r="AZ27">
            <v>2232165</v>
          </cell>
          <cell r="BB27">
            <v>2361108.2000000002</v>
          </cell>
          <cell r="BD27">
            <v>2490051.4000000004</v>
          </cell>
          <cell r="BF27">
            <v>2618994.6000000006</v>
          </cell>
          <cell r="BH27">
            <v>2747937.8000000007</v>
          </cell>
          <cell r="BJ27">
            <v>2876881</v>
          </cell>
          <cell r="BL27">
            <v>2990631</v>
          </cell>
        </row>
      </sheetData>
      <sheetData sheetId="159">
        <row r="27">
          <cell r="AV27">
            <v>1112215</v>
          </cell>
          <cell r="AX27">
            <v>1157127</v>
          </cell>
          <cell r="AZ27">
            <v>1202038.9999999998</v>
          </cell>
          <cell r="BB27">
            <v>1265791.9999999998</v>
          </cell>
          <cell r="BD27">
            <v>1329544.9999999995</v>
          </cell>
          <cell r="BF27">
            <v>1393297.9999999995</v>
          </cell>
          <cell r="BH27">
            <v>1457050.9999999995</v>
          </cell>
          <cell r="BJ27">
            <v>1520803.9999999998</v>
          </cell>
          <cell r="BL27">
            <v>1583312.7999999998</v>
          </cell>
        </row>
      </sheetData>
      <sheetData sheetId="160">
        <row r="27">
          <cell r="AV27">
            <v>948788.4</v>
          </cell>
          <cell r="AX27">
            <v>989457.20000000007</v>
          </cell>
          <cell r="AZ27">
            <v>1030126</v>
          </cell>
          <cell r="BB27">
            <v>1095316</v>
          </cell>
          <cell r="BD27">
            <v>1160506</v>
          </cell>
          <cell r="BF27">
            <v>1225696.0000000002</v>
          </cell>
          <cell r="BH27">
            <v>1290886.0000000002</v>
          </cell>
          <cell r="BJ27">
            <v>1356076</v>
          </cell>
          <cell r="BL27">
            <v>1407318.2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7BDF-232F-4B68-88F0-D49EB9C8B1DB}">
  <sheetPr>
    <tabColor rgb="FF00B050"/>
  </sheetPr>
  <dimension ref="A1:Z83"/>
  <sheetViews>
    <sheetView showGridLines="0" tabSelected="1" topLeftCell="C1" zoomScaleNormal="100" workbookViewId="0">
      <selection activeCell="B81" sqref="B81:N81"/>
    </sheetView>
  </sheetViews>
  <sheetFormatPr defaultColWidth="8.81640625" defaultRowHeight="11.5" x14ac:dyDescent="0.25"/>
  <cols>
    <col min="1" max="1" width="3.1796875" style="1" customWidth="1"/>
    <col min="2" max="2" width="50.81640625" style="1" customWidth="1"/>
    <col min="3" max="3" width="3.1796875" style="1" customWidth="1"/>
    <col min="4" max="4" width="4.1796875" style="2" customWidth="1"/>
    <col min="5" max="5" width="14.1796875" style="1" customWidth="1"/>
    <col min="6" max="6" width="3.1796875" style="1" customWidth="1"/>
    <col min="7" max="7" width="14.1796875" style="1" customWidth="1"/>
    <col min="8" max="8" width="3.1796875" style="1" customWidth="1"/>
    <col min="9" max="9" width="14.1796875" style="1" customWidth="1"/>
    <col min="10" max="10" width="3.1796875" style="1" customWidth="1"/>
    <col min="11" max="11" width="14.1796875" style="1" customWidth="1"/>
    <col min="12" max="12" width="3.1796875" style="1" customWidth="1"/>
    <col min="13" max="13" width="14.1796875" style="1" customWidth="1"/>
    <col min="14" max="14" width="3.1796875" style="1" customWidth="1"/>
    <col min="15" max="15" width="14.1796875" style="1" customWidth="1"/>
    <col min="16" max="16" width="3.1796875" style="1" customWidth="1"/>
    <col min="17" max="17" width="14.1796875" style="1" customWidth="1"/>
    <col min="18" max="18" width="3.1796875" style="1" customWidth="1"/>
    <col min="19" max="19" width="14.1796875" style="1" customWidth="1"/>
    <col min="20" max="20" width="3.1796875" style="1" customWidth="1"/>
    <col min="21" max="21" width="14.1796875" style="1" customWidth="1"/>
    <col min="22" max="22" width="3.1796875" style="1" customWidth="1"/>
    <col min="23" max="23" width="14.1796875" style="1" customWidth="1"/>
    <col min="24" max="24" width="3.1796875" style="1" customWidth="1"/>
    <col min="25" max="25" width="14.1796875" style="1" customWidth="1"/>
    <col min="26" max="26" width="3.1796875" style="1" customWidth="1"/>
    <col min="27" max="252" width="8.81640625" style="1"/>
    <col min="253" max="253" width="3.1796875" style="1" customWidth="1"/>
    <col min="254" max="254" width="32" style="1" customWidth="1"/>
    <col min="255" max="255" width="3.1796875" style="1" bestFit="1" customWidth="1"/>
    <col min="256" max="256" width="4.1796875" style="1" customWidth="1"/>
    <col min="257" max="257" width="10.81640625" style="1" bestFit="1" customWidth="1"/>
    <col min="258" max="258" width="2.81640625" style="1" bestFit="1" customWidth="1"/>
    <col min="259" max="259" width="3.1796875" style="1" customWidth="1"/>
    <col min="260" max="260" width="0" style="1" hidden="1" customWidth="1"/>
    <col min="261" max="261" width="9.1796875" style="1" customWidth="1"/>
    <col min="262" max="262" width="2.81640625" style="1" customWidth="1"/>
    <col min="263" max="263" width="11" style="1" customWidth="1"/>
    <col min="264" max="264" width="2.81640625" style="1" customWidth="1"/>
    <col min="265" max="265" width="12.453125" style="1" customWidth="1"/>
    <col min="266" max="266" width="3.453125" style="1" customWidth="1"/>
    <col min="267" max="267" width="14" style="1" customWidth="1"/>
    <col min="268" max="508" width="8.81640625" style="1"/>
    <col min="509" max="509" width="3.1796875" style="1" customWidth="1"/>
    <col min="510" max="510" width="32" style="1" customWidth="1"/>
    <col min="511" max="511" width="3.1796875" style="1" bestFit="1" customWidth="1"/>
    <col min="512" max="512" width="4.1796875" style="1" customWidth="1"/>
    <col min="513" max="513" width="10.81640625" style="1" bestFit="1" customWidth="1"/>
    <col min="514" max="514" width="2.81640625" style="1" bestFit="1" customWidth="1"/>
    <col min="515" max="515" width="3.1796875" style="1" customWidth="1"/>
    <col min="516" max="516" width="0" style="1" hidden="1" customWidth="1"/>
    <col min="517" max="517" width="9.1796875" style="1" customWidth="1"/>
    <col min="518" max="518" width="2.81640625" style="1" customWidth="1"/>
    <col min="519" max="519" width="11" style="1" customWidth="1"/>
    <col min="520" max="520" width="2.81640625" style="1" customWidth="1"/>
    <col min="521" max="521" width="12.453125" style="1" customWidth="1"/>
    <col min="522" max="522" width="3.453125" style="1" customWidth="1"/>
    <col min="523" max="523" width="14" style="1" customWidth="1"/>
    <col min="524" max="764" width="8.81640625" style="1"/>
    <col min="765" max="765" width="3.1796875" style="1" customWidth="1"/>
    <col min="766" max="766" width="32" style="1" customWidth="1"/>
    <col min="767" max="767" width="3.1796875" style="1" bestFit="1" customWidth="1"/>
    <col min="768" max="768" width="4.1796875" style="1" customWidth="1"/>
    <col min="769" max="769" width="10.81640625" style="1" bestFit="1" customWidth="1"/>
    <col min="770" max="770" width="2.81640625" style="1" bestFit="1" customWidth="1"/>
    <col min="771" max="771" width="3.1796875" style="1" customWidth="1"/>
    <col min="772" max="772" width="0" style="1" hidden="1" customWidth="1"/>
    <col min="773" max="773" width="9.1796875" style="1" customWidth="1"/>
    <col min="774" max="774" width="2.81640625" style="1" customWidth="1"/>
    <col min="775" max="775" width="11" style="1" customWidth="1"/>
    <col min="776" max="776" width="2.81640625" style="1" customWidth="1"/>
    <col min="777" max="777" width="12.453125" style="1" customWidth="1"/>
    <col min="778" max="778" width="3.453125" style="1" customWidth="1"/>
    <col min="779" max="779" width="14" style="1" customWidth="1"/>
    <col min="780" max="1020" width="8.81640625" style="1"/>
    <col min="1021" max="1021" width="3.1796875" style="1" customWidth="1"/>
    <col min="1022" max="1022" width="32" style="1" customWidth="1"/>
    <col min="1023" max="1023" width="3.1796875" style="1" bestFit="1" customWidth="1"/>
    <col min="1024" max="1024" width="4.1796875" style="1" customWidth="1"/>
    <col min="1025" max="1025" width="10.81640625" style="1" bestFit="1" customWidth="1"/>
    <col min="1026" max="1026" width="2.81640625" style="1" bestFit="1" customWidth="1"/>
    <col min="1027" max="1027" width="3.1796875" style="1" customWidth="1"/>
    <col min="1028" max="1028" width="0" style="1" hidden="1" customWidth="1"/>
    <col min="1029" max="1029" width="9.1796875" style="1" customWidth="1"/>
    <col min="1030" max="1030" width="2.81640625" style="1" customWidth="1"/>
    <col min="1031" max="1031" width="11" style="1" customWidth="1"/>
    <col min="1032" max="1032" width="2.81640625" style="1" customWidth="1"/>
    <col min="1033" max="1033" width="12.453125" style="1" customWidth="1"/>
    <col min="1034" max="1034" width="3.453125" style="1" customWidth="1"/>
    <col min="1035" max="1035" width="14" style="1" customWidth="1"/>
    <col min="1036" max="1276" width="8.81640625" style="1"/>
    <col min="1277" max="1277" width="3.1796875" style="1" customWidth="1"/>
    <col min="1278" max="1278" width="32" style="1" customWidth="1"/>
    <col min="1279" max="1279" width="3.1796875" style="1" bestFit="1" customWidth="1"/>
    <col min="1280" max="1280" width="4.1796875" style="1" customWidth="1"/>
    <col min="1281" max="1281" width="10.81640625" style="1" bestFit="1" customWidth="1"/>
    <col min="1282" max="1282" width="2.81640625" style="1" bestFit="1" customWidth="1"/>
    <col min="1283" max="1283" width="3.1796875" style="1" customWidth="1"/>
    <col min="1284" max="1284" width="0" style="1" hidden="1" customWidth="1"/>
    <col min="1285" max="1285" width="9.1796875" style="1" customWidth="1"/>
    <col min="1286" max="1286" width="2.81640625" style="1" customWidth="1"/>
    <col min="1287" max="1287" width="11" style="1" customWidth="1"/>
    <col min="1288" max="1288" width="2.81640625" style="1" customWidth="1"/>
    <col min="1289" max="1289" width="12.453125" style="1" customWidth="1"/>
    <col min="1290" max="1290" width="3.453125" style="1" customWidth="1"/>
    <col min="1291" max="1291" width="14" style="1" customWidth="1"/>
    <col min="1292" max="1532" width="8.81640625" style="1"/>
    <col min="1533" max="1533" width="3.1796875" style="1" customWidth="1"/>
    <col min="1534" max="1534" width="32" style="1" customWidth="1"/>
    <col min="1535" max="1535" width="3.1796875" style="1" bestFit="1" customWidth="1"/>
    <col min="1536" max="1536" width="4.1796875" style="1" customWidth="1"/>
    <col min="1537" max="1537" width="10.81640625" style="1" bestFit="1" customWidth="1"/>
    <col min="1538" max="1538" width="2.81640625" style="1" bestFit="1" customWidth="1"/>
    <col min="1539" max="1539" width="3.1796875" style="1" customWidth="1"/>
    <col min="1540" max="1540" width="0" style="1" hidden="1" customWidth="1"/>
    <col min="1541" max="1541" width="9.1796875" style="1" customWidth="1"/>
    <col min="1542" max="1542" width="2.81640625" style="1" customWidth="1"/>
    <col min="1543" max="1543" width="11" style="1" customWidth="1"/>
    <col min="1544" max="1544" width="2.81640625" style="1" customWidth="1"/>
    <col min="1545" max="1545" width="12.453125" style="1" customWidth="1"/>
    <col min="1546" max="1546" width="3.453125" style="1" customWidth="1"/>
    <col min="1547" max="1547" width="14" style="1" customWidth="1"/>
    <col min="1548" max="1788" width="8.81640625" style="1"/>
    <col min="1789" max="1789" width="3.1796875" style="1" customWidth="1"/>
    <col min="1790" max="1790" width="32" style="1" customWidth="1"/>
    <col min="1791" max="1791" width="3.1796875" style="1" bestFit="1" customWidth="1"/>
    <col min="1792" max="1792" width="4.1796875" style="1" customWidth="1"/>
    <col min="1793" max="1793" width="10.81640625" style="1" bestFit="1" customWidth="1"/>
    <col min="1794" max="1794" width="2.81640625" style="1" bestFit="1" customWidth="1"/>
    <col min="1795" max="1795" width="3.1796875" style="1" customWidth="1"/>
    <col min="1796" max="1796" width="0" style="1" hidden="1" customWidth="1"/>
    <col min="1797" max="1797" width="9.1796875" style="1" customWidth="1"/>
    <col min="1798" max="1798" width="2.81640625" style="1" customWidth="1"/>
    <col min="1799" max="1799" width="11" style="1" customWidth="1"/>
    <col min="1800" max="1800" width="2.81640625" style="1" customWidth="1"/>
    <col min="1801" max="1801" width="12.453125" style="1" customWidth="1"/>
    <col min="1802" max="1802" width="3.453125" style="1" customWidth="1"/>
    <col min="1803" max="1803" width="14" style="1" customWidth="1"/>
    <col min="1804" max="2044" width="8.81640625" style="1"/>
    <col min="2045" max="2045" width="3.1796875" style="1" customWidth="1"/>
    <col min="2046" max="2046" width="32" style="1" customWidth="1"/>
    <col min="2047" max="2047" width="3.1796875" style="1" bestFit="1" customWidth="1"/>
    <col min="2048" max="2048" width="4.1796875" style="1" customWidth="1"/>
    <col min="2049" max="2049" width="10.81640625" style="1" bestFit="1" customWidth="1"/>
    <col min="2050" max="2050" width="2.81640625" style="1" bestFit="1" customWidth="1"/>
    <col min="2051" max="2051" width="3.1796875" style="1" customWidth="1"/>
    <col min="2052" max="2052" width="0" style="1" hidden="1" customWidth="1"/>
    <col min="2053" max="2053" width="9.1796875" style="1" customWidth="1"/>
    <col min="2054" max="2054" width="2.81640625" style="1" customWidth="1"/>
    <col min="2055" max="2055" width="11" style="1" customWidth="1"/>
    <col min="2056" max="2056" width="2.81640625" style="1" customWidth="1"/>
    <col min="2057" max="2057" width="12.453125" style="1" customWidth="1"/>
    <col min="2058" max="2058" width="3.453125" style="1" customWidth="1"/>
    <col min="2059" max="2059" width="14" style="1" customWidth="1"/>
    <col min="2060" max="2300" width="8.81640625" style="1"/>
    <col min="2301" max="2301" width="3.1796875" style="1" customWidth="1"/>
    <col min="2302" max="2302" width="32" style="1" customWidth="1"/>
    <col min="2303" max="2303" width="3.1796875" style="1" bestFit="1" customWidth="1"/>
    <col min="2304" max="2304" width="4.1796875" style="1" customWidth="1"/>
    <col min="2305" max="2305" width="10.81640625" style="1" bestFit="1" customWidth="1"/>
    <col min="2306" max="2306" width="2.81640625" style="1" bestFit="1" customWidth="1"/>
    <col min="2307" max="2307" width="3.1796875" style="1" customWidth="1"/>
    <col min="2308" max="2308" width="0" style="1" hidden="1" customWidth="1"/>
    <col min="2309" max="2309" width="9.1796875" style="1" customWidth="1"/>
    <col min="2310" max="2310" width="2.81640625" style="1" customWidth="1"/>
    <col min="2311" max="2311" width="11" style="1" customWidth="1"/>
    <col min="2312" max="2312" width="2.81640625" style="1" customWidth="1"/>
    <col min="2313" max="2313" width="12.453125" style="1" customWidth="1"/>
    <col min="2314" max="2314" width="3.453125" style="1" customWidth="1"/>
    <col min="2315" max="2315" width="14" style="1" customWidth="1"/>
    <col min="2316" max="2556" width="8.81640625" style="1"/>
    <col min="2557" max="2557" width="3.1796875" style="1" customWidth="1"/>
    <col min="2558" max="2558" width="32" style="1" customWidth="1"/>
    <col min="2559" max="2559" width="3.1796875" style="1" bestFit="1" customWidth="1"/>
    <col min="2560" max="2560" width="4.1796875" style="1" customWidth="1"/>
    <col min="2561" max="2561" width="10.81640625" style="1" bestFit="1" customWidth="1"/>
    <col min="2562" max="2562" width="2.81640625" style="1" bestFit="1" customWidth="1"/>
    <col min="2563" max="2563" width="3.1796875" style="1" customWidth="1"/>
    <col min="2564" max="2564" width="0" style="1" hidden="1" customWidth="1"/>
    <col min="2565" max="2565" width="9.1796875" style="1" customWidth="1"/>
    <col min="2566" max="2566" width="2.81640625" style="1" customWidth="1"/>
    <col min="2567" max="2567" width="11" style="1" customWidth="1"/>
    <col min="2568" max="2568" width="2.81640625" style="1" customWidth="1"/>
    <col min="2569" max="2569" width="12.453125" style="1" customWidth="1"/>
    <col min="2570" max="2570" width="3.453125" style="1" customWidth="1"/>
    <col min="2571" max="2571" width="14" style="1" customWidth="1"/>
    <col min="2572" max="2812" width="8.81640625" style="1"/>
    <col min="2813" max="2813" width="3.1796875" style="1" customWidth="1"/>
    <col min="2814" max="2814" width="32" style="1" customWidth="1"/>
    <col min="2815" max="2815" width="3.1796875" style="1" bestFit="1" customWidth="1"/>
    <col min="2816" max="2816" width="4.1796875" style="1" customWidth="1"/>
    <col min="2817" max="2817" width="10.81640625" style="1" bestFit="1" customWidth="1"/>
    <col min="2818" max="2818" width="2.81640625" style="1" bestFit="1" customWidth="1"/>
    <col min="2819" max="2819" width="3.1796875" style="1" customWidth="1"/>
    <col min="2820" max="2820" width="0" style="1" hidden="1" customWidth="1"/>
    <col min="2821" max="2821" width="9.1796875" style="1" customWidth="1"/>
    <col min="2822" max="2822" width="2.81640625" style="1" customWidth="1"/>
    <col min="2823" max="2823" width="11" style="1" customWidth="1"/>
    <col min="2824" max="2824" width="2.81640625" style="1" customWidth="1"/>
    <col min="2825" max="2825" width="12.453125" style="1" customWidth="1"/>
    <col min="2826" max="2826" width="3.453125" style="1" customWidth="1"/>
    <col min="2827" max="2827" width="14" style="1" customWidth="1"/>
    <col min="2828" max="3068" width="8.81640625" style="1"/>
    <col min="3069" max="3069" width="3.1796875" style="1" customWidth="1"/>
    <col min="3070" max="3070" width="32" style="1" customWidth="1"/>
    <col min="3071" max="3071" width="3.1796875" style="1" bestFit="1" customWidth="1"/>
    <col min="3072" max="3072" width="4.1796875" style="1" customWidth="1"/>
    <col min="3073" max="3073" width="10.81640625" style="1" bestFit="1" customWidth="1"/>
    <col min="3074" max="3074" width="2.81640625" style="1" bestFit="1" customWidth="1"/>
    <col min="3075" max="3075" width="3.1796875" style="1" customWidth="1"/>
    <col min="3076" max="3076" width="0" style="1" hidden="1" customWidth="1"/>
    <col min="3077" max="3077" width="9.1796875" style="1" customWidth="1"/>
    <col min="3078" max="3078" width="2.81640625" style="1" customWidth="1"/>
    <col min="3079" max="3079" width="11" style="1" customWidth="1"/>
    <col min="3080" max="3080" width="2.81640625" style="1" customWidth="1"/>
    <col min="3081" max="3081" width="12.453125" style="1" customWidth="1"/>
    <col min="3082" max="3082" width="3.453125" style="1" customWidth="1"/>
    <col min="3083" max="3083" width="14" style="1" customWidth="1"/>
    <col min="3084" max="3324" width="8.81640625" style="1"/>
    <col min="3325" max="3325" width="3.1796875" style="1" customWidth="1"/>
    <col min="3326" max="3326" width="32" style="1" customWidth="1"/>
    <col min="3327" max="3327" width="3.1796875" style="1" bestFit="1" customWidth="1"/>
    <col min="3328" max="3328" width="4.1796875" style="1" customWidth="1"/>
    <col min="3329" max="3329" width="10.81640625" style="1" bestFit="1" customWidth="1"/>
    <col min="3330" max="3330" width="2.81640625" style="1" bestFit="1" customWidth="1"/>
    <col min="3331" max="3331" width="3.1796875" style="1" customWidth="1"/>
    <col min="3332" max="3332" width="0" style="1" hidden="1" customWidth="1"/>
    <col min="3333" max="3333" width="9.1796875" style="1" customWidth="1"/>
    <col min="3334" max="3334" width="2.81640625" style="1" customWidth="1"/>
    <col min="3335" max="3335" width="11" style="1" customWidth="1"/>
    <col min="3336" max="3336" width="2.81640625" style="1" customWidth="1"/>
    <col min="3337" max="3337" width="12.453125" style="1" customWidth="1"/>
    <col min="3338" max="3338" width="3.453125" style="1" customWidth="1"/>
    <col min="3339" max="3339" width="14" style="1" customWidth="1"/>
    <col min="3340" max="3580" width="8.81640625" style="1"/>
    <col min="3581" max="3581" width="3.1796875" style="1" customWidth="1"/>
    <col min="3582" max="3582" width="32" style="1" customWidth="1"/>
    <col min="3583" max="3583" width="3.1796875" style="1" bestFit="1" customWidth="1"/>
    <col min="3584" max="3584" width="4.1796875" style="1" customWidth="1"/>
    <col min="3585" max="3585" width="10.81640625" style="1" bestFit="1" customWidth="1"/>
    <col min="3586" max="3586" width="2.81640625" style="1" bestFit="1" customWidth="1"/>
    <col min="3587" max="3587" width="3.1796875" style="1" customWidth="1"/>
    <col min="3588" max="3588" width="0" style="1" hidden="1" customWidth="1"/>
    <col min="3589" max="3589" width="9.1796875" style="1" customWidth="1"/>
    <col min="3590" max="3590" width="2.81640625" style="1" customWidth="1"/>
    <col min="3591" max="3591" width="11" style="1" customWidth="1"/>
    <col min="3592" max="3592" width="2.81640625" style="1" customWidth="1"/>
    <col min="3593" max="3593" width="12.453125" style="1" customWidth="1"/>
    <col min="3594" max="3594" width="3.453125" style="1" customWidth="1"/>
    <col min="3595" max="3595" width="14" style="1" customWidth="1"/>
    <col min="3596" max="3836" width="8.81640625" style="1"/>
    <col min="3837" max="3837" width="3.1796875" style="1" customWidth="1"/>
    <col min="3838" max="3838" width="32" style="1" customWidth="1"/>
    <col min="3839" max="3839" width="3.1796875" style="1" bestFit="1" customWidth="1"/>
    <col min="3840" max="3840" width="4.1796875" style="1" customWidth="1"/>
    <col min="3841" max="3841" width="10.81640625" style="1" bestFit="1" customWidth="1"/>
    <col min="3842" max="3842" width="2.81640625" style="1" bestFit="1" customWidth="1"/>
    <col min="3843" max="3843" width="3.1796875" style="1" customWidth="1"/>
    <col min="3844" max="3844" width="0" style="1" hidden="1" customWidth="1"/>
    <col min="3845" max="3845" width="9.1796875" style="1" customWidth="1"/>
    <col min="3846" max="3846" width="2.81640625" style="1" customWidth="1"/>
    <col min="3847" max="3847" width="11" style="1" customWidth="1"/>
    <col min="3848" max="3848" width="2.81640625" style="1" customWidth="1"/>
    <col min="3849" max="3849" width="12.453125" style="1" customWidth="1"/>
    <col min="3850" max="3850" width="3.453125" style="1" customWidth="1"/>
    <col min="3851" max="3851" width="14" style="1" customWidth="1"/>
    <col min="3852" max="4092" width="8.81640625" style="1"/>
    <col min="4093" max="4093" width="3.1796875" style="1" customWidth="1"/>
    <col min="4094" max="4094" width="32" style="1" customWidth="1"/>
    <col min="4095" max="4095" width="3.1796875" style="1" bestFit="1" customWidth="1"/>
    <col min="4096" max="4096" width="4.1796875" style="1" customWidth="1"/>
    <col min="4097" max="4097" width="10.81640625" style="1" bestFit="1" customWidth="1"/>
    <col min="4098" max="4098" width="2.81640625" style="1" bestFit="1" customWidth="1"/>
    <col min="4099" max="4099" width="3.1796875" style="1" customWidth="1"/>
    <col min="4100" max="4100" width="0" style="1" hidden="1" customWidth="1"/>
    <col min="4101" max="4101" width="9.1796875" style="1" customWidth="1"/>
    <col min="4102" max="4102" width="2.81640625" style="1" customWidth="1"/>
    <col min="4103" max="4103" width="11" style="1" customWidth="1"/>
    <col min="4104" max="4104" width="2.81640625" style="1" customWidth="1"/>
    <col min="4105" max="4105" width="12.453125" style="1" customWidth="1"/>
    <col min="4106" max="4106" width="3.453125" style="1" customWidth="1"/>
    <col min="4107" max="4107" width="14" style="1" customWidth="1"/>
    <col min="4108" max="4348" width="8.81640625" style="1"/>
    <col min="4349" max="4349" width="3.1796875" style="1" customWidth="1"/>
    <col min="4350" max="4350" width="32" style="1" customWidth="1"/>
    <col min="4351" max="4351" width="3.1796875" style="1" bestFit="1" customWidth="1"/>
    <col min="4352" max="4352" width="4.1796875" style="1" customWidth="1"/>
    <col min="4353" max="4353" width="10.81640625" style="1" bestFit="1" customWidth="1"/>
    <col min="4354" max="4354" width="2.81640625" style="1" bestFit="1" customWidth="1"/>
    <col min="4355" max="4355" width="3.1796875" style="1" customWidth="1"/>
    <col min="4356" max="4356" width="0" style="1" hidden="1" customWidth="1"/>
    <col min="4357" max="4357" width="9.1796875" style="1" customWidth="1"/>
    <col min="4358" max="4358" width="2.81640625" style="1" customWidth="1"/>
    <col min="4359" max="4359" width="11" style="1" customWidth="1"/>
    <col min="4360" max="4360" width="2.81640625" style="1" customWidth="1"/>
    <col min="4361" max="4361" width="12.453125" style="1" customWidth="1"/>
    <col min="4362" max="4362" width="3.453125" style="1" customWidth="1"/>
    <col min="4363" max="4363" width="14" style="1" customWidth="1"/>
    <col min="4364" max="4604" width="8.81640625" style="1"/>
    <col min="4605" max="4605" width="3.1796875" style="1" customWidth="1"/>
    <col min="4606" max="4606" width="32" style="1" customWidth="1"/>
    <col min="4607" max="4607" width="3.1796875" style="1" bestFit="1" customWidth="1"/>
    <col min="4608" max="4608" width="4.1796875" style="1" customWidth="1"/>
    <col min="4609" max="4609" width="10.81640625" style="1" bestFit="1" customWidth="1"/>
    <col min="4610" max="4610" width="2.81640625" style="1" bestFit="1" customWidth="1"/>
    <col min="4611" max="4611" width="3.1796875" style="1" customWidth="1"/>
    <col min="4612" max="4612" width="0" style="1" hidden="1" customWidth="1"/>
    <col min="4613" max="4613" width="9.1796875" style="1" customWidth="1"/>
    <col min="4614" max="4614" width="2.81640625" style="1" customWidth="1"/>
    <col min="4615" max="4615" width="11" style="1" customWidth="1"/>
    <col min="4616" max="4616" width="2.81640625" style="1" customWidth="1"/>
    <col min="4617" max="4617" width="12.453125" style="1" customWidth="1"/>
    <col min="4618" max="4618" width="3.453125" style="1" customWidth="1"/>
    <col min="4619" max="4619" width="14" style="1" customWidth="1"/>
    <col min="4620" max="4860" width="8.81640625" style="1"/>
    <col min="4861" max="4861" width="3.1796875" style="1" customWidth="1"/>
    <col min="4862" max="4862" width="32" style="1" customWidth="1"/>
    <col min="4863" max="4863" width="3.1796875" style="1" bestFit="1" customWidth="1"/>
    <col min="4864" max="4864" width="4.1796875" style="1" customWidth="1"/>
    <col min="4865" max="4865" width="10.81640625" style="1" bestFit="1" customWidth="1"/>
    <col min="4866" max="4866" width="2.81640625" style="1" bestFit="1" customWidth="1"/>
    <col min="4867" max="4867" width="3.1796875" style="1" customWidth="1"/>
    <col min="4868" max="4868" width="0" style="1" hidden="1" customWidth="1"/>
    <col min="4869" max="4869" width="9.1796875" style="1" customWidth="1"/>
    <col min="4870" max="4870" width="2.81640625" style="1" customWidth="1"/>
    <col min="4871" max="4871" width="11" style="1" customWidth="1"/>
    <col min="4872" max="4872" width="2.81640625" style="1" customWidth="1"/>
    <col min="4873" max="4873" width="12.453125" style="1" customWidth="1"/>
    <col min="4874" max="4874" width="3.453125" style="1" customWidth="1"/>
    <col min="4875" max="4875" width="14" style="1" customWidth="1"/>
    <col min="4876" max="5116" width="8.81640625" style="1"/>
    <col min="5117" max="5117" width="3.1796875" style="1" customWidth="1"/>
    <col min="5118" max="5118" width="32" style="1" customWidth="1"/>
    <col min="5119" max="5119" width="3.1796875" style="1" bestFit="1" customWidth="1"/>
    <col min="5120" max="5120" width="4.1796875" style="1" customWidth="1"/>
    <col min="5121" max="5121" width="10.81640625" style="1" bestFit="1" customWidth="1"/>
    <col min="5122" max="5122" width="2.81640625" style="1" bestFit="1" customWidth="1"/>
    <col min="5123" max="5123" width="3.1796875" style="1" customWidth="1"/>
    <col min="5124" max="5124" width="0" style="1" hidden="1" customWidth="1"/>
    <col min="5125" max="5125" width="9.1796875" style="1" customWidth="1"/>
    <col min="5126" max="5126" width="2.81640625" style="1" customWidth="1"/>
    <col min="5127" max="5127" width="11" style="1" customWidth="1"/>
    <col min="5128" max="5128" width="2.81640625" style="1" customWidth="1"/>
    <col min="5129" max="5129" width="12.453125" style="1" customWidth="1"/>
    <col min="5130" max="5130" width="3.453125" style="1" customWidth="1"/>
    <col min="5131" max="5131" width="14" style="1" customWidth="1"/>
    <col min="5132" max="5372" width="8.81640625" style="1"/>
    <col min="5373" max="5373" width="3.1796875" style="1" customWidth="1"/>
    <col min="5374" max="5374" width="32" style="1" customWidth="1"/>
    <col min="5375" max="5375" width="3.1796875" style="1" bestFit="1" customWidth="1"/>
    <col min="5376" max="5376" width="4.1796875" style="1" customWidth="1"/>
    <col min="5377" max="5377" width="10.81640625" style="1" bestFit="1" customWidth="1"/>
    <col min="5378" max="5378" width="2.81640625" style="1" bestFit="1" customWidth="1"/>
    <col min="5379" max="5379" width="3.1796875" style="1" customWidth="1"/>
    <col min="5380" max="5380" width="0" style="1" hidden="1" customWidth="1"/>
    <col min="5381" max="5381" width="9.1796875" style="1" customWidth="1"/>
    <col min="5382" max="5382" width="2.81640625" style="1" customWidth="1"/>
    <col min="5383" max="5383" width="11" style="1" customWidth="1"/>
    <col min="5384" max="5384" width="2.81640625" style="1" customWidth="1"/>
    <col min="5385" max="5385" width="12.453125" style="1" customWidth="1"/>
    <col min="5386" max="5386" width="3.453125" style="1" customWidth="1"/>
    <col min="5387" max="5387" width="14" style="1" customWidth="1"/>
    <col min="5388" max="5628" width="8.81640625" style="1"/>
    <col min="5629" max="5629" width="3.1796875" style="1" customWidth="1"/>
    <col min="5630" max="5630" width="32" style="1" customWidth="1"/>
    <col min="5631" max="5631" width="3.1796875" style="1" bestFit="1" customWidth="1"/>
    <col min="5632" max="5632" width="4.1796875" style="1" customWidth="1"/>
    <col min="5633" max="5633" width="10.81640625" style="1" bestFit="1" customWidth="1"/>
    <col min="5634" max="5634" width="2.81640625" style="1" bestFit="1" customWidth="1"/>
    <col min="5635" max="5635" width="3.1796875" style="1" customWidth="1"/>
    <col min="5636" max="5636" width="0" style="1" hidden="1" customWidth="1"/>
    <col min="5637" max="5637" width="9.1796875" style="1" customWidth="1"/>
    <col min="5638" max="5638" width="2.81640625" style="1" customWidth="1"/>
    <col min="5639" max="5639" width="11" style="1" customWidth="1"/>
    <col min="5640" max="5640" width="2.81640625" style="1" customWidth="1"/>
    <col min="5641" max="5641" width="12.453125" style="1" customWidth="1"/>
    <col min="5642" max="5642" width="3.453125" style="1" customWidth="1"/>
    <col min="5643" max="5643" width="14" style="1" customWidth="1"/>
    <col min="5644" max="5884" width="8.81640625" style="1"/>
    <col min="5885" max="5885" width="3.1796875" style="1" customWidth="1"/>
    <col min="5886" max="5886" width="32" style="1" customWidth="1"/>
    <col min="5887" max="5887" width="3.1796875" style="1" bestFit="1" customWidth="1"/>
    <col min="5888" max="5888" width="4.1796875" style="1" customWidth="1"/>
    <col min="5889" max="5889" width="10.81640625" style="1" bestFit="1" customWidth="1"/>
    <col min="5890" max="5890" width="2.81640625" style="1" bestFit="1" customWidth="1"/>
    <col min="5891" max="5891" width="3.1796875" style="1" customWidth="1"/>
    <col min="5892" max="5892" width="0" style="1" hidden="1" customWidth="1"/>
    <col min="5893" max="5893" width="9.1796875" style="1" customWidth="1"/>
    <col min="5894" max="5894" width="2.81640625" style="1" customWidth="1"/>
    <col min="5895" max="5895" width="11" style="1" customWidth="1"/>
    <col min="5896" max="5896" width="2.81640625" style="1" customWidth="1"/>
    <col min="5897" max="5897" width="12.453125" style="1" customWidth="1"/>
    <col min="5898" max="5898" width="3.453125" style="1" customWidth="1"/>
    <col min="5899" max="5899" width="14" style="1" customWidth="1"/>
    <col min="5900" max="6140" width="8.81640625" style="1"/>
    <col min="6141" max="6141" width="3.1796875" style="1" customWidth="1"/>
    <col min="6142" max="6142" width="32" style="1" customWidth="1"/>
    <col min="6143" max="6143" width="3.1796875" style="1" bestFit="1" customWidth="1"/>
    <col min="6144" max="6144" width="4.1796875" style="1" customWidth="1"/>
    <col min="6145" max="6145" width="10.81640625" style="1" bestFit="1" customWidth="1"/>
    <col min="6146" max="6146" width="2.81640625" style="1" bestFit="1" customWidth="1"/>
    <col min="6147" max="6147" width="3.1796875" style="1" customWidth="1"/>
    <col min="6148" max="6148" width="0" style="1" hidden="1" customWidth="1"/>
    <col min="6149" max="6149" width="9.1796875" style="1" customWidth="1"/>
    <col min="6150" max="6150" width="2.81640625" style="1" customWidth="1"/>
    <col min="6151" max="6151" width="11" style="1" customWidth="1"/>
    <col min="6152" max="6152" width="2.81640625" style="1" customWidth="1"/>
    <col min="6153" max="6153" width="12.453125" style="1" customWidth="1"/>
    <col min="6154" max="6154" width="3.453125" style="1" customWidth="1"/>
    <col min="6155" max="6155" width="14" style="1" customWidth="1"/>
    <col min="6156" max="6396" width="8.81640625" style="1"/>
    <col min="6397" max="6397" width="3.1796875" style="1" customWidth="1"/>
    <col min="6398" max="6398" width="32" style="1" customWidth="1"/>
    <col min="6399" max="6399" width="3.1796875" style="1" bestFit="1" customWidth="1"/>
    <col min="6400" max="6400" width="4.1796875" style="1" customWidth="1"/>
    <col min="6401" max="6401" width="10.81640625" style="1" bestFit="1" customWidth="1"/>
    <col min="6402" max="6402" width="2.81640625" style="1" bestFit="1" customWidth="1"/>
    <col min="6403" max="6403" width="3.1796875" style="1" customWidth="1"/>
    <col min="6404" max="6404" width="0" style="1" hidden="1" customWidth="1"/>
    <col min="6405" max="6405" width="9.1796875" style="1" customWidth="1"/>
    <col min="6406" max="6406" width="2.81640625" style="1" customWidth="1"/>
    <col min="6407" max="6407" width="11" style="1" customWidth="1"/>
    <col min="6408" max="6408" width="2.81640625" style="1" customWidth="1"/>
    <col min="6409" max="6409" width="12.453125" style="1" customWidth="1"/>
    <col min="6410" max="6410" width="3.453125" style="1" customWidth="1"/>
    <col min="6411" max="6411" width="14" style="1" customWidth="1"/>
    <col min="6412" max="6652" width="8.81640625" style="1"/>
    <col min="6653" max="6653" width="3.1796875" style="1" customWidth="1"/>
    <col min="6654" max="6654" width="32" style="1" customWidth="1"/>
    <col min="6655" max="6655" width="3.1796875" style="1" bestFit="1" customWidth="1"/>
    <col min="6656" max="6656" width="4.1796875" style="1" customWidth="1"/>
    <col min="6657" max="6657" width="10.81640625" style="1" bestFit="1" customWidth="1"/>
    <col min="6658" max="6658" width="2.81640625" style="1" bestFit="1" customWidth="1"/>
    <col min="6659" max="6659" width="3.1796875" style="1" customWidth="1"/>
    <col min="6660" max="6660" width="0" style="1" hidden="1" customWidth="1"/>
    <col min="6661" max="6661" width="9.1796875" style="1" customWidth="1"/>
    <col min="6662" max="6662" width="2.81640625" style="1" customWidth="1"/>
    <col min="6663" max="6663" width="11" style="1" customWidth="1"/>
    <col min="6664" max="6664" width="2.81640625" style="1" customWidth="1"/>
    <col min="6665" max="6665" width="12.453125" style="1" customWidth="1"/>
    <col min="6666" max="6666" width="3.453125" style="1" customWidth="1"/>
    <col min="6667" max="6667" width="14" style="1" customWidth="1"/>
    <col min="6668" max="6908" width="8.81640625" style="1"/>
    <col min="6909" max="6909" width="3.1796875" style="1" customWidth="1"/>
    <col min="6910" max="6910" width="32" style="1" customWidth="1"/>
    <col min="6911" max="6911" width="3.1796875" style="1" bestFit="1" customWidth="1"/>
    <col min="6912" max="6912" width="4.1796875" style="1" customWidth="1"/>
    <col min="6913" max="6913" width="10.81640625" style="1" bestFit="1" customWidth="1"/>
    <col min="6914" max="6914" width="2.81640625" style="1" bestFit="1" customWidth="1"/>
    <col min="6915" max="6915" width="3.1796875" style="1" customWidth="1"/>
    <col min="6916" max="6916" width="0" style="1" hidden="1" customWidth="1"/>
    <col min="6917" max="6917" width="9.1796875" style="1" customWidth="1"/>
    <col min="6918" max="6918" width="2.81640625" style="1" customWidth="1"/>
    <col min="6919" max="6919" width="11" style="1" customWidth="1"/>
    <col min="6920" max="6920" width="2.81640625" style="1" customWidth="1"/>
    <col min="6921" max="6921" width="12.453125" style="1" customWidth="1"/>
    <col min="6922" max="6922" width="3.453125" style="1" customWidth="1"/>
    <col min="6923" max="6923" width="14" style="1" customWidth="1"/>
    <col min="6924" max="7164" width="8.81640625" style="1"/>
    <col min="7165" max="7165" width="3.1796875" style="1" customWidth="1"/>
    <col min="7166" max="7166" width="32" style="1" customWidth="1"/>
    <col min="7167" max="7167" width="3.1796875" style="1" bestFit="1" customWidth="1"/>
    <col min="7168" max="7168" width="4.1796875" style="1" customWidth="1"/>
    <col min="7169" max="7169" width="10.81640625" style="1" bestFit="1" customWidth="1"/>
    <col min="7170" max="7170" width="2.81640625" style="1" bestFit="1" customWidth="1"/>
    <col min="7171" max="7171" width="3.1796875" style="1" customWidth="1"/>
    <col min="7172" max="7172" width="0" style="1" hidden="1" customWidth="1"/>
    <col min="7173" max="7173" width="9.1796875" style="1" customWidth="1"/>
    <col min="7174" max="7174" width="2.81640625" style="1" customWidth="1"/>
    <col min="7175" max="7175" width="11" style="1" customWidth="1"/>
    <col min="7176" max="7176" width="2.81640625" style="1" customWidth="1"/>
    <col min="7177" max="7177" width="12.453125" style="1" customWidth="1"/>
    <col min="7178" max="7178" width="3.453125" style="1" customWidth="1"/>
    <col min="7179" max="7179" width="14" style="1" customWidth="1"/>
    <col min="7180" max="7420" width="8.81640625" style="1"/>
    <col min="7421" max="7421" width="3.1796875" style="1" customWidth="1"/>
    <col min="7422" max="7422" width="32" style="1" customWidth="1"/>
    <col min="7423" max="7423" width="3.1796875" style="1" bestFit="1" customWidth="1"/>
    <col min="7424" max="7424" width="4.1796875" style="1" customWidth="1"/>
    <col min="7425" max="7425" width="10.81640625" style="1" bestFit="1" customWidth="1"/>
    <col min="7426" max="7426" width="2.81640625" style="1" bestFit="1" customWidth="1"/>
    <col min="7427" max="7427" width="3.1796875" style="1" customWidth="1"/>
    <col min="7428" max="7428" width="0" style="1" hidden="1" customWidth="1"/>
    <col min="7429" max="7429" width="9.1796875" style="1" customWidth="1"/>
    <col min="7430" max="7430" width="2.81640625" style="1" customWidth="1"/>
    <col min="7431" max="7431" width="11" style="1" customWidth="1"/>
    <col min="7432" max="7432" width="2.81640625" style="1" customWidth="1"/>
    <col min="7433" max="7433" width="12.453125" style="1" customWidth="1"/>
    <col min="7434" max="7434" width="3.453125" style="1" customWidth="1"/>
    <col min="7435" max="7435" width="14" style="1" customWidth="1"/>
    <col min="7436" max="7676" width="8.81640625" style="1"/>
    <col min="7677" max="7677" width="3.1796875" style="1" customWidth="1"/>
    <col min="7678" max="7678" width="32" style="1" customWidth="1"/>
    <col min="7679" max="7679" width="3.1796875" style="1" bestFit="1" customWidth="1"/>
    <col min="7680" max="7680" width="4.1796875" style="1" customWidth="1"/>
    <col min="7681" max="7681" width="10.81640625" style="1" bestFit="1" customWidth="1"/>
    <col min="7682" max="7682" width="2.81640625" style="1" bestFit="1" customWidth="1"/>
    <col min="7683" max="7683" width="3.1796875" style="1" customWidth="1"/>
    <col min="7684" max="7684" width="0" style="1" hidden="1" customWidth="1"/>
    <col min="7685" max="7685" width="9.1796875" style="1" customWidth="1"/>
    <col min="7686" max="7686" width="2.81640625" style="1" customWidth="1"/>
    <col min="7687" max="7687" width="11" style="1" customWidth="1"/>
    <col min="7688" max="7688" width="2.81640625" style="1" customWidth="1"/>
    <col min="7689" max="7689" width="12.453125" style="1" customWidth="1"/>
    <col min="7690" max="7690" width="3.453125" style="1" customWidth="1"/>
    <col min="7691" max="7691" width="14" style="1" customWidth="1"/>
    <col min="7692" max="7932" width="8.81640625" style="1"/>
    <col min="7933" max="7933" width="3.1796875" style="1" customWidth="1"/>
    <col min="7934" max="7934" width="32" style="1" customWidth="1"/>
    <col min="7935" max="7935" width="3.1796875" style="1" bestFit="1" customWidth="1"/>
    <col min="7936" max="7936" width="4.1796875" style="1" customWidth="1"/>
    <col min="7937" max="7937" width="10.81640625" style="1" bestFit="1" customWidth="1"/>
    <col min="7938" max="7938" width="2.81640625" style="1" bestFit="1" customWidth="1"/>
    <col min="7939" max="7939" width="3.1796875" style="1" customWidth="1"/>
    <col min="7940" max="7940" width="0" style="1" hidden="1" customWidth="1"/>
    <col min="7941" max="7941" width="9.1796875" style="1" customWidth="1"/>
    <col min="7942" max="7942" width="2.81640625" style="1" customWidth="1"/>
    <col min="7943" max="7943" width="11" style="1" customWidth="1"/>
    <col min="7944" max="7944" width="2.81640625" style="1" customWidth="1"/>
    <col min="7945" max="7945" width="12.453125" style="1" customWidth="1"/>
    <col min="7946" max="7946" width="3.453125" style="1" customWidth="1"/>
    <col min="7947" max="7947" width="14" style="1" customWidth="1"/>
    <col min="7948" max="8188" width="8.81640625" style="1"/>
    <col min="8189" max="8189" width="3.1796875" style="1" customWidth="1"/>
    <col min="8190" max="8190" width="32" style="1" customWidth="1"/>
    <col min="8191" max="8191" width="3.1796875" style="1" bestFit="1" customWidth="1"/>
    <col min="8192" max="8192" width="4.1796875" style="1" customWidth="1"/>
    <col min="8193" max="8193" width="10.81640625" style="1" bestFit="1" customWidth="1"/>
    <col min="8194" max="8194" width="2.81640625" style="1" bestFit="1" customWidth="1"/>
    <col min="8195" max="8195" width="3.1796875" style="1" customWidth="1"/>
    <col min="8196" max="8196" width="0" style="1" hidden="1" customWidth="1"/>
    <col min="8197" max="8197" width="9.1796875" style="1" customWidth="1"/>
    <col min="8198" max="8198" width="2.81640625" style="1" customWidth="1"/>
    <col min="8199" max="8199" width="11" style="1" customWidth="1"/>
    <col min="8200" max="8200" width="2.81640625" style="1" customWidth="1"/>
    <col min="8201" max="8201" width="12.453125" style="1" customWidth="1"/>
    <col min="8202" max="8202" width="3.453125" style="1" customWidth="1"/>
    <col min="8203" max="8203" width="14" style="1" customWidth="1"/>
    <col min="8204" max="8444" width="8.81640625" style="1"/>
    <col min="8445" max="8445" width="3.1796875" style="1" customWidth="1"/>
    <col min="8446" max="8446" width="32" style="1" customWidth="1"/>
    <col min="8447" max="8447" width="3.1796875" style="1" bestFit="1" customWidth="1"/>
    <col min="8448" max="8448" width="4.1796875" style="1" customWidth="1"/>
    <col min="8449" max="8449" width="10.81640625" style="1" bestFit="1" customWidth="1"/>
    <col min="8450" max="8450" width="2.81640625" style="1" bestFit="1" customWidth="1"/>
    <col min="8451" max="8451" width="3.1796875" style="1" customWidth="1"/>
    <col min="8452" max="8452" width="0" style="1" hidden="1" customWidth="1"/>
    <col min="8453" max="8453" width="9.1796875" style="1" customWidth="1"/>
    <col min="8454" max="8454" width="2.81640625" style="1" customWidth="1"/>
    <col min="8455" max="8455" width="11" style="1" customWidth="1"/>
    <col min="8456" max="8456" width="2.81640625" style="1" customWidth="1"/>
    <col min="8457" max="8457" width="12.453125" style="1" customWidth="1"/>
    <col min="8458" max="8458" width="3.453125" style="1" customWidth="1"/>
    <col min="8459" max="8459" width="14" style="1" customWidth="1"/>
    <col min="8460" max="8700" width="8.81640625" style="1"/>
    <col min="8701" max="8701" width="3.1796875" style="1" customWidth="1"/>
    <col min="8702" max="8702" width="32" style="1" customWidth="1"/>
    <col min="8703" max="8703" width="3.1796875" style="1" bestFit="1" customWidth="1"/>
    <col min="8704" max="8704" width="4.1796875" style="1" customWidth="1"/>
    <col min="8705" max="8705" width="10.81640625" style="1" bestFit="1" customWidth="1"/>
    <col min="8706" max="8706" width="2.81640625" style="1" bestFit="1" customWidth="1"/>
    <col min="8707" max="8707" width="3.1796875" style="1" customWidth="1"/>
    <col min="8708" max="8708" width="0" style="1" hidden="1" customWidth="1"/>
    <col min="8709" max="8709" width="9.1796875" style="1" customWidth="1"/>
    <col min="8710" max="8710" width="2.81640625" style="1" customWidth="1"/>
    <col min="8711" max="8711" width="11" style="1" customWidth="1"/>
    <col min="8712" max="8712" width="2.81640625" style="1" customWidth="1"/>
    <col min="8713" max="8713" width="12.453125" style="1" customWidth="1"/>
    <col min="8714" max="8714" width="3.453125" style="1" customWidth="1"/>
    <col min="8715" max="8715" width="14" style="1" customWidth="1"/>
    <col min="8716" max="8956" width="8.81640625" style="1"/>
    <col min="8957" max="8957" width="3.1796875" style="1" customWidth="1"/>
    <col min="8958" max="8958" width="32" style="1" customWidth="1"/>
    <col min="8959" max="8959" width="3.1796875" style="1" bestFit="1" customWidth="1"/>
    <col min="8960" max="8960" width="4.1796875" style="1" customWidth="1"/>
    <col min="8961" max="8961" width="10.81640625" style="1" bestFit="1" customWidth="1"/>
    <col min="8962" max="8962" width="2.81640625" style="1" bestFit="1" customWidth="1"/>
    <col min="8963" max="8963" width="3.1796875" style="1" customWidth="1"/>
    <col min="8964" max="8964" width="0" style="1" hidden="1" customWidth="1"/>
    <col min="8965" max="8965" width="9.1796875" style="1" customWidth="1"/>
    <col min="8966" max="8966" width="2.81640625" style="1" customWidth="1"/>
    <col min="8967" max="8967" width="11" style="1" customWidth="1"/>
    <col min="8968" max="8968" width="2.81640625" style="1" customWidth="1"/>
    <col min="8969" max="8969" width="12.453125" style="1" customWidth="1"/>
    <col min="8970" max="8970" width="3.453125" style="1" customWidth="1"/>
    <col min="8971" max="8971" width="14" style="1" customWidth="1"/>
    <col min="8972" max="9212" width="8.81640625" style="1"/>
    <col min="9213" max="9213" width="3.1796875" style="1" customWidth="1"/>
    <col min="9214" max="9214" width="32" style="1" customWidth="1"/>
    <col min="9215" max="9215" width="3.1796875" style="1" bestFit="1" customWidth="1"/>
    <col min="9216" max="9216" width="4.1796875" style="1" customWidth="1"/>
    <col min="9217" max="9217" width="10.81640625" style="1" bestFit="1" customWidth="1"/>
    <col min="9218" max="9218" width="2.81640625" style="1" bestFit="1" customWidth="1"/>
    <col min="9219" max="9219" width="3.1796875" style="1" customWidth="1"/>
    <col min="9220" max="9220" width="0" style="1" hidden="1" customWidth="1"/>
    <col min="9221" max="9221" width="9.1796875" style="1" customWidth="1"/>
    <col min="9222" max="9222" width="2.81640625" style="1" customWidth="1"/>
    <col min="9223" max="9223" width="11" style="1" customWidth="1"/>
    <col min="9224" max="9224" width="2.81640625" style="1" customWidth="1"/>
    <col min="9225" max="9225" width="12.453125" style="1" customWidth="1"/>
    <col min="9226" max="9226" width="3.453125" style="1" customWidth="1"/>
    <col min="9227" max="9227" width="14" style="1" customWidth="1"/>
    <col min="9228" max="9468" width="8.81640625" style="1"/>
    <col min="9469" max="9469" width="3.1796875" style="1" customWidth="1"/>
    <col min="9470" max="9470" width="32" style="1" customWidth="1"/>
    <col min="9471" max="9471" width="3.1796875" style="1" bestFit="1" customWidth="1"/>
    <col min="9472" max="9472" width="4.1796875" style="1" customWidth="1"/>
    <col min="9473" max="9473" width="10.81640625" style="1" bestFit="1" customWidth="1"/>
    <col min="9474" max="9474" width="2.81640625" style="1" bestFit="1" customWidth="1"/>
    <col min="9475" max="9475" width="3.1796875" style="1" customWidth="1"/>
    <col min="9476" max="9476" width="0" style="1" hidden="1" customWidth="1"/>
    <col min="9477" max="9477" width="9.1796875" style="1" customWidth="1"/>
    <col min="9478" max="9478" width="2.81640625" style="1" customWidth="1"/>
    <col min="9479" max="9479" width="11" style="1" customWidth="1"/>
    <col min="9480" max="9480" width="2.81640625" style="1" customWidth="1"/>
    <col min="9481" max="9481" width="12.453125" style="1" customWidth="1"/>
    <col min="9482" max="9482" width="3.453125" style="1" customWidth="1"/>
    <col min="9483" max="9483" width="14" style="1" customWidth="1"/>
    <col min="9484" max="9724" width="8.81640625" style="1"/>
    <col min="9725" max="9725" width="3.1796875" style="1" customWidth="1"/>
    <col min="9726" max="9726" width="32" style="1" customWidth="1"/>
    <col min="9727" max="9727" width="3.1796875" style="1" bestFit="1" customWidth="1"/>
    <col min="9728" max="9728" width="4.1796875" style="1" customWidth="1"/>
    <col min="9729" max="9729" width="10.81640625" style="1" bestFit="1" customWidth="1"/>
    <col min="9730" max="9730" width="2.81640625" style="1" bestFit="1" customWidth="1"/>
    <col min="9731" max="9731" width="3.1796875" style="1" customWidth="1"/>
    <col min="9732" max="9732" width="0" style="1" hidden="1" customWidth="1"/>
    <col min="9733" max="9733" width="9.1796875" style="1" customWidth="1"/>
    <col min="9734" max="9734" width="2.81640625" style="1" customWidth="1"/>
    <col min="9735" max="9735" width="11" style="1" customWidth="1"/>
    <col min="9736" max="9736" width="2.81640625" style="1" customWidth="1"/>
    <col min="9737" max="9737" width="12.453125" style="1" customWidth="1"/>
    <col min="9738" max="9738" width="3.453125" style="1" customWidth="1"/>
    <col min="9739" max="9739" width="14" style="1" customWidth="1"/>
    <col min="9740" max="9980" width="8.81640625" style="1"/>
    <col min="9981" max="9981" width="3.1796875" style="1" customWidth="1"/>
    <col min="9982" max="9982" width="32" style="1" customWidth="1"/>
    <col min="9983" max="9983" width="3.1796875" style="1" bestFit="1" customWidth="1"/>
    <col min="9984" max="9984" width="4.1796875" style="1" customWidth="1"/>
    <col min="9985" max="9985" width="10.81640625" style="1" bestFit="1" customWidth="1"/>
    <col min="9986" max="9986" width="2.81640625" style="1" bestFit="1" customWidth="1"/>
    <col min="9987" max="9987" width="3.1796875" style="1" customWidth="1"/>
    <col min="9988" max="9988" width="0" style="1" hidden="1" customWidth="1"/>
    <col min="9989" max="9989" width="9.1796875" style="1" customWidth="1"/>
    <col min="9990" max="9990" width="2.81640625" style="1" customWidth="1"/>
    <col min="9991" max="9991" width="11" style="1" customWidth="1"/>
    <col min="9992" max="9992" width="2.81640625" style="1" customWidth="1"/>
    <col min="9993" max="9993" width="12.453125" style="1" customWidth="1"/>
    <col min="9994" max="9994" width="3.453125" style="1" customWidth="1"/>
    <col min="9995" max="9995" width="14" style="1" customWidth="1"/>
    <col min="9996" max="10236" width="8.81640625" style="1"/>
    <col min="10237" max="10237" width="3.1796875" style="1" customWidth="1"/>
    <col min="10238" max="10238" width="32" style="1" customWidth="1"/>
    <col min="10239" max="10239" width="3.1796875" style="1" bestFit="1" customWidth="1"/>
    <col min="10240" max="10240" width="4.1796875" style="1" customWidth="1"/>
    <col min="10241" max="10241" width="10.81640625" style="1" bestFit="1" customWidth="1"/>
    <col min="10242" max="10242" width="2.81640625" style="1" bestFit="1" customWidth="1"/>
    <col min="10243" max="10243" width="3.1796875" style="1" customWidth="1"/>
    <col min="10244" max="10244" width="0" style="1" hidden="1" customWidth="1"/>
    <col min="10245" max="10245" width="9.1796875" style="1" customWidth="1"/>
    <col min="10246" max="10246" width="2.81640625" style="1" customWidth="1"/>
    <col min="10247" max="10247" width="11" style="1" customWidth="1"/>
    <col min="10248" max="10248" width="2.81640625" style="1" customWidth="1"/>
    <col min="10249" max="10249" width="12.453125" style="1" customWidth="1"/>
    <col min="10250" max="10250" width="3.453125" style="1" customWidth="1"/>
    <col min="10251" max="10251" width="14" style="1" customWidth="1"/>
    <col min="10252" max="10492" width="8.81640625" style="1"/>
    <col min="10493" max="10493" width="3.1796875" style="1" customWidth="1"/>
    <col min="10494" max="10494" width="32" style="1" customWidth="1"/>
    <col min="10495" max="10495" width="3.1796875" style="1" bestFit="1" customWidth="1"/>
    <col min="10496" max="10496" width="4.1796875" style="1" customWidth="1"/>
    <col min="10497" max="10497" width="10.81640625" style="1" bestFit="1" customWidth="1"/>
    <col min="10498" max="10498" width="2.81640625" style="1" bestFit="1" customWidth="1"/>
    <col min="10499" max="10499" width="3.1796875" style="1" customWidth="1"/>
    <col min="10500" max="10500" width="0" style="1" hidden="1" customWidth="1"/>
    <col min="10501" max="10501" width="9.1796875" style="1" customWidth="1"/>
    <col min="10502" max="10502" width="2.81640625" style="1" customWidth="1"/>
    <col min="10503" max="10503" width="11" style="1" customWidth="1"/>
    <col min="10504" max="10504" width="2.81640625" style="1" customWidth="1"/>
    <col min="10505" max="10505" width="12.453125" style="1" customWidth="1"/>
    <col min="10506" max="10506" width="3.453125" style="1" customWidth="1"/>
    <col min="10507" max="10507" width="14" style="1" customWidth="1"/>
    <col min="10508" max="10748" width="8.81640625" style="1"/>
    <col min="10749" max="10749" width="3.1796875" style="1" customWidth="1"/>
    <col min="10750" max="10750" width="32" style="1" customWidth="1"/>
    <col min="10751" max="10751" width="3.1796875" style="1" bestFit="1" customWidth="1"/>
    <col min="10752" max="10752" width="4.1796875" style="1" customWidth="1"/>
    <col min="10753" max="10753" width="10.81640625" style="1" bestFit="1" customWidth="1"/>
    <col min="10754" max="10754" width="2.81640625" style="1" bestFit="1" customWidth="1"/>
    <col min="10755" max="10755" width="3.1796875" style="1" customWidth="1"/>
    <col min="10756" max="10756" width="0" style="1" hidden="1" customWidth="1"/>
    <col min="10757" max="10757" width="9.1796875" style="1" customWidth="1"/>
    <col min="10758" max="10758" width="2.81640625" style="1" customWidth="1"/>
    <col min="10759" max="10759" width="11" style="1" customWidth="1"/>
    <col min="10760" max="10760" width="2.81640625" style="1" customWidth="1"/>
    <col min="10761" max="10761" width="12.453125" style="1" customWidth="1"/>
    <col min="10762" max="10762" width="3.453125" style="1" customWidth="1"/>
    <col min="10763" max="10763" width="14" style="1" customWidth="1"/>
    <col min="10764" max="11004" width="8.81640625" style="1"/>
    <col min="11005" max="11005" width="3.1796875" style="1" customWidth="1"/>
    <col min="11006" max="11006" width="32" style="1" customWidth="1"/>
    <col min="11007" max="11007" width="3.1796875" style="1" bestFit="1" customWidth="1"/>
    <col min="11008" max="11008" width="4.1796875" style="1" customWidth="1"/>
    <col min="11009" max="11009" width="10.81640625" style="1" bestFit="1" customWidth="1"/>
    <col min="11010" max="11010" width="2.81640625" style="1" bestFit="1" customWidth="1"/>
    <col min="11011" max="11011" width="3.1796875" style="1" customWidth="1"/>
    <col min="11012" max="11012" width="0" style="1" hidden="1" customWidth="1"/>
    <col min="11013" max="11013" width="9.1796875" style="1" customWidth="1"/>
    <col min="11014" max="11014" width="2.81640625" style="1" customWidth="1"/>
    <col min="11015" max="11015" width="11" style="1" customWidth="1"/>
    <col min="11016" max="11016" width="2.81640625" style="1" customWidth="1"/>
    <col min="11017" max="11017" width="12.453125" style="1" customWidth="1"/>
    <col min="11018" max="11018" width="3.453125" style="1" customWidth="1"/>
    <col min="11019" max="11019" width="14" style="1" customWidth="1"/>
    <col min="11020" max="11260" width="8.81640625" style="1"/>
    <col min="11261" max="11261" width="3.1796875" style="1" customWidth="1"/>
    <col min="11262" max="11262" width="32" style="1" customWidth="1"/>
    <col min="11263" max="11263" width="3.1796875" style="1" bestFit="1" customWidth="1"/>
    <col min="11264" max="11264" width="4.1796875" style="1" customWidth="1"/>
    <col min="11265" max="11265" width="10.81640625" style="1" bestFit="1" customWidth="1"/>
    <col min="11266" max="11266" width="2.81640625" style="1" bestFit="1" customWidth="1"/>
    <col min="11267" max="11267" width="3.1796875" style="1" customWidth="1"/>
    <col min="11268" max="11268" width="0" style="1" hidden="1" customWidth="1"/>
    <col min="11269" max="11269" width="9.1796875" style="1" customWidth="1"/>
    <col min="11270" max="11270" width="2.81640625" style="1" customWidth="1"/>
    <col min="11271" max="11271" width="11" style="1" customWidth="1"/>
    <col min="11272" max="11272" width="2.81640625" style="1" customWidth="1"/>
    <col min="11273" max="11273" width="12.453125" style="1" customWidth="1"/>
    <col min="11274" max="11274" width="3.453125" style="1" customWidth="1"/>
    <col min="11275" max="11275" width="14" style="1" customWidth="1"/>
    <col min="11276" max="11516" width="8.81640625" style="1"/>
    <col min="11517" max="11517" width="3.1796875" style="1" customWidth="1"/>
    <col min="11518" max="11518" width="32" style="1" customWidth="1"/>
    <col min="11519" max="11519" width="3.1796875" style="1" bestFit="1" customWidth="1"/>
    <col min="11520" max="11520" width="4.1796875" style="1" customWidth="1"/>
    <col min="11521" max="11521" width="10.81640625" style="1" bestFit="1" customWidth="1"/>
    <col min="11522" max="11522" width="2.81640625" style="1" bestFit="1" customWidth="1"/>
    <col min="11523" max="11523" width="3.1796875" style="1" customWidth="1"/>
    <col min="11524" max="11524" width="0" style="1" hidden="1" customWidth="1"/>
    <col min="11525" max="11525" width="9.1796875" style="1" customWidth="1"/>
    <col min="11526" max="11526" width="2.81640625" style="1" customWidth="1"/>
    <col min="11527" max="11527" width="11" style="1" customWidth="1"/>
    <col min="11528" max="11528" width="2.81640625" style="1" customWidth="1"/>
    <col min="11529" max="11529" width="12.453125" style="1" customWidth="1"/>
    <col min="11530" max="11530" width="3.453125" style="1" customWidth="1"/>
    <col min="11531" max="11531" width="14" style="1" customWidth="1"/>
    <col min="11532" max="11772" width="8.81640625" style="1"/>
    <col min="11773" max="11773" width="3.1796875" style="1" customWidth="1"/>
    <col min="11774" max="11774" width="32" style="1" customWidth="1"/>
    <col min="11775" max="11775" width="3.1796875" style="1" bestFit="1" customWidth="1"/>
    <col min="11776" max="11776" width="4.1796875" style="1" customWidth="1"/>
    <col min="11777" max="11777" width="10.81640625" style="1" bestFit="1" customWidth="1"/>
    <col min="11778" max="11778" width="2.81640625" style="1" bestFit="1" customWidth="1"/>
    <col min="11779" max="11779" width="3.1796875" style="1" customWidth="1"/>
    <col min="11780" max="11780" width="0" style="1" hidden="1" customWidth="1"/>
    <col min="11781" max="11781" width="9.1796875" style="1" customWidth="1"/>
    <col min="11782" max="11782" width="2.81640625" style="1" customWidth="1"/>
    <col min="11783" max="11783" width="11" style="1" customWidth="1"/>
    <col min="11784" max="11784" width="2.81640625" style="1" customWidth="1"/>
    <col min="11785" max="11785" width="12.453125" style="1" customWidth="1"/>
    <col min="11786" max="11786" width="3.453125" style="1" customWidth="1"/>
    <col min="11787" max="11787" width="14" style="1" customWidth="1"/>
    <col min="11788" max="12028" width="8.81640625" style="1"/>
    <col min="12029" max="12029" width="3.1796875" style="1" customWidth="1"/>
    <col min="12030" max="12030" width="32" style="1" customWidth="1"/>
    <col min="12031" max="12031" width="3.1796875" style="1" bestFit="1" customWidth="1"/>
    <col min="12032" max="12032" width="4.1796875" style="1" customWidth="1"/>
    <col min="12033" max="12033" width="10.81640625" style="1" bestFit="1" customWidth="1"/>
    <col min="12034" max="12034" width="2.81640625" style="1" bestFit="1" customWidth="1"/>
    <col min="12035" max="12035" width="3.1796875" style="1" customWidth="1"/>
    <col min="12036" max="12036" width="0" style="1" hidden="1" customWidth="1"/>
    <col min="12037" max="12037" width="9.1796875" style="1" customWidth="1"/>
    <col min="12038" max="12038" width="2.81640625" style="1" customWidth="1"/>
    <col min="12039" max="12039" width="11" style="1" customWidth="1"/>
    <col min="12040" max="12040" width="2.81640625" style="1" customWidth="1"/>
    <col min="12041" max="12041" width="12.453125" style="1" customWidth="1"/>
    <col min="12042" max="12042" width="3.453125" style="1" customWidth="1"/>
    <col min="12043" max="12043" width="14" style="1" customWidth="1"/>
    <col min="12044" max="12284" width="8.81640625" style="1"/>
    <col min="12285" max="12285" width="3.1796875" style="1" customWidth="1"/>
    <col min="12286" max="12286" width="32" style="1" customWidth="1"/>
    <col min="12287" max="12287" width="3.1796875" style="1" bestFit="1" customWidth="1"/>
    <col min="12288" max="12288" width="4.1796875" style="1" customWidth="1"/>
    <col min="12289" max="12289" width="10.81640625" style="1" bestFit="1" customWidth="1"/>
    <col min="12290" max="12290" width="2.81640625" style="1" bestFit="1" customWidth="1"/>
    <col min="12291" max="12291" width="3.1796875" style="1" customWidth="1"/>
    <col min="12292" max="12292" width="0" style="1" hidden="1" customWidth="1"/>
    <col min="12293" max="12293" width="9.1796875" style="1" customWidth="1"/>
    <col min="12294" max="12294" width="2.81640625" style="1" customWidth="1"/>
    <col min="12295" max="12295" width="11" style="1" customWidth="1"/>
    <col min="12296" max="12296" width="2.81640625" style="1" customWidth="1"/>
    <col min="12297" max="12297" width="12.453125" style="1" customWidth="1"/>
    <col min="12298" max="12298" width="3.453125" style="1" customWidth="1"/>
    <col min="12299" max="12299" width="14" style="1" customWidth="1"/>
    <col min="12300" max="12540" width="8.81640625" style="1"/>
    <col min="12541" max="12541" width="3.1796875" style="1" customWidth="1"/>
    <col min="12542" max="12542" width="32" style="1" customWidth="1"/>
    <col min="12543" max="12543" width="3.1796875" style="1" bestFit="1" customWidth="1"/>
    <col min="12544" max="12544" width="4.1796875" style="1" customWidth="1"/>
    <col min="12545" max="12545" width="10.81640625" style="1" bestFit="1" customWidth="1"/>
    <col min="12546" max="12546" width="2.81640625" style="1" bestFit="1" customWidth="1"/>
    <col min="12547" max="12547" width="3.1796875" style="1" customWidth="1"/>
    <col min="12548" max="12548" width="0" style="1" hidden="1" customWidth="1"/>
    <col min="12549" max="12549" width="9.1796875" style="1" customWidth="1"/>
    <col min="12550" max="12550" width="2.81640625" style="1" customWidth="1"/>
    <col min="12551" max="12551" width="11" style="1" customWidth="1"/>
    <col min="12552" max="12552" width="2.81640625" style="1" customWidth="1"/>
    <col min="12553" max="12553" width="12.453125" style="1" customWidth="1"/>
    <col min="12554" max="12554" width="3.453125" style="1" customWidth="1"/>
    <col min="12555" max="12555" width="14" style="1" customWidth="1"/>
    <col min="12556" max="12796" width="8.81640625" style="1"/>
    <col min="12797" max="12797" width="3.1796875" style="1" customWidth="1"/>
    <col min="12798" max="12798" width="32" style="1" customWidth="1"/>
    <col min="12799" max="12799" width="3.1796875" style="1" bestFit="1" customWidth="1"/>
    <col min="12800" max="12800" width="4.1796875" style="1" customWidth="1"/>
    <col min="12801" max="12801" width="10.81640625" style="1" bestFit="1" customWidth="1"/>
    <col min="12802" max="12802" width="2.81640625" style="1" bestFit="1" customWidth="1"/>
    <col min="12803" max="12803" width="3.1796875" style="1" customWidth="1"/>
    <col min="12804" max="12804" width="0" style="1" hidden="1" customWidth="1"/>
    <col min="12805" max="12805" width="9.1796875" style="1" customWidth="1"/>
    <col min="12806" max="12806" width="2.81640625" style="1" customWidth="1"/>
    <col min="12807" max="12807" width="11" style="1" customWidth="1"/>
    <col min="12808" max="12808" width="2.81640625" style="1" customWidth="1"/>
    <col min="12809" max="12809" width="12.453125" style="1" customWidth="1"/>
    <col min="12810" max="12810" width="3.453125" style="1" customWidth="1"/>
    <col min="12811" max="12811" width="14" style="1" customWidth="1"/>
    <col min="12812" max="13052" width="8.81640625" style="1"/>
    <col min="13053" max="13053" width="3.1796875" style="1" customWidth="1"/>
    <col min="13054" max="13054" width="32" style="1" customWidth="1"/>
    <col min="13055" max="13055" width="3.1796875" style="1" bestFit="1" customWidth="1"/>
    <col min="13056" max="13056" width="4.1796875" style="1" customWidth="1"/>
    <col min="13057" max="13057" width="10.81640625" style="1" bestFit="1" customWidth="1"/>
    <col min="13058" max="13058" width="2.81640625" style="1" bestFit="1" customWidth="1"/>
    <col min="13059" max="13059" width="3.1796875" style="1" customWidth="1"/>
    <col min="13060" max="13060" width="0" style="1" hidden="1" customWidth="1"/>
    <col min="13061" max="13061" width="9.1796875" style="1" customWidth="1"/>
    <col min="13062" max="13062" width="2.81640625" style="1" customWidth="1"/>
    <col min="13063" max="13063" width="11" style="1" customWidth="1"/>
    <col min="13064" max="13064" width="2.81640625" style="1" customWidth="1"/>
    <col min="13065" max="13065" width="12.453125" style="1" customWidth="1"/>
    <col min="13066" max="13066" width="3.453125" style="1" customWidth="1"/>
    <col min="13067" max="13067" width="14" style="1" customWidth="1"/>
    <col min="13068" max="13308" width="8.81640625" style="1"/>
    <col min="13309" max="13309" width="3.1796875" style="1" customWidth="1"/>
    <col min="13310" max="13310" width="32" style="1" customWidth="1"/>
    <col min="13311" max="13311" width="3.1796875" style="1" bestFit="1" customWidth="1"/>
    <col min="13312" max="13312" width="4.1796875" style="1" customWidth="1"/>
    <col min="13313" max="13313" width="10.81640625" style="1" bestFit="1" customWidth="1"/>
    <col min="13314" max="13314" width="2.81640625" style="1" bestFit="1" customWidth="1"/>
    <col min="13315" max="13315" width="3.1796875" style="1" customWidth="1"/>
    <col min="13316" max="13316" width="0" style="1" hidden="1" customWidth="1"/>
    <col min="13317" max="13317" width="9.1796875" style="1" customWidth="1"/>
    <col min="13318" max="13318" width="2.81640625" style="1" customWidth="1"/>
    <col min="13319" max="13319" width="11" style="1" customWidth="1"/>
    <col min="13320" max="13320" width="2.81640625" style="1" customWidth="1"/>
    <col min="13321" max="13321" width="12.453125" style="1" customWidth="1"/>
    <col min="13322" max="13322" width="3.453125" style="1" customWidth="1"/>
    <col min="13323" max="13323" width="14" style="1" customWidth="1"/>
    <col min="13324" max="13564" width="8.81640625" style="1"/>
    <col min="13565" max="13565" width="3.1796875" style="1" customWidth="1"/>
    <col min="13566" max="13566" width="32" style="1" customWidth="1"/>
    <col min="13567" max="13567" width="3.1796875" style="1" bestFit="1" customWidth="1"/>
    <col min="13568" max="13568" width="4.1796875" style="1" customWidth="1"/>
    <col min="13569" max="13569" width="10.81640625" style="1" bestFit="1" customWidth="1"/>
    <col min="13570" max="13570" width="2.81640625" style="1" bestFit="1" customWidth="1"/>
    <col min="13571" max="13571" width="3.1796875" style="1" customWidth="1"/>
    <col min="13572" max="13572" width="0" style="1" hidden="1" customWidth="1"/>
    <col min="13573" max="13573" width="9.1796875" style="1" customWidth="1"/>
    <col min="13574" max="13574" width="2.81640625" style="1" customWidth="1"/>
    <col min="13575" max="13575" width="11" style="1" customWidth="1"/>
    <col min="13576" max="13576" width="2.81640625" style="1" customWidth="1"/>
    <col min="13577" max="13577" width="12.453125" style="1" customWidth="1"/>
    <col min="13578" max="13578" width="3.453125" style="1" customWidth="1"/>
    <col min="13579" max="13579" width="14" style="1" customWidth="1"/>
    <col min="13580" max="13820" width="8.81640625" style="1"/>
    <col min="13821" max="13821" width="3.1796875" style="1" customWidth="1"/>
    <col min="13822" max="13822" width="32" style="1" customWidth="1"/>
    <col min="13823" max="13823" width="3.1796875" style="1" bestFit="1" customWidth="1"/>
    <col min="13824" max="13824" width="4.1796875" style="1" customWidth="1"/>
    <col min="13825" max="13825" width="10.81640625" style="1" bestFit="1" customWidth="1"/>
    <col min="13826" max="13826" width="2.81640625" style="1" bestFit="1" customWidth="1"/>
    <col min="13827" max="13827" width="3.1796875" style="1" customWidth="1"/>
    <col min="13828" max="13828" width="0" style="1" hidden="1" customWidth="1"/>
    <col min="13829" max="13829" width="9.1796875" style="1" customWidth="1"/>
    <col min="13830" max="13830" width="2.81640625" style="1" customWidth="1"/>
    <col min="13831" max="13831" width="11" style="1" customWidth="1"/>
    <col min="13832" max="13832" width="2.81640625" style="1" customWidth="1"/>
    <col min="13833" max="13833" width="12.453125" style="1" customWidth="1"/>
    <col min="13834" max="13834" width="3.453125" style="1" customWidth="1"/>
    <col min="13835" max="13835" width="14" style="1" customWidth="1"/>
    <col min="13836" max="14076" width="8.81640625" style="1"/>
    <col min="14077" max="14077" width="3.1796875" style="1" customWidth="1"/>
    <col min="14078" max="14078" width="32" style="1" customWidth="1"/>
    <col min="14079" max="14079" width="3.1796875" style="1" bestFit="1" customWidth="1"/>
    <col min="14080" max="14080" width="4.1796875" style="1" customWidth="1"/>
    <col min="14081" max="14081" width="10.81640625" style="1" bestFit="1" customWidth="1"/>
    <col min="14082" max="14082" width="2.81640625" style="1" bestFit="1" customWidth="1"/>
    <col min="14083" max="14083" width="3.1796875" style="1" customWidth="1"/>
    <col min="14084" max="14084" width="0" style="1" hidden="1" customWidth="1"/>
    <col min="14085" max="14085" width="9.1796875" style="1" customWidth="1"/>
    <col min="14086" max="14086" width="2.81640625" style="1" customWidth="1"/>
    <col min="14087" max="14087" width="11" style="1" customWidth="1"/>
    <col min="14088" max="14088" width="2.81640625" style="1" customWidth="1"/>
    <col min="14089" max="14089" width="12.453125" style="1" customWidth="1"/>
    <col min="14090" max="14090" width="3.453125" style="1" customWidth="1"/>
    <col min="14091" max="14091" width="14" style="1" customWidth="1"/>
    <col min="14092" max="14332" width="8.81640625" style="1"/>
    <col min="14333" max="14333" width="3.1796875" style="1" customWidth="1"/>
    <col min="14334" max="14334" width="32" style="1" customWidth="1"/>
    <col min="14335" max="14335" width="3.1796875" style="1" bestFit="1" customWidth="1"/>
    <col min="14336" max="14336" width="4.1796875" style="1" customWidth="1"/>
    <col min="14337" max="14337" width="10.81640625" style="1" bestFit="1" customWidth="1"/>
    <col min="14338" max="14338" width="2.81640625" style="1" bestFit="1" customWidth="1"/>
    <col min="14339" max="14339" width="3.1796875" style="1" customWidth="1"/>
    <col min="14340" max="14340" width="0" style="1" hidden="1" customWidth="1"/>
    <col min="14341" max="14341" width="9.1796875" style="1" customWidth="1"/>
    <col min="14342" max="14342" width="2.81640625" style="1" customWidth="1"/>
    <col min="14343" max="14343" width="11" style="1" customWidth="1"/>
    <col min="14344" max="14344" width="2.81640625" style="1" customWidth="1"/>
    <col min="14345" max="14345" width="12.453125" style="1" customWidth="1"/>
    <col min="14346" max="14346" width="3.453125" style="1" customWidth="1"/>
    <col min="14347" max="14347" width="14" style="1" customWidth="1"/>
    <col min="14348" max="14588" width="8.81640625" style="1"/>
    <col min="14589" max="14589" width="3.1796875" style="1" customWidth="1"/>
    <col min="14590" max="14590" width="32" style="1" customWidth="1"/>
    <col min="14591" max="14591" width="3.1796875" style="1" bestFit="1" customWidth="1"/>
    <col min="14592" max="14592" width="4.1796875" style="1" customWidth="1"/>
    <col min="14593" max="14593" width="10.81640625" style="1" bestFit="1" customWidth="1"/>
    <col min="14594" max="14594" width="2.81640625" style="1" bestFit="1" customWidth="1"/>
    <col min="14595" max="14595" width="3.1796875" style="1" customWidth="1"/>
    <col min="14596" max="14596" width="0" style="1" hidden="1" customWidth="1"/>
    <col min="14597" max="14597" width="9.1796875" style="1" customWidth="1"/>
    <col min="14598" max="14598" width="2.81640625" style="1" customWidth="1"/>
    <col min="14599" max="14599" width="11" style="1" customWidth="1"/>
    <col min="14600" max="14600" width="2.81640625" style="1" customWidth="1"/>
    <col min="14601" max="14601" width="12.453125" style="1" customWidth="1"/>
    <col min="14602" max="14602" width="3.453125" style="1" customWidth="1"/>
    <col min="14603" max="14603" width="14" style="1" customWidth="1"/>
    <col min="14604" max="14844" width="8.81640625" style="1"/>
    <col min="14845" max="14845" width="3.1796875" style="1" customWidth="1"/>
    <col min="14846" max="14846" width="32" style="1" customWidth="1"/>
    <col min="14847" max="14847" width="3.1796875" style="1" bestFit="1" customWidth="1"/>
    <col min="14848" max="14848" width="4.1796875" style="1" customWidth="1"/>
    <col min="14849" max="14849" width="10.81640625" style="1" bestFit="1" customWidth="1"/>
    <col min="14850" max="14850" width="2.81640625" style="1" bestFit="1" customWidth="1"/>
    <col min="14851" max="14851" width="3.1796875" style="1" customWidth="1"/>
    <col min="14852" max="14852" width="0" style="1" hidden="1" customWidth="1"/>
    <col min="14853" max="14853" width="9.1796875" style="1" customWidth="1"/>
    <col min="14854" max="14854" width="2.81640625" style="1" customWidth="1"/>
    <col min="14855" max="14855" width="11" style="1" customWidth="1"/>
    <col min="14856" max="14856" width="2.81640625" style="1" customWidth="1"/>
    <col min="14857" max="14857" width="12.453125" style="1" customWidth="1"/>
    <col min="14858" max="14858" width="3.453125" style="1" customWidth="1"/>
    <col min="14859" max="14859" width="14" style="1" customWidth="1"/>
    <col min="14860" max="15100" width="8.81640625" style="1"/>
    <col min="15101" max="15101" width="3.1796875" style="1" customWidth="1"/>
    <col min="15102" max="15102" width="32" style="1" customWidth="1"/>
    <col min="15103" max="15103" width="3.1796875" style="1" bestFit="1" customWidth="1"/>
    <col min="15104" max="15104" width="4.1796875" style="1" customWidth="1"/>
    <col min="15105" max="15105" width="10.81640625" style="1" bestFit="1" customWidth="1"/>
    <col min="15106" max="15106" width="2.81640625" style="1" bestFit="1" customWidth="1"/>
    <col min="15107" max="15107" width="3.1796875" style="1" customWidth="1"/>
    <col min="15108" max="15108" width="0" style="1" hidden="1" customWidth="1"/>
    <col min="15109" max="15109" width="9.1796875" style="1" customWidth="1"/>
    <col min="15110" max="15110" width="2.81640625" style="1" customWidth="1"/>
    <col min="15111" max="15111" width="11" style="1" customWidth="1"/>
    <col min="15112" max="15112" width="2.81640625" style="1" customWidth="1"/>
    <col min="15113" max="15113" width="12.453125" style="1" customWidth="1"/>
    <col min="15114" max="15114" width="3.453125" style="1" customWidth="1"/>
    <col min="15115" max="15115" width="14" style="1" customWidth="1"/>
    <col min="15116" max="15356" width="8.81640625" style="1"/>
    <col min="15357" max="15357" width="3.1796875" style="1" customWidth="1"/>
    <col min="15358" max="15358" width="32" style="1" customWidth="1"/>
    <col min="15359" max="15359" width="3.1796875" style="1" bestFit="1" customWidth="1"/>
    <col min="15360" max="15360" width="4.1796875" style="1" customWidth="1"/>
    <col min="15361" max="15361" width="10.81640625" style="1" bestFit="1" customWidth="1"/>
    <col min="15362" max="15362" width="2.81640625" style="1" bestFit="1" customWidth="1"/>
    <col min="15363" max="15363" width="3.1796875" style="1" customWidth="1"/>
    <col min="15364" max="15364" width="0" style="1" hidden="1" customWidth="1"/>
    <col min="15365" max="15365" width="9.1796875" style="1" customWidth="1"/>
    <col min="15366" max="15366" width="2.81640625" style="1" customWidth="1"/>
    <col min="15367" max="15367" width="11" style="1" customWidth="1"/>
    <col min="15368" max="15368" width="2.81640625" style="1" customWidth="1"/>
    <col min="15369" max="15369" width="12.453125" style="1" customWidth="1"/>
    <col min="15370" max="15370" width="3.453125" style="1" customWidth="1"/>
    <col min="15371" max="15371" width="14" style="1" customWidth="1"/>
    <col min="15372" max="15612" width="8.81640625" style="1"/>
    <col min="15613" max="15613" width="3.1796875" style="1" customWidth="1"/>
    <col min="15614" max="15614" width="32" style="1" customWidth="1"/>
    <col min="15615" max="15615" width="3.1796875" style="1" bestFit="1" customWidth="1"/>
    <col min="15616" max="15616" width="4.1796875" style="1" customWidth="1"/>
    <col min="15617" max="15617" width="10.81640625" style="1" bestFit="1" customWidth="1"/>
    <col min="15618" max="15618" width="2.81640625" style="1" bestFit="1" customWidth="1"/>
    <col min="15619" max="15619" width="3.1796875" style="1" customWidth="1"/>
    <col min="15620" max="15620" width="0" style="1" hidden="1" customWidth="1"/>
    <col min="15621" max="15621" width="9.1796875" style="1" customWidth="1"/>
    <col min="15622" max="15622" width="2.81640625" style="1" customWidth="1"/>
    <col min="15623" max="15623" width="11" style="1" customWidth="1"/>
    <col min="15624" max="15624" width="2.81640625" style="1" customWidth="1"/>
    <col min="15625" max="15625" width="12.453125" style="1" customWidth="1"/>
    <col min="15626" max="15626" width="3.453125" style="1" customWidth="1"/>
    <col min="15627" max="15627" width="14" style="1" customWidth="1"/>
    <col min="15628" max="15868" width="8.81640625" style="1"/>
    <col min="15869" max="15869" width="3.1796875" style="1" customWidth="1"/>
    <col min="15870" max="15870" width="32" style="1" customWidth="1"/>
    <col min="15871" max="15871" width="3.1796875" style="1" bestFit="1" customWidth="1"/>
    <col min="15872" max="15872" width="4.1796875" style="1" customWidth="1"/>
    <col min="15873" max="15873" width="10.81640625" style="1" bestFit="1" customWidth="1"/>
    <col min="15874" max="15874" width="2.81640625" style="1" bestFit="1" customWidth="1"/>
    <col min="15875" max="15875" width="3.1796875" style="1" customWidth="1"/>
    <col min="15876" max="15876" width="0" style="1" hidden="1" customWidth="1"/>
    <col min="15877" max="15877" width="9.1796875" style="1" customWidth="1"/>
    <col min="15878" max="15878" width="2.81640625" style="1" customWidth="1"/>
    <col min="15879" max="15879" width="11" style="1" customWidth="1"/>
    <col min="15880" max="15880" width="2.81640625" style="1" customWidth="1"/>
    <col min="15881" max="15881" width="12.453125" style="1" customWidth="1"/>
    <col min="15882" max="15882" width="3.453125" style="1" customWidth="1"/>
    <col min="15883" max="15883" width="14" style="1" customWidth="1"/>
    <col min="15884" max="16124" width="8.81640625" style="1"/>
    <col min="16125" max="16125" width="3.1796875" style="1" customWidth="1"/>
    <col min="16126" max="16126" width="32" style="1" customWidth="1"/>
    <col min="16127" max="16127" width="3.1796875" style="1" bestFit="1" customWidth="1"/>
    <col min="16128" max="16128" width="4.1796875" style="1" customWidth="1"/>
    <col min="16129" max="16129" width="10.81640625" style="1" bestFit="1" customWidth="1"/>
    <col min="16130" max="16130" width="2.81640625" style="1" bestFit="1" customWidth="1"/>
    <col min="16131" max="16131" width="3.1796875" style="1" customWidth="1"/>
    <col min="16132" max="16132" width="0" style="1" hidden="1" customWidth="1"/>
    <col min="16133" max="16133" width="9.1796875" style="1" customWidth="1"/>
    <col min="16134" max="16134" width="2.81640625" style="1" customWidth="1"/>
    <col min="16135" max="16135" width="11" style="1" customWidth="1"/>
    <col min="16136" max="16136" width="2.81640625" style="1" customWidth="1"/>
    <col min="16137" max="16137" width="12.453125" style="1" customWidth="1"/>
    <col min="16138" max="16138" width="3.453125" style="1" customWidth="1"/>
    <col min="16139" max="16139" width="14" style="1" customWidth="1"/>
    <col min="16140" max="16384" width="8.81640625" style="1"/>
  </cols>
  <sheetData>
    <row r="1" spans="1:26" x14ac:dyDescent="0.25">
      <c r="O1" s="3"/>
      <c r="P1" s="3"/>
      <c r="Q1" s="3"/>
      <c r="R1" s="3"/>
      <c r="S1" s="3"/>
      <c r="T1" s="3"/>
      <c r="U1" s="3"/>
      <c r="W1" s="3"/>
      <c r="Y1" s="3"/>
    </row>
    <row r="2" spans="1:26" x14ac:dyDescent="0.25">
      <c r="B2" s="3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5"/>
      <c r="O2" s="6"/>
      <c r="P2" s="6"/>
      <c r="Q2" s="6"/>
      <c r="R2" s="6"/>
      <c r="S2" s="6"/>
      <c r="T2" s="6"/>
      <c r="U2" s="6"/>
      <c r="V2" s="7"/>
      <c r="W2" s="6"/>
      <c r="X2" s="7"/>
      <c r="Y2" s="6"/>
      <c r="Z2" s="7"/>
    </row>
    <row r="3" spans="1:26" x14ac:dyDescent="0.25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O3" s="6"/>
      <c r="P3" s="6"/>
      <c r="Q3" s="6"/>
      <c r="R3" s="6"/>
      <c r="S3" s="6"/>
      <c r="T3" s="6"/>
      <c r="U3" s="6"/>
      <c r="V3" s="7"/>
      <c r="W3" s="6"/>
      <c r="X3" s="7"/>
      <c r="Y3" s="6"/>
      <c r="Z3" s="7"/>
    </row>
    <row r="4" spans="1:26" ht="33.75" customHeight="1" x14ac:dyDescent="0.35">
      <c r="A4" s="8"/>
      <c r="B4" s="12" t="s">
        <v>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15"/>
      <c r="P4" s="15"/>
      <c r="Q4" s="15"/>
      <c r="R4" s="15"/>
      <c r="S4" s="15"/>
      <c r="T4" s="15"/>
      <c r="U4" s="6"/>
      <c r="V4" s="7"/>
      <c r="W4" s="6"/>
      <c r="X4" s="7"/>
      <c r="Y4" s="6"/>
      <c r="Z4" s="7"/>
    </row>
    <row r="5" spans="1:26" ht="12.75" customHeight="1" x14ac:dyDescent="0.25">
      <c r="A5" s="8"/>
      <c r="B5" s="16" t="s">
        <v>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  <c r="O5" s="6"/>
      <c r="P5" s="6"/>
      <c r="Q5" s="6"/>
      <c r="R5" s="6"/>
      <c r="S5" s="6"/>
      <c r="T5" s="6"/>
      <c r="U5" s="6"/>
      <c r="V5" s="7"/>
      <c r="W5" s="6"/>
      <c r="X5" s="7"/>
      <c r="Y5" s="6"/>
      <c r="Z5" s="7"/>
    </row>
    <row r="6" spans="1:26" x14ac:dyDescent="0.25">
      <c r="A6" s="8"/>
      <c r="B6" s="16" t="s">
        <v>2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/>
      <c r="O6" s="6"/>
      <c r="P6" s="6"/>
      <c r="Q6" s="6"/>
      <c r="R6" s="6"/>
      <c r="S6" s="6"/>
      <c r="T6" s="6"/>
      <c r="U6" s="6"/>
      <c r="V6" s="7"/>
      <c r="W6" s="6"/>
      <c r="X6" s="7"/>
      <c r="Y6" s="6"/>
      <c r="Z6" s="7"/>
    </row>
    <row r="7" spans="1:26" x14ac:dyDescent="0.25">
      <c r="A7" s="8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  <c r="O7" s="6"/>
      <c r="P7" s="6"/>
      <c r="Q7" s="6"/>
      <c r="R7" s="6"/>
      <c r="S7" s="6"/>
      <c r="T7" s="6"/>
      <c r="U7" s="6"/>
      <c r="V7" s="7"/>
      <c r="W7" s="6"/>
      <c r="X7" s="7"/>
      <c r="Y7" s="6"/>
      <c r="Z7" s="7"/>
    </row>
    <row r="8" spans="1:26" ht="14.5" x14ac:dyDescent="0.35">
      <c r="A8" s="8"/>
      <c r="B8" s="19" t="s">
        <v>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  <c r="O8"/>
      <c r="P8"/>
      <c r="Q8"/>
      <c r="R8"/>
      <c r="S8"/>
      <c r="T8"/>
      <c r="U8" s="6"/>
      <c r="V8" s="7"/>
      <c r="W8" s="6"/>
      <c r="X8" s="7"/>
      <c r="Y8" s="6"/>
      <c r="Z8" s="7"/>
    </row>
    <row r="9" spans="1:26" ht="14.5" x14ac:dyDescent="0.35">
      <c r="A9" s="8"/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/>
      <c r="P9"/>
      <c r="Q9"/>
      <c r="R9"/>
      <c r="S9"/>
      <c r="T9"/>
      <c r="U9" s="6"/>
      <c r="V9" s="7"/>
      <c r="W9" s="6"/>
      <c r="X9" s="7"/>
      <c r="Y9" s="6"/>
      <c r="Z9" s="7"/>
    </row>
    <row r="10" spans="1:26" x14ac:dyDescent="0.25">
      <c r="A10" s="8"/>
      <c r="B10" s="22" t="s">
        <v>4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6"/>
      <c r="P10" s="6"/>
      <c r="Q10" s="6"/>
      <c r="R10" s="6"/>
      <c r="S10" s="6"/>
      <c r="T10" s="6"/>
      <c r="U10" s="6"/>
      <c r="V10" s="7"/>
      <c r="W10" s="6"/>
      <c r="X10" s="7"/>
      <c r="Y10" s="6"/>
      <c r="Z10" s="7"/>
    </row>
    <row r="11" spans="1:26" ht="14.5" x14ac:dyDescent="0.35">
      <c r="A11" s="8"/>
      <c r="B11" s="25"/>
      <c r="C11" s="25"/>
      <c r="D11" s="26"/>
      <c r="E11" s="25"/>
      <c r="F11" s="25"/>
      <c r="G11" s="27"/>
      <c r="H11" s="27"/>
      <c r="I11" s="27"/>
      <c r="J11" s="27"/>
      <c r="K11" s="27"/>
      <c r="L11" s="27"/>
      <c r="M11" s="27"/>
      <c r="N11" s="28"/>
      <c r="O11" s="6"/>
      <c r="P11" s="6"/>
      <c r="Q11" s="6"/>
      <c r="R11" s="6"/>
      <c r="S11" s="6"/>
      <c r="T11" s="6"/>
      <c r="U11" s="6"/>
      <c r="V11" s="7"/>
      <c r="W11" s="6"/>
      <c r="X11" s="7"/>
      <c r="Y11" s="6"/>
      <c r="Z11" s="7"/>
    </row>
    <row r="12" spans="1:26" x14ac:dyDescent="0.25">
      <c r="A12" s="8"/>
      <c r="O12" s="27"/>
      <c r="P12" s="27"/>
      <c r="Q12" s="27"/>
      <c r="R12" s="27"/>
      <c r="S12" s="27"/>
      <c r="T12" s="27"/>
      <c r="U12" s="27"/>
      <c r="W12" s="27"/>
      <c r="Y12" s="27"/>
    </row>
    <row r="14" spans="1:26" x14ac:dyDescent="0.25">
      <c r="B14" s="29"/>
      <c r="C14" s="29"/>
      <c r="D14" s="30"/>
      <c r="E14" s="29">
        <v>2011</v>
      </c>
      <c r="F14" s="29"/>
      <c r="G14" s="29">
        <v>2012</v>
      </c>
      <c r="H14" s="29"/>
      <c r="I14" s="29">
        <v>2013</v>
      </c>
      <c r="J14" s="29"/>
      <c r="K14" s="29">
        <v>2014</v>
      </c>
      <c r="L14" s="29"/>
      <c r="M14" s="29">
        <v>2015</v>
      </c>
      <c r="N14" s="29"/>
      <c r="O14" s="29">
        <v>2016</v>
      </c>
      <c r="P14" s="29"/>
      <c r="Q14" s="29">
        <v>2017</v>
      </c>
      <c r="R14" s="29"/>
      <c r="S14" s="29">
        <v>2018</v>
      </c>
      <c r="T14" s="29"/>
      <c r="U14" s="29">
        <v>2019</v>
      </c>
      <c r="V14" s="29"/>
      <c r="W14" s="29">
        <v>2020</v>
      </c>
      <c r="X14" s="29"/>
      <c r="Y14" s="31">
        <v>2021</v>
      </c>
      <c r="Z14" s="29"/>
    </row>
    <row r="15" spans="1:26" ht="12.75" customHeight="1" x14ac:dyDescent="0.25">
      <c r="B15" s="32" t="s">
        <v>5</v>
      </c>
      <c r="C15" s="33"/>
      <c r="D15" s="3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x14ac:dyDescent="0.25">
      <c r="B16" s="35" t="s">
        <v>6</v>
      </c>
      <c r="C16" s="35"/>
      <c r="E16" s="36">
        <v>36397175</v>
      </c>
      <c r="F16" s="37"/>
      <c r="G16" s="36">
        <v>264357731</v>
      </c>
      <c r="I16" s="38">
        <v>452236177</v>
      </c>
      <c r="K16" s="36">
        <v>669557167</v>
      </c>
      <c r="M16" s="36">
        <v>762531568</v>
      </c>
      <c r="N16" s="39"/>
      <c r="O16" s="36">
        <v>802122909</v>
      </c>
      <c r="P16" s="36"/>
      <c r="Q16" s="40">
        <v>883270173</v>
      </c>
      <c r="R16" s="36"/>
      <c r="S16" s="40">
        <v>863436302</v>
      </c>
      <c r="T16" s="36"/>
      <c r="U16" s="41">
        <v>860428127</v>
      </c>
      <c r="V16" s="42"/>
      <c r="W16" s="43">
        <f>8594510+890180517</f>
        <v>898775027</v>
      </c>
      <c r="X16" s="42"/>
      <c r="Y16" s="44">
        <v>887706481</v>
      </c>
      <c r="Z16" s="42"/>
    </row>
    <row r="17" spans="1:26" x14ac:dyDescent="0.25">
      <c r="B17" s="35" t="s">
        <v>7</v>
      </c>
      <c r="C17" s="35"/>
      <c r="E17" s="36">
        <f>E16/'[1]Tasa de cambio'!AT31</f>
        <v>13215633.056170799</v>
      </c>
      <c r="F17" s="36"/>
      <c r="G17" s="36">
        <f>G16/'[1]Tasa de cambio'!AV31</f>
        <v>100227135.39206776</v>
      </c>
      <c r="H17" s="36"/>
      <c r="I17" s="36">
        <f>I16/'[1]Tasa de cambio'!AX31</f>
        <v>167377156.82656556</v>
      </c>
      <c r="J17" s="36"/>
      <c r="K17" s="36">
        <f>K16/'[1]Tasa de cambio'!AZ31</f>
        <v>235838942.43971837</v>
      </c>
      <c r="L17" s="36"/>
      <c r="M17" s="36">
        <f>M16/'[1]Tasa de cambio'!BB31</f>
        <v>239455524.24340183</v>
      </c>
      <c r="N17" s="36"/>
      <c r="O17" s="36">
        <f>O16/'[1]Tasa de cambio'!BD31</f>
        <v>237661710.24567062</v>
      </c>
      <c r="P17" s="36"/>
      <c r="Q17" s="40">
        <f>Q16/'[1]Tasa de cambio'!BF31</f>
        <v>270901177.99329609</v>
      </c>
      <c r="R17" s="36"/>
      <c r="S17" s="40">
        <f>S16/'[1]Tasa de cambio'!BH31</f>
        <v>262713927.21632242</v>
      </c>
      <c r="T17" s="40"/>
      <c r="U17" s="45">
        <f>U16/'[1]Tasa de cambio'!BJ31</f>
        <v>257824292.07435921</v>
      </c>
      <c r="V17" s="36"/>
      <c r="W17" s="46">
        <f>W16/'[1]Tasa de cambio'!BL31</f>
        <v>257164563.33907464</v>
      </c>
      <c r="X17" s="46"/>
      <c r="Y17" s="46">
        <f>Y16/'[1]Tasa de cambio'!BN31</f>
        <v>228757659.58849266</v>
      </c>
      <c r="Z17" s="36"/>
    </row>
    <row r="18" spans="1:26" x14ac:dyDescent="0.25">
      <c r="B18" s="47" t="s">
        <v>8</v>
      </c>
      <c r="E18" s="48">
        <f>E17/[1]PIB!AV33</f>
        <v>7.694165934157268E-5</v>
      </c>
      <c r="F18" s="48"/>
      <c r="G18" s="48">
        <f>G17/[1]PIB!AX33</f>
        <v>5.2025507408428717E-4</v>
      </c>
      <c r="H18" s="48"/>
      <c r="I18" s="48">
        <f>I17/[1]PIB!AZ33</f>
        <v>8.3199555719036555E-4</v>
      </c>
      <c r="J18" s="48"/>
      <c r="K18" s="48">
        <f>K17/[1]PIB!BB33</f>
        <v>1.1745772095740057E-3</v>
      </c>
      <c r="L18" s="48"/>
      <c r="M18" s="48">
        <f>M17/[1]PIB!BD33</f>
        <v>1.2616005664314231E-3</v>
      </c>
      <c r="N18" s="48"/>
      <c r="O18" s="48">
        <f>O17/[1]PIB!BF33</f>
        <v>1.2384785242382274E-3</v>
      </c>
      <c r="Q18" s="49">
        <f>Q17/[1]PIB!BH33</f>
        <v>1.2838434525355852E-3</v>
      </c>
      <c r="S18" s="49">
        <f>S17/[1]PIB!BJ33</f>
        <v>1.1802220675643247E-3</v>
      </c>
      <c r="U18" s="50">
        <f>U17/[1]PIB!BL33</f>
        <v>1.1291944805642082E-3</v>
      </c>
      <c r="W18" s="51">
        <f>W17/[1]PIB!BN33</f>
        <v>1.2749685106143414E-3</v>
      </c>
      <c r="X18" s="51"/>
      <c r="Y18" s="51">
        <f>Y17/[1]PIB!BP33</f>
        <v>1.0671610998427487E-3</v>
      </c>
    </row>
    <row r="19" spans="1:26" x14ac:dyDescent="0.25">
      <c r="B19" s="52"/>
      <c r="C19" s="53"/>
      <c r="D19" s="54"/>
      <c r="E19" s="53"/>
      <c r="F19" s="53"/>
      <c r="G19" s="53"/>
      <c r="H19" s="53"/>
      <c r="I19" s="53"/>
      <c r="J19" s="53"/>
      <c r="K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5"/>
      <c r="Z19" s="53"/>
    </row>
    <row r="20" spans="1:26" ht="12.75" customHeight="1" x14ac:dyDescent="0.25">
      <c r="B20" s="33" t="s">
        <v>9</v>
      </c>
      <c r="C20" s="56"/>
      <c r="D20" s="57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8"/>
      <c r="Z20" s="56"/>
    </row>
    <row r="21" spans="1:26" x14ac:dyDescent="0.25">
      <c r="B21" s="35" t="s">
        <v>6</v>
      </c>
      <c r="C21" s="35"/>
      <c r="E21" s="59" t="s">
        <v>10</v>
      </c>
      <c r="F21" s="36"/>
      <c r="G21" s="59">
        <v>229723200.90000001</v>
      </c>
      <c r="I21" s="59">
        <v>451714604.17000002</v>
      </c>
      <c r="K21" s="59">
        <v>669380554.54999995</v>
      </c>
      <c r="M21" s="59">
        <v>762222230.69000006</v>
      </c>
      <c r="O21" s="59">
        <v>794673914.65999997</v>
      </c>
      <c r="Q21" s="60">
        <v>882358624.02999997</v>
      </c>
      <c r="S21" s="60">
        <v>863390712.54999995</v>
      </c>
      <c r="U21" s="43">
        <f>297076727+570396768</f>
        <v>867473495</v>
      </c>
      <c r="V21" s="61"/>
      <c r="W21" s="59" t="s">
        <v>10</v>
      </c>
      <c r="X21" s="61"/>
      <c r="Y21" s="44">
        <v>883995343.51999998</v>
      </c>
      <c r="Z21" s="42"/>
    </row>
    <row r="22" spans="1:26" x14ac:dyDescent="0.25">
      <c r="B22" s="35" t="s">
        <v>7</v>
      </c>
      <c r="C22" s="35"/>
      <c r="E22" s="59" t="s">
        <v>10</v>
      </c>
      <c r="F22" s="36"/>
      <c r="G22" s="59">
        <f>G21/'[1]Tasa de cambio'!AV31</f>
        <v>87095990.240979493</v>
      </c>
      <c r="H22" s="59"/>
      <c r="I22" s="59">
        <f>I21/'[1]Tasa de cambio'!AX31</f>
        <v>167184117.47720945</v>
      </c>
      <c r="J22" s="59"/>
      <c r="K22" s="59">
        <f>K21/'[1]Tasa de cambio'!AZ31</f>
        <v>235776734.01976177</v>
      </c>
      <c r="L22" s="59"/>
      <c r="M22" s="59">
        <f>M21/'[1]Tasa de cambio'!BB31</f>
        <v>239358383.96640536</v>
      </c>
      <c r="N22" s="59"/>
      <c r="O22" s="59">
        <f>O21/'[1]Tasa de cambio'!BD31</f>
        <v>235454641.08632967</v>
      </c>
      <c r="Q22" s="60">
        <f>Q21/'[1]Tasa de cambio'!BF31</f>
        <v>270621603.63731748</v>
      </c>
      <c r="S22" s="60">
        <f>S21/'[1]Tasa de cambio'!BH31</f>
        <v>262700055.91693252</v>
      </c>
      <c r="U22" s="43">
        <f>U21/'[1]Tasa de cambio'!BJ31</f>
        <v>259935412.06219214</v>
      </c>
      <c r="V22" s="43"/>
      <c r="W22" s="59" t="s">
        <v>10</v>
      </c>
      <c r="X22" s="43"/>
      <c r="Y22" s="44">
        <f>Y21/'[1]Tasa de cambio'!BN31</f>
        <v>227801317.43879965</v>
      </c>
    </row>
    <row r="23" spans="1:26" x14ac:dyDescent="0.25">
      <c r="B23" s="47" t="s">
        <v>8</v>
      </c>
      <c r="E23" s="59" t="s">
        <v>10</v>
      </c>
      <c r="G23" s="48">
        <f>G22/[1]PIB!AX33</f>
        <v>4.5209444206914106E-4</v>
      </c>
      <c r="H23" s="48"/>
      <c r="I23" s="48">
        <f>I22/[1]PIB!AZ33</f>
        <v>8.3103600043798488E-4</v>
      </c>
      <c r="J23" s="48"/>
      <c r="K23" s="48">
        <f>K22/[1]PIB!BB33</f>
        <v>1.1742673854560346E-3</v>
      </c>
      <c r="L23" s="48"/>
      <c r="M23" s="48">
        <f>M22/[1]PIB!BD33</f>
        <v>1.2610887710620357E-3</v>
      </c>
      <c r="N23" s="59"/>
      <c r="O23" s="48">
        <f>O22/[1]PIB!BF33</f>
        <v>1.2269772699868516E-3</v>
      </c>
      <c r="Q23" s="49">
        <f>Q22/[1]PIB!BH33</f>
        <v>1.2825185055232512E-3</v>
      </c>
      <c r="S23" s="49">
        <f>S22/[1]PIB!BJ33</f>
        <v>1.18015975182104E-3</v>
      </c>
      <c r="U23" s="62">
        <f>U22/[1]PIB!BL33</f>
        <v>1.1384405644723227E-3</v>
      </c>
      <c r="V23" s="62"/>
      <c r="W23" s="59" t="s">
        <v>10</v>
      </c>
      <c r="X23" s="62"/>
      <c r="Y23" s="51">
        <f>Y22/[1]PIB!BP33</f>
        <v>1.0626997360478566E-3</v>
      </c>
    </row>
    <row r="24" spans="1:26" x14ac:dyDescent="0.25">
      <c r="B24" s="52"/>
      <c r="C24" s="53"/>
      <c r="D24" s="54"/>
      <c r="E24" s="63"/>
      <c r="F24" s="5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V24" s="63"/>
      <c r="X24" s="63"/>
      <c r="Y24" s="64"/>
      <c r="Z24" s="63"/>
    </row>
    <row r="25" spans="1:26" x14ac:dyDescent="0.25">
      <c r="A25" s="52"/>
      <c r="B25" s="65" t="s">
        <v>11</v>
      </c>
      <c r="C25" s="66"/>
      <c r="D25" s="67"/>
      <c r="E25" s="68" t="s">
        <v>10</v>
      </c>
      <c r="F25" s="66"/>
      <c r="G25" s="68" t="s">
        <v>10</v>
      </c>
      <c r="H25" s="68"/>
      <c r="I25" s="68">
        <v>417490069</v>
      </c>
      <c r="J25" s="68"/>
      <c r="K25" s="68">
        <v>628659394</v>
      </c>
      <c r="L25" s="68"/>
      <c r="M25" s="68">
        <v>708950750</v>
      </c>
      <c r="N25" s="68"/>
      <c r="O25" s="68">
        <v>751486000</v>
      </c>
      <c r="P25" s="68"/>
      <c r="Q25" s="68">
        <v>784125000</v>
      </c>
      <c r="R25" s="68"/>
      <c r="S25" s="68">
        <v>811360500</v>
      </c>
      <c r="T25" s="63"/>
      <c r="U25" s="41">
        <v>819627750</v>
      </c>
      <c r="V25" s="63"/>
      <c r="W25" s="43">
        <v>976653750</v>
      </c>
      <c r="X25" s="63"/>
      <c r="Y25" s="43">
        <v>1116596250</v>
      </c>
      <c r="Z25" s="63"/>
    </row>
    <row r="26" spans="1:26" x14ac:dyDescent="0.25">
      <c r="A26" s="52"/>
      <c r="B26" s="65" t="s">
        <v>12</v>
      </c>
      <c r="C26" s="66"/>
      <c r="D26" s="67"/>
      <c r="E26" s="68"/>
      <c r="F26" s="66"/>
      <c r="G26" s="68"/>
      <c r="H26" s="68"/>
      <c r="I26" s="68">
        <f>I25/'[1]Tasa de cambio'!AX31</f>
        <v>154517272.84645492</v>
      </c>
      <c r="J26" s="68"/>
      <c r="K26" s="68">
        <f>K25/'[1]Tasa de cambio'!AZ31</f>
        <v>221433469.67676359</v>
      </c>
      <c r="L26" s="68"/>
      <c r="M26" s="68">
        <f>M25/'[1]Tasa de cambio'!BB31</f>
        <v>222629699.05529591</v>
      </c>
      <c r="N26" s="68"/>
      <c r="O26" s="68">
        <f>O25/'[1]Tasa de cambio'!BD31</f>
        <v>222658455.43339047</v>
      </c>
      <c r="P26" s="68"/>
      <c r="Q26" s="68">
        <f>Q25/'[1]Tasa de cambio'!BF31</f>
        <v>240493104.70035908</v>
      </c>
      <c r="R26" s="68"/>
      <c r="S26" s="68">
        <f>S25/'[1]Tasa de cambio'!BH31</f>
        <v>246869054.32335988</v>
      </c>
      <c r="T26" s="63"/>
      <c r="U26" s="68">
        <f>U25/'[1]Tasa de cambio'!BJ31</f>
        <v>245598601.18130457</v>
      </c>
      <c r="V26" s="63"/>
      <c r="W26" s="69">
        <f>W25/'[1]Tasa de cambio'!BL31</f>
        <v>279447834.67177904</v>
      </c>
      <c r="X26" s="70"/>
      <c r="Y26" s="69">
        <f>Y25/'[1]Tasa de cambio'!BN31</f>
        <v>287741444.18495852</v>
      </c>
      <c r="Z26" s="61"/>
    </row>
    <row r="27" spans="1:26" x14ac:dyDescent="0.25">
      <c r="A27" s="52"/>
      <c r="B27" s="71" t="s">
        <v>13</v>
      </c>
      <c r="C27" s="53"/>
      <c r="D27" s="54"/>
      <c r="E27" s="63" t="s">
        <v>10</v>
      </c>
      <c r="F27" s="53"/>
      <c r="G27" s="63" t="s">
        <v>10</v>
      </c>
      <c r="H27" s="63"/>
      <c r="I27" s="72">
        <f>I26/[1]PIB!AZ33</f>
        <v>7.6807186210381211E-4</v>
      </c>
      <c r="J27" s="63"/>
      <c r="K27" s="72">
        <f>K26/[1]PIB!BB33</f>
        <v>1.1028318912416413E-3</v>
      </c>
      <c r="L27" s="63"/>
      <c r="M27" s="72">
        <f>M26/[1]PIB!BD33</f>
        <v>1.1729516590609954E-3</v>
      </c>
      <c r="N27" s="63"/>
      <c r="O27" s="72">
        <f>O26/[1]PIB!BF33</f>
        <v>1.1602950892226525E-3</v>
      </c>
      <c r="P27" s="63"/>
      <c r="Q27" s="72">
        <f>Q26/[1]PIB!BH33</f>
        <v>1.139734792357203E-3</v>
      </c>
      <c r="R27" s="63"/>
      <c r="S27" s="72">
        <f>S26/[1]PIB!BJ33</f>
        <v>1.1090401974435679E-3</v>
      </c>
      <c r="T27" s="63"/>
      <c r="U27" s="72">
        <f>U26/[1]PIB!BL33</f>
        <v>1.0756495544191583E-3</v>
      </c>
      <c r="V27" s="63"/>
      <c r="W27" s="73">
        <f>W26/[1]PIB!BN33</f>
        <v>1.3854443432632349E-3</v>
      </c>
      <c r="X27" s="74"/>
      <c r="Y27" s="73">
        <f>Y26/[1]PIB!BP33</f>
        <v>1.3423221613612269E-3</v>
      </c>
      <c r="Z27" s="61"/>
    </row>
    <row r="28" spans="1:26" x14ac:dyDescent="0.25">
      <c r="A28" s="52"/>
      <c r="B28" s="52"/>
      <c r="C28" s="53"/>
      <c r="D28" s="54"/>
      <c r="E28" s="63"/>
      <c r="F28" s="5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x14ac:dyDescent="0.25">
      <c r="B29" s="33" t="s">
        <v>14</v>
      </c>
      <c r="C29" s="75"/>
      <c r="D29" s="57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5">
      <c r="B30" s="35" t="s">
        <v>15</v>
      </c>
      <c r="C30" s="35"/>
      <c r="E30" s="59" t="s">
        <v>10</v>
      </c>
      <c r="F30" s="36"/>
      <c r="G30" s="59" t="s">
        <v>10</v>
      </c>
      <c r="I30" s="59" t="s">
        <v>10</v>
      </c>
      <c r="K30" s="59" t="s">
        <v>10</v>
      </c>
      <c r="M30" s="59" t="s">
        <v>10</v>
      </c>
      <c r="N30" s="36"/>
      <c r="O30" s="59" t="s">
        <v>10</v>
      </c>
      <c r="P30" s="36"/>
      <c r="Q30" s="59" t="s">
        <v>10</v>
      </c>
      <c r="R30" s="36"/>
      <c r="S30" s="59" t="s">
        <v>10</v>
      </c>
      <c r="T30" s="36"/>
      <c r="U30" s="59" t="s">
        <v>10</v>
      </c>
      <c r="V30" s="36"/>
      <c r="W30" s="59" t="s">
        <v>10</v>
      </c>
      <c r="X30" s="36"/>
      <c r="Y30" s="59" t="s">
        <v>10</v>
      </c>
      <c r="Z30" s="36"/>
    </row>
    <row r="31" spans="1:26" x14ac:dyDescent="0.25">
      <c r="B31" s="35" t="s">
        <v>16</v>
      </c>
      <c r="C31" s="35"/>
      <c r="E31" s="59" t="s">
        <v>10</v>
      </c>
      <c r="G31" s="59" t="s">
        <v>10</v>
      </c>
      <c r="I31" s="59" t="s">
        <v>10</v>
      </c>
      <c r="K31" s="59" t="s">
        <v>10</v>
      </c>
      <c r="M31" s="59" t="s">
        <v>10</v>
      </c>
      <c r="N31" s="36"/>
      <c r="O31" s="59" t="s">
        <v>10</v>
      </c>
      <c r="P31" s="36"/>
      <c r="Q31" s="59" t="s">
        <v>10</v>
      </c>
      <c r="R31" s="36"/>
      <c r="S31" s="59" t="s">
        <v>10</v>
      </c>
      <c r="T31" s="36"/>
      <c r="U31" s="59" t="s">
        <v>10</v>
      </c>
      <c r="V31" s="36"/>
      <c r="W31" s="59" t="s">
        <v>10</v>
      </c>
      <c r="X31" s="36"/>
      <c r="Y31" s="59" t="s">
        <v>10</v>
      </c>
      <c r="Z31" s="36"/>
    </row>
    <row r="32" spans="1:26" x14ac:dyDescent="0.25">
      <c r="C32" s="35"/>
      <c r="E32" s="59"/>
      <c r="G32" s="76"/>
      <c r="I32" s="77"/>
      <c r="K32" s="78"/>
      <c r="M32" s="78"/>
    </row>
    <row r="34" spans="2:26" x14ac:dyDescent="0.25">
      <c r="B34" s="33" t="s">
        <v>17</v>
      </c>
      <c r="C34" s="75"/>
      <c r="D34" s="57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2:26" x14ac:dyDescent="0.25">
      <c r="B35" s="35" t="s">
        <v>15</v>
      </c>
      <c r="C35" s="35"/>
      <c r="E35" s="59">
        <v>40675</v>
      </c>
      <c r="F35" s="79" t="s">
        <v>18</v>
      </c>
      <c r="G35" s="59">
        <v>247673</v>
      </c>
      <c r="I35" s="80">
        <v>306298</v>
      </c>
      <c r="K35" s="80">
        <v>450000</v>
      </c>
      <c r="L35" s="80"/>
      <c r="M35" s="80">
        <v>501681</v>
      </c>
      <c r="N35" s="36"/>
      <c r="O35" s="36">
        <v>502972</v>
      </c>
      <c r="P35" s="36"/>
      <c r="Q35" s="40">
        <v>545508</v>
      </c>
      <c r="R35" s="36"/>
      <c r="S35" s="40">
        <v>544202</v>
      </c>
      <c r="T35" s="36"/>
      <c r="U35" s="81">
        <v>561349</v>
      </c>
      <c r="V35" s="42"/>
      <c r="W35" s="82">
        <v>558014</v>
      </c>
      <c r="X35" s="61"/>
      <c r="Y35" s="83">
        <f>SUM(Y36:Y37)</f>
        <v>568599</v>
      </c>
      <c r="Z35" s="42"/>
    </row>
    <row r="36" spans="2:26" x14ac:dyDescent="0.25">
      <c r="B36" s="65" t="s">
        <v>19</v>
      </c>
      <c r="C36" s="65"/>
      <c r="D36" s="84"/>
      <c r="E36" s="81" t="s">
        <v>10</v>
      </c>
      <c r="F36" s="85"/>
      <c r="G36" s="81" t="s">
        <v>10</v>
      </c>
      <c r="H36" s="86"/>
      <c r="I36" s="81">
        <f>(256+18333+27860+40128+44776+32817)</f>
        <v>164170</v>
      </c>
      <c r="J36" s="86"/>
      <c r="K36" s="81">
        <f>(381+26013+38426+54473+69589+57544)</f>
        <v>246426</v>
      </c>
      <c r="L36" s="87"/>
      <c r="M36" s="87">
        <f>(0.55*M35)</f>
        <v>275924.55000000005</v>
      </c>
      <c r="N36" s="88"/>
      <c r="O36" s="81">
        <f>(440+35361+46302+63155+76723+55288)</f>
        <v>277269</v>
      </c>
      <c r="P36" s="88"/>
      <c r="Q36" s="81">
        <f>(549+41069+50698+70574+83856+55440)</f>
        <v>302186</v>
      </c>
      <c r="R36" s="88"/>
      <c r="S36" s="81">
        <f>(594+43930+52264+72596+84948+47616)</f>
        <v>301948</v>
      </c>
      <c r="T36" s="36"/>
      <c r="U36" s="81">
        <f>(680+48535+54982+76975+87517+42807)</f>
        <v>311496</v>
      </c>
      <c r="V36" s="36"/>
      <c r="W36" s="82">
        <v>310581</v>
      </c>
      <c r="X36" s="61"/>
      <c r="Y36" s="83">
        <f>(1047+59489+63142+82864+84944+24601)</f>
        <v>316087</v>
      </c>
      <c r="Z36" s="36"/>
    </row>
    <row r="37" spans="2:26" x14ac:dyDescent="0.25">
      <c r="B37" s="65" t="s">
        <v>20</v>
      </c>
      <c r="C37" s="65"/>
      <c r="D37" s="84"/>
      <c r="E37" s="81" t="s">
        <v>10</v>
      </c>
      <c r="F37" s="85"/>
      <c r="G37" s="81" t="s">
        <v>10</v>
      </c>
      <c r="H37" s="86"/>
      <c r="I37" s="81">
        <f>(117+14007+23015+36185+39421+29383)</f>
        <v>142128</v>
      </c>
      <c r="J37" s="86"/>
      <c r="K37" s="81">
        <f>(165+18561+30753+46797+58311+48987)</f>
        <v>203574</v>
      </c>
      <c r="L37" s="87"/>
      <c r="M37" s="87">
        <f>(0.45*M35)</f>
        <v>225756.45</v>
      </c>
      <c r="N37" s="88"/>
      <c r="O37" s="81">
        <f>(185+24333+37412+52376+64278+47119)</f>
        <v>225703</v>
      </c>
      <c r="P37" s="88"/>
      <c r="Q37" s="81">
        <f>(237+27519+40852+57486+70347+46881)</f>
        <v>243322</v>
      </c>
      <c r="R37" s="88"/>
      <c r="S37" s="81">
        <f>(245+29476+42134+58791+71428+40180)</f>
        <v>242254</v>
      </c>
      <c r="T37" s="36"/>
      <c r="U37" s="81">
        <f>(295+32733+44011+62347+74220+36247)</f>
        <v>249853</v>
      </c>
      <c r="V37" s="36"/>
      <c r="W37" s="82">
        <v>247433</v>
      </c>
      <c r="X37" s="61"/>
      <c r="Y37" s="83">
        <f>(410+39739+49295+67727+72658+22683)</f>
        <v>252512</v>
      </c>
      <c r="Z37" s="36"/>
    </row>
    <row r="38" spans="2:26" x14ac:dyDescent="0.25">
      <c r="B38" s="35" t="s">
        <v>16</v>
      </c>
      <c r="C38" s="35"/>
      <c r="E38" s="59" t="s">
        <v>10</v>
      </c>
      <c r="F38" s="36"/>
      <c r="G38" s="38">
        <v>150000</v>
      </c>
      <c r="I38" s="80" t="s">
        <v>21</v>
      </c>
      <c r="K38" s="89">
        <v>380000</v>
      </c>
      <c r="M38" s="59" t="s">
        <v>10</v>
      </c>
      <c r="N38" s="80"/>
      <c r="O38" s="59" t="s">
        <v>10</v>
      </c>
      <c r="P38" s="80"/>
      <c r="Q38" s="59" t="s">
        <v>10</v>
      </c>
      <c r="R38" s="80"/>
      <c r="S38" s="59" t="s">
        <v>10</v>
      </c>
      <c r="T38" s="80"/>
      <c r="U38" s="83">
        <v>540000</v>
      </c>
      <c r="V38" s="80"/>
      <c r="W38" s="82">
        <v>557043</v>
      </c>
      <c r="X38" s="80"/>
      <c r="Y38" s="59"/>
      <c r="Z38" s="80"/>
    </row>
    <row r="39" spans="2:26" x14ac:dyDescent="0.25">
      <c r="B39" s="35"/>
      <c r="C39" s="35"/>
      <c r="E39" s="59"/>
      <c r="F39" s="36"/>
      <c r="G39" s="38"/>
      <c r="I39" s="80"/>
      <c r="K39" s="89"/>
      <c r="M39" s="59"/>
      <c r="N39" s="80"/>
      <c r="O39" s="59"/>
      <c r="P39" s="80"/>
      <c r="Q39" s="59"/>
      <c r="R39" s="80"/>
      <c r="S39" s="59"/>
      <c r="T39" s="80"/>
      <c r="U39" s="59"/>
      <c r="V39" s="80"/>
      <c r="W39" s="82" t="s">
        <v>10</v>
      </c>
      <c r="X39" s="80"/>
      <c r="Y39" s="59"/>
      <c r="Z39" s="80"/>
    </row>
    <row r="40" spans="2:26" x14ac:dyDescent="0.25">
      <c r="B40" s="90" t="s">
        <v>22</v>
      </c>
      <c r="C40" s="35"/>
      <c r="E40" s="91">
        <f>E35/[1]Pob_65yMas!AR27</f>
        <v>2.1522974684113638E-2</v>
      </c>
      <c r="F40" s="91"/>
      <c r="G40" s="91">
        <f>G35/[1]Pob_65yMas!AT27</f>
        <v>0.12537726116242506</v>
      </c>
      <c r="H40" s="91"/>
      <c r="I40" s="91">
        <f>I35/[1]Pob_65yMas!AV27</f>
        <v>0.14861598939933618</v>
      </c>
      <c r="J40" s="91"/>
      <c r="K40" s="91">
        <f>K35/[1]Pob_65yMas!AX27</f>
        <v>0.20963540210865264</v>
      </c>
      <c r="L40" s="91"/>
      <c r="M40" s="91">
        <f>M35/[1]Pob_65yMas!AZ27</f>
        <v>0.22475085847148396</v>
      </c>
      <c r="N40" s="91"/>
      <c r="O40" s="91">
        <f>O35/[1]Pob_65yMas!BB27</f>
        <v>0.21302369793980638</v>
      </c>
      <c r="P40" s="92"/>
      <c r="Q40" s="91">
        <f>Q35/[1]Pob_65yMas!BD27</f>
        <v>0.21907499580129147</v>
      </c>
      <c r="R40" s="92"/>
      <c r="S40" s="91">
        <f>S35/[1]Pob_65yMas!BF27</f>
        <v>0.20779042461561389</v>
      </c>
      <c r="T40" s="91"/>
      <c r="U40" s="91">
        <f>U35/[1]Pob_65yMas!BH27</f>
        <v>0.20428009687846641</v>
      </c>
      <c r="V40" s="91"/>
      <c r="W40" s="93">
        <f>W35/[1]Pob_65yMas!BJ27</f>
        <v>0.19396492242814353</v>
      </c>
      <c r="X40" s="94"/>
      <c r="Y40" s="93">
        <f>Y35/[1]Pob_65yMas!BL27</f>
        <v>0.19012676588987407</v>
      </c>
      <c r="Z40" s="61"/>
    </row>
    <row r="41" spans="2:26" x14ac:dyDescent="0.25">
      <c r="B41" s="95" t="s">
        <v>23</v>
      </c>
      <c r="C41" s="65"/>
      <c r="D41" s="84"/>
      <c r="E41" s="96" t="s">
        <v>10</v>
      </c>
      <c r="F41" s="96"/>
      <c r="G41" s="96" t="s">
        <v>10</v>
      </c>
      <c r="H41" s="96"/>
      <c r="I41" s="93">
        <f>I36/[1]Pob_65yMasMujeres!AV27</f>
        <v>0.14760635308820685</v>
      </c>
      <c r="J41" s="93"/>
      <c r="K41" s="93">
        <f>K36/[1]Pob_65yMasMujeres!AX27</f>
        <v>0.21296365913162513</v>
      </c>
      <c r="L41" s="93"/>
      <c r="M41" s="93">
        <f>M36/[1]Pob_65yMasMujeres!AZ27</f>
        <v>0.22954708624262615</v>
      </c>
      <c r="N41" s="93"/>
      <c r="O41" s="93">
        <f>O36/[1]Pob_65yMasMujeres!BB27</f>
        <v>0.21904783724340179</v>
      </c>
      <c r="P41" s="93"/>
      <c r="Q41" s="93">
        <f>Q36/[1]Pob_65yMasMujeres!BD27</f>
        <v>0.22728527428556394</v>
      </c>
      <c r="R41" s="93"/>
      <c r="S41" s="93">
        <f>S36/[1]Pob_65yMasMujeres!BF27</f>
        <v>0.21671458654214684</v>
      </c>
      <c r="T41" s="93"/>
      <c r="U41" s="93">
        <f>U36/[1]Pob_65yMasMujeres!BH27</f>
        <v>0.21378524155983566</v>
      </c>
      <c r="V41" s="97"/>
      <c r="W41" s="93">
        <f>W36/[1]Pob_65yMasMujeres!BJ27</f>
        <v>0.20422158279436406</v>
      </c>
      <c r="X41" s="97"/>
      <c r="Y41" s="93">
        <f>Y36/[1]Pob_65yMasMujeres!BL27</f>
        <v>0.1996364837068203</v>
      </c>
      <c r="Z41" s="61"/>
    </row>
    <row r="42" spans="2:26" x14ac:dyDescent="0.25">
      <c r="B42" s="95" t="s">
        <v>24</v>
      </c>
      <c r="C42" s="65"/>
      <c r="D42" s="84"/>
      <c r="E42" s="96" t="s">
        <v>10</v>
      </c>
      <c r="F42" s="96"/>
      <c r="G42" s="96" t="s">
        <v>10</v>
      </c>
      <c r="H42" s="96"/>
      <c r="I42" s="93">
        <f>I37/[1]Pob_65yMasHombres!AV27</f>
        <v>0.14979947056688298</v>
      </c>
      <c r="J42" s="93"/>
      <c r="K42" s="93">
        <f>K37/[1]Pob_65yMasHombres!AX27</f>
        <v>0.20574310844370022</v>
      </c>
      <c r="L42" s="93"/>
      <c r="M42" s="93">
        <f>M37/[1]Pob_65yMasHombres!AZ27</f>
        <v>0.21915421026165732</v>
      </c>
      <c r="N42" s="93"/>
      <c r="O42" s="93">
        <f>O37/[1]Pob_65yMasHombres!BB27</f>
        <v>0.20606199489462401</v>
      </c>
      <c r="P42" s="93"/>
      <c r="Q42" s="93">
        <f>Q37/[1]Pob_65yMasHombres!BD27</f>
        <v>0.20966888581360199</v>
      </c>
      <c r="R42" s="93"/>
      <c r="S42" s="93">
        <f>S37/[1]Pob_65yMasHombres!BF27</f>
        <v>0.19764607210923424</v>
      </c>
      <c r="T42" s="93"/>
      <c r="U42" s="93">
        <f>U37/[1]Pob_65yMasHombres!BH27</f>
        <v>0.19355156071101551</v>
      </c>
      <c r="V42" s="97"/>
      <c r="W42" s="93">
        <f>W37/[1]Pob_65yMasHombres!BJ27</f>
        <v>0.18246248735321619</v>
      </c>
      <c r="X42" s="97"/>
      <c r="Y42" s="93">
        <f>Y37/[1]Pob_65yMasHombres!BL27</f>
        <v>0.17942779394169706</v>
      </c>
      <c r="Z42" s="61"/>
    </row>
    <row r="44" spans="2:26" ht="12.75" customHeight="1" x14ac:dyDescent="0.25">
      <c r="B44" s="33" t="s">
        <v>25</v>
      </c>
      <c r="C44" s="56"/>
      <c r="D44" s="57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2:26" x14ac:dyDescent="0.25">
      <c r="B45" s="35" t="s">
        <v>26</v>
      </c>
      <c r="C45" s="35"/>
      <c r="D45" s="77" t="s">
        <v>27</v>
      </c>
      <c r="E45" s="36">
        <v>125</v>
      </c>
      <c r="F45" s="98"/>
      <c r="G45" s="99">
        <v>125</v>
      </c>
      <c r="I45" s="99">
        <v>125</v>
      </c>
      <c r="K45" s="99">
        <v>125</v>
      </c>
      <c r="M45" s="99">
        <v>125</v>
      </c>
      <c r="O45" s="99">
        <v>125</v>
      </c>
      <c r="Q45" s="100">
        <v>125</v>
      </c>
      <c r="S45" s="100">
        <v>125</v>
      </c>
      <c r="T45" s="100"/>
      <c r="U45" s="101">
        <v>125</v>
      </c>
      <c r="V45" s="100"/>
      <c r="W45" s="101">
        <v>125</v>
      </c>
      <c r="X45" s="85" t="s">
        <v>28</v>
      </c>
      <c r="Y45" s="102">
        <v>125</v>
      </c>
      <c r="Z45" s="102"/>
    </row>
    <row r="46" spans="2:26" x14ac:dyDescent="0.25">
      <c r="B46" s="35"/>
      <c r="C46" s="35"/>
      <c r="D46" s="77" t="s">
        <v>29</v>
      </c>
      <c r="E46" s="59">
        <v>250</v>
      </c>
      <c r="F46" s="103"/>
      <c r="G46" s="59">
        <v>250</v>
      </c>
      <c r="I46" s="59">
        <v>250</v>
      </c>
      <c r="K46" s="59">
        <v>250</v>
      </c>
      <c r="M46" s="59">
        <v>250</v>
      </c>
      <c r="O46" s="59">
        <v>250</v>
      </c>
      <c r="Q46" s="60">
        <v>250</v>
      </c>
      <c r="S46" s="60">
        <v>250</v>
      </c>
      <c r="U46" s="41">
        <v>250</v>
      </c>
      <c r="W46" s="41">
        <v>250</v>
      </c>
      <c r="X46" s="64"/>
      <c r="Y46" s="44">
        <v>250</v>
      </c>
      <c r="Z46" s="64"/>
    </row>
    <row r="47" spans="2:26" x14ac:dyDescent="0.25">
      <c r="B47" s="104"/>
      <c r="C47" s="104"/>
      <c r="D47" s="105"/>
      <c r="E47" s="106"/>
      <c r="F47" s="107"/>
      <c r="G47" s="106"/>
      <c r="H47" s="3"/>
      <c r="I47" s="106"/>
      <c r="J47" s="3"/>
      <c r="K47" s="106"/>
      <c r="L47" s="3"/>
      <c r="M47" s="106"/>
      <c r="N47" s="3"/>
      <c r="O47" s="106"/>
      <c r="P47" s="3"/>
      <c r="Q47" s="108"/>
      <c r="R47" s="3"/>
      <c r="S47" s="108"/>
      <c r="T47" s="3"/>
      <c r="U47" s="109"/>
      <c r="V47" s="3"/>
      <c r="W47" s="109"/>
      <c r="X47" s="110"/>
      <c r="Y47" s="43"/>
      <c r="Z47" s="110"/>
    </row>
    <row r="48" spans="2:26" x14ac:dyDescent="0.25">
      <c r="B48" s="111" t="s">
        <v>30</v>
      </c>
      <c r="C48" s="85" t="s">
        <v>31</v>
      </c>
      <c r="D48" s="77" t="s">
        <v>27</v>
      </c>
      <c r="E48" s="106" t="s">
        <v>10</v>
      </c>
      <c r="F48" s="107"/>
      <c r="G48" s="106" t="s">
        <v>10</v>
      </c>
      <c r="H48" s="3"/>
      <c r="I48" s="106" t="s">
        <v>10</v>
      </c>
      <c r="J48" s="3"/>
      <c r="K48" s="106" t="s">
        <v>10</v>
      </c>
      <c r="L48" s="3"/>
      <c r="M48" s="106" t="s">
        <v>10</v>
      </c>
      <c r="N48" s="3"/>
      <c r="O48" s="106" t="s">
        <v>10</v>
      </c>
      <c r="P48" s="3"/>
      <c r="Q48" s="106" t="s">
        <v>10</v>
      </c>
      <c r="R48" s="3"/>
      <c r="S48" s="106" t="s">
        <v>10</v>
      </c>
      <c r="T48" s="3"/>
      <c r="U48" s="106" t="s">
        <v>10</v>
      </c>
      <c r="V48" s="3"/>
      <c r="W48" s="112">
        <v>760</v>
      </c>
      <c r="X48" s="85"/>
      <c r="Y48" s="43" t="s">
        <v>10</v>
      </c>
      <c r="Z48" s="113"/>
    </row>
    <row r="49" spans="1:26" x14ac:dyDescent="0.25">
      <c r="B49" s="104"/>
      <c r="C49" s="104"/>
      <c r="D49" s="105"/>
      <c r="E49" s="106"/>
      <c r="F49" s="107"/>
      <c r="G49" s="106"/>
      <c r="H49" s="3"/>
      <c r="I49" s="106"/>
      <c r="J49" s="3"/>
      <c r="K49" s="106"/>
      <c r="L49" s="3"/>
      <c r="M49" s="106"/>
      <c r="N49" s="3"/>
      <c r="O49" s="106"/>
      <c r="P49" s="3"/>
      <c r="Q49" s="108"/>
      <c r="R49" s="3"/>
      <c r="S49" s="108"/>
      <c r="T49" s="3"/>
      <c r="U49" s="109"/>
      <c r="V49" s="3"/>
      <c r="W49" s="109"/>
      <c r="X49" s="3"/>
      <c r="Y49" s="109"/>
      <c r="Z49" s="3"/>
    </row>
    <row r="50" spans="1:26" x14ac:dyDescent="0.25">
      <c r="B50" s="114" t="s">
        <v>32</v>
      </c>
      <c r="C50" s="114"/>
      <c r="D50" s="115"/>
      <c r="E50" s="116">
        <f>E45/[1]THogar!AR23</f>
        <v>28.409090909090907</v>
      </c>
      <c r="F50" s="116"/>
      <c r="G50" s="116">
        <f>G45/[1]THogar!AT23</f>
        <v>29.069767441860467</v>
      </c>
      <c r="H50" s="116"/>
      <c r="I50" s="116">
        <f>I45/[1]THogar!AV23</f>
        <v>29.069767441860467</v>
      </c>
      <c r="J50" s="116"/>
      <c r="K50" s="116">
        <f>K45/[1]THogar!AX23</f>
        <v>29.069767441860467</v>
      </c>
      <c r="L50" s="116"/>
      <c r="M50" s="116">
        <f>M45/[1]THogar!AZ23</f>
        <v>29.069767441860467</v>
      </c>
      <c r="N50" s="116"/>
      <c r="O50" s="116">
        <f>O45/[1]THogar!BB23</f>
        <v>29.069767441860467</v>
      </c>
      <c r="P50" s="114"/>
      <c r="Q50" s="116">
        <f>Q45/[1]THogar!BD23</f>
        <v>29.069767441860467</v>
      </c>
      <c r="R50" s="114"/>
      <c r="S50" s="116">
        <f>S45/[1]THogar!BF23</f>
        <v>29.069767441860467</v>
      </c>
      <c r="T50" s="114"/>
      <c r="U50" s="117">
        <v>29</v>
      </c>
      <c r="V50" s="114"/>
      <c r="W50" s="117">
        <v>29</v>
      </c>
      <c r="X50" s="114"/>
      <c r="Y50" s="117">
        <v>29</v>
      </c>
      <c r="Z50" s="114"/>
    </row>
    <row r="51" spans="1:26" x14ac:dyDescent="0.25">
      <c r="B51" s="1" t="s">
        <v>33</v>
      </c>
      <c r="D51" s="77"/>
      <c r="E51" s="36">
        <f>E46</f>
        <v>250</v>
      </c>
      <c r="F51" s="98"/>
      <c r="G51" s="36">
        <f>G46</f>
        <v>250</v>
      </c>
      <c r="H51" s="99"/>
      <c r="I51" s="36">
        <f>I46</f>
        <v>250</v>
      </c>
      <c r="J51" s="99"/>
      <c r="K51" s="36">
        <f>K46</f>
        <v>250</v>
      </c>
      <c r="M51" s="36">
        <f>M46</f>
        <v>250</v>
      </c>
      <c r="O51" s="36">
        <f>O46</f>
        <v>250</v>
      </c>
      <c r="Q51" s="36">
        <f>Q46</f>
        <v>250</v>
      </c>
      <c r="S51" s="36">
        <f>S46</f>
        <v>250</v>
      </c>
      <c r="U51" s="81">
        <v>250</v>
      </c>
      <c r="W51" s="81">
        <f>W46+W48</f>
        <v>1010</v>
      </c>
      <c r="Y51" s="81">
        <f>Y46</f>
        <v>250</v>
      </c>
    </row>
    <row r="52" spans="1:26" x14ac:dyDescent="0.25">
      <c r="B52" s="35"/>
      <c r="C52" s="35"/>
      <c r="D52" s="77"/>
      <c r="G52" s="99"/>
      <c r="H52" s="99"/>
      <c r="I52" s="99"/>
      <c r="J52" s="99"/>
      <c r="K52" s="99"/>
      <c r="U52" s="2"/>
      <c r="W52" s="2"/>
      <c r="Y52" s="2"/>
    </row>
    <row r="53" spans="1:26" ht="12.75" customHeight="1" x14ac:dyDescent="0.25">
      <c r="B53" s="33" t="s">
        <v>34</v>
      </c>
      <c r="C53" s="56"/>
      <c r="D53" s="57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7"/>
      <c r="V53" s="56"/>
      <c r="W53" s="57"/>
      <c r="X53" s="56"/>
      <c r="Y53" s="57"/>
      <c r="Z53" s="56"/>
    </row>
    <row r="54" spans="1:26" x14ac:dyDescent="0.25">
      <c r="B54" s="35" t="s">
        <v>26</v>
      </c>
      <c r="C54" s="35"/>
      <c r="D54" s="77" t="s">
        <v>27</v>
      </c>
      <c r="E54" s="118">
        <f>E45/'[1]Tasa de cambio'!AT31</f>
        <v>45.386877745906098</v>
      </c>
      <c r="F54" s="118"/>
      <c r="G54" s="118">
        <f>G45/'[1]Tasa de cambio'!AV31</f>
        <v>47.391812135081722</v>
      </c>
      <c r="H54" s="118"/>
      <c r="I54" s="118">
        <f>I45/'[1]Tasa de cambio'!AX31</f>
        <v>46.263757008808909</v>
      </c>
      <c r="J54" s="118"/>
      <c r="K54" s="118">
        <f>K45/'[1]Tasa de cambio'!AZ31</f>
        <v>44.028903367656426</v>
      </c>
      <c r="L54" s="118"/>
      <c r="M54" s="118">
        <f>M45/'[1]Tasa de cambio'!BB31</f>
        <v>39.253378858703499</v>
      </c>
      <c r="N54" s="118"/>
      <c r="O54" s="118">
        <f>O45/'[1]Tasa de cambio'!BD31</f>
        <v>37.036361195250223</v>
      </c>
      <c r="Q54" s="118">
        <f>Q45/'[1]Tasa de cambio'!BF31</f>
        <v>38.337813598016751</v>
      </c>
      <c r="S54" s="118">
        <f>S45/'[1]Tasa de cambio'!BH31</f>
        <v>38.033194603902935</v>
      </c>
      <c r="U54" s="119">
        <f>U45/'[1]Tasa de cambio'!BJ31</f>
        <v>37.455814725237246</v>
      </c>
      <c r="W54" s="119">
        <f>W45/'[1]Tasa de cambio'!BL31</f>
        <v>35.765980864735717</v>
      </c>
      <c r="Y54" s="119">
        <f>Y45/'[1]Tasa de cambio'!BN31</f>
        <v>32.211894427479777</v>
      </c>
    </row>
    <row r="55" spans="1:26" x14ac:dyDescent="0.25">
      <c r="B55" s="35"/>
      <c r="C55" s="35"/>
      <c r="D55" s="77" t="s">
        <v>29</v>
      </c>
      <c r="E55" s="120">
        <f>E46/'[1]Tasa de cambio'!AT31</f>
        <v>90.773755491812196</v>
      </c>
      <c r="F55" s="120"/>
      <c r="G55" s="120">
        <f>G46/'[1]Tasa de cambio'!AV31</f>
        <v>94.783624270163443</v>
      </c>
      <c r="H55" s="120"/>
      <c r="I55" s="120">
        <f>I46/'[1]Tasa de cambio'!AX31</f>
        <v>92.527514017617818</v>
      </c>
      <c r="J55" s="120"/>
      <c r="K55" s="120">
        <f>K46/'[1]Tasa de cambio'!AZ31</f>
        <v>88.057806735312852</v>
      </c>
      <c r="L55" s="120"/>
      <c r="M55" s="120">
        <f>M46/'[1]Tasa de cambio'!BB31</f>
        <v>78.506757717406998</v>
      </c>
      <c r="N55" s="120"/>
      <c r="O55" s="120">
        <f>O46/'[1]Tasa de cambio'!BD31</f>
        <v>74.072722390500445</v>
      </c>
      <c r="Q55" s="120">
        <f>Q46/'[1]Tasa de cambio'!BF31</f>
        <v>76.675627196033503</v>
      </c>
      <c r="S55" s="120">
        <f>S46/'[1]Tasa de cambio'!BH31</f>
        <v>76.066389207805869</v>
      </c>
      <c r="U55" s="121">
        <f>U46/'[1]Tasa de cambio'!BJ31</f>
        <v>74.911629450474493</v>
      </c>
      <c r="W55" s="121">
        <f>W46/'[1]Tasa de cambio'!BL31</f>
        <v>71.531961729471433</v>
      </c>
      <c r="Y55" s="121">
        <f>Y46/'[1]Tasa de cambio'!BN31</f>
        <v>64.423788854959554</v>
      </c>
    </row>
    <row r="56" spans="1:26" x14ac:dyDescent="0.25">
      <c r="B56" s="104"/>
      <c r="C56" s="104"/>
      <c r="D56" s="105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3"/>
      <c r="Q56" s="122"/>
      <c r="R56" s="3"/>
      <c r="S56" s="122"/>
      <c r="T56" s="3"/>
      <c r="U56" s="122"/>
      <c r="V56" s="3"/>
      <c r="W56" s="122"/>
      <c r="X56" s="3"/>
      <c r="Y56" s="122"/>
      <c r="Z56" s="3"/>
    </row>
    <row r="57" spans="1:26" x14ac:dyDescent="0.25">
      <c r="B57" s="123" t="s">
        <v>30</v>
      </c>
      <c r="C57" s="104"/>
      <c r="D57" s="105"/>
      <c r="E57" s="106" t="s">
        <v>10</v>
      </c>
      <c r="F57" s="107"/>
      <c r="G57" s="106" t="s">
        <v>10</v>
      </c>
      <c r="H57" s="3"/>
      <c r="I57" s="106" t="s">
        <v>10</v>
      </c>
      <c r="J57" s="3"/>
      <c r="K57" s="106" t="s">
        <v>10</v>
      </c>
      <c r="L57" s="3"/>
      <c r="M57" s="106" t="s">
        <v>10</v>
      </c>
      <c r="N57" s="3"/>
      <c r="O57" s="106" t="s">
        <v>10</v>
      </c>
      <c r="P57" s="3"/>
      <c r="Q57" s="106" t="s">
        <v>10</v>
      </c>
      <c r="R57" s="3"/>
      <c r="S57" s="106" t="s">
        <v>10</v>
      </c>
      <c r="T57" s="3"/>
      <c r="U57" s="106" t="s">
        <v>10</v>
      </c>
      <c r="V57" s="3"/>
      <c r="W57" s="121">
        <f>W48/'[1]Tasa de cambio'!BL31</f>
        <v>217.45716365759318</v>
      </c>
      <c r="X57" s="3"/>
      <c r="Y57" s="43" t="s">
        <v>10</v>
      </c>
      <c r="Z57" s="3"/>
    </row>
    <row r="58" spans="1:26" x14ac:dyDescent="0.25">
      <c r="B58" s="104"/>
      <c r="C58" s="104"/>
      <c r="D58" s="105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3"/>
      <c r="Q58" s="122"/>
      <c r="R58" s="3"/>
      <c r="S58" s="122"/>
      <c r="T58" s="3"/>
      <c r="U58" s="122"/>
      <c r="V58" s="3"/>
      <c r="W58" s="122"/>
      <c r="X58" s="3"/>
      <c r="Y58" s="122"/>
      <c r="Z58" s="3"/>
    </row>
    <row r="59" spans="1:26" x14ac:dyDescent="0.25">
      <c r="B59" s="104"/>
      <c r="C59" s="104"/>
      <c r="D59" s="105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3"/>
      <c r="Q59" s="124"/>
      <c r="R59" s="3"/>
      <c r="S59" s="124"/>
      <c r="T59" s="3"/>
      <c r="U59" s="124"/>
      <c r="V59" s="3"/>
      <c r="W59" s="124"/>
      <c r="X59" s="3"/>
      <c r="Y59" s="124"/>
      <c r="Z59" s="3"/>
    </row>
    <row r="60" spans="1:26" x14ac:dyDescent="0.25">
      <c r="B60" s="114" t="s">
        <v>32</v>
      </c>
      <c r="C60" s="114"/>
      <c r="D60" s="115"/>
      <c r="E60" s="125">
        <f>E50/'[1]Tasa de cambio'!AT31</f>
        <v>10.315199487705931</v>
      </c>
      <c r="F60" s="125"/>
      <c r="G60" s="125">
        <f>G50/'[1]Tasa de cambio'!AV31</f>
        <v>11.021351659321331</v>
      </c>
      <c r="H60" s="125"/>
      <c r="I60" s="125">
        <f>I50/'[1]Tasa de cambio'!AX31</f>
        <v>10.759013257862538</v>
      </c>
      <c r="J60" s="125"/>
      <c r="K60" s="125">
        <f>K50/'[1]Tasa de cambio'!AZ31</f>
        <v>10.239279852943357</v>
      </c>
      <c r="L60" s="125"/>
      <c r="M60" s="125">
        <f>M50/'[1]Tasa de cambio'!BB31</f>
        <v>9.1286927578380244</v>
      </c>
      <c r="N60" s="125"/>
      <c r="O60" s="125">
        <f>O50/'[1]Tasa de cambio'!BD31</f>
        <v>8.6131072547093552</v>
      </c>
      <c r="P60" s="114"/>
      <c r="Q60" s="125">
        <f>Q50/'[1]Tasa de cambio'!BF31</f>
        <v>8.9157706041899427</v>
      </c>
      <c r="R60" s="114"/>
      <c r="S60" s="125">
        <f>S50/'[1]Tasa de cambio'!BH31</f>
        <v>8.8449289776518452</v>
      </c>
      <c r="T60" s="114"/>
      <c r="U60" s="126">
        <f>U50/'[1]Tasa de cambio'!BJ31</f>
        <v>8.6897490162550408</v>
      </c>
      <c r="V60" s="114"/>
      <c r="W60" s="126">
        <f>W50/'[1]Tasa de cambio'!BL31</f>
        <v>8.2977075606186865</v>
      </c>
      <c r="X60" s="114"/>
      <c r="Y60" s="126">
        <f>Y50/'[1]Tasa de cambio'!BN31</f>
        <v>7.4731595071753079</v>
      </c>
      <c r="Z60" s="114"/>
    </row>
    <row r="61" spans="1:26" x14ac:dyDescent="0.25">
      <c r="B61" s="1" t="s">
        <v>33</v>
      </c>
      <c r="D61" s="77"/>
      <c r="E61" s="118">
        <f>E51/'[1]Tasa de cambio'!AT31</f>
        <v>90.773755491812196</v>
      </c>
      <c r="F61" s="118"/>
      <c r="G61" s="118">
        <f>G51/'[1]Tasa de cambio'!AV31</f>
        <v>94.783624270163443</v>
      </c>
      <c r="H61" s="118"/>
      <c r="I61" s="118">
        <f>I51/'[1]Tasa de cambio'!AX31</f>
        <v>92.527514017617818</v>
      </c>
      <c r="J61" s="118"/>
      <c r="K61" s="118">
        <f>K51/'[1]Tasa de cambio'!AZ31</f>
        <v>88.057806735312852</v>
      </c>
      <c r="L61" s="118"/>
      <c r="M61" s="118">
        <f>M51/'[1]Tasa de cambio'!BB31</f>
        <v>78.506757717406998</v>
      </c>
      <c r="N61" s="118"/>
      <c r="O61" s="118">
        <f>O51/'[1]Tasa de cambio'!BD31</f>
        <v>74.072722390500445</v>
      </c>
      <c r="Q61" s="118">
        <f>Q51/'[1]Tasa de cambio'!BF31</f>
        <v>76.675627196033503</v>
      </c>
      <c r="S61" s="118">
        <f>S51/'[1]Tasa de cambio'!BH31</f>
        <v>76.066389207805869</v>
      </c>
      <c r="U61" s="119">
        <f>U51/'[1]Tasa de cambio'!BJ31</f>
        <v>74.911629450474493</v>
      </c>
      <c r="W61" s="119">
        <f>W51/'[1]Tasa de cambio'!BL31</f>
        <v>288.98912538706463</v>
      </c>
      <c r="Y61" s="119">
        <f>Y51/'[1]Tasa de cambio'!BN31</f>
        <v>64.423788854959554</v>
      </c>
    </row>
    <row r="62" spans="1:26" x14ac:dyDescent="0.25">
      <c r="G62" s="120"/>
    </row>
    <row r="63" spans="1:26" x14ac:dyDescent="0.25">
      <c r="B63" s="29"/>
      <c r="C63" s="29"/>
      <c r="D63" s="30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99" customFormat="1" x14ac:dyDescent="0.25">
      <c r="A64" s="1"/>
      <c r="B64" s="127" t="s">
        <v>35</v>
      </c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9"/>
    </row>
    <row r="65" spans="1:14" s="99" customFormat="1" ht="51.75" customHeight="1" x14ac:dyDescent="0.2">
      <c r="B65" s="127" t="s">
        <v>36</v>
      </c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9"/>
    </row>
    <row r="66" spans="1:14" s="99" customFormat="1" ht="12" customHeight="1" x14ac:dyDescent="0.2">
      <c r="B66" s="130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2"/>
    </row>
    <row r="67" spans="1:14" s="99" customFormat="1" ht="12" customHeight="1" x14ac:dyDescent="0.2">
      <c r="B67" s="130" t="s">
        <v>37</v>
      </c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2"/>
    </row>
    <row r="68" spans="1:14" s="99" customFormat="1" ht="12" customHeight="1" x14ac:dyDescent="0.2">
      <c r="B68" s="133" t="s">
        <v>38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5"/>
    </row>
    <row r="69" spans="1:14" s="99" customFormat="1" ht="10" x14ac:dyDescent="0.2">
      <c r="B69" s="136" t="s">
        <v>39</v>
      </c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2"/>
    </row>
    <row r="70" spans="1:14" s="99" customFormat="1" ht="21.65" customHeight="1" x14ac:dyDescent="0.2">
      <c r="B70" s="138" t="s">
        <v>40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2"/>
    </row>
    <row r="71" spans="1:14" s="99" customFormat="1" ht="10" x14ac:dyDescent="0.2">
      <c r="B71" s="140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2"/>
    </row>
    <row r="72" spans="1:14" s="99" customFormat="1" ht="12" customHeight="1" x14ac:dyDescent="0.2"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</row>
    <row r="73" spans="1:14" s="99" customFormat="1" ht="12" customHeight="1" x14ac:dyDescent="0.2">
      <c r="B73" s="144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s="99" customFormat="1" ht="10" x14ac:dyDescent="0.2">
      <c r="B74" s="147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9"/>
    </row>
    <row r="75" spans="1:14" s="99" customFormat="1" ht="10" x14ac:dyDescent="0.2">
      <c r="B75" s="127" t="s">
        <v>41</v>
      </c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9"/>
    </row>
    <row r="76" spans="1:14" s="99" customFormat="1" ht="50.25" customHeight="1" x14ac:dyDescent="0.2">
      <c r="B76" s="127" t="s">
        <v>42</v>
      </c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9"/>
    </row>
    <row r="77" spans="1:14" x14ac:dyDescent="0.25">
      <c r="A77" s="99"/>
      <c r="B77" s="150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2"/>
    </row>
    <row r="78" spans="1:14" x14ac:dyDescent="0.25">
      <c r="B78" s="130" t="s">
        <v>43</v>
      </c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2"/>
    </row>
    <row r="79" spans="1:14" x14ac:dyDescent="0.25">
      <c r="B79" s="133" t="s">
        <v>44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5"/>
    </row>
    <row r="80" spans="1:14" x14ac:dyDescent="0.25">
      <c r="B80" s="153" t="s">
        <v>45</v>
      </c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5"/>
    </row>
    <row r="81" spans="2:14" ht="26.5" customHeight="1" x14ac:dyDescent="0.25">
      <c r="B81" s="153" t="s">
        <v>46</v>
      </c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5"/>
    </row>
    <row r="82" spans="2:14" x14ac:dyDescent="0.25">
      <c r="B82" s="140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2"/>
    </row>
    <row r="83" spans="2:14" x14ac:dyDescent="0.25"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</row>
  </sheetData>
  <mergeCells count="21">
    <mergeCell ref="B79:N79"/>
    <mergeCell ref="B80:N80"/>
    <mergeCell ref="B81:N81"/>
    <mergeCell ref="B70:M70"/>
    <mergeCell ref="B73:N73"/>
    <mergeCell ref="B74:N74"/>
    <mergeCell ref="B75:N75"/>
    <mergeCell ref="B76:N76"/>
    <mergeCell ref="B77:N77"/>
    <mergeCell ref="B9:N9"/>
    <mergeCell ref="B10:N10"/>
    <mergeCell ref="B64:N64"/>
    <mergeCell ref="B65:N65"/>
    <mergeCell ref="B68:N68"/>
    <mergeCell ref="B69:M69"/>
    <mergeCell ref="B3:N3"/>
    <mergeCell ref="B4:N4"/>
    <mergeCell ref="B5:N5"/>
    <mergeCell ref="B6:N6"/>
    <mergeCell ref="B7:N7"/>
    <mergeCell ref="B8:N8"/>
  </mergeCells>
  <hyperlinks>
    <hyperlink ref="B20" location="Glosario!A1" tooltip="Ver glosario" display="Gasto" xr:uid="{7D7D2CC0-F6D6-4F6B-ABA3-6DF070088F45}"/>
    <hyperlink ref="B30:B31" location="Glosario!A1" display="Efectiva" xr:uid="{39226059-1005-42EB-A45C-846C13D676B9}"/>
    <hyperlink ref="B29:B31" location="Glosario!A1" tooltip="Ver glosario" display="Cobertura hogares" xr:uid="{4A7018FC-FADD-49BE-A1FA-2D9EC1839A38}"/>
    <hyperlink ref="B50" location="Glosario!A1" display="Monto mínimo per cápita" xr:uid="{E16388FC-6FC0-4C42-AD2E-CD15923B180E}"/>
    <hyperlink ref="B51" location="Glosario!A1" display="Monto máximo por familia" xr:uid="{B1C20C47-4BC1-422D-9FFD-63A41B911D12}"/>
    <hyperlink ref="B50:B51" location="Glosario!A1" tooltip="Ver glosario" display="Monto mínimo per cápita" xr:uid="{E47820DA-A22C-4F53-B1EF-796E05E75262}"/>
    <hyperlink ref="B53" location="Glosario!A1" tooltip="Ver glosario" display="Transferencias monetarias (US$)" xr:uid="{11E7EAC7-E457-4203-89DD-5291C0EE6264}"/>
    <hyperlink ref="B44" location="Glosario!A1" tooltip="Ver glosario" display="Transferencias monetarias (US$)" xr:uid="{236C48AB-9EFC-4447-91F4-3D5F768BB010}"/>
    <hyperlink ref="B60" location="Glosario!A1" display="Monto mínimo per cápita" xr:uid="{46F60EA9-C432-4604-BC62-A3C23CCB756A}"/>
    <hyperlink ref="B61" location="Glosario!A1" display="Monto máximo por familia" xr:uid="{345A86A3-BF17-45E9-BA5D-281F93CED43C}"/>
    <hyperlink ref="B60:B61" location="Glosario!A1" tooltip="Ver glosario" display="Monto mínimo per cápita" xr:uid="{5C358BE7-0AAB-446B-BFDC-91E60FA8A50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</dc:creator>
  <cp:lastModifiedBy>Hanz</cp:lastModifiedBy>
  <dcterms:created xsi:type="dcterms:W3CDTF">2022-07-19T15:57:19Z</dcterms:created>
  <dcterms:modified xsi:type="dcterms:W3CDTF">2022-07-19T15:57:33Z</dcterms:modified>
</cp:coreProperties>
</file>