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esktop/"/>
    </mc:Choice>
  </mc:AlternateContent>
  <xr:revisionPtr revIDLastSave="0" documentId="8_{7D6635B1-0EA2-F547-A154-BE9FC2381C98}" xr6:coauthVersionLast="46" xr6:coauthVersionMax="46" xr10:uidLastSave="{00000000-0000-0000-0000-000000000000}"/>
  <bookViews>
    <workbookView xWindow="480" yWindow="960" windowWidth="25040" windowHeight="14500" xr2:uid="{A45DD622-9C0E-354F-A649-88263E5FD5FC}"/>
  </bookViews>
  <sheets>
    <sheet name="4d (Fin) PAT_datos" sheetId="1" r:id="rId1"/>
  </sheets>
  <externalReferences>
    <externalReference r:id="rId2"/>
    <externalReference r:id="rId3"/>
  </externalReferences>
  <definedNames>
    <definedName name="_Sort" localSheetId="0" hidden="1">#REF!</definedName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" l="1"/>
  <c r="O66" i="1"/>
  <c r="O59" i="1"/>
  <c r="S55" i="1"/>
  <c r="Q55" i="1"/>
  <c r="K55" i="1"/>
  <c r="I55" i="1"/>
  <c r="S54" i="1"/>
  <c r="Q54" i="1"/>
  <c r="O54" i="1"/>
  <c r="M54" i="1"/>
  <c r="K54" i="1"/>
  <c r="I54" i="1"/>
  <c r="G54" i="1"/>
  <c r="S51" i="1"/>
  <c r="Q51" i="1"/>
  <c r="O51" i="1"/>
  <c r="M51" i="1"/>
  <c r="K51" i="1"/>
  <c r="I51" i="1"/>
  <c r="O50" i="1"/>
  <c r="M50" i="1"/>
  <c r="S49" i="1"/>
  <c r="S50" i="1" s="1"/>
  <c r="Q49" i="1"/>
  <c r="Q50" i="1" s="1"/>
  <c r="O49" i="1"/>
  <c r="M49" i="1"/>
  <c r="K49" i="1"/>
  <c r="K50" i="1" s="1"/>
  <c r="I49" i="1"/>
  <c r="I50" i="1" s="1"/>
  <c r="Q46" i="1"/>
  <c r="O46" i="1"/>
  <c r="M46" i="1"/>
  <c r="K46" i="1"/>
  <c r="I46" i="1"/>
  <c r="U39" i="1"/>
  <c r="Q39" i="1"/>
  <c r="Q40" i="1" s="1"/>
  <c r="O39" i="1"/>
  <c r="O40" i="1" s="1"/>
  <c r="I39" i="1"/>
  <c r="I40" i="1" s="1"/>
  <c r="G39" i="1"/>
  <c r="G40" i="1" s="1"/>
  <c r="S38" i="1"/>
  <c r="S39" i="1" s="1"/>
  <c r="S40" i="1" s="1"/>
  <c r="Q38" i="1"/>
  <c r="O38" i="1"/>
  <c r="M38" i="1"/>
  <c r="M39" i="1" s="1"/>
  <c r="M40" i="1" s="1"/>
  <c r="K38" i="1"/>
  <c r="K39" i="1" s="1"/>
  <c r="K40" i="1" s="1"/>
  <c r="I38" i="1"/>
  <c r="S36" i="1"/>
  <c r="Q36" i="1"/>
  <c r="K36" i="1"/>
  <c r="I36" i="1"/>
  <c r="S35" i="1"/>
  <c r="Q35" i="1"/>
  <c r="O35" i="1"/>
  <c r="O36" i="1" s="1"/>
  <c r="M35" i="1"/>
  <c r="M36" i="1" s="1"/>
  <c r="K35" i="1"/>
  <c r="I35" i="1"/>
  <c r="S32" i="1"/>
  <c r="Q32" i="1"/>
  <c r="K32" i="1"/>
  <c r="I32" i="1"/>
  <c r="S31" i="1"/>
  <c r="Q31" i="1"/>
  <c r="O31" i="1"/>
  <c r="O32" i="1" s="1"/>
  <c r="M31" i="1"/>
  <c r="M32" i="1" s="1"/>
  <c r="K31" i="1"/>
  <c r="I31" i="1"/>
  <c r="U25" i="1"/>
  <c r="U26" i="1" s="1"/>
  <c r="S25" i="1"/>
  <c r="S26" i="1" s="1"/>
  <c r="O25" i="1"/>
  <c r="O26" i="1" s="1"/>
  <c r="M25" i="1"/>
  <c r="M26" i="1" s="1"/>
  <c r="K25" i="1"/>
  <c r="K26" i="1" s="1"/>
  <c r="G25" i="1"/>
  <c r="G26" i="1" s="1"/>
  <c r="S24" i="1"/>
  <c r="Q24" i="1"/>
  <c r="Q25" i="1" s="1"/>
  <c r="Q26" i="1" s="1"/>
  <c r="O24" i="1"/>
  <c r="M24" i="1"/>
  <c r="K24" i="1"/>
  <c r="I24" i="1"/>
  <c r="I25" i="1" s="1"/>
  <c r="I26" i="1" s="1"/>
  <c r="O22" i="1"/>
  <c r="M22" i="1"/>
  <c r="S21" i="1"/>
  <c r="S22" i="1" s="1"/>
  <c r="Q21" i="1"/>
  <c r="Q22" i="1" s="1"/>
  <c r="O21" i="1"/>
  <c r="M21" i="1"/>
  <c r="K21" i="1"/>
  <c r="K22" i="1" s="1"/>
  <c r="I21" i="1"/>
  <c r="I22" i="1" s="1"/>
  <c r="O18" i="1"/>
  <c r="M18" i="1"/>
  <c r="S17" i="1"/>
  <c r="S18" i="1" s="1"/>
  <c r="Q17" i="1"/>
  <c r="Q18" i="1" s="1"/>
  <c r="O17" i="1"/>
  <c r="M17" i="1"/>
  <c r="K17" i="1"/>
  <c r="K18" i="1" s="1"/>
  <c r="I17" i="1"/>
  <c r="I18" i="1" s="1"/>
</calcChain>
</file>

<file path=xl/sharedStrings.xml><?xml version="1.0" encoding="utf-8"?>
<sst xmlns="http://schemas.openxmlformats.org/spreadsheetml/2006/main" count="316" uniqueCount="46">
  <si>
    <t xml:space="preserve">Plan Agentina Trabaja/ Argentina Works Plan </t>
  </si>
  <si>
    <t>Cifras seleccionadas / Selected figures</t>
  </si>
  <si>
    <t>2009-2018</t>
  </si>
  <si>
    <t>&lt;-- Volver a programa &lt;</t>
  </si>
  <si>
    <t>última actualización/last update 01-2019</t>
  </si>
  <si>
    <t>Presupuesto/Budget</t>
  </si>
  <si>
    <t xml:space="preserve">1) Ingreso Social con Trabajo/ Social Income through work </t>
  </si>
  <si>
    <t>ARS$</t>
  </si>
  <si>
    <t>...</t>
  </si>
  <si>
    <t>/a</t>
  </si>
  <si>
    <t>/b</t>
  </si>
  <si>
    <t>USD$</t>
  </si>
  <si>
    <t>%PIB / GDP</t>
  </si>
  <si>
    <t>2) Promoción del Empleo Social, Economía Social y Desarrollo Local /  Promotion of Social Employmen, Social Economy and Local Development</t>
  </si>
  <si>
    <t>Total Programa</t>
  </si>
  <si>
    <t>/e</t>
  </si>
  <si>
    <t>Gasto/Expenditure</t>
  </si>
  <si>
    <t xml:space="preserve">Cobertura/Coverage </t>
  </si>
  <si>
    <t>1) Ingreso Social con Trabajo/ Social Income throug work (# personas/persons)</t>
  </si>
  <si>
    <t xml:space="preserve">    Terminalidad Educativa y Capacitación en Oficio</t>
  </si>
  <si>
    <t xml:space="preserve">        Efectiva/Effective</t>
  </si>
  <si>
    <t xml:space="preserve">        % Población / Population</t>
  </si>
  <si>
    <t xml:space="preserve">        Programada/Expected</t>
  </si>
  <si>
    <t xml:space="preserve">    Ingresos de Inclusión</t>
  </si>
  <si>
    <t>/c</t>
  </si>
  <si>
    <t>2) Proyectos Socioproductivos "Manos a la Obra"/ Socio-productive projects "Manos a la Obra" (# unidades productivas/ productive units)</t>
  </si>
  <si>
    <t>Efectiva/Effective</t>
  </si>
  <si>
    <t>/d</t>
  </si>
  <si>
    <t>Programada/Expected</t>
  </si>
  <si>
    <t>…</t>
  </si>
  <si>
    <t xml:space="preserve">3) Programa nacional de Microcrédito para la Economía Social y Solidaria/ National Programme of Microcredits for Social and Solidarity Economy </t>
  </si>
  <si>
    <t>% Población / Population</t>
  </si>
  <si>
    <t xml:space="preserve">      Mujeres / Women</t>
  </si>
  <si>
    <t xml:space="preserve">     Hombres / Men</t>
  </si>
  <si>
    <t>4) Ellas hacen/ They Do</t>
  </si>
  <si>
    <t>Fuentes/Sources:</t>
  </si>
  <si>
    <t xml:space="preserve"> Ministerio de Desarrollo Social /Ministry of Social Development</t>
  </si>
  <si>
    <t>Oficina Nacional de Presupuesto / National Budgetary Office</t>
  </si>
  <si>
    <t>Notas/ Notes:</t>
  </si>
  <si>
    <t>/a. Datos sacados del informe del año correspondiente o subsiguiente / Data taken from the report from corresponding or subsecuent year.</t>
  </si>
  <si>
    <t>Fuente/ Source: Sintesis Ejecutiva - Desempeño de los programas de mayor relevancia financiera en el Presupuesto (2011-2016), Oficina Nacional de Presupuesto/ Executive Summary - Performance of the programmes with higher financial importance in the Budget (2011-2016), National Budgetary Office</t>
  </si>
  <si>
    <t>/b. Datos sacados del informe del año correspondiente o subsiguiente. /Data taken from the report from corresponding or subsecuent year.</t>
  </si>
  <si>
    <t>Fuente/Source: Ejecución Físico Financiera - Presupuesto de la Administración Nacional (2013-2016), Oficina Nacional de Presupuesto /Physical Financial Execution - Budget of the National Administration (2013-2016), National Budgetary Office</t>
  </si>
  <si>
    <t>/c. Esta cifra corresponde al número total de incentivos liquidados dividido por 12, lo que representa un promedio mensual de personas asistidas.  /This figure corresponds to the total number of incentives paid divided by 12, which represents a monthly average of assisted people.</t>
  </si>
  <si>
    <t>/d. Esta cifra corresponde al número total de unidades productivas que recibieron asistencia técnica y fincanciera, y organizaciones capactiadas en microcréditos. /This figure corresponds to the total number of productive units that received technical and financial assistance, and organizations trained on microcredits.</t>
  </si>
  <si>
    <t xml:space="preserve">/e.  Ferrari Mango, C. y J. Campana (2018) (http://politicaspublicas.flacso.org.ar/wp-content/uploads/2018/07/Informe-OPPRE-N%C2%B0-11.pdf)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</si>
</sst>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i/>
      <sz val="9"/>
      <color rgb="FF000000"/>
      <name val="Arial"/>
      <family val="2"/>
    </font>
    <font>
      <b/>
      <i/>
      <sz val="8"/>
      <name val="Arial"/>
      <family val="2"/>
    </font>
    <font>
      <sz val="9"/>
      <color rgb="FF00000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b/>
      <sz val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theme="0"/>
      </top>
      <bottom style="thin">
        <color indexed="9"/>
      </bottom>
      <diagonal/>
    </border>
    <border>
      <left/>
      <right style="thin">
        <color indexed="9"/>
      </right>
      <top style="thin">
        <color theme="0"/>
      </top>
      <bottom style="thin">
        <color indexed="9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4" fillId="0" borderId="0" applyFill="0" applyBorder="0"/>
    <xf numFmtId="0" fontId="4" fillId="0" borderId="0"/>
  </cellStyleXfs>
  <cellXfs count="13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2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0" fillId="2" borderId="4" xfId="0" applyFill="1" applyBorder="1"/>
    <xf numFmtId="0" fontId="0" fillId="2" borderId="5" xfId="0" applyFill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6" xfId="3" applyBorder="1" applyAlignment="1" applyProtection="1">
      <alignment horizontal="center"/>
    </xf>
    <xf numFmtId="0" fontId="5" fillId="0" borderId="0" xfId="3" applyBorder="1" applyAlignment="1" applyProtection="1">
      <alignment horizontal="center"/>
    </xf>
    <xf numFmtId="0" fontId="5" fillId="0" borderId="7" xfId="3" applyBorder="1" applyAlignment="1" applyProtection="1">
      <alignment horizontal="center"/>
    </xf>
    <xf numFmtId="17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right"/>
    </xf>
    <xf numFmtId="0" fontId="2" fillId="0" borderId="11" xfId="0" applyFont="1" applyBorder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3" xfId="0" applyFont="1" applyFill="1" applyBorder="1" applyAlignment="1">
      <alignment horizontal="right"/>
    </xf>
    <xf numFmtId="0" fontId="9" fillId="0" borderId="13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3" fontId="12" fillId="0" borderId="1" xfId="4" applyNumberFormat="1" applyFont="1" applyBorder="1" applyAlignment="1">
      <alignment horizontal="right"/>
    </xf>
    <xf numFmtId="4" fontId="12" fillId="0" borderId="1" xfId="4" applyNumberFormat="1" applyFont="1" applyBorder="1"/>
    <xf numFmtId="0" fontId="12" fillId="2" borderId="0" xfId="0" applyFont="1" applyFill="1"/>
    <xf numFmtId="165" fontId="12" fillId="2" borderId="0" xfId="1" applyNumberFormat="1" applyFont="1" applyFill="1"/>
    <xf numFmtId="3" fontId="12" fillId="0" borderId="1" xfId="4" applyNumberFormat="1" applyFont="1" applyBorder="1"/>
    <xf numFmtId="3" fontId="12" fillId="0" borderId="1" xfId="0" applyNumberFormat="1" applyFont="1" applyBorder="1" applyAlignment="1">
      <alignment horizontal="right"/>
    </xf>
    <xf numFmtId="3" fontId="13" fillId="0" borderId="0" xfId="0" applyNumberFormat="1" applyFont="1"/>
    <xf numFmtId="0" fontId="2" fillId="2" borderId="0" xfId="0" applyFont="1" applyFill="1"/>
    <xf numFmtId="0" fontId="12" fillId="0" borderId="1" xfId="0" applyFont="1" applyBorder="1"/>
    <xf numFmtId="0" fontId="11" fillId="0" borderId="1" xfId="5" applyFont="1" applyBorder="1" applyAlignment="1">
      <alignment horizontal="left"/>
    </xf>
    <xf numFmtId="10" fontId="12" fillId="0" borderId="1" xfId="4" applyNumberFormat="1" applyFont="1" applyBorder="1"/>
    <xf numFmtId="0" fontId="9" fillId="0" borderId="14" xfId="0" applyFont="1" applyBorder="1" applyAlignment="1">
      <alignment horizontal="left" wrapText="1"/>
    </xf>
    <xf numFmtId="0" fontId="11" fillId="0" borderId="13" xfId="0" applyFont="1" applyBorder="1" applyAlignment="1">
      <alignment horizontal="left"/>
    </xf>
    <xf numFmtId="0" fontId="11" fillId="0" borderId="14" xfId="0" applyFont="1" applyBorder="1" applyAlignment="1">
      <alignment horizontal="right"/>
    </xf>
    <xf numFmtId="165" fontId="12" fillId="0" borderId="1" xfId="1" applyNumberFormat="1" applyFont="1" applyBorder="1" applyAlignment="1">
      <alignment horizontal="right"/>
    </xf>
    <xf numFmtId="165" fontId="12" fillId="0" borderId="1" xfId="1" applyNumberFormat="1" applyFont="1" applyBorder="1"/>
    <xf numFmtId="3" fontId="12" fillId="0" borderId="1" xfId="0" applyNumberFormat="1" applyFont="1" applyBorder="1"/>
    <xf numFmtId="0" fontId="9" fillId="0" borderId="12" xfId="5" applyFont="1" applyBorder="1" applyAlignment="1">
      <alignment horizontal="left"/>
    </xf>
    <xf numFmtId="0" fontId="9" fillId="0" borderId="13" xfId="5" applyFont="1" applyBorder="1" applyAlignment="1">
      <alignment horizontal="left"/>
    </xf>
    <xf numFmtId="0" fontId="9" fillId="0" borderId="14" xfId="5" applyFont="1" applyBorder="1" applyAlignment="1">
      <alignment horizontal="left"/>
    </xf>
    <xf numFmtId="3" fontId="12" fillId="0" borderId="1" xfId="2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10" fontId="12" fillId="0" borderId="1" xfId="2" applyNumberFormat="1" applyFont="1" applyBorder="1" applyAlignment="1">
      <alignment horizontal="right"/>
    </xf>
    <xf numFmtId="0" fontId="11" fillId="0" borderId="1" xfId="0" applyFont="1" applyBorder="1"/>
    <xf numFmtId="0" fontId="9" fillId="4" borderId="13" xfId="0" applyFont="1" applyFill="1" applyBorder="1"/>
    <xf numFmtId="0" fontId="9" fillId="4" borderId="13" xfId="0" applyFont="1" applyFill="1" applyBorder="1" applyAlignment="1">
      <alignment horizontal="right"/>
    </xf>
    <xf numFmtId="0" fontId="10" fillId="4" borderId="13" xfId="0" applyFont="1" applyFill="1" applyBorder="1"/>
    <xf numFmtId="0" fontId="9" fillId="0" borderId="13" xfId="0" applyFont="1" applyBorder="1" applyAlignment="1">
      <alignment horizontal="left"/>
    </xf>
    <xf numFmtId="0" fontId="10" fillId="0" borderId="13" xfId="0" applyFont="1" applyBorder="1"/>
    <xf numFmtId="3" fontId="12" fillId="2" borderId="0" xfId="0" applyNumberFormat="1" applyFont="1" applyFill="1"/>
    <xf numFmtId="0" fontId="8" fillId="4" borderId="13" xfId="0" applyFont="1" applyFill="1" applyBorder="1"/>
    <xf numFmtId="0" fontId="8" fillId="0" borderId="13" xfId="0" applyFont="1" applyBorder="1"/>
    <xf numFmtId="0" fontId="8" fillId="5" borderId="13" xfId="0" applyFont="1" applyFill="1" applyBorder="1"/>
    <xf numFmtId="0" fontId="8" fillId="5" borderId="13" xfId="0" applyFont="1" applyFill="1" applyBorder="1" applyAlignment="1">
      <alignment horizontal="right"/>
    </xf>
    <xf numFmtId="0" fontId="14" fillId="5" borderId="0" xfId="0" applyFont="1" applyFill="1"/>
    <xf numFmtId="0" fontId="10" fillId="5" borderId="13" xfId="0" applyFont="1" applyFill="1" applyBorder="1"/>
    <xf numFmtId="0" fontId="0" fillId="5" borderId="0" xfId="0" applyFill="1"/>
    <xf numFmtId="0" fontId="15" fillId="5" borderId="13" xfId="0" applyFont="1" applyFill="1" applyBorder="1" applyAlignment="1">
      <alignment horizontal="left"/>
    </xf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5" borderId="13" xfId="0" applyFont="1" applyFill="1" applyBorder="1" applyAlignment="1">
      <alignment horizontal="right"/>
    </xf>
    <xf numFmtId="0" fontId="12" fillId="5" borderId="13" xfId="0" applyFont="1" applyFill="1" applyBorder="1" applyAlignment="1">
      <alignment horizontal="right"/>
    </xf>
    <xf numFmtId="0" fontId="12" fillId="5" borderId="1" xfId="0" applyFont="1" applyFill="1" applyBorder="1" applyAlignment="1">
      <alignment horizontal="right"/>
    </xf>
    <xf numFmtId="10" fontId="12" fillId="5" borderId="1" xfId="0" applyNumberFormat="1" applyFont="1" applyFill="1" applyBorder="1" applyAlignment="1">
      <alignment horizontal="right"/>
    </xf>
    <xf numFmtId="0" fontId="12" fillId="5" borderId="13" xfId="0" applyFont="1" applyFill="1" applyBorder="1"/>
    <xf numFmtId="10" fontId="12" fillId="5" borderId="1" xfId="2" applyNumberFormat="1" applyFont="1" applyFill="1" applyBorder="1" applyAlignment="1">
      <alignment horizontal="right"/>
    </xf>
    <xf numFmtId="0" fontId="12" fillId="0" borderId="2" xfId="0" applyFont="1" applyBorder="1"/>
    <xf numFmtId="165" fontId="12" fillId="0" borderId="2" xfId="1" applyNumberFormat="1" applyFont="1" applyBorder="1" applyAlignment="1">
      <alignment horizontal="right"/>
    </xf>
    <xf numFmtId="165" fontId="12" fillId="0" borderId="2" xfId="1" applyNumberFormat="1" applyFont="1" applyBorder="1"/>
    <xf numFmtId="165" fontId="12" fillId="0" borderId="17" xfId="1" applyNumberFormat="1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165" fontId="12" fillId="0" borderId="0" xfId="1" applyNumberFormat="1" applyFont="1" applyBorder="1" applyAlignment="1">
      <alignment horizontal="right"/>
    </xf>
    <xf numFmtId="0" fontId="12" fillId="0" borderId="0" xfId="0" applyFont="1"/>
    <xf numFmtId="165" fontId="12" fillId="0" borderId="0" xfId="1" applyNumberFormat="1" applyFont="1" applyBorder="1"/>
    <xf numFmtId="0" fontId="12" fillId="0" borderId="18" xfId="0" applyFont="1" applyBorder="1"/>
    <xf numFmtId="165" fontId="12" fillId="0" borderId="18" xfId="1" applyNumberFormat="1" applyFont="1" applyBorder="1" applyAlignment="1">
      <alignment horizontal="right"/>
    </xf>
    <xf numFmtId="3" fontId="12" fillId="0" borderId="0" xfId="4" applyNumberFormat="1" applyFont="1"/>
    <xf numFmtId="3" fontId="12" fillId="0" borderId="13" xfId="4" applyNumberFormat="1" applyFont="1" applyBorder="1"/>
    <xf numFmtId="3" fontId="12" fillId="0" borderId="0" xfId="1" applyNumberFormat="1" applyFont="1" applyBorder="1" applyAlignment="1">
      <alignment horizontal="right"/>
    </xf>
    <xf numFmtId="166" fontId="12" fillId="0" borderId="18" xfId="1" applyNumberFormat="1" applyFont="1" applyBorder="1" applyAlignment="1">
      <alignment horizontal="right"/>
    </xf>
    <xf numFmtId="10" fontId="12" fillId="0" borderId="0" xfId="1" applyNumberFormat="1" applyFont="1" applyBorder="1" applyAlignment="1">
      <alignment horizontal="right"/>
    </xf>
    <xf numFmtId="0" fontId="12" fillId="5" borderId="0" xfId="0" applyFont="1" applyFill="1" applyAlignment="1">
      <alignment horizontal="right"/>
    </xf>
    <xf numFmtId="3" fontId="12" fillId="5" borderId="0" xfId="0" applyNumberFormat="1" applyFont="1" applyFill="1" applyAlignment="1">
      <alignment horizontal="right"/>
    </xf>
    <xf numFmtId="165" fontId="12" fillId="5" borderId="13" xfId="1" applyNumberFormat="1" applyFont="1" applyFill="1" applyBorder="1" applyAlignment="1">
      <alignment horizontal="right"/>
    </xf>
    <xf numFmtId="165" fontId="12" fillId="5" borderId="0" xfId="1" applyNumberFormat="1" applyFont="1" applyFill="1" applyBorder="1" applyAlignment="1">
      <alignment horizontal="right"/>
    </xf>
    <xf numFmtId="1" fontId="12" fillId="5" borderId="1" xfId="0" applyNumberFormat="1" applyFont="1" applyFill="1" applyBorder="1" applyAlignment="1">
      <alignment horizontal="right"/>
    </xf>
    <xf numFmtId="0" fontId="2" fillId="0" borderId="18" xfId="0" applyFont="1" applyBorder="1"/>
    <xf numFmtId="0" fontId="4" fillId="5" borderId="13" xfId="6" applyFill="1" applyBorder="1"/>
    <xf numFmtId="0" fontId="2" fillId="5" borderId="13" xfId="0" applyFont="1" applyFill="1" applyBorder="1"/>
    <xf numFmtId="0" fontId="2" fillId="0" borderId="13" xfId="0" applyFont="1" applyBorder="1"/>
    <xf numFmtId="0" fontId="2" fillId="0" borderId="13" xfId="0" applyFont="1" applyBorder="1" applyAlignment="1">
      <alignment horizontal="right"/>
    </xf>
    <xf numFmtId="165" fontId="12" fillId="0" borderId="13" xfId="1" applyNumberFormat="1" applyFont="1" applyBorder="1" applyAlignment="1">
      <alignment horizontal="right"/>
    </xf>
    <xf numFmtId="0" fontId="12" fillId="0" borderId="13" xfId="0" applyFont="1" applyBorder="1"/>
    <xf numFmtId="165" fontId="12" fillId="0" borderId="13" xfId="1" applyNumberFormat="1" applyFont="1" applyBorder="1"/>
    <xf numFmtId="10" fontId="12" fillId="0" borderId="13" xfId="4" applyNumberFormat="1" applyFont="1" applyBorder="1"/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5" borderId="18" xfId="0" applyFont="1" applyFill="1" applyBorder="1" applyAlignment="1">
      <alignment horizontal="right"/>
    </xf>
    <xf numFmtId="0" fontId="12" fillId="5" borderId="18" xfId="0" applyFont="1" applyFill="1" applyBorder="1" applyAlignment="1">
      <alignment horizontal="right"/>
    </xf>
    <xf numFmtId="0" fontId="12" fillId="5" borderId="18" xfId="0" applyFont="1" applyFill="1" applyBorder="1"/>
    <xf numFmtId="0" fontId="12" fillId="0" borderId="17" xfId="0" applyFont="1" applyBorder="1"/>
    <xf numFmtId="165" fontId="16" fillId="2" borderId="0" xfId="1" applyNumberFormat="1" applyFont="1" applyFill="1"/>
    <xf numFmtId="10" fontId="12" fillId="5" borderId="13" xfId="0" applyNumberFormat="1" applyFont="1" applyFill="1" applyBorder="1" applyAlignment="1">
      <alignment horizontal="right"/>
    </xf>
    <xf numFmtId="165" fontId="14" fillId="2" borderId="0" xfId="1" applyNumberFormat="1" applyFont="1" applyFill="1"/>
    <xf numFmtId="0" fontId="7" fillId="0" borderId="1" xfId="0" applyFont="1" applyBorder="1"/>
    <xf numFmtId="4" fontId="12" fillId="0" borderId="1" xfId="7" applyNumberFormat="1" applyFont="1" applyBorder="1"/>
    <xf numFmtId="0" fontId="16" fillId="5" borderId="0" xfId="0" applyFont="1" applyFill="1"/>
    <xf numFmtId="0" fontId="17" fillId="5" borderId="0" xfId="0" applyFont="1" applyFill="1"/>
    <xf numFmtId="0" fontId="16" fillId="5" borderId="0" xfId="0" applyFont="1" applyFill="1" applyAlignment="1">
      <alignment horizontal="left"/>
    </xf>
    <xf numFmtId="0" fontId="16" fillId="5" borderId="0" xfId="0" applyFont="1" applyFill="1" applyAlignment="1">
      <alignment horizontal="left" wrapText="1"/>
    </xf>
  </cellXfs>
  <cellStyles count="8">
    <cellStyle name="Hipervínculo" xfId="3" builtinId="8"/>
    <cellStyle name="Millares" xfId="1" builtinId="3"/>
    <cellStyle name="Normal" xfId="0" builtinId="0"/>
    <cellStyle name="Normal 2" xfId="6" xr:uid="{02EDA27A-9D09-7E44-A8DC-8E793E8F9112}"/>
    <cellStyle name="Normal 7" xfId="5" xr:uid="{69BF2235-B7D7-FF48-AA10-62CB2DEAC06C}"/>
    <cellStyle name="Normal_Base_conversion" xfId="4" xr:uid="{B8CC1ECE-B899-C044-82B0-E82D2C6F8BA4}"/>
    <cellStyle name="Normal_Base_conversion 2" xfId="7" xr:uid="{06BBD6EE-C20F-4041-B1C2-1AFB634DBF14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morales/Downloads/PILP_BaseMaestra_v26p_NA3_BM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10">
          <cell r="AS10">
            <v>41562911.619999997</v>
          </cell>
          <cell r="AU10">
            <v>42000761.169999994</v>
          </cell>
          <cell r="AW10">
            <v>42439748.509999998</v>
          </cell>
          <cell r="AY10">
            <v>42874155.5</v>
          </cell>
          <cell r="BA10">
            <v>43298264</v>
          </cell>
          <cell r="BC10">
            <v>43712442.93</v>
          </cell>
        </row>
      </sheetData>
      <sheetData sheetId="315">
        <row r="9">
          <cell r="AT9">
            <v>426487543000</v>
          </cell>
          <cell r="AV9">
            <v>530158176699.99994</v>
          </cell>
          <cell r="AX9">
            <v>581430929200</v>
          </cell>
          <cell r="AZ9">
            <v>613316027400</v>
          </cell>
          <cell r="BB9">
            <v>567050145300</v>
          </cell>
          <cell r="BD9">
            <v>644903200500</v>
          </cell>
          <cell r="BF9">
            <v>554861881600</v>
          </cell>
          <cell r="BH9">
            <v>631141781100</v>
          </cell>
        </row>
      </sheetData>
      <sheetData sheetId="316">
        <row r="5">
          <cell r="AR5">
            <v>3.8575170000000001</v>
          </cell>
          <cell r="AT5">
            <v>4.0542857142857143</v>
          </cell>
          <cell r="AV5">
            <v>4.5369343601874599</v>
          </cell>
          <cell r="AX5">
            <v>5.4593526649999999</v>
          </cell>
          <cell r="AZ5">
            <v>8.075275993</v>
          </cell>
          <cell r="BB5">
            <v>8.9195533539999996</v>
          </cell>
          <cell r="BD5">
            <v>14.602512490000001</v>
          </cell>
          <cell r="BF5">
            <v>15.620920630000001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8C56-E5C8-544D-9200-F39EFF46EFCC}">
  <sheetPr>
    <tabColor theme="5" tint="0.39997558519241921"/>
  </sheetPr>
  <dimension ref="B1:Z82"/>
  <sheetViews>
    <sheetView showGridLines="0" tabSelected="1" workbookViewId="0">
      <selection activeCell="B1" sqref="B1"/>
    </sheetView>
  </sheetViews>
  <sheetFormatPr baseColWidth="10" defaultColWidth="8.6640625" defaultRowHeight="15" x14ac:dyDescent="0.2"/>
  <cols>
    <col min="1" max="2" width="8.6640625" style="3"/>
    <col min="3" max="3" width="54.5" style="3" customWidth="1"/>
    <col min="4" max="4" width="8.6640625" style="3"/>
    <col min="5" max="5" width="16.1640625" style="3" customWidth="1"/>
    <col min="6" max="6" width="4" style="3" customWidth="1"/>
    <col min="7" max="7" width="12.5" style="3" customWidth="1"/>
    <col min="8" max="8" width="4" style="3" customWidth="1"/>
    <col min="9" max="9" width="11.6640625" style="3" customWidth="1"/>
    <col min="10" max="10" width="4" style="3" customWidth="1"/>
    <col min="11" max="11" width="11.6640625" style="3" customWidth="1"/>
    <col min="12" max="12" width="4" style="3" customWidth="1"/>
    <col min="13" max="13" width="13.1640625" style="3" customWidth="1"/>
    <col min="14" max="14" width="3" style="3" customWidth="1"/>
    <col min="15" max="15" width="11.5" style="3" bestFit="1" customWidth="1"/>
    <col min="16" max="16" width="3.5" style="3" customWidth="1"/>
    <col min="17" max="17" width="12.6640625" style="3" customWidth="1"/>
    <col min="18" max="18" width="3.6640625" style="3" customWidth="1"/>
    <col min="19" max="19" width="12.6640625" style="3" customWidth="1"/>
    <col min="20" max="20" width="3.5" style="3" customWidth="1"/>
    <col min="21" max="21" width="13" style="3" customWidth="1"/>
    <col min="22" max="22" width="4.5" style="3" customWidth="1"/>
    <col min="23" max="24" width="13.1640625" style="3" customWidth="1"/>
    <col min="25" max="25" width="4.1640625" style="3" customWidth="1"/>
    <col min="26" max="26" width="13.5" style="3" customWidth="1"/>
    <col min="27" max="260" width="8.6640625" style="3"/>
    <col min="261" max="261" width="15.5" style="3" customWidth="1"/>
    <col min="262" max="262" width="4" style="3" customWidth="1"/>
    <col min="263" max="263" width="15.5" style="3" customWidth="1"/>
    <col min="264" max="264" width="4" style="3" customWidth="1"/>
    <col min="265" max="265" width="15.5" style="3" customWidth="1"/>
    <col min="266" max="266" width="4" style="3" customWidth="1"/>
    <col min="267" max="267" width="15.5" style="3" customWidth="1"/>
    <col min="268" max="268" width="4" style="3" customWidth="1"/>
    <col min="269" max="269" width="11.1640625" style="3" customWidth="1"/>
    <col min="270" max="516" width="8.6640625" style="3"/>
    <col min="517" max="517" width="15.5" style="3" customWidth="1"/>
    <col min="518" max="518" width="4" style="3" customWidth="1"/>
    <col min="519" max="519" width="15.5" style="3" customWidth="1"/>
    <col min="520" max="520" width="4" style="3" customWidth="1"/>
    <col min="521" max="521" width="15.5" style="3" customWidth="1"/>
    <col min="522" max="522" width="4" style="3" customWidth="1"/>
    <col min="523" max="523" width="15.5" style="3" customWidth="1"/>
    <col min="524" max="524" width="4" style="3" customWidth="1"/>
    <col min="525" max="525" width="11.1640625" style="3" customWidth="1"/>
    <col min="526" max="772" width="8.6640625" style="3"/>
    <col min="773" max="773" width="15.5" style="3" customWidth="1"/>
    <col min="774" max="774" width="4" style="3" customWidth="1"/>
    <col min="775" max="775" width="15.5" style="3" customWidth="1"/>
    <col min="776" max="776" width="4" style="3" customWidth="1"/>
    <col min="777" max="777" width="15.5" style="3" customWidth="1"/>
    <col min="778" max="778" width="4" style="3" customWidth="1"/>
    <col min="779" max="779" width="15.5" style="3" customWidth="1"/>
    <col min="780" max="780" width="4" style="3" customWidth="1"/>
    <col min="781" max="781" width="11.1640625" style="3" customWidth="1"/>
    <col min="782" max="1028" width="8.6640625" style="3"/>
    <col min="1029" max="1029" width="15.5" style="3" customWidth="1"/>
    <col min="1030" max="1030" width="4" style="3" customWidth="1"/>
    <col min="1031" max="1031" width="15.5" style="3" customWidth="1"/>
    <col min="1032" max="1032" width="4" style="3" customWidth="1"/>
    <col min="1033" max="1033" width="15.5" style="3" customWidth="1"/>
    <col min="1034" max="1034" width="4" style="3" customWidth="1"/>
    <col min="1035" max="1035" width="15.5" style="3" customWidth="1"/>
    <col min="1036" max="1036" width="4" style="3" customWidth="1"/>
    <col min="1037" max="1037" width="11.1640625" style="3" customWidth="1"/>
    <col min="1038" max="1284" width="8.6640625" style="3"/>
    <col min="1285" max="1285" width="15.5" style="3" customWidth="1"/>
    <col min="1286" max="1286" width="4" style="3" customWidth="1"/>
    <col min="1287" max="1287" width="15.5" style="3" customWidth="1"/>
    <col min="1288" max="1288" width="4" style="3" customWidth="1"/>
    <col min="1289" max="1289" width="15.5" style="3" customWidth="1"/>
    <col min="1290" max="1290" width="4" style="3" customWidth="1"/>
    <col min="1291" max="1291" width="15.5" style="3" customWidth="1"/>
    <col min="1292" max="1292" width="4" style="3" customWidth="1"/>
    <col min="1293" max="1293" width="11.1640625" style="3" customWidth="1"/>
    <col min="1294" max="1540" width="8.6640625" style="3"/>
    <col min="1541" max="1541" width="15.5" style="3" customWidth="1"/>
    <col min="1542" max="1542" width="4" style="3" customWidth="1"/>
    <col min="1543" max="1543" width="15.5" style="3" customWidth="1"/>
    <col min="1544" max="1544" width="4" style="3" customWidth="1"/>
    <col min="1545" max="1545" width="15.5" style="3" customWidth="1"/>
    <col min="1546" max="1546" width="4" style="3" customWidth="1"/>
    <col min="1547" max="1547" width="15.5" style="3" customWidth="1"/>
    <col min="1548" max="1548" width="4" style="3" customWidth="1"/>
    <col min="1549" max="1549" width="11.1640625" style="3" customWidth="1"/>
    <col min="1550" max="1796" width="8.6640625" style="3"/>
    <col min="1797" max="1797" width="15.5" style="3" customWidth="1"/>
    <col min="1798" max="1798" width="4" style="3" customWidth="1"/>
    <col min="1799" max="1799" width="15.5" style="3" customWidth="1"/>
    <col min="1800" max="1800" width="4" style="3" customWidth="1"/>
    <col min="1801" max="1801" width="15.5" style="3" customWidth="1"/>
    <col min="1802" max="1802" width="4" style="3" customWidth="1"/>
    <col min="1803" max="1803" width="15.5" style="3" customWidth="1"/>
    <col min="1804" max="1804" width="4" style="3" customWidth="1"/>
    <col min="1805" max="1805" width="11.1640625" style="3" customWidth="1"/>
    <col min="1806" max="2052" width="8.6640625" style="3"/>
    <col min="2053" max="2053" width="15.5" style="3" customWidth="1"/>
    <col min="2054" max="2054" width="4" style="3" customWidth="1"/>
    <col min="2055" max="2055" width="15.5" style="3" customWidth="1"/>
    <col min="2056" max="2056" width="4" style="3" customWidth="1"/>
    <col min="2057" max="2057" width="15.5" style="3" customWidth="1"/>
    <col min="2058" max="2058" width="4" style="3" customWidth="1"/>
    <col min="2059" max="2059" width="15.5" style="3" customWidth="1"/>
    <col min="2060" max="2060" width="4" style="3" customWidth="1"/>
    <col min="2061" max="2061" width="11.1640625" style="3" customWidth="1"/>
    <col min="2062" max="2308" width="8.6640625" style="3"/>
    <col min="2309" max="2309" width="15.5" style="3" customWidth="1"/>
    <col min="2310" max="2310" width="4" style="3" customWidth="1"/>
    <col min="2311" max="2311" width="15.5" style="3" customWidth="1"/>
    <col min="2312" max="2312" width="4" style="3" customWidth="1"/>
    <col min="2313" max="2313" width="15.5" style="3" customWidth="1"/>
    <col min="2314" max="2314" width="4" style="3" customWidth="1"/>
    <col min="2315" max="2315" width="15.5" style="3" customWidth="1"/>
    <col min="2316" max="2316" width="4" style="3" customWidth="1"/>
    <col min="2317" max="2317" width="11.1640625" style="3" customWidth="1"/>
    <col min="2318" max="2564" width="8.6640625" style="3"/>
    <col min="2565" max="2565" width="15.5" style="3" customWidth="1"/>
    <col min="2566" max="2566" width="4" style="3" customWidth="1"/>
    <col min="2567" max="2567" width="15.5" style="3" customWidth="1"/>
    <col min="2568" max="2568" width="4" style="3" customWidth="1"/>
    <col min="2569" max="2569" width="15.5" style="3" customWidth="1"/>
    <col min="2570" max="2570" width="4" style="3" customWidth="1"/>
    <col min="2571" max="2571" width="15.5" style="3" customWidth="1"/>
    <col min="2572" max="2572" width="4" style="3" customWidth="1"/>
    <col min="2573" max="2573" width="11.1640625" style="3" customWidth="1"/>
    <col min="2574" max="2820" width="8.6640625" style="3"/>
    <col min="2821" max="2821" width="15.5" style="3" customWidth="1"/>
    <col min="2822" max="2822" width="4" style="3" customWidth="1"/>
    <col min="2823" max="2823" width="15.5" style="3" customWidth="1"/>
    <col min="2824" max="2824" width="4" style="3" customWidth="1"/>
    <col min="2825" max="2825" width="15.5" style="3" customWidth="1"/>
    <col min="2826" max="2826" width="4" style="3" customWidth="1"/>
    <col min="2827" max="2827" width="15.5" style="3" customWidth="1"/>
    <col min="2828" max="2828" width="4" style="3" customWidth="1"/>
    <col min="2829" max="2829" width="11.1640625" style="3" customWidth="1"/>
    <col min="2830" max="3076" width="8.6640625" style="3"/>
    <col min="3077" max="3077" width="15.5" style="3" customWidth="1"/>
    <col min="3078" max="3078" width="4" style="3" customWidth="1"/>
    <col min="3079" max="3079" width="15.5" style="3" customWidth="1"/>
    <col min="3080" max="3080" width="4" style="3" customWidth="1"/>
    <col min="3081" max="3081" width="15.5" style="3" customWidth="1"/>
    <col min="3082" max="3082" width="4" style="3" customWidth="1"/>
    <col min="3083" max="3083" width="15.5" style="3" customWidth="1"/>
    <col min="3084" max="3084" width="4" style="3" customWidth="1"/>
    <col min="3085" max="3085" width="11.1640625" style="3" customWidth="1"/>
    <col min="3086" max="3332" width="8.6640625" style="3"/>
    <col min="3333" max="3333" width="15.5" style="3" customWidth="1"/>
    <col min="3334" max="3334" width="4" style="3" customWidth="1"/>
    <col min="3335" max="3335" width="15.5" style="3" customWidth="1"/>
    <col min="3336" max="3336" width="4" style="3" customWidth="1"/>
    <col min="3337" max="3337" width="15.5" style="3" customWidth="1"/>
    <col min="3338" max="3338" width="4" style="3" customWidth="1"/>
    <col min="3339" max="3339" width="15.5" style="3" customWidth="1"/>
    <col min="3340" max="3340" width="4" style="3" customWidth="1"/>
    <col min="3341" max="3341" width="11.1640625" style="3" customWidth="1"/>
    <col min="3342" max="3588" width="8.6640625" style="3"/>
    <col min="3589" max="3589" width="15.5" style="3" customWidth="1"/>
    <col min="3590" max="3590" width="4" style="3" customWidth="1"/>
    <col min="3591" max="3591" width="15.5" style="3" customWidth="1"/>
    <col min="3592" max="3592" width="4" style="3" customWidth="1"/>
    <col min="3593" max="3593" width="15.5" style="3" customWidth="1"/>
    <col min="3594" max="3594" width="4" style="3" customWidth="1"/>
    <col min="3595" max="3595" width="15.5" style="3" customWidth="1"/>
    <col min="3596" max="3596" width="4" style="3" customWidth="1"/>
    <col min="3597" max="3597" width="11.1640625" style="3" customWidth="1"/>
    <col min="3598" max="3844" width="8.6640625" style="3"/>
    <col min="3845" max="3845" width="15.5" style="3" customWidth="1"/>
    <col min="3846" max="3846" width="4" style="3" customWidth="1"/>
    <col min="3847" max="3847" width="15.5" style="3" customWidth="1"/>
    <col min="3848" max="3848" width="4" style="3" customWidth="1"/>
    <col min="3849" max="3849" width="15.5" style="3" customWidth="1"/>
    <col min="3850" max="3850" width="4" style="3" customWidth="1"/>
    <col min="3851" max="3851" width="15.5" style="3" customWidth="1"/>
    <col min="3852" max="3852" width="4" style="3" customWidth="1"/>
    <col min="3853" max="3853" width="11.1640625" style="3" customWidth="1"/>
    <col min="3854" max="4100" width="8.6640625" style="3"/>
    <col min="4101" max="4101" width="15.5" style="3" customWidth="1"/>
    <col min="4102" max="4102" width="4" style="3" customWidth="1"/>
    <col min="4103" max="4103" width="15.5" style="3" customWidth="1"/>
    <col min="4104" max="4104" width="4" style="3" customWidth="1"/>
    <col min="4105" max="4105" width="15.5" style="3" customWidth="1"/>
    <col min="4106" max="4106" width="4" style="3" customWidth="1"/>
    <col min="4107" max="4107" width="15.5" style="3" customWidth="1"/>
    <col min="4108" max="4108" width="4" style="3" customWidth="1"/>
    <col min="4109" max="4109" width="11.1640625" style="3" customWidth="1"/>
    <col min="4110" max="4356" width="8.6640625" style="3"/>
    <col min="4357" max="4357" width="15.5" style="3" customWidth="1"/>
    <col min="4358" max="4358" width="4" style="3" customWidth="1"/>
    <col min="4359" max="4359" width="15.5" style="3" customWidth="1"/>
    <col min="4360" max="4360" width="4" style="3" customWidth="1"/>
    <col min="4361" max="4361" width="15.5" style="3" customWidth="1"/>
    <col min="4362" max="4362" width="4" style="3" customWidth="1"/>
    <col min="4363" max="4363" width="15.5" style="3" customWidth="1"/>
    <col min="4364" max="4364" width="4" style="3" customWidth="1"/>
    <col min="4365" max="4365" width="11.1640625" style="3" customWidth="1"/>
    <col min="4366" max="4612" width="8.6640625" style="3"/>
    <col min="4613" max="4613" width="15.5" style="3" customWidth="1"/>
    <col min="4614" max="4614" width="4" style="3" customWidth="1"/>
    <col min="4615" max="4615" width="15.5" style="3" customWidth="1"/>
    <col min="4616" max="4616" width="4" style="3" customWidth="1"/>
    <col min="4617" max="4617" width="15.5" style="3" customWidth="1"/>
    <col min="4618" max="4618" width="4" style="3" customWidth="1"/>
    <col min="4619" max="4619" width="15.5" style="3" customWidth="1"/>
    <col min="4620" max="4620" width="4" style="3" customWidth="1"/>
    <col min="4621" max="4621" width="11.1640625" style="3" customWidth="1"/>
    <col min="4622" max="4868" width="8.6640625" style="3"/>
    <col min="4869" max="4869" width="15.5" style="3" customWidth="1"/>
    <col min="4870" max="4870" width="4" style="3" customWidth="1"/>
    <col min="4871" max="4871" width="15.5" style="3" customWidth="1"/>
    <col min="4872" max="4872" width="4" style="3" customWidth="1"/>
    <col min="4873" max="4873" width="15.5" style="3" customWidth="1"/>
    <col min="4874" max="4874" width="4" style="3" customWidth="1"/>
    <col min="4875" max="4875" width="15.5" style="3" customWidth="1"/>
    <col min="4876" max="4876" width="4" style="3" customWidth="1"/>
    <col min="4877" max="4877" width="11.1640625" style="3" customWidth="1"/>
    <col min="4878" max="5124" width="8.6640625" style="3"/>
    <col min="5125" max="5125" width="15.5" style="3" customWidth="1"/>
    <col min="5126" max="5126" width="4" style="3" customWidth="1"/>
    <col min="5127" max="5127" width="15.5" style="3" customWidth="1"/>
    <col min="5128" max="5128" width="4" style="3" customWidth="1"/>
    <col min="5129" max="5129" width="15.5" style="3" customWidth="1"/>
    <col min="5130" max="5130" width="4" style="3" customWidth="1"/>
    <col min="5131" max="5131" width="15.5" style="3" customWidth="1"/>
    <col min="5132" max="5132" width="4" style="3" customWidth="1"/>
    <col min="5133" max="5133" width="11.1640625" style="3" customWidth="1"/>
    <col min="5134" max="5380" width="8.6640625" style="3"/>
    <col min="5381" max="5381" width="15.5" style="3" customWidth="1"/>
    <col min="5382" max="5382" width="4" style="3" customWidth="1"/>
    <col min="5383" max="5383" width="15.5" style="3" customWidth="1"/>
    <col min="5384" max="5384" width="4" style="3" customWidth="1"/>
    <col min="5385" max="5385" width="15.5" style="3" customWidth="1"/>
    <col min="5386" max="5386" width="4" style="3" customWidth="1"/>
    <col min="5387" max="5387" width="15.5" style="3" customWidth="1"/>
    <col min="5388" max="5388" width="4" style="3" customWidth="1"/>
    <col min="5389" max="5389" width="11.1640625" style="3" customWidth="1"/>
    <col min="5390" max="5636" width="8.6640625" style="3"/>
    <col min="5637" max="5637" width="15.5" style="3" customWidth="1"/>
    <col min="5638" max="5638" width="4" style="3" customWidth="1"/>
    <col min="5639" max="5639" width="15.5" style="3" customWidth="1"/>
    <col min="5640" max="5640" width="4" style="3" customWidth="1"/>
    <col min="5641" max="5641" width="15.5" style="3" customWidth="1"/>
    <col min="5642" max="5642" width="4" style="3" customWidth="1"/>
    <col min="5643" max="5643" width="15.5" style="3" customWidth="1"/>
    <col min="5644" max="5644" width="4" style="3" customWidth="1"/>
    <col min="5645" max="5645" width="11.1640625" style="3" customWidth="1"/>
    <col min="5646" max="5892" width="8.6640625" style="3"/>
    <col min="5893" max="5893" width="15.5" style="3" customWidth="1"/>
    <col min="5894" max="5894" width="4" style="3" customWidth="1"/>
    <col min="5895" max="5895" width="15.5" style="3" customWidth="1"/>
    <col min="5896" max="5896" width="4" style="3" customWidth="1"/>
    <col min="5897" max="5897" width="15.5" style="3" customWidth="1"/>
    <col min="5898" max="5898" width="4" style="3" customWidth="1"/>
    <col min="5899" max="5899" width="15.5" style="3" customWidth="1"/>
    <col min="5900" max="5900" width="4" style="3" customWidth="1"/>
    <col min="5901" max="5901" width="11.1640625" style="3" customWidth="1"/>
    <col min="5902" max="6148" width="8.6640625" style="3"/>
    <col min="6149" max="6149" width="15.5" style="3" customWidth="1"/>
    <col min="6150" max="6150" width="4" style="3" customWidth="1"/>
    <col min="6151" max="6151" width="15.5" style="3" customWidth="1"/>
    <col min="6152" max="6152" width="4" style="3" customWidth="1"/>
    <col min="6153" max="6153" width="15.5" style="3" customWidth="1"/>
    <col min="6154" max="6154" width="4" style="3" customWidth="1"/>
    <col min="6155" max="6155" width="15.5" style="3" customWidth="1"/>
    <col min="6156" max="6156" width="4" style="3" customWidth="1"/>
    <col min="6157" max="6157" width="11.1640625" style="3" customWidth="1"/>
    <col min="6158" max="6404" width="8.6640625" style="3"/>
    <col min="6405" max="6405" width="15.5" style="3" customWidth="1"/>
    <col min="6406" max="6406" width="4" style="3" customWidth="1"/>
    <col min="6407" max="6407" width="15.5" style="3" customWidth="1"/>
    <col min="6408" max="6408" width="4" style="3" customWidth="1"/>
    <col min="6409" max="6409" width="15.5" style="3" customWidth="1"/>
    <col min="6410" max="6410" width="4" style="3" customWidth="1"/>
    <col min="6411" max="6411" width="15.5" style="3" customWidth="1"/>
    <col min="6412" max="6412" width="4" style="3" customWidth="1"/>
    <col min="6413" max="6413" width="11.1640625" style="3" customWidth="1"/>
    <col min="6414" max="6660" width="8.6640625" style="3"/>
    <col min="6661" max="6661" width="15.5" style="3" customWidth="1"/>
    <col min="6662" max="6662" width="4" style="3" customWidth="1"/>
    <col min="6663" max="6663" width="15.5" style="3" customWidth="1"/>
    <col min="6664" max="6664" width="4" style="3" customWidth="1"/>
    <col min="6665" max="6665" width="15.5" style="3" customWidth="1"/>
    <col min="6666" max="6666" width="4" style="3" customWidth="1"/>
    <col min="6667" max="6667" width="15.5" style="3" customWidth="1"/>
    <col min="6668" max="6668" width="4" style="3" customWidth="1"/>
    <col min="6669" max="6669" width="11.1640625" style="3" customWidth="1"/>
    <col min="6670" max="6916" width="8.6640625" style="3"/>
    <col min="6917" max="6917" width="15.5" style="3" customWidth="1"/>
    <col min="6918" max="6918" width="4" style="3" customWidth="1"/>
    <col min="6919" max="6919" width="15.5" style="3" customWidth="1"/>
    <col min="6920" max="6920" width="4" style="3" customWidth="1"/>
    <col min="6921" max="6921" width="15.5" style="3" customWidth="1"/>
    <col min="6922" max="6922" width="4" style="3" customWidth="1"/>
    <col min="6923" max="6923" width="15.5" style="3" customWidth="1"/>
    <col min="6924" max="6924" width="4" style="3" customWidth="1"/>
    <col min="6925" max="6925" width="11.1640625" style="3" customWidth="1"/>
    <col min="6926" max="7172" width="8.6640625" style="3"/>
    <col min="7173" max="7173" width="15.5" style="3" customWidth="1"/>
    <col min="7174" max="7174" width="4" style="3" customWidth="1"/>
    <col min="7175" max="7175" width="15.5" style="3" customWidth="1"/>
    <col min="7176" max="7176" width="4" style="3" customWidth="1"/>
    <col min="7177" max="7177" width="15.5" style="3" customWidth="1"/>
    <col min="7178" max="7178" width="4" style="3" customWidth="1"/>
    <col min="7179" max="7179" width="15.5" style="3" customWidth="1"/>
    <col min="7180" max="7180" width="4" style="3" customWidth="1"/>
    <col min="7181" max="7181" width="11.1640625" style="3" customWidth="1"/>
    <col min="7182" max="7428" width="8.6640625" style="3"/>
    <col min="7429" max="7429" width="15.5" style="3" customWidth="1"/>
    <col min="7430" max="7430" width="4" style="3" customWidth="1"/>
    <col min="7431" max="7431" width="15.5" style="3" customWidth="1"/>
    <col min="7432" max="7432" width="4" style="3" customWidth="1"/>
    <col min="7433" max="7433" width="15.5" style="3" customWidth="1"/>
    <col min="7434" max="7434" width="4" style="3" customWidth="1"/>
    <col min="7435" max="7435" width="15.5" style="3" customWidth="1"/>
    <col min="7436" max="7436" width="4" style="3" customWidth="1"/>
    <col min="7437" max="7437" width="11.1640625" style="3" customWidth="1"/>
    <col min="7438" max="7684" width="8.6640625" style="3"/>
    <col min="7685" max="7685" width="15.5" style="3" customWidth="1"/>
    <col min="7686" max="7686" width="4" style="3" customWidth="1"/>
    <col min="7687" max="7687" width="15.5" style="3" customWidth="1"/>
    <col min="7688" max="7688" width="4" style="3" customWidth="1"/>
    <col min="7689" max="7689" width="15.5" style="3" customWidth="1"/>
    <col min="7690" max="7690" width="4" style="3" customWidth="1"/>
    <col min="7691" max="7691" width="15.5" style="3" customWidth="1"/>
    <col min="7692" max="7692" width="4" style="3" customWidth="1"/>
    <col min="7693" max="7693" width="11.1640625" style="3" customWidth="1"/>
    <col min="7694" max="7940" width="8.6640625" style="3"/>
    <col min="7941" max="7941" width="15.5" style="3" customWidth="1"/>
    <col min="7942" max="7942" width="4" style="3" customWidth="1"/>
    <col min="7943" max="7943" width="15.5" style="3" customWidth="1"/>
    <col min="7944" max="7944" width="4" style="3" customWidth="1"/>
    <col min="7945" max="7945" width="15.5" style="3" customWidth="1"/>
    <col min="7946" max="7946" width="4" style="3" customWidth="1"/>
    <col min="7947" max="7947" width="15.5" style="3" customWidth="1"/>
    <col min="7948" max="7948" width="4" style="3" customWidth="1"/>
    <col min="7949" max="7949" width="11.1640625" style="3" customWidth="1"/>
    <col min="7950" max="8196" width="8.6640625" style="3"/>
    <col min="8197" max="8197" width="15.5" style="3" customWidth="1"/>
    <col min="8198" max="8198" width="4" style="3" customWidth="1"/>
    <col min="8199" max="8199" width="15.5" style="3" customWidth="1"/>
    <col min="8200" max="8200" width="4" style="3" customWidth="1"/>
    <col min="8201" max="8201" width="15.5" style="3" customWidth="1"/>
    <col min="8202" max="8202" width="4" style="3" customWidth="1"/>
    <col min="8203" max="8203" width="15.5" style="3" customWidth="1"/>
    <col min="8204" max="8204" width="4" style="3" customWidth="1"/>
    <col min="8205" max="8205" width="11.1640625" style="3" customWidth="1"/>
    <col min="8206" max="8452" width="8.6640625" style="3"/>
    <col min="8453" max="8453" width="15.5" style="3" customWidth="1"/>
    <col min="8454" max="8454" width="4" style="3" customWidth="1"/>
    <col min="8455" max="8455" width="15.5" style="3" customWidth="1"/>
    <col min="8456" max="8456" width="4" style="3" customWidth="1"/>
    <col min="8457" max="8457" width="15.5" style="3" customWidth="1"/>
    <col min="8458" max="8458" width="4" style="3" customWidth="1"/>
    <col min="8459" max="8459" width="15.5" style="3" customWidth="1"/>
    <col min="8460" max="8460" width="4" style="3" customWidth="1"/>
    <col min="8461" max="8461" width="11.1640625" style="3" customWidth="1"/>
    <col min="8462" max="8708" width="8.6640625" style="3"/>
    <col min="8709" max="8709" width="15.5" style="3" customWidth="1"/>
    <col min="8710" max="8710" width="4" style="3" customWidth="1"/>
    <col min="8711" max="8711" width="15.5" style="3" customWidth="1"/>
    <col min="8712" max="8712" width="4" style="3" customWidth="1"/>
    <col min="8713" max="8713" width="15.5" style="3" customWidth="1"/>
    <col min="8714" max="8714" width="4" style="3" customWidth="1"/>
    <col min="8715" max="8715" width="15.5" style="3" customWidth="1"/>
    <col min="8716" max="8716" width="4" style="3" customWidth="1"/>
    <col min="8717" max="8717" width="11.1640625" style="3" customWidth="1"/>
    <col min="8718" max="8964" width="8.6640625" style="3"/>
    <col min="8965" max="8965" width="15.5" style="3" customWidth="1"/>
    <col min="8966" max="8966" width="4" style="3" customWidth="1"/>
    <col min="8967" max="8967" width="15.5" style="3" customWidth="1"/>
    <col min="8968" max="8968" width="4" style="3" customWidth="1"/>
    <col min="8969" max="8969" width="15.5" style="3" customWidth="1"/>
    <col min="8970" max="8970" width="4" style="3" customWidth="1"/>
    <col min="8971" max="8971" width="15.5" style="3" customWidth="1"/>
    <col min="8972" max="8972" width="4" style="3" customWidth="1"/>
    <col min="8973" max="8973" width="11.1640625" style="3" customWidth="1"/>
    <col min="8974" max="9220" width="8.6640625" style="3"/>
    <col min="9221" max="9221" width="15.5" style="3" customWidth="1"/>
    <col min="9222" max="9222" width="4" style="3" customWidth="1"/>
    <col min="9223" max="9223" width="15.5" style="3" customWidth="1"/>
    <col min="9224" max="9224" width="4" style="3" customWidth="1"/>
    <col min="9225" max="9225" width="15.5" style="3" customWidth="1"/>
    <col min="9226" max="9226" width="4" style="3" customWidth="1"/>
    <col min="9227" max="9227" width="15.5" style="3" customWidth="1"/>
    <col min="9228" max="9228" width="4" style="3" customWidth="1"/>
    <col min="9229" max="9229" width="11.1640625" style="3" customWidth="1"/>
    <col min="9230" max="9476" width="8.6640625" style="3"/>
    <col min="9477" max="9477" width="15.5" style="3" customWidth="1"/>
    <col min="9478" max="9478" width="4" style="3" customWidth="1"/>
    <col min="9479" max="9479" width="15.5" style="3" customWidth="1"/>
    <col min="9480" max="9480" width="4" style="3" customWidth="1"/>
    <col min="9481" max="9481" width="15.5" style="3" customWidth="1"/>
    <col min="9482" max="9482" width="4" style="3" customWidth="1"/>
    <col min="9483" max="9483" width="15.5" style="3" customWidth="1"/>
    <col min="9484" max="9484" width="4" style="3" customWidth="1"/>
    <col min="9485" max="9485" width="11.1640625" style="3" customWidth="1"/>
    <col min="9486" max="9732" width="8.6640625" style="3"/>
    <col min="9733" max="9733" width="15.5" style="3" customWidth="1"/>
    <col min="9734" max="9734" width="4" style="3" customWidth="1"/>
    <col min="9735" max="9735" width="15.5" style="3" customWidth="1"/>
    <col min="9736" max="9736" width="4" style="3" customWidth="1"/>
    <col min="9737" max="9737" width="15.5" style="3" customWidth="1"/>
    <col min="9738" max="9738" width="4" style="3" customWidth="1"/>
    <col min="9739" max="9739" width="15.5" style="3" customWidth="1"/>
    <col min="9740" max="9740" width="4" style="3" customWidth="1"/>
    <col min="9741" max="9741" width="11.1640625" style="3" customWidth="1"/>
    <col min="9742" max="9988" width="8.6640625" style="3"/>
    <col min="9989" max="9989" width="15.5" style="3" customWidth="1"/>
    <col min="9990" max="9990" width="4" style="3" customWidth="1"/>
    <col min="9991" max="9991" width="15.5" style="3" customWidth="1"/>
    <col min="9992" max="9992" width="4" style="3" customWidth="1"/>
    <col min="9993" max="9993" width="15.5" style="3" customWidth="1"/>
    <col min="9994" max="9994" width="4" style="3" customWidth="1"/>
    <col min="9995" max="9995" width="15.5" style="3" customWidth="1"/>
    <col min="9996" max="9996" width="4" style="3" customWidth="1"/>
    <col min="9997" max="9997" width="11.1640625" style="3" customWidth="1"/>
    <col min="9998" max="10244" width="8.6640625" style="3"/>
    <col min="10245" max="10245" width="15.5" style="3" customWidth="1"/>
    <col min="10246" max="10246" width="4" style="3" customWidth="1"/>
    <col min="10247" max="10247" width="15.5" style="3" customWidth="1"/>
    <col min="10248" max="10248" width="4" style="3" customWidth="1"/>
    <col min="10249" max="10249" width="15.5" style="3" customWidth="1"/>
    <col min="10250" max="10250" width="4" style="3" customWidth="1"/>
    <col min="10251" max="10251" width="15.5" style="3" customWidth="1"/>
    <col min="10252" max="10252" width="4" style="3" customWidth="1"/>
    <col min="10253" max="10253" width="11.1640625" style="3" customWidth="1"/>
    <col min="10254" max="10500" width="8.6640625" style="3"/>
    <col min="10501" max="10501" width="15.5" style="3" customWidth="1"/>
    <col min="10502" max="10502" width="4" style="3" customWidth="1"/>
    <col min="10503" max="10503" width="15.5" style="3" customWidth="1"/>
    <col min="10504" max="10504" width="4" style="3" customWidth="1"/>
    <col min="10505" max="10505" width="15.5" style="3" customWidth="1"/>
    <col min="10506" max="10506" width="4" style="3" customWidth="1"/>
    <col min="10507" max="10507" width="15.5" style="3" customWidth="1"/>
    <col min="10508" max="10508" width="4" style="3" customWidth="1"/>
    <col min="10509" max="10509" width="11.1640625" style="3" customWidth="1"/>
    <col min="10510" max="10756" width="8.6640625" style="3"/>
    <col min="10757" max="10757" width="15.5" style="3" customWidth="1"/>
    <col min="10758" max="10758" width="4" style="3" customWidth="1"/>
    <col min="10759" max="10759" width="15.5" style="3" customWidth="1"/>
    <col min="10760" max="10760" width="4" style="3" customWidth="1"/>
    <col min="10761" max="10761" width="15.5" style="3" customWidth="1"/>
    <col min="10762" max="10762" width="4" style="3" customWidth="1"/>
    <col min="10763" max="10763" width="15.5" style="3" customWidth="1"/>
    <col min="10764" max="10764" width="4" style="3" customWidth="1"/>
    <col min="10765" max="10765" width="11.1640625" style="3" customWidth="1"/>
    <col min="10766" max="11012" width="8.6640625" style="3"/>
    <col min="11013" max="11013" width="15.5" style="3" customWidth="1"/>
    <col min="11014" max="11014" width="4" style="3" customWidth="1"/>
    <col min="11015" max="11015" width="15.5" style="3" customWidth="1"/>
    <col min="11016" max="11016" width="4" style="3" customWidth="1"/>
    <col min="11017" max="11017" width="15.5" style="3" customWidth="1"/>
    <col min="11018" max="11018" width="4" style="3" customWidth="1"/>
    <col min="11019" max="11019" width="15.5" style="3" customWidth="1"/>
    <col min="11020" max="11020" width="4" style="3" customWidth="1"/>
    <col min="11021" max="11021" width="11.1640625" style="3" customWidth="1"/>
    <col min="11022" max="11268" width="8.6640625" style="3"/>
    <col min="11269" max="11269" width="15.5" style="3" customWidth="1"/>
    <col min="11270" max="11270" width="4" style="3" customWidth="1"/>
    <col min="11271" max="11271" width="15.5" style="3" customWidth="1"/>
    <col min="11272" max="11272" width="4" style="3" customWidth="1"/>
    <col min="11273" max="11273" width="15.5" style="3" customWidth="1"/>
    <col min="11274" max="11274" width="4" style="3" customWidth="1"/>
    <col min="11275" max="11275" width="15.5" style="3" customWidth="1"/>
    <col min="11276" max="11276" width="4" style="3" customWidth="1"/>
    <col min="11277" max="11277" width="11.1640625" style="3" customWidth="1"/>
    <col min="11278" max="11524" width="8.6640625" style="3"/>
    <col min="11525" max="11525" width="15.5" style="3" customWidth="1"/>
    <col min="11526" max="11526" width="4" style="3" customWidth="1"/>
    <col min="11527" max="11527" width="15.5" style="3" customWidth="1"/>
    <col min="11528" max="11528" width="4" style="3" customWidth="1"/>
    <col min="11529" max="11529" width="15.5" style="3" customWidth="1"/>
    <col min="11530" max="11530" width="4" style="3" customWidth="1"/>
    <col min="11531" max="11531" width="15.5" style="3" customWidth="1"/>
    <col min="11532" max="11532" width="4" style="3" customWidth="1"/>
    <col min="11533" max="11533" width="11.1640625" style="3" customWidth="1"/>
    <col min="11534" max="11780" width="8.6640625" style="3"/>
    <col min="11781" max="11781" width="15.5" style="3" customWidth="1"/>
    <col min="11782" max="11782" width="4" style="3" customWidth="1"/>
    <col min="11783" max="11783" width="15.5" style="3" customWidth="1"/>
    <col min="11784" max="11784" width="4" style="3" customWidth="1"/>
    <col min="11785" max="11785" width="15.5" style="3" customWidth="1"/>
    <col min="11786" max="11786" width="4" style="3" customWidth="1"/>
    <col min="11787" max="11787" width="15.5" style="3" customWidth="1"/>
    <col min="11788" max="11788" width="4" style="3" customWidth="1"/>
    <col min="11789" max="11789" width="11.1640625" style="3" customWidth="1"/>
    <col min="11790" max="12036" width="8.6640625" style="3"/>
    <col min="12037" max="12037" width="15.5" style="3" customWidth="1"/>
    <col min="12038" max="12038" width="4" style="3" customWidth="1"/>
    <col min="12039" max="12039" width="15.5" style="3" customWidth="1"/>
    <col min="12040" max="12040" width="4" style="3" customWidth="1"/>
    <col min="12041" max="12041" width="15.5" style="3" customWidth="1"/>
    <col min="12042" max="12042" width="4" style="3" customWidth="1"/>
    <col min="12043" max="12043" width="15.5" style="3" customWidth="1"/>
    <col min="12044" max="12044" width="4" style="3" customWidth="1"/>
    <col min="12045" max="12045" width="11.1640625" style="3" customWidth="1"/>
    <col min="12046" max="12292" width="8.6640625" style="3"/>
    <col min="12293" max="12293" width="15.5" style="3" customWidth="1"/>
    <col min="12294" max="12294" width="4" style="3" customWidth="1"/>
    <col min="12295" max="12295" width="15.5" style="3" customWidth="1"/>
    <col min="12296" max="12296" width="4" style="3" customWidth="1"/>
    <col min="12297" max="12297" width="15.5" style="3" customWidth="1"/>
    <col min="12298" max="12298" width="4" style="3" customWidth="1"/>
    <col min="12299" max="12299" width="15.5" style="3" customWidth="1"/>
    <col min="12300" max="12300" width="4" style="3" customWidth="1"/>
    <col min="12301" max="12301" width="11.1640625" style="3" customWidth="1"/>
    <col min="12302" max="12548" width="8.6640625" style="3"/>
    <col min="12549" max="12549" width="15.5" style="3" customWidth="1"/>
    <col min="12550" max="12550" width="4" style="3" customWidth="1"/>
    <col min="12551" max="12551" width="15.5" style="3" customWidth="1"/>
    <col min="12552" max="12552" width="4" style="3" customWidth="1"/>
    <col min="12553" max="12553" width="15.5" style="3" customWidth="1"/>
    <col min="12554" max="12554" width="4" style="3" customWidth="1"/>
    <col min="12555" max="12555" width="15.5" style="3" customWidth="1"/>
    <col min="12556" max="12556" width="4" style="3" customWidth="1"/>
    <col min="12557" max="12557" width="11.1640625" style="3" customWidth="1"/>
    <col min="12558" max="12804" width="8.6640625" style="3"/>
    <col min="12805" max="12805" width="15.5" style="3" customWidth="1"/>
    <col min="12806" max="12806" width="4" style="3" customWidth="1"/>
    <col min="12807" max="12807" width="15.5" style="3" customWidth="1"/>
    <col min="12808" max="12808" width="4" style="3" customWidth="1"/>
    <col min="12809" max="12809" width="15.5" style="3" customWidth="1"/>
    <col min="12810" max="12810" width="4" style="3" customWidth="1"/>
    <col min="12811" max="12811" width="15.5" style="3" customWidth="1"/>
    <col min="12812" max="12812" width="4" style="3" customWidth="1"/>
    <col min="12813" max="12813" width="11.1640625" style="3" customWidth="1"/>
    <col min="12814" max="13060" width="8.6640625" style="3"/>
    <col min="13061" max="13061" width="15.5" style="3" customWidth="1"/>
    <col min="13062" max="13062" width="4" style="3" customWidth="1"/>
    <col min="13063" max="13063" width="15.5" style="3" customWidth="1"/>
    <col min="13064" max="13064" width="4" style="3" customWidth="1"/>
    <col min="13065" max="13065" width="15.5" style="3" customWidth="1"/>
    <col min="13066" max="13066" width="4" style="3" customWidth="1"/>
    <col min="13067" max="13067" width="15.5" style="3" customWidth="1"/>
    <col min="13068" max="13068" width="4" style="3" customWidth="1"/>
    <col min="13069" max="13069" width="11.1640625" style="3" customWidth="1"/>
    <col min="13070" max="13316" width="8.6640625" style="3"/>
    <col min="13317" max="13317" width="15.5" style="3" customWidth="1"/>
    <col min="13318" max="13318" width="4" style="3" customWidth="1"/>
    <col min="13319" max="13319" width="15.5" style="3" customWidth="1"/>
    <col min="13320" max="13320" width="4" style="3" customWidth="1"/>
    <col min="13321" max="13321" width="15.5" style="3" customWidth="1"/>
    <col min="13322" max="13322" width="4" style="3" customWidth="1"/>
    <col min="13323" max="13323" width="15.5" style="3" customWidth="1"/>
    <col min="13324" max="13324" width="4" style="3" customWidth="1"/>
    <col min="13325" max="13325" width="11.1640625" style="3" customWidth="1"/>
    <col min="13326" max="13572" width="8.6640625" style="3"/>
    <col min="13573" max="13573" width="15.5" style="3" customWidth="1"/>
    <col min="13574" max="13574" width="4" style="3" customWidth="1"/>
    <col min="13575" max="13575" width="15.5" style="3" customWidth="1"/>
    <col min="13576" max="13576" width="4" style="3" customWidth="1"/>
    <col min="13577" max="13577" width="15.5" style="3" customWidth="1"/>
    <col min="13578" max="13578" width="4" style="3" customWidth="1"/>
    <col min="13579" max="13579" width="15.5" style="3" customWidth="1"/>
    <col min="13580" max="13580" width="4" style="3" customWidth="1"/>
    <col min="13581" max="13581" width="11.1640625" style="3" customWidth="1"/>
    <col min="13582" max="13828" width="8.6640625" style="3"/>
    <col min="13829" max="13829" width="15.5" style="3" customWidth="1"/>
    <col min="13830" max="13830" width="4" style="3" customWidth="1"/>
    <col min="13831" max="13831" width="15.5" style="3" customWidth="1"/>
    <col min="13832" max="13832" width="4" style="3" customWidth="1"/>
    <col min="13833" max="13833" width="15.5" style="3" customWidth="1"/>
    <col min="13834" max="13834" width="4" style="3" customWidth="1"/>
    <col min="13835" max="13835" width="15.5" style="3" customWidth="1"/>
    <col min="13836" max="13836" width="4" style="3" customWidth="1"/>
    <col min="13837" max="13837" width="11.1640625" style="3" customWidth="1"/>
    <col min="13838" max="14084" width="8.6640625" style="3"/>
    <col min="14085" max="14085" width="15.5" style="3" customWidth="1"/>
    <col min="14086" max="14086" width="4" style="3" customWidth="1"/>
    <col min="14087" max="14087" width="15.5" style="3" customWidth="1"/>
    <col min="14088" max="14088" width="4" style="3" customWidth="1"/>
    <col min="14089" max="14089" width="15.5" style="3" customWidth="1"/>
    <col min="14090" max="14090" width="4" style="3" customWidth="1"/>
    <col min="14091" max="14091" width="15.5" style="3" customWidth="1"/>
    <col min="14092" max="14092" width="4" style="3" customWidth="1"/>
    <col min="14093" max="14093" width="11.1640625" style="3" customWidth="1"/>
    <col min="14094" max="14340" width="8.6640625" style="3"/>
    <col min="14341" max="14341" width="15.5" style="3" customWidth="1"/>
    <col min="14342" max="14342" width="4" style="3" customWidth="1"/>
    <col min="14343" max="14343" width="15.5" style="3" customWidth="1"/>
    <col min="14344" max="14344" width="4" style="3" customWidth="1"/>
    <col min="14345" max="14345" width="15.5" style="3" customWidth="1"/>
    <col min="14346" max="14346" width="4" style="3" customWidth="1"/>
    <col min="14347" max="14347" width="15.5" style="3" customWidth="1"/>
    <col min="14348" max="14348" width="4" style="3" customWidth="1"/>
    <col min="14349" max="14349" width="11.1640625" style="3" customWidth="1"/>
    <col min="14350" max="14596" width="8.6640625" style="3"/>
    <col min="14597" max="14597" width="15.5" style="3" customWidth="1"/>
    <col min="14598" max="14598" width="4" style="3" customWidth="1"/>
    <col min="14599" max="14599" width="15.5" style="3" customWidth="1"/>
    <col min="14600" max="14600" width="4" style="3" customWidth="1"/>
    <col min="14601" max="14601" width="15.5" style="3" customWidth="1"/>
    <col min="14602" max="14602" width="4" style="3" customWidth="1"/>
    <col min="14603" max="14603" width="15.5" style="3" customWidth="1"/>
    <col min="14604" max="14604" width="4" style="3" customWidth="1"/>
    <col min="14605" max="14605" width="11.1640625" style="3" customWidth="1"/>
    <col min="14606" max="14852" width="8.6640625" style="3"/>
    <col min="14853" max="14853" width="15.5" style="3" customWidth="1"/>
    <col min="14854" max="14854" width="4" style="3" customWidth="1"/>
    <col min="14855" max="14855" width="15.5" style="3" customWidth="1"/>
    <col min="14856" max="14856" width="4" style="3" customWidth="1"/>
    <col min="14857" max="14857" width="15.5" style="3" customWidth="1"/>
    <col min="14858" max="14858" width="4" style="3" customWidth="1"/>
    <col min="14859" max="14859" width="15.5" style="3" customWidth="1"/>
    <col min="14860" max="14860" width="4" style="3" customWidth="1"/>
    <col min="14861" max="14861" width="11.1640625" style="3" customWidth="1"/>
    <col min="14862" max="15108" width="8.6640625" style="3"/>
    <col min="15109" max="15109" width="15.5" style="3" customWidth="1"/>
    <col min="15110" max="15110" width="4" style="3" customWidth="1"/>
    <col min="15111" max="15111" width="15.5" style="3" customWidth="1"/>
    <col min="15112" max="15112" width="4" style="3" customWidth="1"/>
    <col min="15113" max="15113" width="15.5" style="3" customWidth="1"/>
    <col min="15114" max="15114" width="4" style="3" customWidth="1"/>
    <col min="15115" max="15115" width="15.5" style="3" customWidth="1"/>
    <col min="15116" max="15116" width="4" style="3" customWidth="1"/>
    <col min="15117" max="15117" width="11.1640625" style="3" customWidth="1"/>
    <col min="15118" max="15364" width="8.6640625" style="3"/>
    <col min="15365" max="15365" width="15.5" style="3" customWidth="1"/>
    <col min="15366" max="15366" width="4" style="3" customWidth="1"/>
    <col min="15367" max="15367" width="15.5" style="3" customWidth="1"/>
    <col min="15368" max="15368" width="4" style="3" customWidth="1"/>
    <col min="15369" max="15369" width="15.5" style="3" customWidth="1"/>
    <col min="15370" max="15370" width="4" style="3" customWidth="1"/>
    <col min="15371" max="15371" width="15.5" style="3" customWidth="1"/>
    <col min="15372" max="15372" width="4" style="3" customWidth="1"/>
    <col min="15373" max="15373" width="11.1640625" style="3" customWidth="1"/>
    <col min="15374" max="15620" width="8.6640625" style="3"/>
    <col min="15621" max="15621" width="15.5" style="3" customWidth="1"/>
    <col min="15622" max="15622" width="4" style="3" customWidth="1"/>
    <col min="15623" max="15623" width="15.5" style="3" customWidth="1"/>
    <col min="15624" max="15624" width="4" style="3" customWidth="1"/>
    <col min="15625" max="15625" width="15.5" style="3" customWidth="1"/>
    <col min="15626" max="15626" width="4" style="3" customWidth="1"/>
    <col min="15627" max="15627" width="15.5" style="3" customWidth="1"/>
    <col min="15628" max="15628" width="4" style="3" customWidth="1"/>
    <col min="15629" max="15629" width="11.1640625" style="3" customWidth="1"/>
    <col min="15630" max="15876" width="8.6640625" style="3"/>
    <col min="15877" max="15877" width="15.5" style="3" customWidth="1"/>
    <col min="15878" max="15878" width="4" style="3" customWidth="1"/>
    <col min="15879" max="15879" width="15.5" style="3" customWidth="1"/>
    <col min="15880" max="15880" width="4" style="3" customWidth="1"/>
    <col min="15881" max="15881" width="15.5" style="3" customWidth="1"/>
    <col min="15882" max="15882" width="4" style="3" customWidth="1"/>
    <col min="15883" max="15883" width="15.5" style="3" customWidth="1"/>
    <col min="15884" max="15884" width="4" style="3" customWidth="1"/>
    <col min="15885" max="15885" width="11.1640625" style="3" customWidth="1"/>
    <col min="15886" max="16132" width="8.6640625" style="3"/>
    <col min="16133" max="16133" width="15.5" style="3" customWidth="1"/>
    <col min="16134" max="16134" width="4" style="3" customWidth="1"/>
    <col min="16135" max="16135" width="15.5" style="3" customWidth="1"/>
    <col min="16136" max="16136" width="4" style="3" customWidth="1"/>
    <col min="16137" max="16137" width="15.5" style="3" customWidth="1"/>
    <col min="16138" max="16138" width="4" style="3" customWidth="1"/>
    <col min="16139" max="16139" width="15.5" style="3" customWidth="1"/>
    <col min="16140" max="16140" width="4" style="3" customWidth="1"/>
    <col min="16141" max="16141" width="11.1640625" style="3" customWidth="1"/>
    <col min="16142" max="16384" width="8.6640625" style="3"/>
  </cols>
  <sheetData>
    <row r="1" spans="2:26" x14ac:dyDescent="0.2"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</row>
    <row r="2" spans="2:26" x14ac:dyDescent="0.2"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6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26" ht="16" x14ac:dyDescent="0.2">
      <c r="B4" s="11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</row>
    <row r="5" spans="2:26" x14ac:dyDescent="0.2">
      <c r="B5" s="14" t="s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</row>
    <row r="6" spans="2:26" x14ac:dyDescent="0.2">
      <c r="B6" s="14" t="s">
        <v>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2:26" x14ac:dyDescent="0.2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2:26" x14ac:dyDescent="0.2">
      <c r="B8" s="20" t="s">
        <v>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</row>
    <row r="9" spans="2:26" x14ac:dyDescent="0.2">
      <c r="B9" s="23" t="s">
        <v>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/>
    </row>
    <row r="10" spans="2:26" x14ac:dyDescent="0.2">
      <c r="B10" s="26"/>
      <c r="C10" s="26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8"/>
    </row>
    <row r="11" spans="2:26" x14ac:dyDescent="0.2"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26" x14ac:dyDescent="0.2"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26" x14ac:dyDescent="0.2">
      <c r="B13" s="29"/>
      <c r="C13" s="29"/>
      <c r="D13" s="30"/>
      <c r="E13" s="29">
        <v>2009</v>
      </c>
      <c r="F13" s="29"/>
      <c r="G13" s="29">
        <v>2010</v>
      </c>
      <c r="H13" s="29"/>
      <c r="I13" s="29">
        <v>2011</v>
      </c>
      <c r="J13" s="29"/>
      <c r="K13" s="29">
        <v>2012</v>
      </c>
      <c r="L13" s="29"/>
      <c r="M13" s="29">
        <v>2013</v>
      </c>
      <c r="N13" s="29"/>
      <c r="O13" s="29">
        <v>2014</v>
      </c>
      <c r="P13" s="29"/>
      <c r="Q13" s="29">
        <v>2015</v>
      </c>
      <c r="R13" s="29"/>
      <c r="S13" s="29">
        <v>2016</v>
      </c>
      <c r="T13" s="29"/>
      <c r="U13" s="29">
        <v>2017</v>
      </c>
      <c r="V13" s="29"/>
      <c r="W13" s="29">
        <v>2018</v>
      </c>
      <c r="X13" s="29"/>
      <c r="Y13" s="29"/>
    </row>
    <row r="14" spans="2:26" x14ac:dyDescent="0.2">
      <c r="B14" s="31" t="s">
        <v>5</v>
      </c>
      <c r="C14" s="32"/>
      <c r="D14" s="33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2:26" x14ac:dyDescent="0.2">
      <c r="B15" s="34" t="s">
        <v>6</v>
      </c>
      <c r="C15" s="34"/>
      <c r="D15" s="34"/>
      <c r="E15" s="35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spans="2:26" s="46" customFormat="1" x14ac:dyDescent="0.2">
      <c r="B16" s="37" t="s">
        <v>7</v>
      </c>
      <c r="C16" s="37"/>
      <c r="D16" s="38"/>
      <c r="E16" s="39" t="s">
        <v>8</v>
      </c>
      <c r="F16" s="40"/>
      <c r="G16" s="39" t="s">
        <v>8</v>
      </c>
      <c r="H16" s="41"/>
      <c r="I16" s="42">
        <v>3062500000</v>
      </c>
      <c r="J16" s="41" t="s">
        <v>9</v>
      </c>
      <c r="K16" s="43">
        <v>3880500000</v>
      </c>
      <c r="L16" s="41" t="s">
        <v>9</v>
      </c>
      <c r="M16" s="44">
        <v>4174718138</v>
      </c>
      <c r="N16" s="43" t="s">
        <v>10</v>
      </c>
      <c r="O16" s="39">
        <v>6399116787</v>
      </c>
      <c r="P16" s="43" t="s">
        <v>10</v>
      </c>
      <c r="Q16" s="45">
        <v>8232006338</v>
      </c>
      <c r="R16" s="43" t="s">
        <v>10</v>
      </c>
      <c r="S16" s="42">
        <v>11038117323</v>
      </c>
      <c r="T16" s="43" t="s">
        <v>10</v>
      </c>
      <c r="U16" s="39" t="s">
        <v>8</v>
      </c>
      <c r="V16" s="43"/>
      <c r="W16" s="39" t="s">
        <v>8</v>
      </c>
      <c r="X16" s="44"/>
      <c r="Y16" s="43"/>
      <c r="Z16" s="3"/>
    </row>
    <row r="17" spans="2:26" s="46" customFormat="1" x14ac:dyDescent="0.2">
      <c r="B17" s="37" t="s">
        <v>11</v>
      </c>
      <c r="C17" s="37"/>
      <c r="D17" s="38"/>
      <c r="E17" s="39" t="s">
        <v>8</v>
      </c>
      <c r="F17" s="47"/>
      <c r="G17" s="39" t="s">
        <v>8</v>
      </c>
      <c r="H17" s="43"/>
      <c r="I17" s="44">
        <f>I16/'[1]Tasa de cambio'!AT5</f>
        <v>755373502.46652567</v>
      </c>
      <c r="J17" s="43"/>
      <c r="K17" s="44">
        <f>K16/'[1]Tasa de cambio'!AV5</f>
        <v>855313233.98729157</v>
      </c>
      <c r="L17" s="43"/>
      <c r="M17" s="44">
        <f>M16/'[1]Tasa de cambio'!AX5</f>
        <v>764691052.98219454</v>
      </c>
      <c r="N17" s="43"/>
      <c r="O17" s="44">
        <f>O16/'[1]Tasa de cambio'!AZ5</f>
        <v>792433198.88348484</v>
      </c>
      <c r="P17" s="47"/>
      <c r="Q17" s="44">
        <f>Q16/'[1]Tasa de cambio'!BB5</f>
        <v>922916878.37803364</v>
      </c>
      <c r="R17" s="43"/>
      <c r="S17" s="44">
        <f>S16/'[1]Tasa de cambio'!BD5</f>
        <v>755905350.57299578</v>
      </c>
      <c r="T17" s="43"/>
      <c r="U17" s="39" t="s">
        <v>8</v>
      </c>
      <c r="V17" s="43"/>
      <c r="W17" s="39" t="s">
        <v>8</v>
      </c>
      <c r="X17" s="43"/>
      <c r="Y17" s="43"/>
      <c r="Z17" s="3"/>
    </row>
    <row r="18" spans="2:26" s="46" customFormat="1" x14ac:dyDescent="0.2">
      <c r="B18" s="48" t="s">
        <v>12</v>
      </c>
      <c r="C18" s="37"/>
      <c r="D18" s="38"/>
      <c r="E18" s="39" t="s">
        <v>8</v>
      </c>
      <c r="F18" s="47"/>
      <c r="G18" s="39" t="s">
        <v>8</v>
      </c>
      <c r="H18" s="43"/>
      <c r="I18" s="49">
        <f>I17/[1]PIB!AV9</f>
        <v>1.4248077944744558E-3</v>
      </c>
      <c r="J18" s="43"/>
      <c r="K18" s="49">
        <f>K17/[1]PIB!AX9</f>
        <v>1.4710487368880265E-3</v>
      </c>
      <c r="L18" s="43"/>
      <c r="M18" s="49">
        <f>M17/[1]PIB!AZ9</f>
        <v>1.2468140710816104E-3</v>
      </c>
      <c r="N18" s="43"/>
      <c r="O18" s="49">
        <f>O17/[1]PIB!BB9</f>
        <v>1.3974658245863689E-3</v>
      </c>
      <c r="P18" s="47"/>
      <c r="Q18" s="49">
        <f>Q17/[1]PIB!BD9</f>
        <v>1.4310936550826338E-3</v>
      </c>
      <c r="R18" s="43"/>
      <c r="S18" s="49">
        <f>S17/[1]PIB!BF9</f>
        <v>1.3623306549609548E-3</v>
      </c>
      <c r="T18" s="43"/>
      <c r="U18" s="39" t="s">
        <v>8</v>
      </c>
      <c r="V18" s="43"/>
      <c r="W18" s="39" t="s">
        <v>8</v>
      </c>
      <c r="X18" s="43"/>
      <c r="Y18" s="43"/>
      <c r="Z18" s="3"/>
    </row>
    <row r="19" spans="2:26" s="46" customFormat="1" ht="32.25" customHeight="1" x14ac:dyDescent="0.2">
      <c r="B19" s="34" t="s">
        <v>13</v>
      </c>
      <c r="C19" s="34"/>
      <c r="D19" s="50"/>
      <c r="E19" s="39"/>
      <c r="F19" s="47"/>
      <c r="G19" s="49"/>
      <c r="H19" s="43"/>
      <c r="I19" s="49"/>
      <c r="J19" s="43"/>
      <c r="K19" s="49"/>
      <c r="L19" s="43"/>
      <c r="M19" s="43"/>
      <c r="N19" s="43"/>
      <c r="O19" s="39"/>
      <c r="P19" s="47"/>
      <c r="Q19" s="49"/>
      <c r="R19" s="43"/>
      <c r="S19" s="49"/>
      <c r="T19" s="43"/>
      <c r="U19" s="49"/>
      <c r="V19" s="43"/>
      <c r="W19" s="49"/>
      <c r="X19" s="43"/>
      <c r="Y19" s="43"/>
      <c r="Z19" s="3"/>
    </row>
    <row r="20" spans="2:26" s="46" customFormat="1" x14ac:dyDescent="0.2">
      <c r="B20" s="37" t="s">
        <v>7</v>
      </c>
      <c r="C20" s="51"/>
      <c r="D20" s="52"/>
      <c r="E20" s="53" t="s">
        <v>8</v>
      </c>
      <c r="F20" s="54"/>
      <c r="G20" s="53" t="s">
        <v>8</v>
      </c>
      <c r="H20" s="54"/>
      <c r="I20" s="54">
        <v>577900000</v>
      </c>
      <c r="J20" s="41" t="s">
        <v>9</v>
      </c>
      <c r="K20" s="54">
        <v>265600000</v>
      </c>
      <c r="L20" s="41" t="s">
        <v>9</v>
      </c>
      <c r="M20" s="54">
        <v>262626962</v>
      </c>
      <c r="N20" s="43" t="s">
        <v>10</v>
      </c>
      <c r="O20" s="53">
        <v>313427339</v>
      </c>
      <c r="P20" s="43" t="s">
        <v>10</v>
      </c>
      <c r="Q20" s="54">
        <v>287931321</v>
      </c>
      <c r="R20" s="43" t="s">
        <v>10</v>
      </c>
      <c r="S20" s="54">
        <v>412229424</v>
      </c>
      <c r="T20" s="43" t="s">
        <v>10</v>
      </c>
      <c r="U20" s="53" t="s">
        <v>8</v>
      </c>
      <c r="V20" s="54"/>
      <c r="W20" s="53" t="s">
        <v>8</v>
      </c>
      <c r="X20" s="54"/>
      <c r="Y20" s="43"/>
      <c r="Z20" s="3"/>
    </row>
    <row r="21" spans="2:26" s="46" customFormat="1" x14ac:dyDescent="0.2">
      <c r="B21" s="37" t="s">
        <v>11</v>
      </c>
      <c r="C21" s="51"/>
      <c r="D21" s="52"/>
      <c r="E21" s="39" t="s">
        <v>8</v>
      </c>
      <c r="F21" s="47"/>
      <c r="G21" s="39" t="s">
        <v>8</v>
      </c>
      <c r="H21" s="43"/>
      <c r="I21" s="43">
        <f>I20/'[1]Tasa de cambio'!AT5</f>
        <v>142540521.49400985</v>
      </c>
      <c r="J21" s="43"/>
      <c r="K21" s="43">
        <f>K20/'[1]Tasa de cambio'!AV5</f>
        <v>58541733.010443151</v>
      </c>
      <c r="L21" s="43"/>
      <c r="M21" s="43">
        <f>M20/'[1]Tasa de cambio'!AX5</f>
        <v>48105879.600654081</v>
      </c>
      <c r="N21" s="43"/>
      <c r="O21" s="43">
        <f>O20/'[1]Tasa de cambio'!AZ5</f>
        <v>38813204.560648136</v>
      </c>
      <c r="P21" s="55"/>
      <c r="Q21" s="43">
        <f>Q20/'[1]Tasa de cambio'!BB5</f>
        <v>32280912.459689066</v>
      </c>
      <c r="R21" s="43"/>
      <c r="S21" s="43">
        <f>S20/'[1]Tasa de cambio'!BD5</f>
        <v>28230033.994649917</v>
      </c>
      <c r="T21" s="43"/>
      <c r="U21" s="39" t="s">
        <v>8</v>
      </c>
      <c r="V21" s="43"/>
      <c r="W21" s="39" t="s">
        <v>8</v>
      </c>
      <c r="X21" s="43"/>
      <c r="Y21" s="43"/>
      <c r="Z21" s="3"/>
    </row>
    <row r="22" spans="2:26" s="46" customFormat="1" x14ac:dyDescent="0.2">
      <c r="B22" s="48" t="s">
        <v>12</v>
      </c>
      <c r="C22" s="51"/>
      <c r="D22" s="52"/>
      <c r="E22" s="39" t="s">
        <v>8</v>
      </c>
      <c r="F22" s="47"/>
      <c r="G22" s="39" t="s">
        <v>8</v>
      </c>
      <c r="H22" s="43"/>
      <c r="I22" s="49">
        <f>I21/[1]PIB!AV9</f>
        <v>2.6886413858833889E-4</v>
      </c>
      <c r="J22" s="43"/>
      <c r="K22" s="49">
        <f>K21/[1]PIB!AX9</f>
        <v>1.0068561899689727E-4</v>
      </c>
      <c r="L22" s="43"/>
      <c r="M22" s="49">
        <f>M21/[1]PIB!AZ9</f>
        <v>7.8435712506302714E-5</v>
      </c>
      <c r="N22" s="43"/>
      <c r="O22" s="49">
        <f>O21/[1]PIB!BB9</f>
        <v>6.8447570082384623E-5</v>
      </c>
      <c r="P22" s="47"/>
      <c r="Q22" s="49">
        <f>Q21/[1]PIB!BD9</f>
        <v>5.0055438451323155E-5</v>
      </c>
      <c r="R22" s="43"/>
      <c r="S22" s="49">
        <f>S21/[1]PIB!BF9</f>
        <v>5.0877587613778363E-5</v>
      </c>
      <c r="T22" s="43"/>
      <c r="U22" s="39" t="s">
        <v>8</v>
      </c>
      <c r="V22" s="43"/>
      <c r="W22" s="39" t="s">
        <v>8</v>
      </c>
      <c r="X22" s="43"/>
      <c r="Y22" s="43"/>
      <c r="Z22" s="3"/>
    </row>
    <row r="23" spans="2:26" s="46" customFormat="1" x14ac:dyDescent="0.2">
      <c r="B23" s="56" t="s">
        <v>14</v>
      </c>
      <c r="C23" s="57"/>
      <c r="D23" s="58"/>
      <c r="E23" s="53"/>
      <c r="F23" s="47"/>
      <c r="G23" s="53"/>
      <c r="H23" s="43"/>
      <c r="I23" s="49"/>
      <c r="J23" s="43"/>
      <c r="K23" s="49"/>
      <c r="L23" s="43"/>
      <c r="N23" s="43"/>
      <c r="O23" s="39"/>
      <c r="P23" s="47"/>
      <c r="Q23" s="49"/>
      <c r="R23" s="43"/>
      <c r="S23" s="49"/>
      <c r="T23" s="43"/>
      <c r="U23" s="49"/>
      <c r="V23" s="43"/>
      <c r="W23" s="43"/>
      <c r="X23" s="43"/>
      <c r="Y23" s="43"/>
      <c r="Z23" s="3"/>
    </row>
    <row r="24" spans="2:26" s="46" customFormat="1" x14ac:dyDescent="0.2">
      <c r="B24" s="37" t="s">
        <v>7</v>
      </c>
      <c r="C24" s="37"/>
      <c r="D24" s="38"/>
      <c r="E24" s="53" t="s">
        <v>8</v>
      </c>
      <c r="F24" s="55"/>
      <c r="G24" s="43">
        <v>1500000000</v>
      </c>
      <c r="H24" s="43" t="s">
        <v>15</v>
      </c>
      <c r="I24" s="43">
        <f>SUM(I16,I20)</f>
        <v>3640400000</v>
      </c>
      <c r="J24" s="41" t="s">
        <v>9</v>
      </c>
      <c r="K24" s="43">
        <f>SUM(K16,K20)</f>
        <v>4146100000</v>
      </c>
      <c r="L24" s="41" t="s">
        <v>9</v>
      </c>
      <c r="M24" s="43">
        <f>SUM(M16,M20)</f>
        <v>4437345100</v>
      </c>
      <c r="N24" s="43" t="s">
        <v>10</v>
      </c>
      <c r="O24" s="43">
        <f>SUM(O20,O16)</f>
        <v>6712544126</v>
      </c>
      <c r="P24" s="43" t="s">
        <v>10</v>
      </c>
      <c r="Q24" s="43">
        <f>SUM(Q16,Q20)</f>
        <v>8519937659</v>
      </c>
      <c r="R24" s="43" t="s">
        <v>10</v>
      </c>
      <c r="S24" s="43">
        <f>SUM(S16,S20)</f>
        <v>11450346747</v>
      </c>
      <c r="T24" s="43" t="s">
        <v>10</v>
      </c>
      <c r="U24" s="43">
        <v>15076000000</v>
      </c>
      <c r="V24" s="43" t="s">
        <v>15</v>
      </c>
      <c r="W24" s="59">
        <v>19407955661</v>
      </c>
      <c r="X24" s="43" t="s">
        <v>15</v>
      </c>
      <c r="Y24" s="44"/>
      <c r="Z24" s="3"/>
    </row>
    <row r="25" spans="2:26" s="46" customFormat="1" x14ac:dyDescent="0.2">
      <c r="B25" s="37" t="s">
        <v>11</v>
      </c>
      <c r="C25" s="37"/>
      <c r="D25" s="38"/>
      <c r="E25" s="53" t="s">
        <v>8</v>
      </c>
      <c r="F25" s="55"/>
      <c r="G25" s="43">
        <f>+G24/'[1]Tasa de cambio'!AR5</f>
        <v>388851170.32536733</v>
      </c>
      <c r="H25" s="43"/>
      <c r="I25" s="43">
        <f>I24/'[1]Tasa de cambio'!AT5</f>
        <v>897914023.96053565</v>
      </c>
      <c r="J25" s="43"/>
      <c r="K25" s="43">
        <f>K24/'[1]Tasa de cambio'!AV5</f>
        <v>913854966.99773479</v>
      </c>
      <c r="L25" s="44"/>
      <c r="M25" s="43">
        <f>M24/'[1]Tasa de cambio'!AX5</f>
        <v>812796932.58284867</v>
      </c>
      <c r="N25" s="43"/>
      <c r="O25" s="43">
        <f>O24/'[1]Tasa de cambio'!AZ5</f>
        <v>831246403.44413304</v>
      </c>
      <c r="P25" s="43"/>
      <c r="Q25" s="43">
        <f>Q24/'[1]Tasa de cambio'!BB5</f>
        <v>955197790.83772278</v>
      </c>
      <c r="R25" s="43"/>
      <c r="S25" s="43">
        <f>S24/'[1]Tasa de cambio'!BD5</f>
        <v>784135384.56764567</v>
      </c>
      <c r="T25" s="43"/>
      <c r="U25" s="43">
        <f>U24/'[1]Tasa de cambio'!BF5</f>
        <v>965115972.16917682</v>
      </c>
      <c r="V25" s="44"/>
      <c r="W25" s="59" t="s">
        <v>8</v>
      </c>
      <c r="X25" s="59"/>
      <c r="Y25" s="44"/>
      <c r="Z25" s="3"/>
    </row>
    <row r="26" spans="2:26" s="46" customFormat="1" x14ac:dyDescent="0.2">
      <c r="B26" s="48" t="s">
        <v>12</v>
      </c>
      <c r="C26" s="37"/>
      <c r="D26" s="38"/>
      <c r="E26" s="53" t="s">
        <v>8</v>
      </c>
      <c r="F26" s="55"/>
      <c r="G26" s="49">
        <f>+G25/[1]PIB!AT9</f>
        <v>9.1175270346727883E-4</v>
      </c>
      <c r="H26" s="43"/>
      <c r="I26" s="49">
        <f>I25/[1]PIB!AV9</f>
        <v>1.6936719330627949E-3</v>
      </c>
      <c r="J26" s="43"/>
      <c r="K26" s="49">
        <f>K25/[1]PIB!AX9</f>
        <v>1.5717343558849239E-3</v>
      </c>
      <c r="L26" s="60"/>
      <c r="M26" s="49">
        <f>M25/[1]PIB!AZ9</f>
        <v>1.3252497835879132E-3</v>
      </c>
      <c r="N26" s="60"/>
      <c r="O26" s="49">
        <f>O25/[1]PIB!BB9</f>
        <v>1.4659133946687537E-3</v>
      </c>
      <c r="P26" s="55"/>
      <c r="Q26" s="49">
        <f>Q25/[1]PIB!BD9</f>
        <v>1.481149093533957E-3</v>
      </c>
      <c r="R26" s="43"/>
      <c r="S26" s="49">
        <f>S25/[1]PIB!BF9</f>
        <v>1.4132082425747331E-3</v>
      </c>
      <c r="T26" s="49"/>
      <c r="U26" s="49">
        <f>U25/[1]PIB!BH9</f>
        <v>1.529158742251388E-3</v>
      </c>
      <c r="V26" s="60"/>
      <c r="W26" s="61" t="s">
        <v>8</v>
      </c>
      <c r="X26" s="61"/>
      <c r="Y26" s="60"/>
      <c r="Z26" s="3"/>
    </row>
    <row r="27" spans="2:26" s="46" customFormat="1" x14ac:dyDescent="0.2">
      <c r="B27" s="62"/>
      <c r="C27" s="62"/>
      <c r="D27" s="38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3"/>
    </row>
    <row r="28" spans="2:26" x14ac:dyDescent="0.2">
      <c r="B28" s="63" t="s">
        <v>16</v>
      </c>
      <c r="C28" s="63"/>
      <c r="D28" s="64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2:26" customFormat="1" x14ac:dyDescent="0.2">
      <c r="B29" s="66" t="s">
        <v>6</v>
      </c>
      <c r="C29" s="66"/>
      <c r="D29" s="66"/>
      <c r="E29" s="36"/>
      <c r="F29" s="67"/>
      <c r="G29" s="36"/>
      <c r="H29" s="67"/>
      <c r="I29" s="67"/>
      <c r="J29" s="67"/>
      <c r="K29" s="67"/>
      <c r="L29" s="67"/>
      <c r="M29" s="67"/>
      <c r="N29" s="67"/>
      <c r="O29" s="36"/>
      <c r="P29" s="67"/>
      <c r="Q29" s="36"/>
      <c r="R29" s="67"/>
      <c r="S29" s="67"/>
      <c r="T29" s="67"/>
      <c r="U29" s="67"/>
      <c r="V29" s="67"/>
      <c r="W29" s="67"/>
      <c r="X29" s="67"/>
      <c r="Y29" s="67"/>
    </row>
    <row r="30" spans="2:26" s="46" customFormat="1" x14ac:dyDescent="0.2">
      <c r="B30" s="37" t="s">
        <v>7</v>
      </c>
      <c r="C30" s="37"/>
      <c r="D30" s="38"/>
      <c r="E30" s="53" t="s">
        <v>8</v>
      </c>
      <c r="F30" s="55"/>
      <c r="G30" s="53" t="s">
        <v>8</v>
      </c>
      <c r="H30" s="55"/>
      <c r="I30" s="43">
        <v>3050200000</v>
      </c>
      <c r="J30" s="41" t="s">
        <v>9</v>
      </c>
      <c r="K30" s="43">
        <v>3826678375</v>
      </c>
      <c r="L30" s="43" t="s">
        <v>10</v>
      </c>
      <c r="M30" s="43">
        <v>4157721272</v>
      </c>
      <c r="N30" s="43" t="s">
        <v>10</v>
      </c>
      <c r="O30" s="45">
        <v>6258485220</v>
      </c>
      <c r="P30" s="43" t="s">
        <v>10</v>
      </c>
      <c r="Q30" s="42">
        <v>8032327221</v>
      </c>
      <c r="R30" s="43" t="s">
        <v>10</v>
      </c>
      <c r="S30" s="43">
        <v>10831154974</v>
      </c>
      <c r="T30" s="43" t="s">
        <v>10</v>
      </c>
      <c r="U30" s="53" t="s">
        <v>8</v>
      </c>
      <c r="V30" s="47"/>
      <c r="W30" s="53" t="s">
        <v>8</v>
      </c>
      <c r="X30" s="43"/>
      <c r="Y30" s="40"/>
      <c r="Z30" s="3"/>
    </row>
    <row r="31" spans="2:26" s="46" customFormat="1" x14ac:dyDescent="0.2">
      <c r="B31" s="37" t="s">
        <v>11</v>
      </c>
      <c r="C31" s="37"/>
      <c r="D31" s="38"/>
      <c r="E31" s="53" t="s">
        <v>8</v>
      </c>
      <c r="F31" s="55"/>
      <c r="G31" s="53" t="s">
        <v>8</v>
      </c>
      <c r="H31" s="55"/>
      <c r="I31" s="55">
        <f>I30/'[1]Tasa de cambio'!AT5</f>
        <v>752339675.82804787</v>
      </c>
      <c r="J31" s="47"/>
      <c r="K31" s="55">
        <f>K30/'[1]Tasa de cambio'!AV5</f>
        <v>843450240.00785565</v>
      </c>
      <c r="L31" s="47"/>
      <c r="M31" s="55">
        <f>M30/'[1]Tasa de cambio'!AX5</f>
        <v>761577704.74423087</v>
      </c>
      <c r="N31" s="54"/>
      <c r="O31" s="55">
        <f>O30/'[1]Tasa de cambio'!AZ5</f>
        <v>775018120.17634153</v>
      </c>
      <c r="P31" s="55"/>
      <c r="Q31" s="55">
        <f>Q30/'[1]Tasa de cambio'!BB5</f>
        <v>900530206.18996346</v>
      </c>
      <c r="R31" s="55"/>
      <c r="S31" s="55">
        <f>S30/'[1]Tasa de cambio'!BD5</f>
        <v>741732286.23617494</v>
      </c>
      <c r="T31" s="47"/>
      <c r="U31" s="53" t="s">
        <v>8</v>
      </c>
      <c r="V31" s="47"/>
      <c r="W31" s="53" t="s">
        <v>8</v>
      </c>
      <c r="X31" s="54"/>
      <c r="Y31" s="47"/>
      <c r="Z31" s="3"/>
    </row>
    <row r="32" spans="2:26" s="46" customFormat="1" x14ac:dyDescent="0.2">
      <c r="B32" s="48" t="s">
        <v>12</v>
      </c>
      <c r="C32" s="37"/>
      <c r="D32" s="38"/>
      <c r="E32" s="53" t="s">
        <v>8</v>
      </c>
      <c r="F32" s="55"/>
      <c r="G32" s="53" t="s">
        <v>8</v>
      </c>
      <c r="H32" s="43"/>
      <c r="I32" s="49">
        <f>I31/[1]PIB!AV9</f>
        <v>1.4190853011284848E-3</v>
      </c>
      <c r="J32" s="43"/>
      <c r="K32" s="49">
        <f>K31/[1]PIB!AX9</f>
        <v>1.4506456358769427E-3</v>
      </c>
      <c r="L32" s="60"/>
      <c r="M32" s="49">
        <f>M31/[1]PIB!AZ9</f>
        <v>1.241737816591471E-3</v>
      </c>
      <c r="N32" s="60"/>
      <c r="O32" s="49">
        <f>O31/[1]PIB!BB9</f>
        <v>1.36675411619252E-3</v>
      </c>
      <c r="P32" s="55"/>
      <c r="Q32" s="49">
        <f>Q31/[1]PIB!BD9</f>
        <v>1.3963804265380809E-3</v>
      </c>
      <c r="R32" s="43"/>
      <c r="S32" s="49">
        <f>S31/[1]PIB!BF9</f>
        <v>1.336787245318268E-3</v>
      </c>
      <c r="T32" s="43"/>
      <c r="U32" s="53" t="s">
        <v>8</v>
      </c>
      <c r="V32" s="60"/>
      <c r="W32" s="53" t="s">
        <v>8</v>
      </c>
      <c r="X32" s="61"/>
      <c r="Y32" s="60"/>
      <c r="Z32" s="3"/>
    </row>
    <row r="33" spans="2:26" s="46" customFormat="1" ht="30.75" customHeight="1" x14ac:dyDescent="0.2">
      <c r="B33" s="34" t="s">
        <v>13</v>
      </c>
      <c r="C33" s="34"/>
      <c r="D33" s="50"/>
      <c r="E33" s="39"/>
      <c r="F33" s="47"/>
      <c r="G33" s="39"/>
      <c r="H33" s="43"/>
      <c r="I33" s="49"/>
      <c r="J33" s="43"/>
      <c r="K33" s="49"/>
      <c r="L33" s="43"/>
      <c r="M33" s="43"/>
      <c r="N33" s="43"/>
      <c r="O33" s="39"/>
      <c r="P33" s="47"/>
      <c r="Q33" s="49"/>
      <c r="R33" s="43"/>
      <c r="S33" s="49"/>
      <c r="T33" s="43"/>
      <c r="U33" s="39"/>
      <c r="V33" s="43"/>
      <c r="W33" s="39"/>
      <c r="X33" s="43"/>
      <c r="Y33" s="43"/>
      <c r="Z33" s="3"/>
    </row>
    <row r="34" spans="2:26" s="46" customFormat="1" x14ac:dyDescent="0.2">
      <c r="B34" s="37" t="s">
        <v>7</v>
      </c>
      <c r="C34" s="51"/>
      <c r="D34" s="52"/>
      <c r="E34" s="53" t="s">
        <v>8</v>
      </c>
      <c r="F34" s="47"/>
      <c r="G34" s="53" t="s">
        <v>8</v>
      </c>
      <c r="H34" s="43"/>
      <c r="I34" s="54">
        <v>563000000</v>
      </c>
      <c r="J34" s="41" t="s">
        <v>9</v>
      </c>
      <c r="K34" s="54">
        <v>231958047</v>
      </c>
      <c r="L34" s="43" t="s">
        <v>10</v>
      </c>
      <c r="M34" s="54">
        <v>258034185</v>
      </c>
      <c r="N34" s="43" t="s">
        <v>10</v>
      </c>
      <c r="O34" s="53">
        <v>312480729</v>
      </c>
      <c r="P34" s="43" t="s">
        <v>10</v>
      </c>
      <c r="Q34" s="54">
        <v>286422615</v>
      </c>
      <c r="R34" s="43" t="s">
        <v>10</v>
      </c>
      <c r="S34" s="54">
        <v>329971954</v>
      </c>
      <c r="T34" s="43" t="s">
        <v>10</v>
      </c>
      <c r="U34" s="53" t="s">
        <v>8</v>
      </c>
      <c r="V34" s="54"/>
      <c r="W34" s="53" t="s">
        <v>8</v>
      </c>
      <c r="X34" s="54"/>
      <c r="Y34" s="54"/>
      <c r="Z34" s="3"/>
    </row>
    <row r="35" spans="2:26" s="46" customFormat="1" x14ac:dyDescent="0.2">
      <c r="B35" s="37" t="s">
        <v>11</v>
      </c>
      <c r="C35" s="51"/>
      <c r="D35" s="52"/>
      <c r="E35" s="53" t="s">
        <v>8</v>
      </c>
      <c r="F35" s="47"/>
      <c r="G35" s="53" t="s">
        <v>8</v>
      </c>
      <c r="H35" s="43"/>
      <c r="I35" s="43">
        <f>I34/'[1]Tasa de cambio'!AT5</f>
        <v>138865398.16772375</v>
      </c>
      <c r="J35" s="43"/>
      <c r="K35" s="43">
        <f>K34/'[1]Tasa de cambio'!AV5</f>
        <v>51126604.130639397</v>
      </c>
      <c r="L35" s="43"/>
      <c r="M35" s="43">
        <f>M34/'[1]Tasa de cambio'!AX5</f>
        <v>47264611.911639526</v>
      </c>
      <c r="N35" s="43"/>
      <c r="O35" s="43">
        <f>O34/'[1]Tasa de cambio'!AZ5</f>
        <v>38695981.322603941</v>
      </c>
      <c r="P35" s="55"/>
      <c r="Q35" s="43">
        <f>Q34/'[1]Tasa de cambio'!BB5</f>
        <v>32111766.546197399</v>
      </c>
      <c r="R35" s="43"/>
      <c r="S35" s="43">
        <f>S34/'[1]Tasa de cambio'!BD5</f>
        <v>22596930.098568264</v>
      </c>
      <c r="T35" s="43"/>
      <c r="U35" s="53" t="s">
        <v>8</v>
      </c>
      <c r="V35" s="43"/>
      <c r="W35" s="53" t="s">
        <v>8</v>
      </c>
      <c r="X35" s="43"/>
      <c r="Y35" s="43"/>
      <c r="Z35" s="3"/>
    </row>
    <row r="36" spans="2:26" s="46" customFormat="1" x14ac:dyDescent="0.2">
      <c r="B36" s="48" t="s">
        <v>12</v>
      </c>
      <c r="C36" s="51"/>
      <c r="D36" s="52"/>
      <c r="E36" s="53" t="s">
        <v>8</v>
      </c>
      <c r="F36" s="47"/>
      <c r="G36" s="53" t="s">
        <v>8</v>
      </c>
      <c r="H36" s="43"/>
      <c r="I36" s="49">
        <f>I35/[1]PIB!AV9</f>
        <v>2.6193201250256933E-4</v>
      </c>
      <c r="J36" s="43"/>
      <c r="K36" s="49">
        <f>K35/[1]PIB!AX9</f>
        <v>8.7932377799346343E-5</v>
      </c>
      <c r="L36" s="43"/>
      <c r="M36" s="49">
        <f>M35/[1]PIB!AZ9</f>
        <v>7.7064041701316749E-5</v>
      </c>
      <c r="N36" s="43"/>
      <c r="O36" s="49">
        <f>O35/[1]PIB!BB9</f>
        <v>6.8240845440806105E-5</v>
      </c>
      <c r="P36" s="47"/>
      <c r="Q36" s="49">
        <f>Q35/[1]PIB!BD9</f>
        <v>4.9793157362687641E-5</v>
      </c>
      <c r="R36" s="43"/>
      <c r="S36" s="49">
        <f>S35/[1]PIB!BF9</f>
        <v>4.0725324351724692E-5</v>
      </c>
      <c r="T36" s="43"/>
      <c r="U36" s="53" t="s">
        <v>8</v>
      </c>
      <c r="V36" s="43"/>
      <c r="W36" s="53" t="s">
        <v>8</v>
      </c>
      <c r="X36" s="43"/>
      <c r="Y36" s="43"/>
      <c r="Z36" s="3"/>
    </row>
    <row r="37" spans="2:26" s="46" customFormat="1" x14ac:dyDescent="0.2">
      <c r="B37" s="56" t="s">
        <v>14</v>
      </c>
      <c r="C37" s="57"/>
      <c r="D37" s="58"/>
      <c r="E37" s="49"/>
      <c r="F37" s="55"/>
      <c r="G37" s="49"/>
      <c r="H37" s="43"/>
      <c r="I37" s="49"/>
      <c r="J37" s="43"/>
      <c r="K37" s="49"/>
      <c r="L37" s="60"/>
      <c r="M37" s="68"/>
      <c r="N37" s="60"/>
      <c r="O37" s="49"/>
      <c r="P37" s="55"/>
      <c r="Q37" s="49"/>
      <c r="R37" s="43"/>
      <c r="S37" s="49"/>
      <c r="T37" s="43"/>
      <c r="U37" s="49"/>
      <c r="V37" s="60"/>
      <c r="W37" s="61"/>
      <c r="X37" s="61"/>
      <c r="Y37" s="60"/>
      <c r="Z37" s="3"/>
    </row>
    <row r="38" spans="2:26" s="46" customFormat="1" x14ac:dyDescent="0.2">
      <c r="B38" s="37" t="s">
        <v>7</v>
      </c>
      <c r="C38" s="37"/>
      <c r="D38" s="38"/>
      <c r="E38" s="53" t="s">
        <v>8</v>
      </c>
      <c r="F38" s="55"/>
      <c r="G38" s="43">
        <v>3782000000</v>
      </c>
      <c r="H38" s="43" t="s">
        <v>15</v>
      </c>
      <c r="I38" s="43">
        <f>SUM(I30,I34)</f>
        <v>3613200000</v>
      </c>
      <c r="J38" s="41" t="s">
        <v>9</v>
      </c>
      <c r="K38" s="43">
        <f>SUM(K30,K34)</f>
        <v>4058636422</v>
      </c>
      <c r="L38" s="43" t="s">
        <v>10</v>
      </c>
      <c r="M38" s="53">
        <f>SUM(M30,M34)</f>
        <v>4415755457</v>
      </c>
      <c r="N38" s="43" t="s">
        <v>10</v>
      </c>
      <c r="O38" s="43">
        <f>SUM(O34,O30)</f>
        <v>6570965949</v>
      </c>
      <c r="P38" s="43" t="s">
        <v>10</v>
      </c>
      <c r="Q38" s="43">
        <f>SUM(Q30,Q34)</f>
        <v>8318749836</v>
      </c>
      <c r="R38" s="43" t="s">
        <v>10</v>
      </c>
      <c r="S38" s="43">
        <f>SUM(S30,S34)</f>
        <v>11161126928</v>
      </c>
      <c r="T38" s="43" t="s">
        <v>10</v>
      </c>
      <c r="U38" s="43">
        <v>17459000000</v>
      </c>
      <c r="V38" s="43" t="s">
        <v>15</v>
      </c>
      <c r="W38" s="59" t="s">
        <v>8</v>
      </c>
      <c r="X38" s="59"/>
      <c r="Y38" s="44"/>
      <c r="Z38" s="3"/>
    </row>
    <row r="39" spans="2:26" s="46" customFormat="1" x14ac:dyDescent="0.2">
      <c r="B39" s="37" t="s">
        <v>11</v>
      </c>
      <c r="C39" s="37"/>
      <c r="D39" s="38"/>
      <c r="E39" s="53" t="s">
        <v>8</v>
      </c>
      <c r="F39" s="55"/>
      <c r="G39" s="43">
        <f>G38/'[1]Tasa de cambio'!AR5</f>
        <v>980423417.44702613</v>
      </c>
      <c r="H39" s="43"/>
      <c r="I39" s="43">
        <f>I38/'[1]Tasa de cambio'!AT5</f>
        <v>891205073.99577165</v>
      </c>
      <c r="J39" s="43"/>
      <c r="K39" s="43">
        <f>K38/'[1]Tasa de cambio'!AV5</f>
        <v>894576844.13849509</v>
      </c>
      <c r="L39" s="43"/>
      <c r="M39" s="43">
        <f>M38/'[1]Tasa de cambio'!AX5</f>
        <v>808842316.65587044</v>
      </c>
      <c r="N39" s="43"/>
      <c r="O39" s="43">
        <f>O38/'[1]Tasa de cambio'!AZ5</f>
        <v>813714101.49894547</v>
      </c>
      <c r="P39" s="43"/>
      <c r="Q39" s="43">
        <f>Q38/'[1]Tasa de cambio'!BB5</f>
        <v>932641972.73616087</v>
      </c>
      <c r="R39" s="43"/>
      <c r="S39" s="43">
        <f>S38/'[1]Tasa de cambio'!BD5</f>
        <v>764329216.33474314</v>
      </c>
      <c r="T39" s="43"/>
      <c r="U39" s="43">
        <f>U38/'[1]Tasa de cambio'!BF5</f>
        <v>1117667800.3516622</v>
      </c>
      <c r="V39" s="44"/>
      <c r="W39" s="59" t="s">
        <v>8</v>
      </c>
      <c r="X39" s="59"/>
      <c r="Y39" s="44"/>
      <c r="Z39" s="3"/>
    </row>
    <row r="40" spans="2:26" s="46" customFormat="1" x14ac:dyDescent="0.2">
      <c r="B40" s="48" t="s">
        <v>12</v>
      </c>
      <c r="C40" s="37"/>
      <c r="D40" s="38"/>
      <c r="E40" s="53" t="s">
        <v>8</v>
      </c>
      <c r="F40" s="55"/>
      <c r="G40" s="49">
        <f>G39/[1]PIB!AT9</f>
        <v>2.2988324830088324E-3</v>
      </c>
      <c r="H40" s="43"/>
      <c r="I40" s="49">
        <f>I39/[1]PIB!AV9</f>
        <v>1.6810173136310542E-3</v>
      </c>
      <c r="J40" s="43"/>
      <c r="K40" s="49">
        <f>K39/[1]PIB!AX9</f>
        <v>1.5385780136762891E-3</v>
      </c>
      <c r="L40" s="43"/>
      <c r="M40" s="49">
        <f>M39/[1]PIB!AZ9</f>
        <v>1.3188018582927878E-3</v>
      </c>
      <c r="N40" s="60"/>
      <c r="O40" s="49">
        <f>O39/[1]PIB!BB9</f>
        <v>1.4349949616333261E-3</v>
      </c>
      <c r="P40" s="55"/>
      <c r="Q40" s="49">
        <f>Q39/[1]PIB!BD9</f>
        <v>1.4461735839007685E-3</v>
      </c>
      <c r="R40" s="43"/>
      <c r="S40" s="49">
        <f>S39/[1]PIB!BF9</f>
        <v>1.3775125696699926E-3</v>
      </c>
      <c r="T40" s="43"/>
      <c r="U40" s="49"/>
      <c r="V40" s="60"/>
      <c r="W40" s="61" t="s">
        <v>8</v>
      </c>
      <c r="X40" s="61"/>
      <c r="Y40" s="60"/>
      <c r="Z40" s="3"/>
    </row>
    <row r="41" spans="2:26" s="46" customFormat="1" x14ac:dyDescent="0.2">
      <c r="B41" s="1"/>
      <c r="C41" s="1"/>
      <c r="D41" s="2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3"/>
    </row>
    <row r="42" spans="2:26" x14ac:dyDescent="0.2">
      <c r="B42" s="69" t="s">
        <v>17</v>
      </c>
      <c r="C42" s="70"/>
      <c r="D42" s="33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2:26" s="75" customFormat="1" x14ac:dyDescent="0.2">
      <c r="B43" s="71" t="s">
        <v>18</v>
      </c>
      <c r="C43" s="71"/>
      <c r="D43" s="72"/>
      <c r="E43" s="73"/>
      <c r="F43" s="73"/>
      <c r="G43" s="73"/>
      <c r="H43" s="73"/>
      <c r="I43" s="73"/>
      <c r="J43" s="74"/>
      <c r="K43" s="74"/>
      <c r="L43" s="74"/>
      <c r="M43" s="73"/>
      <c r="N43" s="73"/>
      <c r="O43" s="73"/>
      <c r="P43" s="73"/>
      <c r="Q43" s="73"/>
      <c r="R43" s="73"/>
      <c r="S43" s="73"/>
      <c r="T43" s="74"/>
      <c r="U43" s="74"/>
      <c r="V43" s="74"/>
      <c r="W43" s="74"/>
      <c r="X43" s="74"/>
      <c r="Y43" s="74"/>
    </row>
    <row r="44" spans="2:26" s="75" customFormat="1" x14ac:dyDescent="0.2">
      <c r="B44" s="76" t="s">
        <v>19</v>
      </c>
      <c r="C44" s="76"/>
      <c r="D44" s="72"/>
      <c r="E44" s="73"/>
      <c r="F44" s="73"/>
      <c r="G44" s="73"/>
      <c r="H44" s="73"/>
      <c r="I44" s="73"/>
      <c r="J44" s="74"/>
      <c r="K44" s="74"/>
      <c r="L44" s="74"/>
      <c r="M44" s="73"/>
      <c r="N44" s="73"/>
      <c r="O44" s="73"/>
      <c r="P44" s="73"/>
      <c r="Q44" s="73"/>
      <c r="R44" s="73"/>
      <c r="S44" s="73"/>
      <c r="T44" s="74"/>
      <c r="U44" s="74"/>
      <c r="V44" s="74"/>
      <c r="W44" s="74"/>
      <c r="X44" s="74"/>
      <c r="Y44" s="74"/>
    </row>
    <row r="45" spans="2:26" x14ac:dyDescent="0.2">
      <c r="B45" s="77" t="s">
        <v>20</v>
      </c>
      <c r="C45" s="78"/>
      <c r="D45" s="2"/>
      <c r="E45" s="53" t="s">
        <v>8</v>
      </c>
      <c r="F45" s="47"/>
      <c r="G45" s="53"/>
      <c r="H45" s="54"/>
      <c r="I45" s="53">
        <v>35559</v>
      </c>
      <c r="J45" s="41" t="s">
        <v>9</v>
      </c>
      <c r="K45" s="53">
        <v>54303</v>
      </c>
      <c r="L45" s="41" t="s">
        <v>9</v>
      </c>
      <c r="M45" s="43">
        <v>127500</v>
      </c>
      <c r="N45" s="43" t="s">
        <v>10</v>
      </c>
      <c r="O45" s="43">
        <v>177330</v>
      </c>
      <c r="P45" s="43" t="s">
        <v>10</v>
      </c>
      <c r="Q45" s="43">
        <v>245536</v>
      </c>
      <c r="R45" s="43" t="s">
        <v>10</v>
      </c>
      <c r="S45" s="53" t="s">
        <v>8</v>
      </c>
      <c r="T45" s="47"/>
      <c r="U45" s="53" t="s">
        <v>8</v>
      </c>
      <c r="V45" s="47"/>
      <c r="W45" s="53" t="s">
        <v>8</v>
      </c>
      <c r="X45" s="47"/>
      <c r="Y45" s="53"/>
    </row>
    <row r="46" spans="2:26" x14ac:dyDescent="0.2">
      <c r="B46" s="79" t="s">
        <v>21</v>
      </c>
      <c r="C46" s="80"/>
      <c r="D46" s="81"/>
      <c r="E46" s="53" t="s">
        <v>8</v>
      </c>
      <c r="F46" s="82"/>
      <c r="G46" s="83"/>
      <c r="H46" s="82"/>
      <c r="I46" s="84">
        <f>I45/[1]Población!AS10</f>
        <v>8.5554641419512763E-4</v>
      </c>
      <c r="J46" s="82"/>
      <c r="K46" s="84">
        <f>K45/[1]Población!AU10</f>
        <v>1.2929051399855858E-3</v>
      </c>
      <c r="L46" s="85"/>
      <c r="M46" s="84">
        <f>M45/[1]Población!AW10</f>
        <v>3.0042590843807056E-3</v>
      </c>
      <c r="N46" s="86"/>
      <c r="O46" s="84">
        <f>O45/[1]Población!AY10</f>
        <v>4.1360581434659394E-3</v>
      </c>
      <c r="P46" s="86"/>
      <c r="Q46" s="84">
        <f>Q45/[1]Población!BA10</f>
        <v>5.6708047232563409E-3</v>
      </c>
      <c r="R46" s="82"/>
      <c r="S46" s="84" t="s">
        <v>8</v>
      </c>
      <c r="T46" s="82"/>
      <c r="U46" s="53" t="s">
        <v>8</v>
      </c>
      <c r="V46" s="82"/>
      <c r="W46" s="53" t="s">
        <v>8</v>
      </c>
      <c r="X46" s="82"/>
      <c r="Y46" s="85"/>
    </row>
    <row r="47" spans="2:26" x14ac:dyDescent="0.2">
      <c r="B47" s="79" t="s">
        <v>22</v>
      </c>
      <c r="C47" s="80"/>
      <c r="D47" s="5"/>
      <c r="E47" s="53" t="s">
        <v>8</v>
      </c>
      <c r="F47" s="87"/>
      <c r="G47" s="88"/>
      <c r="H47" s="89"/>
      <c r="I47" s="88">
        <v>41250</v>
      </c>
      <c r="J47" s="41" t="s">
        <v>9</v>
      </c>
      <c r="K47" s="90">
        <v>62500</v>
      </c>
      <c r="L47" s="41" t="s">
        <v>9</v>
      </c>
      <c r="M47" s="43">
        <v>100000</v>
      </c>
      <c r="N47" s="43" t="s">
        <v>10</v>
      </c>
      <c r="O47" s="39">
        <v>212500</v>
      </c>
      <c r="P47" s="43" t="s">
        <v>10</v>
      </c>
      <c r="Q47" s="43">
        <v>300000</v>
      </c>
      <c r="R47" s="43" t="s">
        <v>10</v>
      </c>
      <c r="S47" s="88" t="s">
        <v>8</v>
      </c>
      <c r="T47" s="87"/>
      <c r="U47" s="53" t="s">
        <v>8</v>
      </c>
      <c r="V47" s="87"/>
      <c r="W47" s="53" t="s">
        <v>8</v>
      </c>
      <c r="X47" s="87"/>
      <c r="Y47" s="88"/>
    </row>
    <row r="48" spans="2:26" x14ac:dyDescent="0.2">
      <c r="B48" s="76" t="s">
        <v>23</v>
      </c>
      <c r="C48" s="76"/>
      <c r="D48" s="91" t="s">
        <v>24</v>
      </c>
      <c r="E48" s="92"/>
      <c r="F48" s="93"/>
      <c r="G48" s="92"/>
      <c r="H48" s="94"/>
      <c r="I48" s="92"/>
      <c r="J48" s="95"/>
      <c r="K48" s="96"/>
      <c r="L48" s="95"/>
      <c r="M48" s="97"/>
      <c r="N48" s="98"/>
      <c r="O48" s="98"/>
      <c r="P48" s="98"/>
      <c r="Q48" s="43"/>
      <c r="R48" s="94"/>
      <c r="S48" s="92"/>
      <c r="T48" s="95"/>
      <c r="U48" s="92"/>
      <c r="V48" s="93"/>
      <c r="W48" s="92"/>
      <c r="X48" s="93"/>
      <c r="Y48" s="96"/>
    </row>
    <row r="49" spans="2:25" x14ac:dyDescent="0.2">
      <c r="B49" s="77" t="s">
        <v>20</v>
      </c>
      <c r="C49" s="78"/>
      <c r="D49" s="91"/>
      <c r="E49" s="53" t="s">
        <v>8</v>
      </c>
      <c r="F49" s="93"/>
      <c r="G49" s="92"/>
      <c r="H49" s="94"/>
      <c r="I49" s="99">
        <f>1112294/12</f>
        <v>92691.166666666672</v>
      </c>
      <c r="J49" s="41" t="s">
        <v>9</v>
      </c>
      <c r="K49" s="100">
        <f>1662102/12</f>
        <v>138508.5</v>
      </c>
      <c r="L49" s="41" t="s">
        <v>9</v>
      </c>
      <c r="M49" s="97">
        <f>5904548/12</f>
        <v>492045.66666666669</v>
      </c>
      <c r="N49" s="43" t="s">
        <v>10</v>
      </c>
      <c r="O49" s="98">
        <f>3090406/12</f>
        <v>257533.83333333334</v>
      </c>
      <c r="P49" s="43" t="s">
        <v>10</v>
      </c>
      <c r="Q49" s="43">
        <f>3432869/12</f>
        <v>286072.41666666669</v>
      </c>
      <c r="R49" s="43" t="s">
        <v>10</v>
      </c>
      <c r="S49" s="92">
        <f>5038639/12</f>
        <v>419886.58333333331</v>
      </c>
      <c r="T49" s="43" t="s">
        <v>10</v>
      </c>
      <c r="U49" s="53" t="s">
        <v>8</v>
      </c>
      <c r="V49" s="93"/>
      <c r="W49" s="53" t="s">
        <v>8</v>
      </c>
      <c r="X49" s="93"/>
      <c r="Y49" s="96"/>
    </row>
    <row r="50" spans="2:25" x14ac:dyDescent="0.2">
      <c r="B50" s="79" t="s">
        <v>21</v>
      </c>
      <c r="C50" s="80"/>
      <c r="D50" s="91"/>
      <c r="E50" s="53" t="s">
        <v>8</v>
      </c>
      <c r="F50" s="93"/>
      <c r="G50" s="92"/>
      <c r="H50" s="94"/>
      <c r="I50" s="101">
        <f>I49/[1]Población!AS10</f>
        <v>2.2301413220065132E-3</v>
      </c>
      <c r="J50" s="95"/>
      <c r="K50" s="101">
        <f>K49/[1]Población!AU10</f>
        <v>3.2977616629227395E-3</v>
      </c>
      <c r="L50" s="95"/>
      <c r="M50" s="101">
        <f>M49/[1]Población!AW10</f>
        <v>1.1593981678537207E-2</v>
      </c>
      <c r="N50" s="98"/>
      <c r="O50" s="101">
        <f>O49/[1]Población!AY10</f>
        <v>6.0067383329179122E-3</v>
      </c>
      <c r="P50" s="98"/>
      <c r="Q50" s="101">
        <f>Q49/[1]Población!BA10</f>
        <v>6.6070181628221092E-3</v>
      </c>
      <c r="R50" s="94"/>
      <c r="S50" s="101">
        <f>S49/[1]Población!BC10</f>
        <v>9.6056535665537852E-3</v>
      </c>
      <c r="T50" s="95"/>
      <c r="U50" s="53" t="s">
        <v>8</v>
      </c>
      <c r="V50" s="93"/>
      <c r="W50" s="53" t="s">
        <v>8</v>
      </c>
      <c r="X50" s="93"/>
      <c r="Y50" s="96"/>
    </row>
    <row r="51" spans="2:25" ht="15.75" customHeight="1" x14ac:dyDescent="0.2">
      <c r="B51" s="79" t="s">
        <v>22</v>
      </c>
      <c r="C51" s="80"/>
      <c r="D51" s="81"/>
      <c r="E51" s="53" t="s">
        <v>8</v>
      </c>
      <c r="F51" s="102"/>
      <c r="G51" s="102"/>
      <c r="H51" s="102"/>
      <c r="I51" s="103">
        <f>1115000/12</f>
        <v>92916.666666666672</v>
      </c>
      <c r="J51" s="41" t="s">
        <v>9</v>
      </c>
      <c r="K51" s="104">
        <f>1202500/12</f>
        <v>100208.33333333333</v>
      </c>
      <c r="L51" s="41" t="s">
        <v>9</v>
      </c>
      <c r="M51" s="105">
        <f>2156970/12</f>
        <v>179747.5</v>
      </c>
      <c r="N51" s="43" t="s">
        <v>10</v>
      </c>
      <c r="O51" s="104">
        <f>3000000/12</f>
        <v>250000</v>
      </c>
      <c r="P51" s="43" t="s">
        <v>10</v>
      </c>
      <c r="Q51" s="106">
        <f>3711212/12</f>
        <v>309267.66666666669</v>
      </c>
      <c r="R51" s="43" t="s">
        <v>10</v>
      </c>
      <c r="S51" s="102">
        <f>4650000/12</f>
        <v>387500</v>
      </c>
      <c r="T51" s="43" t="s">
        <v>10</v>
      </c>
      <c r="U51" s="53" t="s">
        <v>8</v>
      </c>
      <c r="V51" s="102"/>
      <c r="W51" s="53" t="s">
        <v>8</v>
      </c>
      <c r="X51" s="102"/>
      <c r="Y51" s="85"/>
    </row>
    <row r="52" spans="2:25" ht="5.25" customHeight="1" x14ac:dyDescent="0.2">
      <c r="B52" s="107"/>
      <c r="C52" s="107"/>
      <c r="D52" s="81"/>
      <c r="E52" s="102"/>
      <c r="F52" s="102"/>
      <c r="G52" s="102"/>
      <c r="H52" s="102"/>
      <c r="I52" s="102"/>
      <c r="J52" s="82"/>
      <c r="K52" s="82"/>
      <c r="L52" s="85"/>
      <c r="M52" s="102"/>
      <c r="N52" s="85"/>
      <c r="O52" s="82"/>
      <c r="P52" s="43"/>
      <c r="Q52" s="83"/>
      <c r="R52" s="102"/>
      <c r="S52" s="102"/>
      <c r="T52" s="82"/>
      <c r="U52" s="102"/>
      <c r="V52" s="102"/>
      <c r="W52" s="102"/>
      <c r="X52" s="102"/>
      <c r="Y52" s="85"/>
    </row>
    <row r="53" spans="2:25" s="75" customFormat="1" x14ac:dyDescent="0.2">
      <c r="B53" s="71" t="s">
        <v>25</v>
      </c>
      <c r="C53" s="71"/>
      <c r="D53" s="72"/>
      <c r="E53" s="73"/>
      <c r="F53" s="73"/>
      <c r="G53" s="73"/>
      <c r="H53" s="73"/>
      <c r="I53" s="73"/>
      <c r="J53" s="74"/>
      <c r="K53" s="74"/>
      <c r="L53" s="74"/>
      <c r="M53" s="73"/>
      <c r="N53" s="43"/>
      <c r="O53" s="43"/>
      <c r="P53" s="43"/>
      <c r="Q53" s="43"/>
      <c r="R53" s="73"/>
      <c r="S53" s="73"/>
      <c r="T53" s="74"/>
      <c r="U53" s="73"/>
      <c r="V53" s="73"/>
      <c r="W53" s="73"/>
      <c r="X53" s="73"/>
      <c r="Y53" s="74"/>
    </row>
    <row r="54" spans="2:25" x14ac:dyDescent="0.2">
      <c r="B54" s="77" t="s">
        <v>26</v>
      </c>
      <c r="C54" s="78"/>
      <c r="D54" s="2" t="s">
        <v>27</v>
      </c>
      <c r="E54" s="53" t="s">
        <v>8</v>
      </c>
      <c r="F54" s="47"/>
      <c r="G54" s="53">
        <f>660+665</f>
        <v>1325</v>
      </c>
      <c r="H54" s="41" t="s">
        <v>9</v>
      </c>
      <c r="I54" s="53">
        <f>560+685</f>
        <v>1245</v>
      </c>
      <c r="J54" s="41" t="s">
        <v>9</v>
      </c>
      <c r="K54" s="53">
        <f>1208+703</f>
        <v>1911</v>
      </c>
      <c r="L54" s="41" t="s">
        <v>9</v>
      </c>
      <c r="M54" s="43">
        <f>941+763</f>
        <v>1704</v>
      </c>
      <c r="N54" s="43" t="s">
        <v>10</v>
      </c>
      <c r="O54" s="43">
        <f>1129+1189</f>
        <v>2318</v>
      </c>
      <c r="P54" s="43" t="s">
        <v>10</v>
      </c>
      <c r="Q54" s="43">
        <f>574+853</f>
        <v>1427</v>
      </c>
      <c r="R54" s="43" t="s">
        <v>10</v>
      </c>
      <c r="S54" s="53">
        <f>1655+730</f>
        <v>2385</v>
      </c>
      <c r="T54" s="43" t="s">
        <v>10</v>
      </c>
      <c r="U54" s="53" t="s">
        <v>8</v>
      </c>
      <c r="V54" s="47"/>
      <c r="W54" s="53" t="s">
        <v>8</v>
      </c>
      <c r="X54" s="47"/>
      <c r="Y54" s="53"/>
    </row>
    <row r="55" spans="2:25" x14ac:dyDescent="0.2">
      <c r="B55" s="79" t="s">
        <v>28</v>
      </c>
      <c r="C55" s="80"/>
      <c r="D55" s="2" t="s">
        <v>27</v>
      </c>
      <c r="E55" s="88" t="s">
        <v>8</v>
      </c>
      <c r="F55" s="87"/>
      <c r="G55" s="88" t="s">
        <v>29</v>
      </c>
      <c r="H55" s="89"/>
      <c r="I55" s="88">
        <f>1166+680</f>
        <v>1846</v>
      </c>
      <c r="J55" s="41" t="s">
        <v>9</v>
      </c>
      <c r="K55" s="90">
        <f>950+700</f>
        <v>1650</v>
      </c>
      <c r="L55" s="41" t="s">
        <v>9</v>
      </c>
      <c r="M55" s="88">
        <v>1680</v>
      </c>
      <c r="N55" s="43" t="s">
        <v>10</v>
      </c>
      <c r="O55" s="88">
        <v>2170</v>
      </c>
      <c r="P55" s="43" t="s">
        <v>10</v>
      </c>
      <c r="Q55" s="88">
        <f>1120+850</f>
        <v>1970</v>
      </c>
      <c r="R55" s="43" t="s">
        <v>10</v>
      </c>
      <c r="S55" s="88">
        <f>1170+870</f>
        <v>2040</v>
      </c>
      <c r="T55" s="43" t="s">
        <v>10</v>
      </c>
      <c r="U55" s="88" t="s">
        <v>8</v>
      </c>
      <c r="V55" s="87"/>
      <c r="W55" s="88" t="s">
        <v>8</v>
      </c>
      <c r="X55" s="87"/>
      <c r="Y55" s="88"/>
    </row>
    <row r="56" spans="2:25" ht="6" customHeight="1" x14ac:dyDescent="0.2">
      <c r="B56" s="108"/>
      <c r="C56" s="109"/>
      <c r="D56" s="81"/>
      <c r="E56" s="102"/>
      <c r="F56" s="102"/>
      <c r="G56" s="102"/>
      <c r="H56" s="102"/>
      <c r="I56" s="102"/>
      <c r="J56" s="82"/>
      <c r="K56" s="82"/>
      <c r="L56" s="85"/>
      <c r="M56" s="102"/>
      <c r="N56" s="85"/>
      <c r="O56" s="82"/>
      <c r="P56" s="82"/>
      <c r="Q56" s="83"/>
      <c r="R56" s="102"/>
      <c r="S56" s="102"/>
      <c r="T56" s="82"/>
      <c r="U56" s="102"/>
      <c r="V56" s="102"/>
      <c r="W56" s="102"/>
      <c r="X56" s="102"/>
      <c r="Y56" s="85"/>
    </row>
    <row r="57" spans="2:25" s="75" customFormat="1" x14ac:dyDescent="0.2">
      <c r="B57" s="71" t="s">
        <v>30</v>
      </c>
      <c r="C57" s="71"/>
      <c r="D57" s="72"/>
      <c r="E57" s="73"/>
      <c r="F57" s="73"/>
      <c r="G57" s="73"/>
      <c r="H57" s="73"/>
      <c r="I57" s="73"/>
      <c r="J57" s="74"/>
      <c r="K57" s="74"/>
      <c r="L57" s="74"/>
      <c r="M57" s="73"/>
      <c r="N57" s="43"/>
      <c r="O57" s="43"/>
      <c r="P57" s="43"/>
      <c r="Q57" s="43"/>
      <c r="R57" s="73"/>
      <c r="S57" s="73"/>
      <c r="T57" s="74"/>
      <c r="U57" s="73"/>
      <c r="V57" s="73"/>
      <c r="W57" s="73"/>
      <c r="X57" s="73"/>
      <c r="Y57" s="74"/>
    </row>
    <row r="58" spans="2:25" x14ac:dyDescent="0.2">
      <c r="B58" s="77" t="s">
        <v>26</v>
      </c>
      <c r="C58" s="78"/>
      <c r="D58" s="2"/>
      <c r="E58" s="53" t="s">
        <v>8</v>
      </c>
      <c r="F58" s="47"/>
      <c r="G58" s="53" t="s">
        <v>8</v>
      </c>
      <c r="H58" s="54"/>
      <c r="I58" s="53" t="s">
        <v>8</v>
      </c>
      <c r="J58" s="47"/>
      <c r="K58" s="53" t="s">
        <v>8</v>
      </c>
      <c r="L58" s="47"/>
      <c r="M58" s="53" t="s">
        <v>8</v>
      </c>
      <c r="N58" s="43"/>
      <c r="O58" s="43">
        <v>440000</v>
      </c>
      <c r="P58" s="43"/>
      <c r="Q58" s="53" t="s">
        <v>8</v>
      </c>
      <c r="R58" s="54"/>
      <c r="S58" s="53" t="s">
        <v>8</v>
      </c>
      <c r="T58" s="47"/>
      <c r="U58" s="53" t="s">
        <v>8</v>
      </c>
      <c r="V58" s="47"/>
      <c r="W58" s="53" t="s">
        <v>8</v>
      </c>
      <c r="X58" s="47"/>
      <c r="Y58" s="53"/>
    </row>
    <row r="59" spans="2:25" x14ac:dyDescent="0.2">
      <c r="B59" s="109" t="s">
        <v>31</v>
      </c>
      <c r="C59" s="110"/>
      <c r="D59" s="111"/>
      <c r="E59" s="112" t="s">
        <v>8</v>
      </c>
      <c r="F59" s="113"/>
      <c r="G59" s="112" t="s">
        <v>8</v>
      </c>
      <c r="H59" s="114"/>
      <c r="I59" s="112" t="s">
        <v>8</v>
      </c>
      <c r="J59" s="113"/>
      <c r="K59" s="112" t="s">
        <v>8</v>
      </c>
      <c r="L59" s="113"/>
      <c r="M59" s="112" t="s">
        <v>8</v>
      </c>
      <c r="N59" s="98"/>
      <c r="O59" s="115">
        <f>O58/[1]Población!AY10</f>
        <v>1.0262592810720202E-2</v>
      </c>
      <c r="P59" s="98"/>
      <c r="Q59" s="112" t="s">
        <v>8</v>
      </c>
      <c r="R59" s="114"/>
      <c r="S59" s="112" t="s">
        <v>8</v>
      </c>
      <c r="T59" s="113"/>
      <c r="U59" s="112" t="s">
        <v>8</v>
      </c>
      <c r="V59" s="113"/>
      <c r="W59" s="112" t="s">
        <v>8</v>
      </c>
      <c r="X59" s="113"/>
      <c r="Y59" s="112"/>
    </row>
    <row r="60" spans="2:25" x14ac:dyDescent="0.2">
      <c r="B60" s="116" t="s">
        <v>32</v>
      </c>
      <c r="C60" s="117"/>
      <c r="D60" s="81"/>
      <c r="E60" s="82" t="s">
        <v>8</v>
      </c>
      <c r="F60" s="82"/>
      <c r="G60" s="82" t="s">
        <v>8</v>
      </c>
      <c r="H60" s="82"/>
      <c r="I60" s="82" t="s">
        <v>8</v>
      </c>
      <c r="J60" s="82"/>
      <c r="K60" s="82" t="s">
        <v>8</v>
      </c>
      <c r="L60" s="85"/>
      <c r="M60" s="82" t="s">
        <v>8</v>
      </c>
      <c r="N60" s="85"/>
      <c r="O60" s="82" t="s">
        <v>8</v>
      </c>
      <c r="P60" s="82"/>
      <c r="Q60" s="82" t="s">
        <v>8</v>
      </c>
      <c r="R60" s="82"/>
      <c r="S60" s="82" t="s">
        <v>8</v>
      </c>
      <c r="T60" s="82"/>
      <c r="U60" s="82" t="s">
        <v>8</v>
      </c>
      <c r="V60" s="82"/>
      <c r="W60" s="82" t="s">
        <v>8</v>
      </c>
      <c r="X60" s="82"/>
      <c r="Y60" s="85"/>
    </row>
    <row r="61" spans="2:25" x14ac:dyDescent="0.2">
      <c r="B61" s="118" t="s">
        <v>33</v>
      </c>
      <c r="C61" s="119"/>
      <c r="D61" s="120"/>
      <c r="E61" s="121" t="s">
        <v>8</v>
      </c>
      <c r="F61" s="121"/>
      <c r="G61" s="121" t="s">
        <v>8</v>
      </c>
      <c r="H61" s="121"/>
      <c r="I61" s="121" t="s">
        <v>8</v>
      </c>
      <c r="J61" s="121"/>
      <c r="K61" s="121" t="s">
        <v>8</v>
      </c>
      <c r="L61" s="122"/>
      <c r="M61" s="121" t="s">
        <v>8</v>
      </c>
      <c r="N61" s="122"/>
      <c r="O61" s="121" t="s">
        <v>8</v>
      </c>
      <c r="P61" s="121"/>
      <c r="Q61" s="121" t="s">
        <v>8</v>
      </c>
      <c r="R61" s="121"/>
      <c r="S61" s="121" t="s">
        <v>8</v>
      </c>
      <c r="T61" s="121"/>
      <c r="U61" s="121" t="s">
        <v>8</v>
      </c>
      <c r="V61" s="121"/>
      <c r="W61" s="121" t="s">
        <v>8</v>
      </c>
      <c r="X61" s="121"/>
      <c r="Y61" s="122"/>
    </row>
    <row r="62" spans="2:25" x14ac:dyDescent="0.2">
      <c r="B62" s="79" t="s">
        <v>28</v>
      </c>
      <c r="C62" s="80"/>
      <c r="D62" s="5"/>
      <c r="E62" s="88" t="s">
        <v>8</v>
      </c>
      <c r="F62" s="87"/>
      <c r="G62" s="88" t="s">
        <v>8</v>
      </c>
      <c r="H62" s="89"/>
      <c r="I62" s="88" t="s">
        <v>8</v>
      </c>
      <c r="J62" s="87"/>
      <c r="K62" s="88" t="s">
        <v>8</v>
      </c>
      <c r="L62" s="123"/>
      <c r="M62" s="88" t="s">
        <v>8</v>
      </c>
      <c r="N62" s="88"/>
      <c r="O62" s="88" t="s">
        <v>8</v>
      </c>
      <c r="P62" s="87"/>
      <c r="Q62" s="88" t="s">
        <v>8</v>
      </c>
      <c r="R62" s="89"/>
      <c r="S62" s="88" t="s">
        <v>8</v>
      </c>
      <c r="T62" s="87"/>
      <c r="U62" s="88" t="s">
        <v>8</v>
      </c>
      <c r="V62" s="87"/>
      <c r="W62" s="88" t="s">
        <v>8</v>
      </c>
      <c r="X62" s="87"/>
      <c r="Y62" s="88"/>
    </row>
    <row r="63" spans="2:25" ht="6" customHeight="1" x14ac:dyDescent="0.2">
      <c r="B63" s="108"/>
      <c r="C63" s="109"/>
      <c r="D63" s="81"/>
      <c r="E63" s="102"/>
      <c r="F63" s="102"/>
      <c r="G63" s="102"/>
      <c r="H63" s="102"/>
      <c r="I63" s="102"/>
      <c r="J63" s="82"/>
      <c r="K63" s="102"/>
      <c r="L63" s="85"/>
      <c r="M63" s="102"/>
      <c r="N63" s="85"/>
      <c r="O63" s="82"/>
      <c r="P63" s="82"/>
      <c r="Q63" s="83"/>
      <c r="R63" s="102"/>
      <c r="S63" s="102"/>
      <c r="T63" s="82"/>
      <c r="U63" s="102"/>
      <c r="V63" s="102"/>
      <c r="W63" s="102"/>
      <c r="X63" s="102"/>
      <c r="Y63" s="85"/>
    </row>
    <row r="64" spans="2:25" s="75" customFormat="1" x14ac:dyDescent="0.2">
      <c r="B64" s="71" t="s">
        <v>34</v>
      </c>
      <c r="C64" s="71"/>
      <c r="D64" s="72"/>
      <c r="E64" s="73"/>
      <c r="F64" s="73"/>
      <c r="G64" s="73"/>
      <c r="H64" s="73"/>
      <c r="I64" s="73"/>
      <c r="J64" s="74"/>
      <c r="K64" s="73"/>
      <c r="L64" s="74"/>
      <c r="M64" s="73"/>
      <c r="N64" s="43"/>
      <c r="O64" s="43"/>
      <c r="P64" s="43"/>
      <c r="Q64" s="43"/>
      <c r="R64" s="73"/>
      <c r="S64" s="73"/>
      <c r="T64" s="74"/>
      <c r="U64" s="73"/>
      <c r="V64" s="73"/>
      <c r="W64" s="73"/>
      <c r="X64" s="73"/>
      <c r="Y64" s="74"/>
    </row>
    <row r="65" spans="2:25" x14ac:dyDescent="0.2">
      <c r="B65" s="77" t="s">
        <v>26</v>
      </c>
      <c r="C65" s="78"/>
      <c r="D65" s="2"/>
      <c r="E65" s="53" t="s">
        <v>8</v>
      </c>
      <c r="F65" s="47"/>
      <c r="G65" s="53" t="s">
        <v>8</v>
      </c>
      <c r="H65" s="54"/>
      <c r="I65" s="53" t="s">
        <v>8</v>
      </c>
      <c r="J65" s="47"/>
      <c r="K65" s="53" t="s">
        <v>8</v>
      </c>
      <c r="L65" s="47"/>
      <c r="M65" s="53" t="s">
        <v>8</v>
      </c>
      <c r="N65" s="43"/>
      <c r="O65" s="124">
        <v>29943</v>
      </c>
      <c r="P65" s="43" t="s">
        <v>10</v>
      </c>
      <c r="Q65" s="124">
        <v>36592</v>
      </c>
      <c r="R65" s="43" t="s">
        <v>10</v>
      </c>
      <c r="S65" s="53" t="s">
        <v>8</v>
      </c>
      <c r="T65" s="47"/>
      <c r="U65" s="53" t="s">
        <v>8</v>
      </c>
      <c r="V65" s="47"/>
      <c r="W65" s="53" t="s">
        <v>8</v>
      </c>
      <c r="X65" s="47"/>
      <c r="Y65" s="53"/>
    </row>
    <row r="66" spans="2:25" x14ac:dyDescent="0.2">
      <c r="B66" s="109" t="s">
        <v>31</v>
      </c>
      <c r="C66" s="81"/>
      <c r="D66" s="81"/>
      <c r="E66" s="82" t="s">
        <v>8</v>
      </c>
      <c r="F66" s="82"/>
      <c r="G66" s="82" t="s">
        <v>8</v>
      </c>
      <c r="H66" s="82"/>
      <c r="I66" s="82" t="s">
        <v>8</v>
      </c>
      <c r="J66" s="82"/>
      <c r="K66" s="82" t="s">
        <v>8</v>
      </c>
      <c r="L66" s="85"/>
      <c r="M66" s="82" t="s">
        <v>8</v>
      </c>
      <c r="N66" s="85"/>
      <c r="O66" s="125">
        <f>O65/[1]Población!AY10</f>
        <v>6.983927648440795E-4</v>
      </c>
      <c r="P66" s="82"/>
      <c r="Q66" s="125">
        <f>Q65/[1]Población!BA10</f>
        <v>8.4511471406798204E-4</v>
      </c>
      <c r="R66" s="82"/>
      <c r="S66" s="82" t="s">
        <v>8</v>
      </c>
      <c r="T66" s="82"/>
      <c r="U66" s="82" t="s">
        <v>8</v>
      </c>
      <c r="V66" s="82"/>
      <c r="W66" s="82" t="s">
        <v>8</v>
      </c>
      <c r="X66" s="82"/>
      <c r="Y66" s="85"/>
    </row>
    <row r="67" spans="2:25" x14ac:dyDescent="0.2">
      <c r="B67" s="116" t="s">
        <v>32</v>
      </c>
      <c r="C67" s="117"/>
      <c r="D67" s="120"/>
      <c r="E67" s="121" t="s">
        <v>8</v>
      </c>
      <c r="F67" s="121"/>
      <c r="G67" s="121" t="s">
        <v>8</v>
      </c>
      <c r="H67" s="121"/>
      <c r="I67" s="121" t="s">
        <v>8</v>
      </c>
      <c r="J67" s="121"/>
      <c r="K67" s="121" t="s">
        <v>8</v>
      </c>
      <c r="L67" s="122"/>
      <c r="M67" s="121" t="s">
        <v>8</v>
      </c>
      <c r="N67" s="122"/>
      <c r="O67" s="121"/>
      <c r="P67" s="121"/>
      <c r="Q67" s="102"/>
      <c r="R67" s="121"/>
      <c r="S67" s="121" t="s">
        <v>8</v>
      </c>
      <c r="T67" s="121"/>
      <c r="U67" s="121" t="s">
        <v>8</v>
      </c>
      <c r="V67" s="121"/>
      <c r="W67" s="121" t="s">
        <v>8</v>
      </c>
      <c r="X67" s="121"/>
      <c r="Y67" s="122"/>
    </row>
    <row r="68" spans="2:25" x14ac:dyDescent="0.2">
      <c r="B68" s="79" t="s">
        <v>28</v>
      </c>
      <c r="C68" s="80"/>
      <c r="D68" s="5"/>
      <c r="E68" s="88" t="s">
        <v>8</v>
      </c>
      <c r="F68" s="87"/>
      <c r="G68" s="88" t="s">
        <v>8</v>
      </c>
      <c r="H68" s="89"/>
      <c r="I68" s="88" t="s">
        <v>8</v>
      </c>
      <c r="J68" s="87"/>
      <c r="K68" s="88" t="s">
        <v>8</v>
      </c>
      <c r="L68" s="123"/>
      <c r="M68" s="88" t="s">
        <v>8</v>
      </c>
      <c r="N68" s="88"/>
      <c r="O68" s="88">
        <v>85368</v>
      </c>
      <c r="P68" s="43" t="s">
        <v>10</v>
      </c>
      <c r="Q68" s="126">
        <v>43483</v>
      </c>
      <c r="R68" s="43" t="s">
        <v>10</v>
      </c>
      <c r="S68" s="88" t="s">
        <v>8</v>
      </c>
      <c r="T68" s="87"/>
      <c r="U68" s="88" t="s">
        <v>8</v>
      </c>
      <c r="V68" s="87"/>
      <c r="W68" s="88" t="s">
        <v>8</v>
      </c>
      <c r="X68" s="87"/>
      <c r="Y68" s="88"/>
    </row>
    <row r="69" spans="2:25" x14ac:dyDescent="0.2">
      <c r="B69" s="29"/>
      <c r="C69" s="29"/>
      <c r="D69" s="30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2:25" x14ac:dyDescent="0.2">
      <c r="B70" s="127" t="s">
        <v>35</v>
      </c>
      <c r="C70" s="47"/>
      <c r="D70" s="60"/>
      <c r="E70" s="128"/>
      <c r="F70" s="128"/>
      <c r="G70" s="128"/>
      <c r="H70" s="128"/>
      <c r="I70" s="128"/>
      <c r="J70" s="1"/>
      <c r="K70" s="1"/>
      <c r="L70" s="1"/>
      <c r="M70" s="1"/>
      <c r="N70" s="1"/>
      <c r="O70" s="1"/>
      <c r="P70" s="1"/>
    </row>
    <row r="71" spans="2:25" x14ac:dyDescent="0.2">
      <c r="B71" s="129" t="s">
        <v>36</v>
      </c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2:25" x14ac:dyDescent="0.2">
      <c r="B72" s="129" t="s">
        <v>37</v>
      </c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spans="2:25" x14ac:dyDescent="0.2">
      <c r="B73" s="129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spans="2:25" x14ac:dyDescent="0.2">
      <c r="B74" s="130" t="s">
        <v>38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spans="2:25" x14ac:dyDescent="0.2">
      <c r="B75" s="131" t="s">
        <v>39</v>
      </c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</row>
    <row r="76" spans="2:25" ht="23.25" customHeight="1" x14ac:dyDescent="0.2">
      <c r="B76" s="132" t="s">
        <v>40</v>
      </c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</row>
    <row r="77" spans="2:25" x14ac:dyDescent="0.2">
      <c r="B77" s="131" t="s">
        <v>41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</row>
    <row r="78" spans="2:25" ht="12.75" customHeight="1" x14ac:dyDescent="0.2">
      <c r="B78" s="132" t="s">
        <v>42</v>
      </c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</row>
    <row r="79" spans="2:25" ht="26.25" customHeight="1" x14ac:dyDescent="0.2">
      <c r="B79" s="132" t="s">
        <v>43</v>
      </c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</row>
    <row r="80" spans="2:25" ht="31.5" customHeight="1" x14ac:dyDescent="0.2">
      <c r="B80" s="132" t="s">
        <v>44</v>
      </c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</row>
    <row r="82" spans="2:16" x14ac:dyDescent="0.2">
      <c r="B82" s="129" t="s">
        <v>45</v>
      </c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</row>
  </sheetData>
  <mergeCells count="37">
    <mergeCell ref="B80:S80"/>
    <mergeCell ref="B68:C68"/>
    <mergeCell ref="B75:S75"/>
    <mergeCell ref="B76:S76"/>
    <mergeCell ref="B77:S77"/>
    <mergeCell ref="B78:S78"/>
    <mergeCell ref="B79:S79"/>
    <mergeCell ref="B58:C58"/>
    <mergeCell ref="B60:C60"/>
    <mergeCell ref="B61:C61"/>
    <mergeCell ref="B62:C62"/>
    <mergeCell ref="B65:C65"/>
    <mergeCell ref="B67:C67"/>
    <mergeCell ref="B48:C48"/>
    <mergeCell ref="B49:C49"/>
    <mergeCell ref="B50:C50"/>
    <mergeCell ref="B51:C51"/>
    <mergeCell ref="B54:C54"/>
    <mergeCell ref="B55:C55"/>
    <mergeCell ref="B37:D37"/>
    <mergeCell ref="B42:C42"/>
    <mergeCell ref="B44:C44"/>
    <mergeCell ref="B45:C45"/>
    <mergeCell ref="B46:C46"/>
    <mergeCell ref="B47:C47"/>
    <mergeCell ref="B9:Z9"/>
    <mergeCell ref="B15:D15"/>
    <mergeCell ref="B19:D19"/>
    <mergeCell ref="B23:D23"/>
    <mergeCell ref="B29:D29"/>
    <mergeCell ref="B33:D33"/>
    <mergeCell ref="B3:M3"/>
    <mergeCell ref="B4:Z4"/>
    <mergeCell ref="B5:Z5"/>
    <mergeCell ref="B6:Z6"/>
    <mergeCell ref="B7:Z7"/>
    <mergeCell ref="B8:Z8"/>
  </mergeCells>
  <hyperlinks>
    <hyperlink ref="B28" location="Glosario!A1" tooltip="Ver glosario" display="Gasto" xr:uid="{962A5E99-D8BC-1D47-A1BB-AEA63AD5D437}"/>
    <hyperlink ref="B8:M8" location="PAT!A1" display="&lt;-- Volver a programa &lt;" xr:uid="{CFBCD824-8F4A-594D-B1C0-B9C5EDAAFB16}"/>
    <hyperlink ref="B8:Y8" location="'4e PAT'!A1" display="&lt;-- Volver a programa &lt;" xr:uid="{3E7D72E5-744C-134B-8B80-322125AF8784}"/>
    <hyperlink ref="W8:X8" location="'4e PAT'!A1" display="&lt;-- Volver a programa &lt;" xr:uid="{2B10C89D-9E94-F64F-873C-4BDD8117A62B}"/>
    <hyperlink ref="X8" location="'4e PAT'!A1" display="&lt;-- Volver a programa &lt;" xr:uid="{C64EF8DB-0D28-AB4B-9941-439986FA7599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4d (Fin) PAT_datos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2021-02-25T20:32:57Z</dcterms:created>
  <dcterms:modified xsi:type="dcterms:W3CDTF">2021-02-25T20:33:14Z</dcterms:modified>
</cp:coreProperties>
</file>