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ownloads/"/>
    </mc:Choice>
  </mc:AlternateContent>
  <xr:revisionPtr revIDLastSave="0" documentId="13_ncr:1_{B95CA309-CC7C-3D41-808E-D2BDC0A30FAE}" xr6:coauthVersionLast="46" xr6:coauthVersionMax="46" xr10:uidLastSave="{00000000-0000-0000-0000-000000000000}"/>
  <bookViews>
    <workbookView xWindow="0" yWindow="460" windowWidth="23260" windowHeight="12720" xr2:uid="{1A964021-0F15-4603-93F7-C0331CA0EC52}"/>
  </bookViews>
  <sheets>
    <sheet name="1d PET datos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[1]DATA!$B$89:$B$99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4" i="1" l="1"/>
  <c r="AI34" i="1"/>
  <c r="AG34" i="1"/>
  <c r="AC34" i="1"/>
  <c r="AA34" i="1"/>
  <c r="Y34" i="1"/>
  <c r="U34" i="1"/>
  <c r="S34" i="1"/>
  <c r="W32" i="1"/>
  <c r="W31" i="1"/>
  <c r="AK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I29" i="1"/>
  <c r="AI30" i="1" s="1"/>
  <c r="AA29" i="1"/>
  <c r="AI25" i="1"/>
  <c r="Q25" i="1"/>
  <c r="W22" i="1"/>
  <c r="U22" i="1"/>
  <c r="AK21" i="1"/>
  <c r="AK22" i="1" s="1"/>
  <c r="AI21" i="1"/>
  <c r="AI22" i="1" s="1"/>
  <c r="AG21" i="1"/>
  <c r="AG22" i="1" s="1"/>
  <c r="AA21" i="1"/>
  <c r="AA22" i="1" s="1"/>
  <c r="Y21" i="1"/>
  <c r="Y22" i="1" s="1"/>
  <c r="W21" i="1"/>
  <c r="U21" i="1"/>
  <c r="S21" i="1"/>
  <c r="S22" i="1" s="1"/>
  <c r="Q21" i="1"/>
  <c r="Q22" i="1" s="1"/>
  <c r="O21" i="1"/>
  <c r="O22" i="1" s="1"/>
  <c r="M21" i="1"/>
  <c r="M22" i="1" s="1"/>
  <c r="K21" i="1"/>
  <c r="K22" i="1" s="1"/>
  <c r="I21" i="1"/>
  <c r="I22" i="1" s="1"/>
  <c r="G21" i="1"/>
  <c r="G22" i="1" s="1"/>
  <c r="E21" i="1"/>
  <c r="E22" i="1" s="1"/>
  <c r="C21" i="1"/>
  <c r="C22" i="1" s="1"/>
  <c r="AG20" i="1"/>
  <c r="AE20" i="1"/>
  <c r="AE21" i="1" s="1"/>
  <c r="AE22" i="1" s="1"/>
  <c r="AC20" i="1"/>
  <c r="AC21" i="1" s="1"/>
  <c r="AC22" i="1" s="1"/>
  <c r="AA20" i="1"/>
  <c r="Y20" i="1"/>
  <c r="W20" i="1"/>
  <c r="AK16" i="1"/>
  <c r="AK17" i="1" s="1"/>
  <c r="AI16" i="1"/>
  <c r="AI17" i="1" s="1"/>
  <c r="AG16" i="1"/>
  <c r="AG17" i="1" s="1"/>
  <c r="AA16" i="1"/>
  <c r="AA17" i="1" s="1"/>
  <c r="Y16" i="1"/>
  <c r="Y17" i="1" s="1"/>
  <c r="W16" i="1"/>
  <c r="W17" i="1" s="1"/>
  <c r="U16" i="1"/>
  <c r="U17" i="1" s="1"/>
  <c r="S16" i="1"/>
  <c r="S17" i="1" s="1"/>
  <c r="Q16" i="1"/>
  <c r="Q17" i="1" s="1"/>
  <c r="O16" i="1"/>
  <c r="O17" i="1" s="1"/>
  <c r="AG15" i="1"/>
  <c r="AE15" i="1"/>
  <c r="AE16" i="1" s="1"/>
  <c r="AE17" i="1" s="1"/>
  <c r="AC15" i="1"/>
  <c r="AC16" i="1" s="1"/>
  <c r="AC17" i="1" s="1"/>
  <c r="AA15" i="1"/>
  <c r="Y15" i="1"/>
  <c r="W15" i="1"/>
</calcChain>
</file>

<file path=xl/sharedStrings.xml><?xml version="1.0" encoding="utf-8"?>
<sst xmlns="http://schemas.openxmlformats.org/spreadsheetml/2006/main" count="258" uniqueCount="33">
  <si>
    <t xml:space="preserve">Programa de Empleo Temporal (PET) /Temporary Employment Programme </t>
  </si>
  <si>
    <t>Cifras seleccionadas / Selected figures</t>
  </si>
  <si>
    <t>(2000.-)</t>
  </si>
  <si>
    <t>&lt;-- Volver a programa &lt;</t>
  </si>
  <si>
    <t>Última actualización / Last update: 26-12-2019</t>
  </si>
  <si>
    <t>Presupuesto/Budget</t>
  </si>
  <si>
    <t>MXN$</t>
  </si>
  <si>
    <t>…</t>
  </si>
  <si>
    <t>/d.</t>
  </si>
  <si>
    <t>/c</t>
  </si>
  <si>
    <t>USD$</t>
  </si>
  <si>
    <t>%PIB / GDP</t>
  </si>
  <si>
    <t>Gasto/Expenditure</t>
  </si>
  <si>
    <t>Cobertura hogares/Coverage of households</t>
  </si>
  <si>
    <t>Efectiva/Effective</t>
  </si>
  <si>
    <t>/c.</t>
  </si>
  <si>
    <t>Programada/Expected</t>
  </si>
  <si>
    <t> </t>
  </si>
  <si>
    <t>Cobertura personas / Coverage of persons</t>
  </si>
  <si>
    <t>Efectiva / Effective</t>
  </si>
  <si>
    <t>% Población / Population</t>
  </si>
  <si>
    <t xml:space="preserve">    Mujeres / Women</t>
  </si>
  <si>
    <t xml:space="preserve">    Hombres / Men</t>
  </si>
  <si>
    <t>Programada / Expected</t>
  </si>
  <si>
    <t xml:space="preserve">Fuentes/ Sources: </t>
  </si>
  <si>
    <t xml:space="preserve">CIPET [en línea]/ CIPET [online] </t>
  </si>
  <si>
    <t>Presupuesto de Egresos de la Federación</t>
  </si>
  <si>
    <t xml:space="preserve">Sitio web/ Website: </t>
  </si>
  <si>
    <t xml:space="preserve">Notas/ Notes: </t>
  </si>
  <si>
    <t xml:space="preserve">/a. El monto mínimo corresponde al 99% del promedio de los distintos jornales salarios mínimos informados anualmente por la Comisión Nacional de los Salarios Mínimos. El monto máximo corresponde a dicho valor, pero equivalente a 20 días de trabajo (máximo mensual de días hábiles). /The minimum amount corresponds to the 99% of the average of the different dialy minimum wages informed by the National Commission of Minimum Wages. The maximum amount is the daily minimum wage multiplied by 20 working days (monthly). </t>
  </si>
  <si>
    <t>/b. Se considera a dos personas empleadas en PET por el máximo de días hábiles en el mes /It considers two people employed by PET during the maximum working day per month.</t>
  </si>
  <si>
    <t>/c. Cifras tomadas de los informes del respectivo año / The figures are taken from the following reports of corresponding year (http://www.bienestar.gob.mx/es/Bienestar/Informes_Trimestrales_del_Presupuesto_Ejercido)</t>
  </si>
  <si>
    <t xml:space="preserve">/d Cifras tomadas de los informes de Cuenta Pública, Gasto por Categoría Programática del Gobierno Federal /The figures are taken from the following reports of Public Account, Expenditure by Program Category (http://finanzaspublicas.hacienda.gob.mx/es/Finanzas_Publicas/Cuenta_Publica)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</si>
</sst>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Courier"/>
      <family val="3"/>
    </font>
    <font>
      <u/>
      <sz val="11"/>
      <name val="Calibri"/>
      <family val="2"/>
    </font>
    <font>
      <sz val="11"/>
      <name val="Calibri"/>
      <family val="2"/>
      <scheme val="minor"/>
    </font>
    <font>
      <b/>
      <i/>
      <sz val="9"/>
      <name val="Arial"/>
      <family val="2"/>
    </font>
    <font>
      <b/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Fill="0" applyBorder="0"/>
    <xf numFmtId="0" fontId="4" fillId="0" borderId="0"/>
    <xf numFmtId="0" fontId="4" fillId="0" borderId="0"/>
    <xf numFmtId="0" fontId="1" fillId="0" borderId="0"/>
  </cellStyleXfs>
  <cellXfs count="116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7" xfId="0" applyFont="1" applyBorder="1"/>
    <xf numFmtId="0" fontId="2" fillId="2" borderId="0" xfId="0" applyFont="1" applyFill="1"/>
    <xf numFmtId="0" fontId="2" fillId="2" borderId="9" xfId="0" applyFont="1" applyFill="1" applyBorder="1"/>
    <xf numFmtId="0" fontId="2" fillId="2" borderId="13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6" fillId="3" borderId="0" xfId="0" applyFont="1" applyFill="1"/>
    <xf numFmtId="0" fontId="6" fillId="2" borderId="0" xfId="0" applyFont="1" applyFill="1"/>
    <xf numFmtId="0" fontId="7" fillId="0" borderId="1" xfId="2" applyFont="1" applyBorder="1" applyAlignment="1" applyProtection="1">
      <alignment horizontal="left"/>
    </xf>
    <xf numFmtId="0" fontId="7" fillId="0" borderId="1" xfId="0" applyFont="1" applyBorder="1" applyAlignment="1">
      <alignment horizontal="left"/>
    </xf>
    <xf numFmtId="0" fontId="7" fillId="2" borderId="3" xfId="2" applyFont="1" applyFill="1" applyBorder="1" applyAlignment="1" applyProtection="1">
      <alignment horizontal="left"/>
    </xf>
    <xf numFmtId="0" fontId="7" fillId="2" borderId="14" xfId="0" applyFont="1" applyFill="1" applyBorder="1" applyAlignment="1">
      <alignment horizontal="left"/>
    </xf>
    <xf numFmtId="3" fontId="2" fillId="2" borderId="1" xfId="0" applyNumberFormat="1" applyFont="1" applyFill="1" applyBorder="1"/>
    <xf numFmtId="0" fontId="2" fillId="7" borderId="1" xfId="0" applyFont="1" applyFill="1" applyBorder="1"/>
    <xf numFmtId="0" fontId="7" fillId="7" borderId="16" xfId="0" applyFont="1" applyFill="1" applyBorder="1" applyAlignment="1">
      <alignment horizontal="left" wrapText="1"/>
    </xf>
    <xf numFmtId="0" fontId="7" fillId="7" borderId="14" xfId="0" applyFont="1" applyFill="1" applyBorder="1" applyAlignment="1">
      <alignment horizontal="left" wrapText="1"/>
    </xf>
    <xf numFmtId="0" fontId="7" fillId="7" borderId="7" xfId="0" applyFont="1" applyFill="1" applyBorder="1" applyAlignment="1">
      <alignment horizontal="left" wrapText="1"/>
    </xf>
    <xf numFmtId="0" fontId="7" fillId="7" borderId="20" xfId="0" applyFont="1" applyFill="1" applyBorder="1" applyAlignment="1">
      <alignment horizontal="left"/>
    </xf>
    <xf numFmtId="0" fontId="7" fillId="7" borderId="16" xfId="0" applyFont="1" applyFill="1" applyBorder="1" applyAlignment="1">
      <alignment horizontal="left" vertical="top" wrapText="1"/>
    </xf>
    <xf numFmtId="0" fontId="7" fillId="7" borderId="3" xfId="0" applyFont="1" applyFill="1" applyBorder="1"/>
    <xf numFmtId="0" fontId="7" fillId="7" borderId="14" xfId="0" applyFont="1" applyFill="1" applyBorder="1"/>
    <xf numFmtId="0" fontId="7" fillId="7" borderId="7" xfId="0" applyFont="1" applyFill="1" applyBorder="1"/>
    <xf numFmtId="0" fontId="7" fillId="2" borderId="20" xfId="0" applyFont="1" applyFill="1" applyBorder="1" applyAlignment="1">
      <alignment horizontal="left" vertical="top" wrapText="1"/>
    </xf>
    <xf numFmtId="0" fontId="7" fillId="2" borderId="16" xfId="0" applyFont="1" applyFill="1" applyBorder="1" applyAlignment="1">
      <alignment horizontal="left" vertical="top" wrapText="1"/>
    </xf>
    <xf numFmtId="0" fontId="7" fillId="0" borderId="14" xfId="0" applyFont="1" applyBorder="1" applyAlignment="1">
      <alignment horizontal="left"/>
    </xf>
    <xf numFmtId="0" fontId="10" fillId="2" borderId="13" xfId="0" applyFont="1" applyFill="1" applyBorder="1"/>
    <xf numFmtId="0" fontId="2" fillId="3" borderId="0" xfId="0" applyFont="1" applyFill="1"/>
    <xf numFmtId="0" fontId="6" fillId="3" borderId="14" xfId="0" applyFont="1" applyFill="1" applyBorder="1"/>
    <xf numFmtId="0" fontId="2" fillId="0" borderId="13" xfId="0" applyFont="1" applyBorder="1"/>
    <xf numFmtId="0" fontId="11" fillId="4" borderId="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6" xfId="0" applyFont="1" applyFill="1" applyBorder="1"/>
    <xf numFmtId="0" fontId="2" fillId="0" borderId="1" xfId="3" applyFont="1" applyBorder="1" applyAlignment="1">
      <alignment horizontal="left"/>
    </xf>
    <xf numFmtId="3" fontId="7" fillId="0" borderId="1" xfId="4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" fontId="7" fillId="0" borderId="1" xfId="4" applyNumberFormat="1" applyFont="1" applyBorder="1" applyAlignment="1">
      <alignment horizontal="right"/>
    </xf>
    <xf numFmtId="3" fontId="7" fillId="0" borderId="13" xfId="4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1" xfId="5" applyNumberFormat="1" applyFont="1" applyBorder="1" applyAlignment="1">
      <alignment horizontal="right"/>
    </xf>
    <xf numFmtId="3" fontId="7" fillId="2" borderId="1" xfId="4" applyNumberFormat="1" applyFont="1" applyFill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0" fontId="2" fillId="0" borderId="1" xfId="6" applyFont="1" applyBorder="1" applyAlignment="1">
      <alignment horizontal="left"/>
    </xf>
    <xf numFmtId="10" fontId="7" fillId="0" borderId="1" xfId="0" quotePrefix="1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2" borderId="1" xfId="0" quotePrefix="1" applyNumberFormat="1" applyFont="1" applyFill="1" applyBorder="1" applyAlignment="1">
      <alignment horizontal="right"/>
    </xf>
    <xf numFmtId="10" fontId="7" fillId="2" borderId="1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6" xfId="0" applyFont="1" applyFill="1" applyBorder="1"/>
    <xf numFmtId="0" fontId="12" fillId="4" borderId="16" xfId="0" applyFont="1" applyFill="1" applyBorder="1" applyAlignment="1">
      <alignment horizontal="right"/>
    </xf>
    <xf numFmtId="0" fontId="11" fillId="4" borderId="16" xfId="0" applyFont="1" applyFill="1" applyBorder="1" applyAlignment="1">
      <alignment horizontal="right"/>
    </xf>
    <xf numFmtId="0" fontId="11" fillId="0" borderId="16" xfId="0" applyFont="1" applyBorder="1"/>
    <xf numFmtId="165" fontId="7" fillId="0" borderId="1" xfId="1" applyNumberFormat="1" applyFont="1" applyBorder="1" applyAlignment="1">
      <alignment horizontal="right"/>
    </xf>
    <xf numFmtId="165" fontId="7" fillId="2" borderId="1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0" fontId="7" fillId="2" borderId="1" xfId="0" applyNumberFormat="1" applyFont="1" applyFill="1" applyBorder="1"/>
    <xf numFmtId="0" fontId="2" fillId="2" borderId="14" xfId="0" applyFont="1" applyFill="1" applyBorder="1"/>
    <xf numFmtId="0" fontId="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3" fontId="7" fillId="2" borderId="0" xfId="3" applyNumberFormat="1" applyFont="1" applyFill="1" applyAlignment="1">
      <alignment horizontal="right"/>
    </xf>
    <xf numFmtId="3" fontId="7" fillId="2" borderId="1" xfId="5" applyNumberFormat="1" applyFont="1" applyFill="1" applyBorder="1" applyAlignment="1">
      <alignment horizontal="right"/>
    </xf>
    <xf numFmtId="0" fontId="7" fillId="0" borderId="17" xfId="0" applyFont="1" applyBorder="1" applyAlignment="1">
      <alignment wrapText="1"/>
    </xf>
    <xf numFmtId="3" fontId="7" fillId="0" borderId="1" xfId="0" applyNumberFormat="1" applyFont="1" applyBorder="1"/>
    <xf numFmtId="0" fontId="7" fillId="0" borderId="18" xfId="0" applyFont="1" applyBorder="1" applyAlignment="1">
      <alignment wrapText="1"/>
    </xf>
    <xf numFmtId="10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12" fillId="5" borderId="19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7" xfId="3" applyFont="1" applyFill="1" applyBorder="1"/>
    <xf numFmtId="0" fontId="7" fillId="6" borderId="18" xfId="0" applyFont="1" applyFill="1" applyBorder="1" applyAlignment="1">
      <alignment wrapText="1"/>
    </xf>
    <xf numFmtId="0" fontId="4" fillId="2" borderId="14" xfId="3" applyFont="1" applyFill="1" applyBorder="1"/>
    <xf numFmtId="0" fontId="7" fillId="2" borderId="16" xfId="0" applyFont="1" applyFill="1" applyBorder="1" applyAlignment="1">
      <alignment horizontal="left"/>
    </xf>
    <xf numFmtId="9" fontId="7" fillId="0" borderId="1" xfId="0" applyNumberFormat="1" applyFont="1" applyBorder="1" applyAlignment="1">
      <alignment horizontal="right"/>
    </xf>
    <xf numFmtId="0" fontId="2" fillId="2" borderId="16" xfId="0" applyFont="1" applyFill="1" applyBorder="1" applyAlignment="1">
      <alignment horizontal="left"/>
    </xf>
    <xf numFmtId="0" fontId="2" fillId="2" borderId="14" xfId="3" applyFont="1" applyFill="1" applyBorder="1"/>
    <xf numFmtId="10" fontId="2" fillId="2" borderId="16" xfId="0" applyNumberFormat="1" applyFont="1" applyFill="1" applyBorder="1"/>
    <xf numFmtId="0" fontId="9" fillId="2" borderId="3" xfId="2" applyFont="1" applyFill="1" applyBorder="1" applyAlignment="1" applyProtection="1">
      <alignment horizontal="left"/>
    </xf>
    <xf numFmtId="0" fontId="7" fillId="0" borderId="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8" xfId="2" applyFont="1" applyFill="1" applyBorder="1" applyAlignment="1" applyProtection="1">
      <alignment horizontal="center"/>
    </xf>
    <xf numFmtId="0" fontId="8" fillId="2" borderId="0" xfId="2" applyFont="1" applyFill="1" applyBorder="1" applyAlignment="1" applyProtection="1">
      <alignment horizontal="center"/>
    </xf>
    <xf numFmtId="0" fontId="9" fillId="2" borderId="8" xfId="2" applyFont="1" applyFill="1" applyBorder="1" applyAlignment="1" applyProtection="1">
      <alignment horizontal="center"/>
    </xf>
    <xf numFmtId="0" fontId="9" fillId="2" borderId="0" xfId="2" applyFont="1" applyFill="1" applyBorder="1" applyAlignment="1" applyProtection="1">
      <alignment horizontal="center"/>
    </xf>
    <xf numFmtId="0" fontId="9" fillId="2" borderId="9" xfId="2" applyFont="1" applyFill="1" applyBorder="1" applyAlignment="1" applyProtection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3" xfId="2" applyFont="1" applyBorder="1" applyAlignment="1" applyProtection="1">
      <alignment horizontal="left"/>
    </xf>
    <xf numFmtId="0" fontId="7" fillId="0" borderId="14" xfId="2" applyFont="1" applyBorder="1" applyAlignment="1" applyProtection="1">
      <alignment horizontal="left"/>
    </xf>
  </cellXfs>
  <cellStyles count="7">
    <cellStyle name="Hipervínculo" xfId="2" builtinId="8"/>
    <cellStyle name="Millares" xfId="1" builtinId="3"/>
    <cellStyle name="Normal" xfId="0" builtinId="0"/>
    <cellStyle name="Normal 2" xfId="3" xr:uid="{1627398B-5893-4637-8CFA-6760360D2202}"/>
    <cellStyle name="Normal 7" xfId="6" xr:uid="{A0D627C7-FA71-4975-B6F3-1EBD582FE7E5}"/>
    <cellStyle name="Normal_Base_conversion" xfId="4" xr:uid="{FBD6DD8D-80DD-49BA-AB28-96B57F5FF061}"/>
    <cellStyle name="Normal_Base_conversion 2" xfId="5" xr:uid="{AE01A3F4-0181-4280-AECF-D0334BC5B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qim/Desktop/PILP_BaseMaestra_v26p_NA3_B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23">
          <cell r="Y23">
            <v>102266355.3</v>
          </cell>
          <cell r="AA23">
            <v>103488996.3</v>
          </cell>
          <cell r="AC23">
            <v>104695391.5</v>
          </cell>
          <cell r="AE23">
            <v>105971611.5</v>
          </cell>
          <cell r="AG23">
            <v>107403727</v>
          </cell>
          <cell r="AI23">
            <v>109041411.8</v>
          </cell>
          <cell r="AK23">
            <v>110827285.39999999</v>
          </cell>
          <cell r="AM23">
            <v>112686837.19999999</v>
          </cell>
          <cell r="AO23">
            <v>114545556.3</v>
          </cell>
          <cell r="AQ23">
            <v>116328932</v>
          </cell>
          <cell r="AS23">
            <v>118029707.8</v>
          </cell>
          <cell r="AU23">
            <v>119697557.7</v>
          </cell>
          <cell r="AW23">
            <v>121343366.09999999</v>
          </cell>
          <cell r="AY23">
            <v>122978017.7</v>
          </cell>
          <cell r="BA23">
            <v>124612397</v>
          </cell>
          <cell r="BC23">
            <v>126247996</v>
          </cell>
          <cell r="BE23">
            <v>127877558.2</v>
          </cell>
          <cell r="BG23">
            <v>129498845.8</v>
          </cell>
        </row>
      </sheetData>
      <sheetData sheetId="315">
        <row r="28">
          <cell r="AB28">
            <v>756703060700</v>
          </cell>
          <cell r="AD28">
            <v>772109577400</v>
          </cell>
          <cell r="AF28">
            <v>729336319700</v>
          </cell>
          <cell r="AH28">
            <v>782240602000</v>
          </cell>
          <cell r="AJ28">
            <v>877476221400</v>
          </cell>
          <cell r="AL28">
            <v>975387131700</v>
          </cell>
          <cell r="AN28">
            <v>1052696281999.9999</v>
          </cell>
          <cell r="AP28">
            <v>1109989064000</v>
          </cell>
          <cell r="AR28">
            <v>900045350600</v>
          </cell>
          <cell r="AT28">
            <v>1057800598000</v>
          </cell>
          <cell r="AV28">
            <v>1180487226000</v>
          </cell>
          <cell r="AX28">
            <v>1201093787000</v>
          </cell>
          <cell r="AZ28">
            <v>1274443916000</v>
          </cell>
          <cell r="BB28">
            <v>1314568912000</v>
          </cell>
          <cell r="BD28">
            <v>1170567082000</v>
          </cell>
          <cell r="BF28">
            <v>1077781987000</v>
          </cell>
          <cell r="BH28">
            <v>1154702957000</v>
          </cell>
          <cell r="BJ28">
            <v>1222411763752.2</v>
          </cell>
        </row>
      </sheetData>
      <sheetData sheetId="316">
        <row r="23">
          <cell r="Z23">
            <v>9.3423416666666661</v>
          </cell>
          <cell r="AB23">
            <v>9.6559583333333325</v>
          </cell>
          <cell r="AD23">
            <v>10.789019166666668</v>
          </cell>
          <cell r="AF23">
            <v>11.285966666666667</v>
          </cell>
          <cell r="AH23">
            <v>10.897891666666666</v>
          </cell>
          <cell r="AJ23">
            <v>10.899241666666667</v>
          </cell>
          <cell r="AL23">
            <v>10.928191666666667</v>
          </cell>
          <cell r="AN23">
            <v>11.129716666666665</v>
          </cell>
          <cell r="AP23">
            <v>13.513475</v>
          </cell>
          <cell r="AR23">
            <v>12.636008333333301</v>
          </cell>
          <cell r="AT23">
            <v>12.423325</v>
          </cell>
          <cell r="AV23">
            <v>13.169458333333299</v>
          </cell>
          <cell r="AX23">
            <v>12.77199167</v>
          </cell>
          <cell r="AZ23">
            <v>13.292450000000001</v>
          </cell>
          <cell r="BB23">
            <v>15.632250000000001</v>
          </cell>
          <cell r="BD23">
            <v>18.35125</v>
          </cell>
          <cell r="BF23">
            <v>19.741140000000001</v>
          </cell>
          <cell r="BH23">
            <v>19.244341666666699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ipet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5B97-EB40-4845-93AC-BAAA9A282167}">
  <dimension ref="A1:IE63"/>
  <sheetViews>
    <sheetView showGridLines="0" tabSelected="1" workbookViewId="0">
      <selection activeCell="E21" sqref="E21"/>
    </sheetView>
  </sheetViews>
  <sheetFormatPr baseColWidth="10" defaultColWidth="9.1640625" defaultRowHeight="12" x14ac:dyDescent="0.15"/>
  <cols>
    <col min="1" max="1" width="3.33203125" style="2" customWidth="1"/>
    <col min="2" max="2" width="47.5" style="2" customWidth="1"/>
    <col min="3" max="3" width="12.5" style="2" bestFit="1" customWidth="1"/>
    <col min="4" max="4" width="2.6640625" style="2" customWidth="1"/>
    <col min="5" max="5" width="12" style="2" bestFit="1" customWidth="1"/>
    <col min="6" max="6" width="2.6640625" style="2" customWidth="1"/>
    <col min="7" max="7" width="12" style="2" bestFit="1" customWidth="1"/>
    <col min="8" max="8" width="2.6640625" style="2" customWidth="1"/>
    <col min="9" max="9" width="12" style="2" bestFit="1" customWidth="1"/>
    <col min="10" max="10" width="2.6640625" style="2" customWidth="1"/>
    <col min="11" max="11" width="12" style="2" bestFit="1" customWidth="1"/>
    <col min="12" max="12" width="2.6640625" style="2" customWidth="1"/>
    <col min="13" max="13" width="12" style="2" bestFit="1" customWidth="1"/>
    <col min="14" max="14" width="2.6640625" style="2" customWidth="1"/>
    <col min="15" max="15" width="12" style="2" bestFit="1" customWidth="1"/>
    <col min="16" max="16" width="2.6640625" style="2" customWidth="1"/>
    <col min="17" max="17" width="12" style="2" bestFit="1" customWidth="1"/>
    <col min="18" max="18" width="2.6640625" style="2" customWidth="1"/>
    <col min="19" max="19" width="13.1640625" style="2" bestFit="1" customWidth="1"/>
    <col min="20" max="20" width="2.6640625" style="2" customWidth="1"/>
    <col min="21" max="21" width="13.33203125" style="2" bestFit="1" customWidth="1"/>
    <col min="22" max="22" width="2.6640625" style="2" customWidth="1"/>
    <col min="23" max="23" width="13.33203125" style="2" customWidth="1"/>
    <col min="24" max="24" width="2.6640625" style="2" customWidth="1"/>
    <col min="25" max="25" width="16.1640625" style="2" customWidth="1"/>
    <col min="26" max="26" width="4.1640625" style="2" customWidth="1"/>
    <col min="27" max="27" width="16" style="2" bestFit="1" customWidth="1"/>
    <col min="28" max="28" width="2.6640625" style="2" customWidth="1"/>
    <col min="29" max="29" width="12" style="2" bestFit="1" customWidth="1"/>
    <col min="30" max="30" width="2.6640625" style="2" customWidth="1"/>
    <col min="31" max="31" width="12" style="2" bestFit="1" customWidth="1"/>
    <col min="32" max="32" width="2.6640625" style="2" customWidth="1"/>
    <col min="33" max="33" width="12" style="2" bestFit="1" customWidth="1"/>
    <col min="34" max="34" width="2.6640625" style="2" customWidth="1"/>
    <col min="35" max="35" width="15" style="2" bestFit="1" customWidth="1"/>
    <col min="36" max="36" width="2.6640625" style="2" customWidth="1"/>
    <col min="37" max="37" width="12" style="2" bestFit="1" customWidth="1"/>
    <col min="38" max="38" width="2.33203125" style="2" bestFit="1" customWidth="1"/>
    <col min="39" max="39" width="9.1640625" style="2"/>
    <col min="40" max="40" width="2.5" style="2" customWidth="1"/>
    <col min="41" max="41" width="9.1640625" style="2"/>
    <col min="42" max="42" width="2.5" style="2" customWidth="1"/>
    <col min="43" max="43" width="9.1640625" style="2"/>
    <col min="44" max="44" width="2.5" style="2" customWidth="1"/>
    <col min="45" max="45" width="9.1640625" style="2"/>
    <col min="46" max="46" width="2.5" style="2" customWidth="1"/>
    <col min="47" max="47" width="9.1640625" style="2"/>
    <col min="48" max="48" width="2.5" style="2" customWidth="1"/>
    <col min="49" max="16384" width="9.1640625" style="2"/>
  </cols>
  <sheetData>
    <row r="1" spans="1:239" s="1" customFormat="1" x14ac:dyDescent="0.15">
      <c r="AX1" s="2"/>
    </row>
    <row r="2" spans="1:239" s="1" customForma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2"/>
    </row>
    <row r="3" spans="1:239" s="1" customFormat="1" x14ac:dyDescent="0.15">
      <c r="A3" s="4"/>
      <c r="B3" s="93"/>
      <c r="C3" s="94"/>
      <c r="D3" s="9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6"/>
      <c r="AX3" s="7"/>
    </row>
    <row r="4" spans="1:239" s="1" customFormat="1" ht="16" x14ac:dyDescent="0.15">
      <c r="A4" s="4"/>
      <c r="B4" s="95" t="s">
        <v>0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7"/>
      <c r="AX4" s="7"/>
    </row>
    <row r="5" spans="1:239" s="1" customFormat="1" ht="12.75" customHeight="1" x14ac:dyDescent="0.15">
      <c r="A5" s="4"/>
      <c r="B5" s="98" t="s">
        <v>1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100"/>
      <c r="AX5" s="7"/>
    </row>
    <row r="6" spans="1:239" s="1" customFormat="1" ht="13" x14ac:dyDescent="0.15">
      <c r="A6" s="4"/>
      <c r="B6" s="98" t="s">
        <v>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100"/>
      <c r="AX6" s="7"/>
    </row>
    <row r="7" spans="1:239" s="1" customFormat="1" x14ac:dyDescent="0.15">
      <c r="A7" s="4"/>
      <c r="B7" s="101"/>
      <c r="C7" s="102"/>
      <c r="D7" s="10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9"/>
      <c r="AX7" s="7"/>
    </row>
    <row r="8" spans="1:239" s="1" customFormat="1" ht="15" x14ac:dyDescent="0.2">
      <c r="A8" s="4"/>
      <c r="B8" s="103" t="s">
        <v>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7"/>
    </row>
    <row r="9" spans="1:239" s="1" customFormat="1" x14ac:dyDescent="0.15">
      <c r="A9" s="4"/>
      <c r="B9" s="106" t="s">
        <v>4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8"/>
      <c r="AX9" s="7"/>
    </row>
    <row r="10" spans="1:239" s="1" customFormat="1" ht="15" x14ac:dyDescent="0.2">
      <c r="A10" s="4"/>
      <c r="B10" s="32"/>
      <c r="C10" s="32"/>
      <c r="D10" s="3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2"/>
    </row>
    <row r="11" spans="1:239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</row>
    <row r="12" spans="1:239" x14ac:dyDescent="0.15">
      <c r="A12" s="11"/>
    </row>
    <row r="13" spans="1:239" x14ac:dyDescent="0.15">
      <c r="A13" s="11"/>
      <c r="B13" s="33"/>
      <c r="C13" s="13">
        <v>2001</v>
      </c>
      <c r="D13" s="13"/>
      <c r="E13" s="13">
        <v>2002</v>
      </c>
      <c r="F13" s="13"/>
      <c r="G13" s="13">
        <v>2003</v>
      </c>
      <c r="H13" s="13"/>
      <c r="I13" s="13">
        <v>2004</v>
      </c>
      <c r="J13" s="13"/>
      <c r="K13" s="13">
        <v>2005</v>
      </c>
      <c r="L13" s="13"/>
      <c r="M13" s="13">
        <v>2006</v>
      </c>
      <c r="N13" s="13"/>
      <c r="O13" s="13">
        <v>2007</v>
      </c>
      <c r="P13" s="13"/>
      <c r="Q13" s="13">
        <v>2008</v>
      </c>
      <c r="R13" s="13"/>
      <c r="S13" s="13">
        <v>2009</v>
      </c>
      <c r="T13" s="13"/>
      <c r="U13" s="13">
        <v>2010</v>
      </c>
      <c r="V13" s="13"/>
      <c r="W13" s="34">
        <v>2011</v>
      </c>
      <c r="X13" s="13"/>
      <c r="Y13" s="13">
        <v>2012</v>
      </c>
      <c r="Z13" s="13"/>
      <c r="AA13" s="13">
        <v>2013</v>
      </c>
      <c r="AB13" s="13"/>
      <c r="AC13" s="13">
        <v>2014</v>
      </c>
      <c r="AD13" s="13"/>
      <c r="AE13" s="13">
        <v>2015</v>
      </c>
      <c r="AF13" s="13"/>
      <c r="AG13" s="13">
        <v>2016</v>
      </c>
      <c r="AH13" s="13"/>
      <c r="AI13" s="13">
        <v>2017</v>
      </c>
      <c r="AJ13" s="13"/>
      <c r="AK13" s="13">
        <v>2018</v>
      </c>
      <c r="AL13" s="13"/>
      <c r="AM13" s="13">
        <v>2019</v>
      </c>
      <c r="AN13" s="13"/>
      <c r="AO13" s="13">
        <v>2020</v>
      </c>
      <c r="AP13" s="13"/>
      <c r="AQ13" s="13">
        <v>2021</v>
      </c>
      <c r="AR13" s="13"/>
      <c r="AS13" s="13">
        <v>2022</v>
      </c>
      <c r="AT13" s="13"/>
      <c r="AU13" s="13">
        <v>2023</v>
      </c>
      <c r="AV13" s="13"/>
      <c r="AW13" s="13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</row>
    <row r="14" spans="1:239" ht="12.75" customHeight="1" x14ac:dyDescent="0.15">
      <c r="B14" s="36" t="s">
        <v>5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7"/>
      <c r="W14" s="39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1:239" x14ac:dyDescent="0.15">
      <c r="B15" s="40" t="s">
        <v>6</v>
      </c>
      <c r="C15" s="41" t="s">
        <v>7</v>
      </c>
      <c r="D15" s="42"/>
      <c r="E15" s="41" t="s">
        <v>7</v>
      </c>
      <c r="F15" s="41"/>
      <c r="G15" s="41" t="s">
        <v>7</v>
      </c>
      <c r="H15" s="41"/>
      <c r="I15" s="41" t="s">
        <v>7</v>
      </c>
      <c r="J15" s="41"/>
      <c r="K15" s="41" t="s">
        <v>7</v>
      </c>
      <c r="L15" s="41"/>
      <c r="M15" s="41" t="s">
        <v>7</v>
      </c>
      <c r="N15" s="41"/>
      <c r="O15" s="41">
        <v>1371524684.4000001</v>
      </c>
      <c r="P15" s="41"/>
      <c r="Q15" s="41">
        <v>835495313.88</v>
      </c>
      <c r="R15" s="41"/>
      <c r="S15" s="43">
        <v>2220000713.75</v>
      </c>
      <c r="T15" s="41"/>
      <c r="U15" s="43">
        <v>2685463347.4099998</v>
      </c>
      <c r="V15" s="44"/>
      <c r="W15" s="41">
        <f>1596000000+498881000+790352800</f>
        <v>2885233800</v>
      </c>
      <c r="X15" s="45" t="s">
        <v>8</v>
      </c>
      <c r="Y15" s="41">
        <f>1515553700+609163200+1000173600</f>
        <v>3124890500</v>
      </c>
      <c r="Z15" s="45" t="s">
        <v>8</v>
      </c>
      <c r="AA15" s="41">
        <f>1293992486+796337451+1028447850</f>
        <v>3118777787</v>
      </c>
      <c r="AB15" s="45" t="s">
        <v>8</v>
      </c>
      <c r="AC15" s="41">
        <f>1791103053+800629390+2678681465</f>
        <v>5270413908</v>
      </c>
      <c r="AD15" s="45" t="s">
        <v>8</v>
      </c>
      <c r="AE15" s="41">
        <f>1925914443+455309136+1892377605</f>
        <v>4273601184</v>
      </c>
      <c r="AF15" s="45" t="s">
        <v>8</v>
      </c>
      <c r="AG15" s="41">
        <f>1956683243+626817929+1774993330</f>
        <v>4358494502</v>
      </c>
      <c r="AH15" s="45" t="s">
        <v>8</v>
      </c>
      <c r="AI15" s="46">
        <v>2235372122</v>
      </c>
      <c r="AJ15" s="45" t="s">
        <v>8</v>
      </c>
      <c r="AK15" s="46">
        <v>4129869845</v>
      </c>
      <c r="AL15" s="45" t="s">
        <v>9</v>
      </c>
      <c r="AM15" s="47" t="s">
        <v>7</v>
      </c>
      <c r="AN15" s="48"/>
      <c r="AO15" s="47" t="s">
        <v>7</v>
      </c>
      <c r="AP15" s="48"/>
      <c r="AQ15" s="47"/>
      <c r="AR15" s="48"/>
      <c r="AS15" s="47" t="s">
        <v>7</v>
      </c>
      <c r="AT15" s="48"/>
      <c r="AU15" s="47" t="s">
        <v>7</v>
      </c>
      <c r="AV15" s="48"/>
      <c r="AW15" s="47"/>
    </row>
    <row r="16" spans="1:239" x14ac:dyDescent="0.15">
      <c r="B16" s="40" t="s">
        <v>10</v>
      </c>
      <c r="C16" s="41" t="s">
        <v>7</v>
      </c>
      <c r="D16" s="42"/>
      <c r="E16" s="41" t="s">
        <v>7</v>
      </c>
      <c r="F16" s="41"/>
      <c r="G16" s="41" t="s">
        <v>7</v>
      </c>
      <c r="H16" s="41"/>
      <c r="I16" s="41" t="s">
        <v>7</v>
      </c>
      <c r="J16" s="41"/>
      <c r="K16" s="41" t="s">
        <v>7</v>
      </c>
      <c r="L16" s="41"/>
      <c r="M16" s="41" t="s">
        <v>7</v>
      </c>
      <c r="N16" s="41"/>
      <c r="O16" s="41">
        <f>O15/'[2]Tasa de cambio'!AL23</f>
        <v>125503351.90253344</v>
      </c>
      <c r="P16" s="41"/>
      <c r="Q16" s="41">
        <f>Q15/'[2]Tasa de cambio'!AN23</f>
        <v>75068875.417313725</v>
      </c>
      <c r="R16" s="41"/>
      <c r="S16" s="41">
        <f>S15/'[2]Tasa de cambio'!AP23</f>
        <v>164280521.01698491</v>
      </c>
      <c r="T16" s="41"/>
      <c r="U16" s="41">
        <f>U15/'[2]Tasa de cambio'!AR23</f>
        <v>212524657.83247796</v>
      </c>
      <c r="V16" s="41"/>
      <c r="W16" s="41">
        <f>W15/'[2]Tasa de cambio'!AT23</f>
        <v>232243284.30593258</v>
      </c>
      <c r="X16" s="42"/>
      <c r="Y16" s="41">
        <f>Y15/'[2]Tasa de cambio'!AV23</f>
        <v>237283145.66215453</v>
      </c>
      <c r="Z16" s="49"/>
      <c r="AA16" s="41">
        <f>AA15/'[2]Tasa de cambio'!AX23</f>
        <v>244188836.60296029</v>
      </c>
      <c r="AB16" s="42"/>
      <c r="AC16" s="41">
        <f>AC15/'[2]Tasa de cambio'!AZ23</f>
        <v>396496801.41734594</v>
      </c>
      <c r="AD16" s="41"/>
      <c r="AE16" s="41">
        <f>AE15/'[2]Tasa de cambio'!BB23</f>
        <v>273383625.77364099</v>
      </c>
      <c r="AF16" s="42"/>
      <c r="AG16" s="41">
        <f>AG15/'[2]Tasa de cambio'!BD23</f>
        <v>237503957.60506776</v>
      </c>
      <c r="AH16" s="41"/>
      <c r="AI16" s="41">
        <f>AI15/'[2]Tasa de cambio'!BF23</f>
        <v>113234196.30274644</v>
      </c>
      <c r="AJ16" s="41"/>
      <c r="AK16" s="41">
        <f>AK15/'[2]Tasa de cambio'!BH23</f>
        <v>214601773.16189441</v>
      </c>
      <c r="AL16" s="49"/>
      <c r="AM16" s="47" t="s">
        <v>7</v>
      </c>
      <c r="AN16" s="50"/>
      <c r="AO16" s="47" t="s">
        <v>7</v>
      </c>
      <c r="AP16" s="50"/>
      <c r="AQ16" s="47" t="s">
        <v>7</v>
      </c>
      <c r="AR16" s="50"/>
      <c r="AS16" s="47" t="s">
        <v>7</v>
      </c>
      <c r="AT16" s="50"/>
      <c r="AU16" s="47" t="s">
        <v>7</v>
      </c>
      <c r="AV16" s="50"/>
      <c r="AW16" s="47"/>
    </row>
    <row r="17" spans="2:50" x14ac:dyDescent="0.15">
      <c r="B17" s="51" t="s">
        <v>11</v>
      </c>
      <c r="C17" s="41" t="s">
        <v>7</v>
      </c>
      <c r="D17" s="42"/>
      <c r="E17" s="41" t="s">
        <v>7</v>
      </c>
      <c r="F17" s="42"/>
      <c r="G17" s="41" t="s">
        <v>7</v>
      </c>
      <c r="H17" s="42"/>
      <c r="I17" s="41" t="s">
        <v>7</v>
      </c>
      <c r="J17" s="42"/>
      <c r="K17" s="41" t="s">
        <v>7</v>
      </c>
      <c r="L17" s="42"/>
      <c r="M17" s="41" t="s">
        <v>7</v>
      </c>
      <c r="N17" s="42"/>
      <c r="O17" s="52">
        <f>O16/[2]PIB!AN28</f>
        <v>1.1922085605174909E-4</v>
      </c>
      <c r="P17" s="42"/>
      <c r="Q17" s="52">
        <f>Q16/[2]PIB!AP28</f>
        <v>6.7630283803691351E-5</v>
      </c>
      <c r="R17" s="42"/>
      <c r="S17" s="52">
        <f>S16/[2]PIB!AR28</f>
        <v>1.8252471490183255E-4</v>
      </c>
      <c r="T17" s="42"/>
      <c r="U17" s="52">
        <f>U16/[2]PIB!AT28</f>
        <v>2.009118336993774E-4</v>
      </c>
      <c r="V17" s="42"/>
      <c r="W17" s="52">
        <f>W16/[2]PIB!AV28</f>
        <v>1.9673511003831276E-4</v>
      </c>
      <c r="X17" s="42"/>
      <c r="Y17" s="52">
        <f>Y16/[2]PIB!AX28</f>
        <v>1.9755588466977437E-4</v>
      </c>
      <c r="Z17" s="53"/>
      <c r="AA17" s="52">
        <f>AA16/[2]PIB!AZ28</f>
        <v>1.9160422325164154E-4</v>
      </c>
      <c r="AB17" s="42"/>
      <c r="AC17" s="52">
        <f>AC16/[2]PIB!BB28</f>
        <v>3.0161735744542385E-4</v>
      </c>
      <c r="AD17" s="52"/>
      <c r="AE17" s="52">
        <f>AE16/[2]PIB!BD28</f>
        <v>2.3354802127746916E-4</v>
      </c>
      <c r="AF17" s="42"/>
      <c r="AG17" s="52">
        <f>AG16/[2]PIB!BF28</f>
        <v>2.2036363612474048E-4</v>
      </c>
      <c r="AH17" s="52"/>
      <c r="AI17" s="52">
        <f>AI16/[2]PIB!BH28</f>
        <v>9.8063485172790154E-5</v>
      </c>
      <c r="AJ17" s="52"/>
      <c r="AK17" s="52">
        <f>AK16/[2]PIB!BJ28</f>
        <v>1.7555604381879722E-4</v>
      </c>
      <c r="AL17" s="53"/>
      <c r="AM17" s="54" t="s">
        <v>7</v>
      </c>
      <c r="AN17" s="55"/>
      <c r="AO17" s="54" t="s">
        <v>7</v>
      </c>
      <c r="AP17" s="55"/>
      <c r="AQ17" s="54" t="s">
        <v>7</v>
      </c>
      <c r="AR17" s="55"/>
      <c r="AS17" s="54" t="s">
        <v>7</v>
      </c>
      <c r="AT17" s="55"/>
      <c r="AU17" s="54" t="s">
        <v>7</v>
      </c>
      <c r="AV17" s="55"/>
      <c r="AW17" s="54"/>
    </row>
    <row r="18" spans="2:50" s="1" customFormat="1" x14ac:dyDescent="0.15"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9"/>
      <c r="AX18" s="2"/>
    </row>
    <row r="19" spans="2:50" x14ac:dyDescent="0.15">
      <c r="B19" s="37" t="s">
        <v>12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39"/>
      <c r="AX19" s="62"/>
    </row>
    <row r="20" spans="2:50" x14ac:dyDescent="0.15">
      <c r="B20" s="40" t="s">
        <v>6</v>
      </c>
      <c r="C20" s="41">
        <v>3053075691</v>
      </c>
      <c r="D20" s="41"/>
      <c r="E20" s="41">
        <v>3102234587</v>
      </c>
      <c r="F20" s="41"/>
      <c r="G20" s="41">
        <v>1729681133</v>
      </c>
      <c r="H20" s="41"/>
      <c r="I20" s="41">
        <v>1675478288</v>
      </c>
      <c r="J20" s="41"/>
      <c r="K20" s="41">
        <v>1555869820</v>
      </c>
      <c r="L20" s="41"/>
      <c r="M20" s="41">
        <v>1112359070</v>
      </c>
      <c r="N20" s="41"/>
      <c r="O20" s="41">
        <v>1472269565</v>
      </c>
      <c r="P20" s="41"/>
      <c r="Q20" s="41">
        <v>938725266</v>
      </c>
      <c r="R20" s="41"/>
      <c r="S20" s="41">
        <v>2332042407</v>
      </c>
      <c r="T20" s="41"/>
      <c r="U20" s="41">
        <v>2804644627</v>
      </c>
      <c r="V20" s="41"/>
      <c r="W20" s="49">
        <f>1514108800+574204800+911127700</f>
        <v>2999441300</v>
      </c>
      <c r="X20" s="45" t="s">
        <v>8</v>
      </c>
      <c r="Y20" s="63">
        <f>1515457700+609163200+977831400</f>
        <v>3102452300</v>
      </c>
      <c r="Z20" s="45" t="s">
        <v>8</v>
      </c>
      <c r="AA20" s="63">
        <f>1293975520+796337451+1028246425</f>
        <v>3118559396</v>
      </c>
      <c r="AB20" s="45" t="s">
        <v>8</v>
      </c>
      <c r="AC20" s="63">
        <f>1791103053+800604956+2676410354</f>
        <v>5268118363</v>
      </c>
      <c r="AD20" s="45" t="s">
        <v>8</v>
      </c>
      <c r="AE20" s="63">
        <f>1925911787+455309136+1892280283</f>
        <v>4273501206</v>
      </c>
      <c r="AF20" s="45" t="s">
        <v>8</v>
      </c>
      <c r="AG20" s="63">
        <f>1956683243+626817929+1773830051</f>
        <v>4357331223</v>
      </c>
      <c r="AH20" s="45" t="s">
        <v>8</v>
      </c>
      <c r="AI20" s="63">
        <v>2235325287</v>
      </c>
      <c r="AJ20" s="45" t="s">
        <v>8</v>
      </c>
      <c r="AK20" s="63">
        <v>4114128655</v>
      </c>
      <c r="AL20" s="45" t="s">
        <v>8</v>
      </c>
      <c r="AM20" s="47" t="s">
        <v>7</v>
      </c>
      <c r="AN20" s="48"/>
      <c r="AO20" s="47" t="s">
        <v>7</v>
      </c>
      <c r="AP20" s="48"/>
      <c r="AQ20" s="47" t="s">
        <v>7</v>
      </c>
      <c r="AR20" s="48"/>
      <c r="AS20" s="47" t="s">
        <v>7</v>
      </c>
      <c r="AT20" s="48"/>
      <c r="AU20" s="47" t="s">
        <v>7</v>
      </c>
      <c r="AV20" s="48"/>
      <c r="AW20" s="64"/>
    </row>
    <row r="21" spans="2:50" x14ac:dyDescent="0.15">
      <c r="B21" s="40" t="s">
        <v>10</v>
      </c>
      <c r="C21" s="41">
        <f>+C20/'[2]Tasa de cambio'!Z23</f>
        <v>326799832.41175258</v>
      </c>
      <c r="D21" s="41"/>
      <c r="E21" s="41">
        <f>+E20/'[2]Tasa de cambio'!AB23</f>
        <v>321276716.39704329</v>
      </c>
      <c r="F21" s="41"/>
      <c r="G21" s="41">
        <f>+G20/'[2]Tasa de cambio'!AD23</f>
        <v>160318663.47442919</v>
      </c>
      <c r="H21" s="41"/>
      <c r="I21" s="41">
        <f>+I20/'[2]Tasa de cambio'!AF23</f>
        <v>148456781.54876706</v>
      </c>
      <c r="J21" s="41"/>
      <c r="K21" s="41">
        <f>+K20/'[2]Tasa de cambio'!AH23</f>
        <v>142767965.36333099</v>
      </c>
      <c r="L21" s="41"/>
      <c r="M21" s="41">
        <f>+M20/'[2]Tasa de cambio'!AJ23</f>
        <v>102058391.21834929</v>
      </c>
      <c r="N21" s="41"/>
      <c r="O21" s="41">
        <f>+O20/'[2]Tasa de cambio'!AL23</f>
        <v>134722158.05756214</v>
      </c>
      <c r="P21" s="41"/>
      <c r="Q21" s="41">
        <f>+Q20/'[2]Tasa de cambio'!AN23</f>
        <v>84344039.845279098</v>
      </c>
      <c r="R21" s="41"/>
      <c r="S21" s="41">
        <f>+S20/'[2]Tasa de cambio'!AP23</f>
        <v>172571629.94714534</v>
      </c>
      <c r="T21" s="41"/>
      <c r="U21" s="41">
        <f>+U20/'[2]Tasa de cambio'!AR23</f>
        <v>221956535.08722815</v>
      </c>
      <c r="V21" s="41"/>
      <c r="W21" s="41">
        <f>+W20/'[2]Tasa de cambio'!AT23</f>
        <v>241436274.1053623</v>
      </c>
      <c r="X21" s="41"/>
      <c r="Y21" s="41">
        <f>+Y20/'[2]Tasa de cambio'!AV23</f>
        <v>235579339.82351905</v>
      </c>
      <c r="Z21" s="41"/>
      <c r="AA21" s="41">
        <f>+AA20/'[2]Tasa de cambio'!AX23</f>
        <v>244171737.39043003</v>
      </c>
      <c r="AB21" s="41"/>
      <c r="AC21" s="41">
        <f>+AC20/'[2]Tasa de cambio'!AZ23</f>
        <v>396324106.01506871</v>
      </c>
      <c r="AD21" s="42"/>
      <c r="AE21" s="41">
        <f>+AE20/'[2]Tasa de cambio'!BB23</f>
        <v>273377230.14921075</v>
      </c>
      <c r="AF21" s="42"/>
      <c r="AG21" s="41">
        <f>+AG20/'[2]Tasa de cambio'!BD23</f>
        <v>237440567.97220898</v>
      </c>
      <c r="AH21" s="41"/>
      <c r="AI21" s="41">
        <f>+AI20/'[2]Tasa de cambio'!BF23</f>
        <v>113231823.84603928</v>
      </c>
      <c r="AJ21" s="41"/>
      <c r="AK21" s="41">
        <f>+AK20/'[2]Tasa de cambio'!BH23</f>
        <v>213783808.57403505</v>
      </c>
      <c r="AL21" s="65"/>
      <c r="AM21" s="47" t="s">
        <v>7</v>
      </c>
      <c r="AN21" s="66"/>
      <c r="AO21" s="47" t="s">
        <v>7</v>
      </c>
      <c r="AP21" s="66"/>
      <c r="AQ21" s="47" t="s">
        <v>7</v>
      </c>
      <c r="AR21" s="66"/>
      <c r="AS21" s="47" t="s">
        <v>7</v>
      </c>
      <c r="AT21" s="66"/>
      <c r="AU21" s="47" t="s">
        <v>7</v>
      </c>
      <c r="AV21" s="66"/>
      <c r="AW21" s="67"/>
    </row>
    <row r="22" spans="2:50" x14ac:dyDescent="0.15">
      <c r="B22" s="51" t="s">
        <v>11</v>
      </c>
      <c r="C22" s="53">
        <f>C21/[2]PIB!AB28</f>
        <v>4.3187327947298283E-4</v>
      </c>
      <c r="D22" s="53"/>
      <c r="E22" s="53">
        <f>E21/[2]PIB!AD28</f>
        <v>4.1610248830083131E-4</v>
      </c>
      <c r="F22" s="53"/>
      <c r="G22" s="53">
        <f>G21/[2]PIB!AF28</f>
        <v>2.1981445204919114E-4</v>
      </c>
      <c r="H22" s="53"/>
      <c r="I22" s="53">
        <f>I21/[2]PIB!AH28</f>
        <v>1.8978403980718844E-4</v>
      </c>
      <c r="J22" s="53"/>
      <c r="K22" s="53">
        <f>K21/[2]PIB!AJ28</f>
        <v>1.6270294497045955E-4</v>
      </c>
      <c r="L22" s="53"/>
      <c r="M22" s="53">
        <f>M21/[2]PIB!AL28</f>
        <v>1.046337273698413E-4</v>
      </c>
      <c r="N22" s="53"/>
      <c r="O22" s="53">
        <f>O21/[2]PIB!AN28</f>
        <v>1.2797818360449207E-4</v>
      </c>
      <c r="P22" s="53"/>
      <c r="Q22" s="53">
        <f>Q21/[2]PIB!AP28</f>
        <v>7.5986370119119571E-5</v>
      </c>
      <c r="R22" s="53"/>
      <c r="S22" s="53">
        <f>S21/[2]PIB!AR28</f>
        <v>1.9173659397507401E-4</v>
      </c>
      <c r="T22" s="53"/>
      <c r="U22" s="53">
        <f>U21/[2]PIB!AT28</f>
        <v>2.0982833201917716E-4</v>
      </c>
      <c r="V22" s="53"/>
      <c r="W22" s="53">
        <f>W21/[2]PIB!AV28</f>
        <v>2.045225638937683E-4</v>
      </c>
      <c r="X22" s="53"/>
      <c r="Y22" s="53">
        <f>Y21/[2]PIB!AX28</f>
        <v>1.9613733945950305E-4</v>
      </c>
      <c r="Z22" s="53"/>
      <c r="AA22" s="53">
        <f>AA21/[2]PIB!AZ28</f>
        <v>1.9159080625281123E-4</v>
      </c>
      <c r="AB22" s="53"/>
      <c r="AC22" s="53">
        <f>AC21/[2]PIB!BB28</f>
        <v>3.0148598707700817E-4</v>
      </c>
      <c r="AD22" s="53"/>
      <c r="AE22" s="53">
        <f>AE21/[2]PIB!BD28</f>
        <v>2.3354255757997708E-4</v>
      </c>
      <c r="AF22" s="42"/>
      <c r="AG22" s="53">
        <f>AG21/[2]PIB!BF28</f>
        <v>2.2030482123116887E-4</v>
      </c>
      <c r="AH22" s="53"/>
      <c r="AI22" s="53">
        <f>AI21/[2]PIB!BH28</f>
        <v>9.8061430569315914E-5</v>
      </c>
      <c r="AJ22" s="53"/>
      <c r="AK22" s="53">
        <f>AK21/[2]PIB!BJ28</f>
        <v>1.7488690383494381E-4</v>
      </c>
      <c r="AL22" s="53"/>
      <c r="AM22" s="54" t="s">
        <v>7</v>
      </c>
      <c r="AN22" s="55"/>
      <c r="AO22" s="54" t="s">
        <v>7</v>
      </c>
      <c r="AP22" s="55"/>
      <c r="AQ22" s="54" t="s">
        <v>7</v>
      </c>
      <c r="AR22" s="55"/>
      <c r="AS22" s="54" t="s">
        <v>7</v>
      </c>
      <c r="AT22" s="55"/>
      <c r="AU22" s="54" t="s">
        <v>7</v>
      </c>
      <c r="AV22" s="55"/>
      <c r="AW22" s="68"/>
    </row>
    <row r="23" spans="2:50" s="1" customFormat="1" x14ac:dyDescent="0.15">
      <c r="B23" s="69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9"/>
      <c r="AX23" s="2"/>
    </row>
    <row r="24" spans="2:50" x14ac:dyDescent="0.15">
      <c r="B24" s="37" t="s">
        <v>13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39"/>
    </row>
    <row r="25" spans="2:50" x14ac:dyDescent="0.15">
      <c r="B25" s="70" t="s">
        <v>14</v>
      </c>
      <c r="C25" s="71" t="s">
        <v>7</v>
      </c>
      <c r="D25" s="71"/>
      <c r="E25" s="71" t="s">
        <v>7</v>
      </c>
      <c r="F25" s="71"/>
      <c r="G25" s="71" t="s">
        <v>7</v>
      </c>
      <c r="H25" s="71"/>
      <c r="I25" s="42" t="s">
        <v>7</v>
      </c>
      <c r="J25" s="42"/>
      <c r="K25" s="42" t="s">
        <v>7</v>
      </c>
      <c r="L25" s="42"/>
      <c r="M25" s="42" t="s">
        <v>7</v>
      </c>
      <c r="N25" s="42"/>
      <c r="O25" s="42" t="s">
        <v>7</v>
      </c>
      <c r="P25" s="42"/>
      <c r="Q25" s="72">
        <f>2535+3664</f>
        <v>6199</v>
      </c>
      <c r="R25" s="42" t="s">
        <v>15</v>
      </c>
      <c r="S25" s="72">
        <v>16087</v>
      </c>
      <c r="T25" s="42" t="s">
        <v>15</v>
      </c>
      <c r="U25" s="72">
        <v>12694</v>
      </c>
      <c r="V25" s="42" t="s">
        <v>15</v>
      </c>
      <c r="W25" s="72">
        <v>6179</v>
      </c>
      <c r="X25" s="42" t="s">
        <v>15</v>
      </c>
      <c r="Y25" s="72">
        <v>8580</v>
      </c>
      <c r="Z25" s="42" t="s">
        <v>15</v>
      </c>
      <c r="AA25" s="72">
        <v>4142</v>
      </c>
      <c r="AB25" s="42" t="s">
        <v>15</v>
      </c>
      <c r="AC25" s="72">
        <v>9716</v>
      </c>
      <c r="AD25" s="42" t="s">
        <v>15</v>
      </c>
      <c r="AE25" s="49">
        <v>2909</v>
      </c>
      <c r="AF25" s="42" t="s">
        <v>15</v>
      </c>
      <c r="AG25" s="49">
        <v>2821</v>
      </c>
      <c r="AH25" s="42" t="s">
        <v>15</v>
      </c>
      <c r="AI25" s="73">
        <f>(1166+419)</f>
        <v>1585</v>
      </c>
      <c r="AJ25" s="74" t="s">
        <v>15</v>
      </c>
      <c r="AK25" s="73">
        <v>3612</v>
      </c>
      <c r="AL25" s="66" t="s">
        <v>9</v>
      </c>
      <c r="AM25" s="47" t="s">
        <v>7</v>
      </c>
      <c r="AN25" s="66"/>
      <c r="AO25" s="47" t="s">
        <v>7</v>
      </c>
      <c r="AP25" s="65"/>
      <c r="AQ25" s="47" t="s">
        <v>7</v>
      </c>
      <c r="AR25" s="65"/>
      <c r="AS25" s="47" t="s">
        <v>7</v>
      </c>
      <c r="AT25" s="65"/>
      <c r="AU25" s="47" t="s">
        <v>7</v>
      </c>
      <c r="AV25" s="65"/>
      <c r="AW25" s="75"/>
    </row>
    <row r="26" spans="2:50" x14ac:dyDescent="0.15">
      <c r="B26" s="70" t="s">
        <v>16</v>
      </c>
      <c r="C26" s="42" t="s">
        <v>7</v>
      </c>
      <c r="D26" s="42"/>
      <c r="E26" s="42" t="s">
        <v>7</v>
      </c>
      <c r="F26" s="42"/>
      <c r="G26" s="42" t="s">
        <v>7</v>
      </c>
      <c r="H26" s="42"/>
      <c r="I26" s="42" t="s">
        <v>7</v>
      </c>
      <c r="J26" s="42"/>
      <c r="K26" s="42" t="s">
        <v>7</v>
      </c>
      <c r="L26" s="42"/>
      <c r="M26" s="42" t="s">
        <v>7</v>
      </c>
      <c r="N26" s="42"/>
      <c r="O26" s="42" t="s">
        <v>7</v>
      </c>
      <c r="P26" s="42"/>
      <c r="Q26" s="42" t="s">
        <v>7</v>
      </c>
      <c r="R26" s="42"/>
      <c r="S26" s="72">
        <v>5631</v>
      </c>
      <c r="T26" s="42" t="s">
        <v>15</v>
      </c>
      <c r="U26" s="72">
        <v>7984</v>
      </c>
      <c r="V26" s="42" t="s">
        <v>15</v>
      </c>
      <c r="W26" s="72">
        <v>3507</v>
      </c>
      <c r="X26" s="42" t="s">
        <v>15</v>
      </c>
      <c r="Y26" s="72">
        <v>6799</v>
      </c>
      <c r="Z26" s="42" t="s">
        <v>15</v>
      </c>
      <c r="AA26" s="72">
        <v>4151</v>
      </c>
      <c r="AB26" s="42" t="s">
        <v>15</v>
      </c>
      <c r="AC26" s="72">
        <v>4348</v>
      </c>
      <c r="AD26" s="42" t="s">
        <v>15</v>
      </c>
      <c r="AE26" s="42" t="s">
        <v>7</v>
      </c>
      <c r="AF26" s="42"/>
      <c r="AG26" s="42" t="s">
        <v>7</v>
      </c>
      <c r="AH26" s="42"/>
      <c r="AI26" s="55" t="s">
        <v>7</v>
      </c>
      <c r="AJ26" s="76" t="s">
        <v>17</v>
      </c>
      <c r="AK26" s="55" t="s">
        <v>7</v>
      </c>
      <c r="AL26" s="77"/>
      <c r="AM26" s="47" t="s">
        <v>7</v>
      </c>
      <c r="AN26" s="78"/>
      <c r="AO26" s="47" t="s">
        <v>7</v>
      </c>
      <c r="AP26" s="77"/>
      <c r="AQ26" s="47" t="s">
        <v>7</v>
      </c>
      <c r="AR26" s="78"/>
      <c r="AS26" s="54" t="s">
        <v>7</v>
      </c>
      <c r="AT26" s="78"/>
      <c r="AU26" s="54" t="s">
        <v>7</v>
      </c>
      <c r="AV26" s="78"/>
      <c r="AW26" s="65"/>
    </row>
    <row r="27" spans="2:50" x14ac:dyDescent="0.15"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73"/>
      <c r="AJ27" s="76" t="s">
        <v>17</v>
      </c>
      <c r="AK27" s="73"/>
      <c r="AL27" s="77"/>
      <c r="AM27" s="54"/>
      <c r="AN27" s="78"/>
      <c r="AO27" s="65"/>
      <c r="AP27" s="78"/>
      <c r="AQ27" s="65"/>
      <c r="AR27" s="78"/>
      <c r="AS27" s="65"/>
      <c r="AT27" s="78"/>
      <c r="AU27" s="65"/>
      <c r="AV27" s="78"/>
    </row>
    <row r="28" spans="2:50" x14ac:dyDescent="0.15">
      <c r="B28" s="37" t="s">
        <v>18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79" t="s">
        <v>17</v>
      </c>
      <c r="AK28" s="60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39"/>
    </row>
    <row r="29" spans="2:50" s="1" customFormat="1" ht="13" x14ac:dyDescent="0.15">
      <c r="B29" s="80" t="s">
        <v>19</v>
      </c>
      <c r="C29" s="47">
        <v>493949</v>
      </c>
      <c r="D29" s="42" t="s">
        <v>15</v>
      </c>
      <c r="E29" s="47">
        <v>494298</v>
      </c>
      <c r="F29" s="42" t="s">
        <v>15</v>
      </c>
      <c r="G29" s="47">
        <v>150977</v>
      </c>
      <c r="H29" s="42" t="s">
        <v>15</v>
      </c>
      <c r="I29" s="47">
        <v>153307</v>
      </c>
      <c r="J29" s="42" t="s">
        <v>15</v>
      </c>
      <c r="K29" s="47">
        <v>156810</v>
      </c>
      <c r="L29" s="42" t="s">
        <v>15</v>
      </c>
      <c r="M29" s="47">
        <v>64246</v>
      </c>
      <c r="N29" s="42" t="s">
        <v>15</v>
      </c>
      <c r="O29" s="47">
        <v>265731</v>
      </c>
      <c r="P29" s="42" t="s">
        <v>15</v>
      </c>
      <c r="Q29" s="72">
        <v>156716</v>
      </c>
      <c r="R29" s="42" t="s">
        <v>15</v>
      </c>
      <c r="S29" s="72">
        <v>236160</v>
      </c>
      <c r="T29" s="42" t="s">
        <v>15</v>
      </c>
      <c r="U29" s="73">
        <v>468110</v>
      </c>
      <c r="V29" s="42" t="s">
        <v>15</v>
      </c>
      <c r="W29" s="72">
        <v>409968</v>
      </c>
      <c r="X29" s="42" t="s">
        <v>15</v>
      </c>
      <c r="Y29" s="47">
        <v>382832</v>
      </c>
      <c r="Z29" s="42" t="s">
        <v>15</v>
      </c>
      <c r="AA29" s="47">
        <f>195677+118320+66849</f>
        <v>380846</v>
      </c>
      <c r="AB29" s="42" t="s">
        <v>15</v>
      </c>
      <c r="AC29" s="47">
        <v>757302</v>
      </c>
      <c r="AD29" s="42" t="s">
        <v>15</v>
      </c>
      <c r="AE29" s="47">
        <v>782843</v>
      </c>
      <c r="AF29" s="42" t="s">
        <v>15</v>
      </c>
      <c r="AG29" s="47">
        <v>196545</v>
      </c>
      <c r="AH29" s="42" t="s">
        <v>15</v>
      </c>
      <c r="AI29" s="73">
        <f>(84534+120714)</f>
        <v>205248</v>
      </c>
      <c r="AJ29" s="76" t="s">
        <v>15</v>
      </c>
      <c r="AK29" s="73">
        <v>436560</v>
      </c>
      <c r="AL29" s="66" t="s">
        <v>9</v>
      </c>
      <c r="AM29" s="47" t="s">
        <v>7</v>
      </c>
      <c r="AN29" s="66"/>
      <c r="AO29" s="47" t="s">
        <v>7</v>
      </c>
      <c r="AP29" s="66"/>
      <c r="AQ29" s="47" t="s">
        <v>7</v>
      </c>
      <c r="AR29" s="66"/>
      <c r="AS29" s="47" t="s">
        <v>7</v>
      </c>
      <c r="AT29" s="66"/>
      <c r="AU29" s="47" t="s">
        <v>7</v>
      </c>
      <c r="AV29" s="66"/>
      <c r="AW29" s="47"/>
      <c r="AX29" s="2"/>
    </row>
    <row r="30" spans="2:50" s="1" customFormat="1" ht="13" x14ac:dyDescent="0.15">
      <c r="B30" s="81" t="s">
        <v>20</v>
      </c>
      <c r="C30" s="53">
        <f>+C29/[2]Población!Y23</f>
        <v>4.8300244841130071E-3</v>
      </c>
      <c r="D30" s="53"/>
      <c r="E30" s="53">
        <f>+E29/[2]Población!AA23</f>
        <v>4.7763338873932047E-3</v>
      </c>
      <c r="F30" s="53"/>
      <c r="G30" s="53">
        <f>+G29/[2]Población!AC23</f>
        <v>1.442059653599939E-3</v>
      </c>
      <c r="H30" s="53"/>
      <c r="I30" s="53">
        <f>+I29/[2]Población!AE23</f>
        <v>1.4466798969080506E-3</v>
      </c>
      <c r="J30" s="53"/>
      <c r="K30" s="53">
        <f>+K29/[2]Población!AG23</f>
        <v>1.460005200750622E-3</v>
      </c>
      <c r="L30" s="53"/>
      <c r="M30" s="53">
        <f>+M29/[2]Población!AI23</f>
        <v>5.8918899654232103E-4</v>
      </c>
      <c r="N30" s="53"/>
      <c r="O30" s="53">
        <f>+O29/[2]Población!AK23</f>
        <v>2.3977037697974694E-3</v>
      </c>
      <c r="P30" s="53"/>
      <c r="Q30" s="53">
        <f>+Q29/[2]Población!AM23</f>
        <v>1.3907214355644371E-3</v>
      </c>
      <c r="R30" s="53"/>
      <c r="S30" s="53">
        <f>+S29/[2]Población!AO23</f>
        <v>2.061712454226389E-3</v>
      </c>
      <c r="T30" s="53"/>
      <c r="U30" s="53">
        <f>+U29/[2]Población!AQ23</f>
        <v>4.0240204388707016E-3</v>
      </c>
      <c r="V30" s="53"/>
      <c r="W30" s="53">
        <f>+W29/[2]Población!AS23</f>
        <v>3.4734306103230057E-3</v>
      </c>
      <c r="X30" s="53"/>
      <c r="Y30" s="53">
        <f>+Y29/[2]Población!AU23</f>
        <v>3.198327579577674E-3</v>
      </c>
      <c r="Z30" s="53"/>
      <c r="AA30" s="53">
        <f>+AA29/[2]Población!AW23</f>
        <v>3.1385811374817301E-3</v>
      </c>
      <c r="AB30" s="53"/>
      <c r="AC30" s="53">
        <f>+AC29/[2]Población!AY23</f>
        <v>6.1580273789044815E-3</v>
      </c>
      <c r="AD30" s="53"/>
      <c r="AE30" s="53">
        <f>+AE29/[2]Población!BA23</f>
        <v>6.2822240711732716E-3</v>
      </c>
      <c r="AF30" s="53"/>
      <c r="AG30" s="53">
        <f>+AG29/[2]Población!BC23</f>
        <v>1.5568167909770227E-3</v>
      </c>
      <c r="AH30" s="53"/>
      <c r="AI30" s="53">
        <f>+AI29/[2]Población!BE23</f>
        <v>1.605035339187451E-3</v>
      </c>
      <c r="AJ30" s="76" t="s">
        <v>17</v>
      </c>
      <c r="AK30" s="53">
        <f>+AK29/[2]Población!BG23</f>
        <v>3.3711497373052264E-3</v>
      </c>
      <c r="AL30" s="53"/>
      <c r="AM30" s="47" t="s">
        <v>7</v>
      </c>
      <c r="AN30" s="55"/>
      <c r="AO30" s="47" t="s">
        <v>7</v>
      </c>
      <c r="AP30" s="55"/>
      <c r="AQ30" s="47" t="s">
        <v>7</v>
      </c>
      <c r="AR30" s="55"/>
      <c r="AS30" s="47" t="s">
        <v>7</v>
      </c>
      <c r="AT30" s="55"/>
      <c r="AU30" s="47" t="s">
        <v>7</v>
      </c>
      <c r="AV30" s="55"/>
      <c r="AW30" s="68"/>
      <c r="AX30" s="2"/>
    </row>
    <row r="31" spans="2:50" s="1" customFormat="1" ht="13" x14ac:dyDescent="0.15">
      <c r="B31" s="81" t="s">
        <v>21</v>
      </c>
      <c r="C31" s="71" t="s">
        <v>7</v>
      </c>
      <c r="D31" s="53"/>
      <c r="E31" s="71" t="s">
        <v>7</v>
      </c>
      <c r="F31" s="53"/>
      <c r="G31" s="71" t="s">
        <v>7</v>
      </c>
      <c r="H31" s="53"/>
      <c r="I31" s="71" t="s">
        <v>7</v>
      </c>
      <c r="J31" s="53"/>
      <c r="K31" s="71" t="s">
        <v>7</v>
      </c>
      <c r="L31" s="53"/>
      <c r="M31" s="71" t="s">
        <v>7</v>
      </c>
      <c r="N31" s="53"/>
      <c r="O31" s="71" t="s">
        <v>7</v>
      </c>
      <c r="P31" s="53"/>
      <c r="Q31" s="71" t="s">
        <v>7</v>
      </c>
      <c r="R31" s="53"/>
      <c r="S31" s="71" t="s">
        <v>7</v>
      </c>
      <c r="T31" s="57"/>
      <c r="U31" s="71" t="s">
        <v>7</v>
      </c>
      <c r="V31" s="57"/>
      <c r="W31" s="53">
        <f>171830/W29</f>
        <v>0.41913027358232835</v>
      </c>
      <c r="X31" s="42" t="s">
        <v>15</v>
      </c>
      <c r="Y31" s="71" t="s">
        <v>7</v>
      </c>
      <c r="Z31" s="53"/>
      <c r="AA31" s="71" t="s">
        <v>7</v>
      </c>
      <c r="AB31" s="71"/>
      <c r="AC31" s="71" t="s">
        <v>7</v>
      </c>
      <c r="AD31" s="55"/>
      <c r="AE31" s="71" t="s">
        <v>7</v>
      </c>
      <c r="AF31" s="71"/>
      <c r="AG31" s="71" t="s">
        <v>7</v>
      </c>
      <c r="AH31" s="55"/>
      <c r="AI31" s="71" t="s">
        <v>7</v>
      </c>
      <c r="AJ31" s="82" t="s">
        <v>17</v>
      </c>
      <c r="AK31" s="71" t="s">
        <v>7</v>
      </c>
      <c r="AL31" s="77"/>
      <c r="AM31" s="54" t="s">
        <v>7</v>
      </c>
      <c r="AN31" s="77"/>
      <c r="AO31" s="54" t="s">
        <v>7</v>
      </c>
      <c r="AP31" s="77"/>
      <c r="AQ31" s="54" t="s">
        <v>7</v>
      </c>
      <c r="AR31" s="77"/>
      <c r="AS31" s="54" t="s">
        <v>7</v>
      </c>
      <c r="AT31" s="77"/>
      <c r="AU31" s="54" t="s">
        <v>7</v>
      </c>
      <c r="AV31" s="77"/>
      <c r="AW31" s="68"/>
      <c r="AX31" s="2"/>
    </row>
    <row r="32" spans="2:50" s="1" customFormat="1" ht="13" x14ac:dyDescent="0.15">
      <c r="B32" s="81" t="s">
        <v>22</v>
      </c>
      <c r="C32" s="71" t="s">
        <v>7</v>
      </c>
      <c r="D32" s="53"/>
      <c r="E32" s="71" t="s">
        <v>7</v>
      </c>
      <c r="F32" s="53"/>
      <c r="G32" s="71" t="s">
        <v>7</v>
      </c>
      <c r="H32" s="53"/>
      <c r="I32" s="71" t="s">
        <v>7</v>
      </c>
      <c r="J32" s="53"/>
      <c r="K32" s="71" t="s">
        <v>7</v>
      </c>
      <c r="L32" s="53"/>
      <c r="M32" s="71" t="s">
        <v>7</v>
      </c>
      <c r="N32" s="53"/>
      <c r="O32" s="71" t="s">
        <v>7</v>
      </c>
      <c r="P32" s="53"/>
      <c r="Q32" s="71" t="s">
        <v>7</v>
      </c>
      <c r="R32" s="53"/>
      <c r="S32" s="71" t="s">
        <v>7</v>
      </c>
      <c r="T32" s="53"/>
      <c r="U32" s="71" t="s">
        <v>7</v>
      </c>
      <c r="V32" s="53"/>
      <c r="W32" s="53">
        <f>238138/W29</f>
        <v>0.58086972641767165</v>
      </c>
      <c r="X32" s="42" t="s">
        <v>15</v>
      </c>
      <c r="Y32" s="71" t="s">
        <v>7</v>
      </c>
      <c r="Z32" s="53"/>
      <c r="AA32" s="71" t="s">
        <v>7</v>
      </c>
      <c r="AB32" s="71"/>
      <c r="AC32" s="71" t="s">
        <v>7</v>
      </c>
      <c r="AD32" s="55"/>
      <c r="AE32" s="71" t="s">
        <v>7</v>
      </c>
      <c r="AF32" s="71"/>
      <c r="AG32" s="71" t="s">
        <v>7</v>
      </c>
      <c r="AH32" s="55"/>
      <c r="AI32" s="71" t="s">
        <v>7</v>
      </c>
      <c r="AJ32" s="82" t="s">
        <v>17</v>
      </c>
      <c r="AK32" s="71" t="s">
        <v>7</v>
      </c>
      <c r="AL32" s="77"/>
      <c r="AM32" s="47" t="s">
        <v>7</v>
      </c>
      <c r="AN32" s="77"/>
      <c r="AO32" s="47" t="s">
        <v>7</v>
      </c>
      <c r="AP32" s="77"/>
      <c r="AQ32" s="47" t="s">
        <v>7</v>
      </c>
      <c r="AR32" s="77"/>
      <c r="AS32" s="47" t="s">
        <v>7</v>
      </c>
      <c r="AT32" s="77"/>
      <c r="AU32" s="47" t="s">
        <v>7</v>
      </c>
      <c r="AV32" s="77"/>
      <c r="AW32" s="68"/>
      <c r="AX32" s="2"/>
    </row>
    <row r="33" spans="1:50" s="1" customFormat="1" ht="13" x14ac:dyDescent="0.15">
      <c r="B33" s="80" t="s">
        <v>23</v>
      </c>
      <c r="C33" s="71" t="s">
        <v>7</v>
      </c>
      <c r="D33" s="71"/>
      <c r="E33" s="71" t="s">
        <v>7</v>
      </c>
      <c r="F33" s="71"/>
      <c r="G33" s="71" t="s">
        <v>7</v>
      </c>
      <c r="H33" s="71"/>
      <c r="I33" s="71" t="s">
        <v>7</v>
      </c>
      <c r="J33" s="71"/>
      <c r="K33" s="71" t="s">
        <v>7</v>
      </c>
      <c r="L33" s="71"/>
      <c r="M33" s="71" t="s">
        <v>7</v>
      </c>
      <c r="N33" s="71"/>
      <c r="O33" s="71" t="s">
        <v>7</v>
      </c>
      <c r="P33" s="71"/>
      <c r="Q33" s="71" t="s">
        <v>7</v>
      </c>
      <c r="R33" s="71"/>
      <c r="S33" s="72">
        <v>97610</v>
      </c>
      <c r="T33" s="42" t="s">
        <v>15</v>
      </c>
      <c r="U33" s="72">
        <v>217190</v>
      </c>
      <c r="V33" s="42" t="s">
        <v>15</v>
      </c>
      <c r="W33" s="71" t="s">
        <v>7</v>
      </c>
      <c r="X33" s="71"/>
      <c r="Y33" s="72">
        <v>407774</v>
      </c>
      <c r="Z33" s="42" t="s">
        <v>15</v>
      </c>
      <c r="AA33" s="72">
        <v>360390</v>
      </c>
      <c r="AB33" s="42" t="s">
        <v>15</v>
      </c>
      <c r="AC33" s="72">
        <v>425376</v>
      </c>
      <c r="AD33" s="42" t="s">
        <v>15</v>
      </c>
      <c r="AE33" s="71" t="s">
        <v>7</v>
      </c>
      <c r="AF33" s="71"/>
      <c r="AG33" s="47">
        <v>97861</v>
      </c>
      <c r="AH33" s="42" t="s">
        <v>15</v>
      </c>
      <c r="AI33" s="50">
        <v>118786</v>
      </c>
      <c r="AJ33" s="76" t="s">
        <v>15</v>
      </c>
      <c r="AK33" s="50">
        <v>315771</v>
      </c>
      <c r="AL33" s="66" t="s">
        <v>9</v>
      </c>
      <c r="AM33" s="47" t="s">
        <v>7</v>
      </c>
      <c r="AN33" s="66"/>
      <c r="AO33" s="47" t="s">
        <v>7</v>
      </c>
      <c r="AP33" s="66"/>
      <c r="AQ33" s="47" t="s">
        <v>7</v>
      </c>
      <c r="AR33" s="66"/>
      <c r="AS33" s="47" t="s">
        <v>7</v>
      </c>
      <c r="AT33" s="66"/>
      <c r="AU33" s="47" t="s">
        <v>7</v>
      </c>
      <c r="AV33" s="66"/>
      <c r="AW33" s="47"/>
      <c r="AX33" s="2"/>
    </row>
    <row r="34" spans="1:50" s="1" customFormat="1" ht="13" x14ac:dyDescent="0.15">
      <c r="B34" s="83" t="s">
        <v>20</v>
      </c>
      <c r="C34" s="71" t="s">
        <v>7</v>
      </c>
      <c r="D34" s="57"/>
      <c r="E34" s="71" t="s">
        <v>7</v>
      </c>
      <c r="F34" s="57"/>
      <c r="G34" s="71" t="s">
        <v>7</v>
      </c>
      <c r="H34" s="57"/>
      <c r="I34" s="71" t="s">
        <v>7</v>
      </c>
      <c r="J34" s="57"/>
      <c r="K34" s="71" t="s">
        <v>7</v>
      </c>
      <c r="L34" s="57"/>
      <c r="M34" s="71" t="s">
        <v>7</v>
      </c>
      <c r="N34" s="57"/>
      <c r="O34" s="71" t="s">
        <v>7</v>
      </c>
      <c r="P34" s="57"/>
      <c r="Q34" s="71" t="s">
        <v>7</v>
      </c>
      <c r="R34" s="84"/>
      <c r="S34" s="53">
        <f>(S33/[2]Población!AO23)</f>
        <v>8.521500366575111E-4</v>
      </c>
      <c r="T34" s="53"/>
      <c r="U34" s="53">
        <f>(U33/[2]Población!AQ23)</f>
        <v>1.8670333877044449E-3</v>
      </c>
      <c r="V34" s="53"/>
      <c r="W34" s="53"/>
      <c r="X34" s="53"/>
      <c r="Y34" s="53">
        <f>(Y33/[2]Población!AU23)</f>
        <v>3.4067027584807606E-3</v>
      </c>
      <c r="Z34" s="53"/>
      <c r="AA34" s="53">
        <f>(AA33/[2]Población!AW23)</f>
        <v>2.9700016703261703E-3</v>
      </c>
      <c r="AB34" s="85"/>
      <c r="AC34" s="53">
        <f>(AC33/[2]Población!AY23)</f>
        <v>3.4589596413701178E-3</v>
      </c>
      <c r="AD34" s="85"/>
      <c r="AE34" s="85" t="s">
        <v>7</v>
      </c>
      <c r="AF34" s="85"/>
      <c r="AG34" s="53">
        <f>(AG33/[2]Población!BC23)</f>
        <v>7.7514893780967424E-4</v>
      </c>
      <c r="AH34" s="85"/>
      <c r="AI34" s="53">
        <f>(AI33/[2]Población!BE23)</f>
        <v>9.289041929798124E-4</v>
      </c>
      <c r="AJ34" s="53"/>
      <c r="AK34" s="53">
        <f>(AK33/[2]Población!BG23)</f>
        <v>2.4384078332843335E-3</v>
      </c>
      <c r="AL34" s="86"/>
      <c r="AM34" s="54" t="s">
        <v>7</v>
      </c>
      <c r="AN34" s="58"/>
      <c r="AO34" s="54" t="s">
        <v>7</v>
      </c>
      <c r="AP34" s="58"/>
      <c r="AQ34" s="54" t="s">
        <v>7</v>
      </c>
      <c r="AR34" s="58"/>
      <c r="AS34" s="54" t="s">
        <v>7</v>
      </c>
      <c r="AT34" s="58"/>
      <c r="AU34" s="54" t="s">
        <v>7</v>
      </c>
      <c r="AV34" s="58"/>
      <c r="AW34" s="58"/>
      <c r="AX34" s="2"/>
    </row>
    <row r="35" spans="1:50" s="1" customFormat="1" x14ac:dyDescent="0.15">
      <c r="B35" s="87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88"/>
      <c r="V35" s="59"/>
      <c r="W35" s="88"/>
      <c r="X35" s="59"/>
      <c r="Y35" s="58"/>
      <c r="Z35" s="58"/>
      <c r="AA35" s="58"/>
      <c r="AB35" s="59"/>
      <c r="AC35" s="58"/>
      <c r="AD35" s="58"/>
      <c r="AE35" s="58"/>
      <c r="AF35" s="59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2"/>
    </row>
    <row r="36" spans="1:50" x14ac:dyDescent="0.1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1:50" x14ac:dyDescent="0.15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"/>
    </row>
    <row r="38" spans="1:50" x14ac:dyDescent="0.15">
      <c r="A38" s="1"/>
      <c r="B38" s="109" t="s">
        <v>24</v>
      </c>
      <c r="C38" s="110"/>
      <c r="D38" s="1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15">
      <c r="B39" s="15" t="s">
        <v>25</v>
      </c>
      <c r="C39" s="16"/>
      <c r="D39" s="31"/>
    </row>
    <row r="40" spans="1:50" s="1" customFormat="1" x14ac:dyDescent="0.15">
      <c r="B40" s="17" t="s">
        <v>26</v>
      </c>
      <c r="C40" s="18"/>
      <c r="D40" s="18"/>
    </row>
    <row r="41" spans="1:50" s="1" customFormat="1" x14ac:dyDescent="0.15">
      <c r="B41" s="17"/>
      <c r="C41" s="18"/>
      <c r="D41" s="18"/>
    </row>
    <row r="42" spans="1:50" s="1" customFormat="1" x14ac:dyDescent="0.15">
      <c r="B42" s="109" t="s">
        <v>27</v>
      </c>
      <c r="C42" s="110"/>
      <c r="D42" s="110"/>
    </row>
    <row r="43" spans="1:50" s="1" customFormat="1" ht="15" x14ac:dyDescent="0.2">
      <c r="B43" s="89"/>
      <c r="C43" s="18"/>
      <c r="D43" s="18"/>
      <c r="AN43" s="19"/>
    </row>
    <row r="44" spans="1:50" s="1" customFormat="1" x14ac:dyDescent="0.15">
      <c r="B44" s="109" t="s">
        <v>28</v>
      </c>
      <c r="C44" s="110"/>
      <c r="D44" s="111"/>
    </row>
    <row r="45" spans="1:50" ht="40.5" customHeight="1" x14ac:dyDescent="0.15">
      <c r="B45" s="90" t="s">
        <v>29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2"/>
    </row>
    <row r="46" spans="1:50" x14ac:dyDescent="0.15">
      <c r="B46" s="90" t="s">
        <v>30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2"/>
    </row>
    <row r="47" spans="1:50" s="20" customFormat="1" x14ac:dyDescent="0.15">
      <c r="B47" s="24" t="s">
        <v>31</v>
      </c>
      <c r="C47" s="21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3"/>
    </row>
    <row r="48" spans="1:50" s="20" customFormat="1" x14ac:dyDescent="0.15">
      <c r="B48" s="24" t="s">
        <v>32</v>
      </c>
      <c r="C48" s="21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3"/>
    </row>
    <row r="49" spans="2:50" s="20" customFormat="1" x14ac:dyDescent="0.15">
      <c r="B49" s="24"/>
      <c r="C49" s="25"/>
      <c r="D49" s="25"/>
    </row>
    <row r="50" spans="2:50" s="20" customFormat="1" x14ac:dyDescent="0.15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</row>
    <row r="51" spans="2:50" s="1" customFormat="1" x14ac:dyDescent="0.15">
      <c r="B51" s="29"/>
      <c r="C51" s="30"/>
      <c r="D51" s="30"/>
      <c r="AX51" s="2"/>
    </row>
    <row r="52" spans="2:50" x14ac:dyDescent="0.15">
      <c r="B52" s="112"/>
      <c r="C52" s="113"/>
      <c r="D52" s="113"/>
    </row>
    <row r="53" spans="2:50" x14ac:dyDescent="0.15">
      <c r="B53" s="114"/>
      <c r="C53" s="115"/>
      <c r="D53" s="115"/>
    </row>
    <row r="54" spans="2:50" x14ac:dyDescent="0.15">
      <c r="B54" s="90"/>
      <c r="C54" s="91"/>
      <c r="D54" s="92"/>
    </row>
    <row r="55" spans="2:50" x14ac:dyDescent="0.15">
      <c r="B55" s="112"/>
      <c r="C55" s="113"/>
      <c r="D55" s="113"/>
    </row>
    <row r="56" spans="2:50" x14ac:dyDescent="0.15">
      <c r="B56" s="112"/>
      <c r="C56" s="113"/>
      <c r="D56" s="113"/>
    </row>
    <row r="57" spans="2:50" x14ac:dyDescent="0.15">
      <c r="B57" s="112"/>
      <c r="C57" s="113"/>
      <c r="D57" s="113"/>
    </row>
    <row r="58" spans="2:50" x14ac:dyDescent="0.15">
      <c r="B58" s="112"/>
      <c r="C58" s="113"/>
      <c r="D58" s="113"/>
    </row>
    <row r="59" spans="2:50" x14ac:dyDescent="0.15">
      <c r="B59" s="112"/>
      <c r="C59" s="113"/>
      <c r="D59" s="113"/>
    </row>
    <row r="60" spans="2:50" x14ac:dyDescent="0.15">
      <c r="B60" s="112"/>
      <c r="C60" s="113"/>
      <c r="D60" s="113"/>
    </row>
    <row r="61" spans="2:50" x14ac:dyDescent="0.15">
      <c r="B61" s="112"/>
      <c r="C61" s="113"/>
      <c r="D61" s="113"/>
    </row>
    <row r="62" spans="2:50" x14ac:dyDescent="0.15">
      <c r="B62" s="112"/>
      <c r="C62" s="113"/>
      <c r="D62" s="113"/>
    </row>
    <row r="63" spans="2:50" x14ac:dyDescent="0.15">
      <c r="B63" s="112"/>
      <c r="C63" s="113"/>
      <c r="D63" s="113"/>
    </row>
  </sheetData>
  <mergeCells count="24"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46:Q46"/>
    <mergeCell ref="B3:D3"/>
    <mergeCell ref="B4:AW4"/>
    <mergeCell ref="B5:AW5"/>
    <mergeCell ref="B6:AW6"/>
    <mergeCell ref="B7:D7"/>
    <mergeCell ref="B8:AW8"/>
    <mergeCell ref="B9:AW9"/>
    <mergeCell ref="B38:D38"/>
    <mergeCell ref="B42:D42"/>
    <mergeCell ref="B44:D44"/>
    <mergeCell ref="B45:Q45"/>
  </mergeCells>
  <hyperlinks>
    <hyperlink ref="B39" r:id="rId1" display="CIPET [en línea] " xr:uid="{BCDB1558-A0BF-49B4-ADDA-9A3678213C57}"/>
    <hyperlink ref="B19" location="Glosario!A1" tooltip="Ver glosario" display="Gasto" xr:uid="{26B69552-65C2-4582-BE8F-88B6B3BE3877}"/>
    <hyperlink ref="B25:B26" location="Glosario!A1" display="Efectiva" xr:uid="{DE2ABB55-AA4A-4E71-9A9C-43EA4CB12589}"/>
    <hyperlink ref="B24:B26" location="Glosario!A1" tooltip="Ver glosario" display="Cobertura hogares" xr:uid="{633564C2-08C5-4932-90C8-80FA282F1C9C}"/>
    <hyperlink ref="B8:AW8" location="'1e PET'!A1" display="&lt;-- Volver a programa &lt;" xr:uid="{9C02FB12-7E2C-4B4D-9DDF-521FE522A93F}"/>
    <hyperlink ref="AH8:AI8" location="'1e PET'!A1" display="&lt;-- Volver a programa &lt;" xr:uid="{32A9EB28-9290-4E8A-9BE9-19ED3A8ED188}"/>
    <hyperlink ref="AJ8:AK8" location="'1e PET'!A1" display="&lt;-- Volver a programa &lt;" xr:uid="{D3282C30-5F22-4D44-969B-E1CB935D4568}"/>
    <hyperlink ref="AL8:AM8" location="'1e PET'!A1" display="&lt;-- Volver a programa &lt;" xr:uid="{786FD5E5-B074-4090-818C-81F3654C5A56}"/>
    <hyperlink ref="AP8:AQ8" location="'1e PET'!A1" display="&lt;-- Volver a programa &lt;" xr:uid="{3DCE5A33-2710-4A25-9CD1-62CA6A258DB2}"/>
    <hyperlink ref="AN8:AO8" location="'1e PET'!A1" display="&lt;-- Volver a programa &lt;" xr:uid="{5490D088-79F8-484C-B2DF-665D9BE57847}"/>
    <hyperlink ref="AT8:AU8" location="'1e PET'!A1" display="&lt;-- Volver a programa &lt;" xr:uid="{7AA287B8-ACCC-4CC2-A4B7-25ECD92F01AC}"/>
    <hyperlink ref="AR8:AS8" location="'1e PET'!A1" display="&lt;-- Volver a programa &lt;" xr:uid="{A8F3ACB0-535A-486F-8A2C-0B63B5273A01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1d PET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 Valenzuela</dc:creator>
  <cp:lastModifiedBy>Microsoft Office User</cp:lastModifiedBy>
  <dcterms:created xsi:type="dcterms:W3CDTF">2021-03-08T15:25:42Z</dcterms:created>
  <dcterms:modified xsi:type="dcterms:W3CDTF">2021-03-11T12:44:40Z</dcterms:modified>
</cp:coreProperties>
</file>