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6.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mericrochford/Documents/Springboard DAC/Southern-Water-Case-Study/"/>
    </mc:Choice>
  </mc:AlternateContent>
  <xr:revisionPtr revIDLastSave="0" documentId="13_ncr:1_{2DFD3BC5-1FE8-6241-AEA3-8923B0D22EA2}" xr6:coauthVersionLast="47" xr6:coauthVersionMax="47" xr10:uidLastSave="{00000000-0000-0000-0000-000000000000}"/>
  <bookViews>
    <workbookView xWindow="0" yWindow="460" windowWidth="28800" windowHeight="16580" tabRatio="837" activeTab="4"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'Expenses Analysis'!$B$106</definedName>
    <definedName name="_xlchart.v1.1" hidden="1">'Expenses Analysis'!$B$107</definedName>
    <definedName name="_xlchart.v1.10" hidden="1">'Expenses Analysis'!$F$110:$Q$110</definedName>
    <definedName name="_xlchart.v1.11" hidden="1">'Expenses Analysis'!$F$111:$Q$111</definedName>
    <definedName name="_xlchart.v1.12" hidden="1">'Variance Analysis'!$B$120:$M$120</definedName>
    <definedName name="_xlchart.v1.13" hidden="1">'Variance Analysis'!$B$125:$M$125</definedName>
    <definedName name="_xlchart.v1.2" hidden="1">'Expenses Analysis'!$B$108</definedName>
    <definedName name="_xlchart.v1.3" hidden="1">'Expenses Analysis'!$B$109</definedName>
    <definedName name="_xlchart.v1.4" hidden="1">'Expenses Analysis'!$B$110</definedName>
    <definedName name="_xlchart.v1.5" hidden="1">'Expenses Analysis'!$B$111</definedName>
    <definedName name="_xlchart.v1.6" hidden="1">'Expenses Analysis'!$F$106:$Q$106</definedName>
    <definedName name="_xlchart.v1.7" hidden="1">'Expenses Analysis'!$F$107:$Q$107</definedName>
    <definedName name="_xlchart.v1.8" hidden="1">'Expenses Analysis'!$F$108:$Q$108</definedName>
    <definedName name="_xlchart.v1.9" hidden="1">'Expenses Analysis'!$F$109:$Q$109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G112" i="16" l="1"/>
  <c r="H112" i="16"/>
  <c r="I112" i="16"/>
  <c r="J112" i="16"/>
  <c r="K112" i="16"/>
  <c r="L112" i="16"/>
  <c r="M112" i="16"/>
  <c r="N112" i="16"/>
  <c r="O112" i="16"/>
  <c r="P112" i="16"/>
  <c r="Q112" i="16"/>
  <c r="G113" i="16"/>
  <c r="H113" i="16"/>
  <c r="I113" i="16"/>
  <c r="J113" i="16"/>
  <c r="K113" i="16"/>
  <c r="L113" i="16"/>
  <c r="M113" i="16"/>
  <c r="N113" i="16"/>
  <c r="O113" i="16"/>
  <c r="P113" i="16"/>
  <c r="Q113" i="16"/>
  <c r="G114" i="16"/>
  <c r="H114" i="16"/>
  <c r="I114" i="16"/>
  <c r="J114" i="16"/>
  <c r="K114" i="16"/>
  <c r="L114" i="16"/>
  <c r="M114" i="16"/>
  <c r="N114" i="16"/>
  <c r="O114" i="16"/>
  <c r="P114" i="16"/>
  <c r="Q114" i="16"/>
  <c r="F113" i="16"/>
  <c r="F114" i="16"/>
  <c r="F112" i="16"/>
  <c r="G106" i="16"/>
  <c r="G109" i="16" s="1"/>
  <c r="H106" i="16"/>
  <c r="H109" i="16" s="1"/>
  <c r="I106" i="16"/>
  <c r="I109" i="16" s="1"/>
  <c r="J106" i="16"/>
  <c r="J109" i="16" s="1"/>
  <c r="K106" i="16"/>
  <c r="K109" i="16" s="1"/>
  <c r="L106" i="16"/>
  <c r="L109" i="16" s="1"/>
  <c r="M106" i="16"/>
  <c r="M109" i="16" s="1"/>
  <c r="N106" i="16"/>
  <c r="N109" i="16" s="1"/>
  <c r="O106" i="16"/>
  <c r="O109" i="16" s="1"/>
  <c r="P106" i="16"/>
  <c r="P109" i="16" s="1"/>
  <c r="Q106" i="16"/>
  <c r="Q109" i="16" s="1"/>
  <c r="G107" i="16"/>
  <c r="G110" i="16" s="1"/>
  <c r="H107" i="16"/>
  <c r="H110" i="16" s="1"/>
  <c r="I107" i="16"/>
  <c r="I110" i="16" s="1"/>
  <c r="J107" i="16"/>
  <c r="J110" i="16" s="1"/>
  <c r="K107" i="16"/>
  <c r="K110" i="16" s="1"/>
  <c r="L107" i="16"/>
  <c r="L110" i="16" s="1"/>
  <c r="M107" i="16"/>
  <c r="M110" i="16" s="1"/>
  <c r="N107" i="16"/>
  <c r="N110" i="16" s="1"/>
  <c r="O107" i="16"/>
  <c r="O110" i="16" s="1"/>
  <c r="P107" i="16"/>
  <c r="P110" i="16" s="1"/>
  <c r="Q107" i="16"/>
  <c r="Q110" i="16" s="1"/>
  <c r="G108" i="16"/>
  <c r="G111" i="16" s="1"/>
  <c r="H108" i="16"/>
  <c r="H111" i="16" s="1"/>
  <c r="I108" i="16"/>
  <c r="I111" i="16" s="1"/>
  <c r="J108" i="16"/>
  <c r="J111" i="16" s="1"/>
  <c r="K108" i="16"/>
  <c r="K111" i="16" s="1"/>
  <c r="L108" i="16"/>
  <c r="L111" i="16" s="1"/>
  <c r="M108" i="16"/>
  <c r="M111" i="16" s="1"/>
  <c r="N108" i="16"/>
  <c r="N111" i="16" s="1"/>
  <c r="O108" i="16"/>
  <c r="O111" i="16" s="1"/>
  <c r="P108" i="16"/>
  <c r="P111" i="16" s="1"/>
  <c r="Q108" i="16"/>
  <c r="Q111" i="16" s="1"/>
  <c r="F107" i="16"/>
  <c r="F110" i="16" s="1"/>
  <c r="F108" i="16"/>
  <c r="F111" i="16" s="1"/>
  <c r="F106" i="16"/>
  <c r="F109" i="16" s="1"/>
  <c r="E51" i="16"/>
  <c r="E52" i="16"/>
  <c r="E53" i="16"/>
  <c r="E54" i="16"/>
  <c r="E55" i="16"/>
  <c r="E56" i="16"/>
  <c r="E57" i="16"/>
  <c r="E50" i="16"/>
  <c r="G50" i="16"/>
  <c r="G58" i="16" s="1"/>
  <c r="H50" i="16"/>
  <c r="H58" i="16" s="1"/>
  <c r="I50" i="16"/>
  <c r="I58" i="16" s="1"/>
  <c r="J50" i="16"/>
  <c r="K50" i="16"/>
  <c r="K58" i="16" s="1"/>
  <c r="L50" i="16"/>
  <c r="L58" i="16" s="1"/>
  <c r="M50" i="16"/>
  <c r="M58" i="16" s="1"/>
  <c r="N50" i="16"/>
  <c r="O50" i="16"/>
  <c r="O58" i="16" s="1"/>
  <c r="P50" i="16"/>
  <c r="P58" i="16" s="1"/>
  <c r="Q50" i="16"/>
  <c r="Q58" i="16" s="1"/>
  <c r="G51" i="16"/>
  <c r="H51" i="16"/>
  <c r="I51" i="16"/>
  <c r="J51" i="16"/>
  <c r="J58" i="16" s="1"/>
  <c r="K51" i="16"/>
  <c r="L51" i="16"/>
  <c r="M51" i="16"/>
  <c r="N51" i="16"/>
  <c r="N58" i="16" s="1"/>
  <c r="O51" i="16"/>
  <c r="P51" i="16"/>
  <c r="Q51" i="16"/>
  <c r="G52" i="16"/>
  <c r="H52" i="16"/>
  <c r="I52" i="16"/>
  <c r="J52" i="16"/>
  <c r="K52" i="16"/>
  <c r="L52" i="16"/>
  <c r="M52" i="16"/>
  <c r="N52" i="16"/>
  <c r="O52" i="16"/>
  <c r="P52" i="16"/>
  <c r="Q52" i="16"/>
  <c r="G53" i="16"/>
  <c r="H53" i="16"/>
  <c r="I53" i="16"/>
  <c r="J53" i="16"/>
  <c r="K53" i="16"/>
  <c r="L53" i="16"/>
  <c r="M53" i="16"/>
  <c r="N53" i="16"/>
  <c r="O53" i="16"/>
  <c r="P53" i="16"/>
  <c r="Q53" i="16"/>
  <c r="G54" i="16"/>
  <c r="H54" i="16"/>
  <c r="I54" i="16"/>
  <c r="J54" i="16"/>
  <c r="K54" i="16"/>
  <c r="L54" i="16"/>
  <c r="M54" i="16"/>
  <c r="N54" i="16"/>
  <c r="O54" i="16"/>
  <c r="P54" i="16"/>
  <c r="Q54" i="16"/>
  <c r="G55" i="16"/>
  <c r="H55" i="16"/>
  <c r="I55" i="16"/>
  <c r="J55" i="16"/>
  <c r="K55" i="16"/>
  <c r="L55" i="16"/>
  <c r="M55" i="16"/>
  <c r="N55" i="16"/>
  <c r="O55" i="16"/>
  <c r="P55" i="16"/>
  <c r="Q55" i="16"/>
  <c r="G56" i="16"/>
  <c r="H56" i="16"/>
  <c r="I56" i="16"/>
  <c r="J56" i="16"/>
  <c r="K56" i="16"/>
  <c r="L56" i="16"/>
  <c r="M56" i="16"/>
  <c r="N56" i="16"/>
  <c r="O56" i="16"/>
  <c r="P56" i="16"/>
  <c r="Q56" i="16"/>
  <c r="G57" i="16"/>
  <c r="H57" i="16"/>
  <c r="I57" i="16"/>
  <c r="J57" i="16"/>
  <c r="K57" i="16"/>
  <c r="L57" i="16"/>
  <c r="M57" i="16"/>
  <c r="N57" i="16"/>
  <c r="O57" i="16"/>
  <c r="P57" i="16"/>
  <c r="Q57" i="16"/>
  <c r="F51" i="16"/>
  <c r="R51" i="16" s="1"/>
  <c r="F52" i="16"/>
  <c r="R52" i="16" s="1"/>
  <c r="F53" i="16"/>
  <c r="R53" i="16" s="1"/>
  <c r="F54" i="16"/>
  <c r="R54" i="16" s="1"/>
  <c r="F55" i="16"/>
  <c r="R55" i="16" s="1"/>
  <c r="F56" i="16"/>
  <c r="R56" i="16" s="1"/>
  <c r="F57" i="16"/>
  <c r="R57" i="16" s="1"/>
  <c r="F50" i="16"/>
  <c r="F58" i="16" s="1"/>
  <c r="G36" i="16"/>
  <c r="G44" i="16" s="1"/>
  <c r="H36" i="16"/>
  <c r="H44" i="16" s="1"/>
  <c r="I36" i="16"/>
  <c r="I44" i="16" s="1"/>
  <c r="J36" i="16"/>
  <c r="J44" i="16" s="1"/>
  <c r="K36" i="16"/>
  <c r="K44" i="16" s="1"/>
  <c r="L36" i="16"/>
  <c r="L44" i="16" s="1"/>
  <c r="M36" i="16"/>
  <c r="M44" i="16" s="1"/>
  <c r="N36" i="16"/>
  <c r="N44" i="16" s="1"/>
  <c r="O36" i="16"/>
  <c r="O44" i="16" s="1"/>
  <c r="P36" i="16"/>
  <c r="P44" i="16" s="1"/>
  <c r="Q36" i="16"/>
  <c r="Q44" i="16" s="1"/>
  <c r="G37" i="16"/>
  <c r="H37" i="16"/>
  <c r="I37" i="16"/>
  <c r="J37" i="16"/>
  <c r="K37" i="16"/>
  <c r="L37" i="16"/>
  <c r="M37" i="16"/>
  <c r="N37" i="16"/>
  <c r="O37" i="16"/>
  <c r="P37" i="16"/>
  <c r="Q37" i="16"/>
  <c r="G38" i="16"/>
  <c r="H38" i="16"/>
  <c r="I38" i="16"/>
  <c r="J38" i="16"/>
  <c r="K38" i="16"/>
  <c r="L38" i="16"/>
  <c r="M38" i="16"/>
  <c r="N38" i="16"/>
  <c r="O38" i="16"/>
  <c r="P38" i="16"/>
  <c r="Q38" i="16"/>
  <c r="G39" i="16"/>
  <c r="H39" i="16"/>
  <c r="I39" i="16"/>
  <c r="J39" i="16"/>
  <c r="K39" i="16"/>
  <c r="L39" i="16"/>
  <c r="M39" i="16"/>
  <c r="N39" i="16"/>
  <c r="O39" i="16"/>
  <c r="P39" i="16"/>
  <c r="Q39" i="16"/>
  <c r="G40" i="16"/>
  <c r="H40" i="16"/>
  <c r="I40" i="16"/>
  <c r="J40" i="16"/>
  <c r="K40" i="16"/>
  <c r="L40" i="16"/>
  <c r="M40" i="16"/>
  <c r="N40" i="16"/>
  <c r="O40" i="16"/>
  <c r="P40" i="16"/>
  <c r="Q40" i="16"/>
  <c r="G41" i="16"/>
  <c r="H41" i="16"/>
  <c r="I41" i="16"/>
  <c r="J41" i="16"/>
  <c r="K41" i="16"/>
  <c r="L41" i="16"/>
  <c r="M41" i="16"/>
  <c r="N41" i="16"/>
  <c r="O41" i="16"/>
  <c r="P41" i="16"/>
  <c r="Q41" i="16"/>
  <c r="G42" i="16"/>
  <c r="H42" i="16"/>
  <c r="I42" i="16"/>
  <c r="J42" i="16"/>
  <c r="K42" i="16"/>
  <c r="L42" i="16"/>
  <c r="M42" i="16"/>
  <c r="N42" i="16"/>
  <c r="O42" i="16"/>
  <c r="P42" i="16"/>
  <c r="Q42" i="16"/>
  <c r="G43" i="16"/>
  <c r="H43" i="16"/>
  <c r="I43" i="16"/>
  <c r="J43" i="16"/>
  <c r="K43" i="16"/>
  <c r="L43" i="16"/>
  <c r="M43" i="16"/>
  <c r="N43" i="16"/>
  <c r="O43" i="16"/>
  <c r="P43" i="16"/>
  <c r="Q43" i="16"/>
  <c r="F37" i="16"/>
  <c r="F38" i="16"/>
  <c r="F39" i="16"/>
  <c r="R39" i="16" s="1"/>
  <c r="F40" i="16"/>
  <c r="F41" i="16"/>
  <c r="F42" i="16"/>
  <c r="F43" i="16"/>
  <c r="F36" i="16"/>
  <c r="G26" i="16"/>
  <c r="G34" i="16" s="1"/>
  <c r="H26" i="16"/>
  <c r="H34" i="16" s="1"/>
  <c r="I26" i="16"/>
  <c r="I34" i="16" s="1"/>
  <c r="J26" i="16"/>
  <c r="J34" i="16" s="1"/>
  <c r="K26" i="16"/>
  <c r="K34" i="16" s="1"/>
  <c r="L26" i="16"/>
  <c r="L34" i="16" s="1"/>
  <c r="M26" i="16"/>
  <c r="M34" i="16" s="1"/>
  <c r="N26" i="16"/>
  <c r="N34" i="16" s="1"/>
  <c r="O26" i="16"/>
  <c r="O34" i="16" s="1"/>
  <c r="P26" i="16"/>
  <c r="P34" i="16" s="1"/>
  <c r="Q26" i="16"/>
  <c r="Q34" i="16" s="1"/>
  <c r="G27" i="16"/>
  <c r="H27" i="16"/>
  <c r="I27" i="16"/>
  <c r="J27" i="16"/>
  <c r="K27" i="16"/>
  <c r="L27" i="16"/>
  <c r="M27" i="16"/>
  <c r="N27" i="16"/>
  <c r="O27" i="16"/>
  <c r="P27" i="16"/>
  <c r="Q27" i="16"/>
  <c r="G28" i="16"/>
  <c r="H28" i="16"/>
  <c r="I28" i="16"/>
  <c r="J28" i="16"/>
  <c r="K28" i="16"/>
  <c r="L28" i="16"/>
  <c r="M28" i="16"/>
  <c r="N28" i="16"/>
  <c r="O28" i="16"/>
  <c r="P28" i="16"/>
  <c r="Q28" i="16"/>
  <c r="G29" i="16"/>
  <c r="H29" i="16"/>
  <c r="I29" i="16"/>
  <c r="J29" i="16"/>
  <c r="K29" i="16"/>
  <c r="L29" i="16"/>
  <c r="M29" i="16"/>
  <c r="N29" i="16"/>
  <c r="O29" i="16"/>
  <c r="P29" i="16"/>
  <c r="Q29" i="16"/>
  <c r="G30" i="16"/>
  <c r="H30" i="16"/>
  <c r="I30" i="16"/>
  <c r="R30" i="16" s="1"/>
  <c r="J30" i="16"/>
  <c r="K30" i="16"/>
  <c r="L30" i="16"/>
  <c r="M30" i="16"/>
  <c r="N30" i="16"/>
  <c r="O30" i="16"/>
  <c r="P30" i="16"/>
  <c r="Q30" i="16"/>
  <c r="G31" i="16"/>
  <c r="H31" i="16"/>
  <c r="I31" i="16"/>
  <c r="J31" i="16"/>
  <c r="K31" i="16"/>
  <c r="L31" i="16"/>
  <c r="M31" i="16"/>
  <c r="N31" i="16"/>
  <c r="O31" i="16"/>
  <c r="P31" i="16"/>
  <c r="Q31" i="16"/>
  <c r="G32" i="16"/>
  <c r="H32" i="16"/>
  <c r="I32" i="16"/>
  <c r="J32" i="16"/>
  <c r="K32" i="16"/>
  <c r="L32" i="16"/>
  <c r="M32" i="16"/>
  <c r="N32" i="16"/>
  <c r="O32" i="16"/>
  <c r="P32" i="16"/>
  <c r="Q32" i="16"/>
  <c r="G33" i="16"/>
  <c r="H33" i="16"/>
  <c r="R33" i="16" s="1"/>
  <c r="I33" i="16"/>
  <c r="J33" i="16"/>
  <c r="K33" i="16"/>
  <c r="L33" i="16"/>
  <c r="M33" i="16"/>
  <c r="N33" i="16"/>
  <c r="O33" i="16"/>
  <c r="P33" i="16"/>
  <c r="Q33" i="16"/>
  <c r="F27" i="16"/>
  <c r="F28" i="16"/>
  <c r="F29" i="16"/>
  <c r="F30" i="16"/>
  <c r="F31" i="16"/>
  <c r="F32" i="16"/>
  <c r="F33" i="16"/>
  <c r="F26" i="16"/>
  <c r="G16" i="16"/>
  <c r="G24" i="16" s="1"/>
  <c r="H16" i="16"/>
  <c r="H24" i="16" s="1"/>
  <c r="I16" i="16"/>
  <c r="I24" i="16" s="1"/>
  <c r="J16" i="16"/>
  <c r="J24" i="16" s="1"/>
  <c r="K16" i="16"/>
  <c r="K24" i="16" s="1"/>
  <c r="L16" i="16"/>
  <c r="L24" i="16" s="1"/>
  <c r="M16" i="16"/>
  <c r="M24" i="16" s="1"/>
  <c r="N16" i="16"/>
  <c r="N24" i="16" s="1"/>
  <c r="O16" i="16"/>
  <c r="O24" i="16" s="1"/>
  <c r="P16" i="16"/>
  <c r="P24" i="16" s="1"/>
  <c r="Q16" i="16"/>
  <c r="Q24" i="16" s="1"/>
  <c r="G17" i="16"/>
  <c r="H17" i="16"/>
  <c r="I17" i="16"/>
  <c r="J17" i="16"/>
  <c r="K17" i="16"/>
  <c r="L17" i="16"/>
  <c r="M17" i="16"/>
  <c r="N17" i="16"/>
  <c r="O17" i="16"/>
  <c r="P17" i="16"/>
  <c r="Q17" i="16"/>
  <c r="G18" i="16"/>
  <c r="H18" i="16"/>
  <c r="I18" i="16"/>
  <c r="J18" i="16"/>
  <c r="K18" i="16"/>
  <c r="L18" i="16"/>
  <c r="M18" i="16"/>
  <c r="N18" i="16"/>
  <c r="O18" i="16"/>
  <c r="P18" i="16"/>
  <c r="Q18" i="16"/>
  <c r="G19" i="16"/>
  <c r="H19" i="16"/>
  <c r="I19" i="16"/>
  <c r="J19" i="16"/>
  <c r="K19" i="16"/>
  <c r="L19" i="16"/>
  <c r="M19" i="16"/>
  <c r="N19" i="16"/>
  <c r="O19" i="16"/>
  <c r="P19" i="16"/>
  <c r="Q19" i="16"/>
  <c r="G20" i="16"/>
  <c r="H20" i="16"/>
  <c r="I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G23" i="16"/>
  <c r="H23" i="16"/>
  <c r="I23" i="16"/>
  <c r="J23" i="16"/>
  <c r="K23" i="16"/>
  <c r="L23" i="16"/>
  <c r="M23" i="16"/>
  <c r="N23" i="16"/>
  <c r="O23" i="16"/>
  <c r="P23" i="16"/>
  <c r="Q23" i="16"/>
  <c r="F17" i="16"/>
  <c r="F18" i="16"/>
  <c r="F19" i="16"/>
  <c r="F20" i="16"/>
  <c r="F21" i="16"/>
  <c r="F22" i="16"/>
  <c r="F23" i="16"/>
  <c r="F16" i="16"/>
  <c r="R16" i="16" s="1"/>
  <c r="C63" i="15"/>
  <c r="D63" i="15"/>
  <c r="C64" i="15"/>
  <c r="D64" i="15"/>
  <c r="C65" i="15"/>
  <c r="D65" i="15"/>
  <c r="B64" i="15"/>
  <c r="B65" i="15"/>
  <c r="B63" i="15"/>
  <c r="B59" i="15"/>
  <c r="C59" i="15"/>
  <c r="D59" i="15"/>
  <c r="B60" i="15"/>
  <c r="C60" i="15"/>
  <c r="D60" i="15"/>
  <c r="C58" i="15"/>
  <c r="D58" i="15"/>
  <c r="B58" i="15"/>
  <c r="D36" i="15"/>
  <c r="D37" i="15"/>
  <c r="D38" i="15"/>
  <c r="D39" i="15"/>
  <c r="D40" i="15"/>
  <c r="D41" i="15"/>
  <c r="D42" i="15"/>
  <c r="D43" i="15"/>
  <c r="D35" i="15"/>
  <c r="F35" i="15"/>
  <c r="G35" i="15"/>
  <c r="H35" i="15"/>
  <c r="I35" i="15"/>
  <c r="J35" i="15"/>
  <c r="K35" i="15"/>
  <c r="L35" i="15"/>
  <c r="M35" i="15"/>
  <c r="N35" i="15"/>
  <c r="O35" i="15"/>
  <c r="P35" i="15"/>
  <c r="F36" i="15"/>
  <c r="G36" i="15"/>
  <c r="H36" i="15"/>
  <c r="I36" i="15"/>
  <c r="J36" i="15"/>
  <c r="K36" i="15"/>
  <c r="L36" i="15"/>
  <c r="M36" i="15"/>
  <c r="N36" i="15"/>
  <c r="O36" i="15"/>
  <c r="P36" i="15"/>
  <c r="F37" i="15"/>
  <c r="G37" i="15"/>
  <c r="H37" i="15"/>
  <c r="I37" i="15"/>
  <c r="J37" i="15"/>
  <c r="K37" i="15"/>
  <c r="L37" i="15"/>
  <c r="M37" i="15"/>
  <c r="N37" i="15"/>
  <c r="O37" i="15"/>
  <c r="P37" i="15"/>
  <c r="F38" i="15"/>
  <c r="G38" i="15"/>
  <c r="H38" i="15"/>
  <c r="I38" i="15"/>
  <c r="J38" i="15"/>
  <c r="K38" i="15"/>
  <c r="L38" i="15"/>
  <c r="M38" i="15"/>
  <c r="N38" i="15"/>
  <c r="O38" i="15"/>
  <c r="P38" i="15"/>
  <c r="F39" i="15"/>
  <c r="G39" i="15"/>
  <c r="H39" i="15"/>
  <c r="I39" i="15"/>
  <c r="J39" i="15"/>
  <c r="K39" i="15"/>
  <c r="L39" i="15"/>
  <c r="M39" i="15"/>
  <c r="N39" i="15"/>
  <c r="O39" i="15"/>
  <c r="P39" i="15"/>
  <c r="F40" i="15"/>
  <c r="G40" i="15"/>
  <c r="H40" i="15"/>
  <c r="I40" i="15"/>
  <c r="J40" i="15"/>
  <c r="K40" i="15"/>
  <c r="L40" i="15"/>
  <c r="M40" i="15"/>
  <c r="N40" i="15"/>
  <c r="O40" i="15"/>
  <c r="P40" i="15"/>
  <c r="F41" i="15"/>
  <c r="G41" i="15"/>
  <c r="H41" i="15"/>
  <c r="I41" i="15"/>
  <c r="J41" i="15"/>
  <c r="K41" i="15"/>
  <c r="L41" i="15"/>
  <c r="M41" i="15"/>
  <c r="N41" i="15"/>
  <c r="O41" i="15"/>
  <c r="P41" i="15"/>
  <c r="F42" i="15"/>
  <c r="G42" i="15"/>
  <c r="H42" i="15"/>
  <c r="I42" i="15"/>
  <c r="J42" i="15"/>
  <c r="K42" i="15"/>
  <c r="L42" i="15"/>
  <c r="M42" i="15"/>
  <c r="N42" i="15"/>
  <c r="O42" i="15"/>
  <c r="P42" i="15"/>
  <c r="F43" i="15"/>
  <c r="G43" i="15"/>
  <c r="H43" i="15"/>
  <c r="I43" i="15"/>
  <c r="J43" i="15"/>
  <c r="K43" i="15"/>
  <c r="L43" i="15"/>
  <c r="M43" i="15"/>
  <c r="N43" i="15"/>
  <c r="O43" i="15"/>
  <c r="P43" i="15"/>
  <c r="E36" i="15"/>
  <c r="E37" i="15"/>
  <c r="E38" i="15"/>
  <c r="E39" i="15"/>
  <c r="E40" i="15"/>
  <c r="E41" i="15"/>
  <c r="E42" i="15"/>
  <c r="E43" i="15"/>
  <c r="E35" i="15"/>
  <c r="F25" i="15"/>
  <c r="G25" i="15"/>
  <c r="H25" i="15"/>
  <c r="I25" i="15"/>
  <c r="J25" i="15"/>
  <c r="K25" i="15"/>
  <c r="L25" i="15"/>
  <c r="M25" i="15"/>
  <c r="N25" i="15"/>
  <c r="O25" i="15"/>
  <c r="P25" i="15"/>
  <c r="F26" i="15"/>
  <c r="G26" i="15"/>
  <c r="H26" i="15"/>
  <c r="I26" i="15"/>
  <c r="J26" i="15"/>
  <c r="K26" i="15"/>
  <c r="L26" i="15"/>
  <c r="M26" i="15"/>
  <c r="N26" i="15"/>
  <c r="O26" i="15"/>
  <c r="P26" i="15"/>
  <c r="F27" i="15"/>
  <c r="G27" i="15"/>
  <c r="H27" i="15"/>
  <c r="I27" i="15"/>
  <c r="J27" i="15"/>
  <c r="K27" i="15"/>
  <c r="L27" i="15"/>
  <c r="M27" i="15"/>
  <c r="N27" i="15"/>
  <c r="O27" i="15"/>
  <c r="P27" i="15"/>
  <c r="F28" i="15"/>
  <c r="G28" i="15"/>
  <c r="H28" i="15"/>
  <c r="I28" i="15"/>
  <c r="J28" i="15"/>
  <c r="K28" i="15"/>
  <c r="L28" i="15"/>
  <c r="M28" i="15"/>
  <c r="N28" i="15"/>
  <c r="O28" i="15"/>
  <c r="P28" i="15"/>
  <c r="F29" i="15"/>
  <c r="G29" i="15"/>
  <c r="H29" i="15"/>
  <c r="I29" i="15"/>
  <c r="J29" i="15"/>
  <c r="K29" i="15"/>
  <c r="L29" i="15"/>
  <c r="M29" i="15"/>
  <c r="N29" i="15"/>
  <c r="O29" i="15"/>
  <c r="P29" i="15"/>
  <c r="E26" i="15"/>
  <c r="E27" i="15"/>
  <c r="E28" i="15"/>
  <c r="E29" i="15"/>
  <c r="E25" i="15"/>
  <c r="F19" i="15"/>
  <c r="G19" i="15"/>
  <c r="H19" i="15"/>
  <c r="I19" i="15"/>
  <c r="J19" i="15"/>
  <c r="K19" i="15"/>
  <c r="L19" i="15"/>
  <c r="M19" i="15"/>
  <c r="N19" i="15"/>
  <c r="O19" i="15"/>
  <c r="P19" i="15"/>
  <c r="F20" i="15"/>
  <c r="G20" i="15"/>
  <c r="H20" i="15"/>
  <c r="I20" i="15"/>
  <c r="J20" i="15"/>
  <c r="K20" i="15"/>
  <c r="L20" i="15"/>
  <c r="M20" i="15"/>
  <c r="N20" i="15"/>
  <c r="O20" i="15"/>
  <c r="P20" i="15"/>
  <c r="F21" i="15"/>
  <c r="G21" i="15"/>
  <c r="H21" i="15"/>
  <c r="I21" i="15"/>
  <c r="J21" i="15"/>
  <c r="K21" i="15"/>
  <c r="L21" i="15"/>
  <c r="M21" i="15"/>
  <c r="N21" i="15"/>
  <c r="O21" i="15"/>
  <c r="P21" i="15"/>
  <c r="F22" i="15"/>
  <c r="G22" i="15"/>
  <c r="H22" i="15"/>
  <c r="I22" i="15"/>
  <c r="J22" i="15"/>
  <c r="K22" i="15"/>
  <c r="L22" i="15"/>
  <c r="M22" i="15"/>
  <c r="N22" i="15"/>
  <c r="O22" i="15"/>
  <c r="P22" i="15"/>
  <c r="F23" i="15"/>
  <c r="G23" i="15"/>
  <c r="H23" i="15"/>
  <c r="I23" i="15"/>
  <c r="J23" i="15"/>
  <c r="K23" i="15"/>
  <c r="L23" i="15"/>
  <c r="M23" i="15"/>
  <c r="N23" i="15"/>
  <c r="O23" i="15"/>
  <c r="P23" i="15"/>
  <c r="E20" i="15"/>
  <c r="E21" i="15"/>
  <c r="E22" i="15"/>
  <c r="E23" i="15"/>
  <c r="E19" i="15"/>
  <c r="F13" i="15"/>
  <c r="G13" i="15"/>
  <c r="H13" i="15"/>
  <c r="I13" i="15"/>
  <c r="J13" i="15"/>
  <c r="K13" i="15"/>
  <c r="L13" i="15"/>
  <c r="M13" i="15"/>
  <c r="N13" i="15"/>
  <c r="O13" i="15"/>
  <c r="P13" i="15"/>
  <c r="F14" i="15"/>
  <c r="G14" i="15"/>
  <c r="H14" i="15"/>
  <c r="I14" i="15"/>
  <c r="J14" i="15"/>
  <c r="K14" i="15"/>
  <c r="L14" i="15"/>
  <c r="M14" i="15"/>
  <c r="N14" i="15"/>
  <c r="O14" i="15"/>
  <c r="P14" i="15"/>
  <c r="F15" i="15"/>
  <c r="G15" i="15"/>
  <c r="H15" i="15"/>
  <c r="I15" i="15"/>
  <c r="J15" i="15"/>
  <c r="K15" i="15"/>
  <c r="L15" i="15"/>
  <c r="M15" i="15"/>
  <c r="N15" i="15"/>
  <c r="O15" i="15"/>
  <c r="P15" i="15"/>
  <c r="F16" i="15"/>
  <c r="G16" i="15"/>
  <c r="H16" i="15"/>
  <c r="I16" i="15"/>
  <c r="J16" i="15"/>
  <c r="K16" i="15"/>
  <c r="L16" i="15"/>
  <c r="M16" i="15"/>
  <c r="N16" i="15"/>
  <c r="O16" i="15"/>
  <c r="P16" i="15"/>
  <c r="F17" i="15"/>
  <c r="G17" i="15"/>
  <c r="H17" i="15"/>
  <c r="I17" i="15"/>
  <c r="J17" i="15"/>
  <c r="K17" i="15"/>
  <c r="L17" i="15"/>
  <c r="M17" i="15"/>
  <c r="N17" i="15"/>
  <c r="O17" i="15"/>
  <c r="P17" i="15"/>
  <c r="E14" i="15"/>
  <c r="E15" i="15"/>
  <c r="E16" i="15"/>
  <c r="E17" i="15"/>
  <c r="E13" i="15"/>
  <c r="R37" i="16"/>
  <c r="R40" i="16"/>
  <c r="R17" i="16"/>
  <c r="R28" i="16"/>
  <c r="R42" i="16" l="1"/>
  <c r="R38" i="16"/>
  <c r="R29" i="16"/>
  <c r="R21" i="16"/>
  <c r="R19" i="16"/>
  <c r="R18" i="16"/>
  <c r="R24" i="16" s="1"/>
  <c r="R31" i="16"/>
  <c r="R27" i="16"/>
  <c r="R34" i="16" s="1"/>
  <c r="R41" i="16"/>
  <c r="R26" i="16"/>
  <c r="R36" i="16"/>
  <c r="R44" i="16" s="1"/>
  <c r="F24" i="16"/>
  <c r="F34" i="16"/>
  <c r="F44" i="16"/>
  <c r="R50" i="16"/>
  <c r="R58" i="16" s="1"/>
  <c r="R43" i="16"/>
  <c r="R32" i="16"/>
  <c r="R20" i="16"/>
  <c r="R23" i="16"/>
  <c r="R22"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7" i="15" l="1"/>
  <c r="Q41" i="15"/>
  <c r="Q42" i="15"/>
  <c r="Q38" i="15"/>
  <c r="Q43" i="15"/>
  <c r="Q39" i="15"/>
  <c r="Q35" i="15"/>
  <c r="Q40" i="15"/>
  <c r="Q36" i="15"/>
  <c r="Q26" i="15"/>
  <c r="Q27" i="15"/>
  <c r="Q28" i="15"/>
  <c r="Q29" i="15"/>
  <c r="Q25" i="15"/>
  <c r="Q20" i="15"/>
  <c r="Q21" i="15"/>
  <c r="Q22" i="15"/>
  <c r="Q23" i="15"/>
  <c r="Q19" i="15"/>
  <c r="Q15" i="15"/>
  <c r="Q16" i="15"/>
  <c r="Q17"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Q14" i="15" l="1"/>
  <c r="Q13" i="15"/>
  <c r="E60" i="15"/>
  <c r="E59" i="15"/>
  <c r="E58" i="15"/>
  <c r="D69" i="7" l="1"/>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50" i="7" s="1"/>
  <c r="L16" i="4"/>
  <c r="L44" i="8" s="1"/>
  <c r="M16" i="4"/>
  <c r="M44" i="8" s="1"/>
  <c r="N16" i="4"/>
  <c r="N44" i="8" s="1"/>
  <c r="C16" i="4"/>
  <c r="C44" i="8" s="1"/>
  <c r="E41" i="4"/>
  <c r="E21" i="8" s="1"/>
  <c r="F41" i="4"/>
  <c r="F21" i="8" s="1"/>
  <c r="G41" i="4"/>
  <c r="G21" i="8" s="1"/>
  <c r="H41" i="4"/>
  <c r="H62" i="4" s="1"/>
  <c r="H83" i="4"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H24" i="7" l="1"/>
  <c r="L14" i="8"/>
  <c r="H16" i="7"/>
  <c r="D24" i="7"/>
  <c r="G50" i="7"/>
  <c r="L7" i="8"/>
  <c r="C52" i="8"/>
  <c r="H21" i="8"/>
  <c r="D16" i="7"/>
  <c r="H7" i="8"/>
  <c r="K44" i="8"/>
  <c r="L24" i="7"/>
  <c r="C50" i="7"/>
  <c r="D7" i="8"/>
  <c r="L21" i="8"/>
  <c r="E65" i="15"/>
  <c r="E64"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3"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H123" i="4" s="1"/>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G122" i="4"/>
  <c r="M124" i="4"/>
  <c r="C124" i="4"/>
  <c r="H124" i="4"/>
  <c r="L11" i="8"/>
  <c r="K125" i="4" s="1"/>
  <c r="B124" i="4"/>
  <c r="D124" i="4" l="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<sst xmlns="http://schemas.openxmlformats.org/spreadsheetml/2006/main" count="8089" uniqueCount="192">
  <si>
    <t>Revenues</t>
  </si>
  <si>
    <t>2013/Jul</t>
  </si>
  <si>
    <t>2013/Aug</t>
  </si>
  <si>
    <t>2013/Sep</t>
  </si>
  <si>
    <t>2013/Oct</t>
  </si>
  <si>
    <t>2013/Nov</t>
  </si>
  <si>
    <t>2013/Dec</t>
  </si>
  <si>
    <t>2014/Jan</t>
  </si>
  <si>
    <t>2014/Feb</t>
  </si>
  <si>
    <t>2014/Mar</t>
  </si>
  <si>
    <t>2014/Apr</t>
  </si>
  <si>
    <t>2014/May</t>
  </si>
  <si>
    <t>2014/Jun</t>
  </si>
  <si>
    <t>Kootha (1 Major Desal Unit)</t>
  </si>
  <si>
    <t>Other Production Costs</t>
  </si>
  <si>
    <t>EBIT</t>
  </si>
  <si>
    <t>Production Other</t>
  </si>
  <si>
    <t>Surjek (4 Major Desal. Plants)</t>
  </si>
  <si>
    <t>Jutik Desalination Plant [Newest Desalination Plant]</t>
  </si>
  <si>
    <t>Cost Centre</t>
  </si>
  <si>
    <t>Cost Centre Element</t>
  </si>
  <si>
    <t>Total</t>
  </si>
  <si>
    <t>Revenue</t>
  </si>
  <si>
    <t>Production Costs</t>
  </si>
  <si>
    <t>Desalination Plants [All]</t>
  </si>
  <si>
    <t>Budget</t>
  </si>
  <si>
    <t>Actuals</t>
  </si>
  <si>
    <t>EBIT VARIANCE ANALYSIS</t>
  </si>
  <si>
    <t>Cost to Produce Calculation</t>
  </si>
  <si>
    <t>(Overheads + Production Cost + Other Production Costs) / Gross Water Production</t>
  </si>
  <si>
    <t>Desalinated Water Production Per Litre ($/ML)</t>
  </si>
  <si>
    <t>Units</t>
  </si>
  <si>
    <t>Overheads [ ALL ]</t>
  </si>
  <si>
    <t>$</t>
  </si>
  <si>
    <t>Production Costs [ALL]</t>
  </si>
  <si>
    <t>Other Production Costs [ALL]</t>
  </si>
  <si>
    <t>Actual Cost to Produce (Rolling)</t>
  </si>
  <si>
    <t>$/Mega-Litres</t>
  </si>
  <si>
    <t>BUDGET</t>
  </si>
  <si>
    <t>EBIT ACTUALS</t>
  </si>
  <si>
    <t>Budget Cost to Produce (Rolling)</t>
  </si>
  <si>
    <t>Hint: Don't forget to calculate EBIT you need to subtract the costs (Overheads, Production Costs and Other Production Costs). Note that we show that Revenues are currently being 'Debited' with a -ve. Don't forget to convert the Revenues to a +ve figure!</t>
  </si>
  <si>
    <t>EBIT Variance</t>
  </si>
  <si>
    <t>Let's get started.</t>
  </si>
  <si>
    <t>What do the tab colours mean?</t>
  </si>
  <si>
    <t>Jutik (New Desalination Plant)</t>
  </si>
  <si>
    <t>Unit</t>
  </si>
  <si>
    <t>Production</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</si>
  <si>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</si>
  <si>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</si>
  <si>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</si>
  <si>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Kootha</t>
  </si>
  <si>
    <t>Overheads</t>
  </si>
  <si>
    <t>Q2a. Popuate the Production, Production Other and Overheads Section of the Table below with the Budgeted Values from the Financial Budget Tab.</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</si>
  <si>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</si>
  <si>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</si>
  <si>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</si>
  <si>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</si>
  <si>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</si>
  <si>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</si>
  <si>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</si>
  <si>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</si>
  <si>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</si>
  <si>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Jutik</t>
  </si>
  <si>
    <t>Surjek</t>
  </si>
  <si>
    <t xml:space="preserve">Overheads </t>
  </si>
  <si>
    <t xml:space="preserve">Production Costs </t>
  </si>
  <si>
    <t xml:space="preserve">Other Production Costs </t>
  </si>
  <si>
    <t>OVERALL</t>
  </si>
  <si>
    <t>Q1. Calculate Actual EBIT for Kootha, Surjek, Juitk and Overall (Kootha + Surjek + Jutik). Don't forget to populate the Overheads, Production Costs and Other Production Costs using the SUMIFS Formula, referencing the Variance Analysis Tab.</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</si>
  <si>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</si>
  <si>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Kootha ACTUALS</t>
  </si>
  <si>
    <t>Surjek ACTUALS</t>
  </si>
  <si>
    <t>Jutik ACTUALS</t>
  </si>
  <si>
    <t>Overall ACTUALS</t>
  </si>
  <si>
    <t>Kootha BUDGET</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</si>
  <si>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</si>
  <si>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</si>
  <si>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</si>
  <si>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</si>
  <si>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Q2. Create Line Charts Plotting out the EBIT for each individual Unit (Kootha, Surjek, Jutik and Overall) and copy these graphs into a PowerPoint Slide Pack. What do the EBIT Trends tell you?</t>
  </si>
  <si>
    <t>All</t>
  </si>
  <si>
    <t>Mega-Litres (Needs to be converted from Giga-Litres)</t>
  </si>
  <si>
    <t xml:space="preserve">Note for Mentors: </t>
  </si>
  <si>
    <t>If the variance is negative, this is not a bad indicator. Check the numbers. i.e. If Revenue Actuals was -8.4M but Budget was -8.2M, then we have earned an additional -0.2M. Similarly, positive numbers are not necessarily a good sign.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</si>
  <si>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</si>
  <si>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Overall, the EBIT Trend for 2013-2014 on an Overall basis, remains favorable with an overall EBIT of 273M Actuals vs 262M Budgeted.</t>
  </si>
  <si>
    <t>This isn't to say that Jutik performed poorly, rather, it could point to an overtly aggressive Budget Target that needs to be addressed.</t>
  </si>
  <si>
    <t>This is driven by strong EBIT Performance from Kootha and Surjek, whilst Jutik fell short of the respective EBIT Targets by ~$28.5M.</t>
  </si>
  <si>
    <t>Southern Water Corp. Financial Analysis</t>
  </si>
  <si>
    <t>Welcome to your first formal Financial Analysis Exercise for Unit 5!</t>
  </si>
  <si>
    <t>Month</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</si>
  <si>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</si>
  <si>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</si>
  <si>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</si>
  <si>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Let's take a look at how Southern Water Corps Revenue Analysis looks like by calculating the Revenues for each of the products and asking ourselves - what does the data tell us?</t>
  </si>
  <si>
    <t>Let's get started!</t>
  </si>
  <si>
    <r>
      <t>However</t>
    </r>
    <r>
      <rPr>
        <sz val="10"/>
        <color rgb="FF000000"/>
        <rFont val="Arial"/>
        <family val="2"/>
      </rPr>
      <t>, if the product generates a lot of revenues, and the expenses are well below the revenues - we may have a product which is performing well.</t>
    </r>
  </si>
  <si>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</si>
  <si>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t>Value Driver</t>
  </si>
  <si>
    <t>Revenue Analysis - Part I</t>
  </si>
  <si>
    <t>002 Public Sales</t>
  </si>
  <si>
    <t>001 Private Water Hedge Sales</t>
  </si>
  <si>
    <t>003 Residential Sales</t>
  </si>
  <si>
    <t>W-Transact (0212) - Hard</t>
  </si>
  <si>
    <t>W-Transact (0211) - Soft</t>
  </si>
  <si>
    <t>Data Source Reference</t>
  </si>
  <si>
    <t>Value Drivers</t>
  </si>
  <si>
    <t>Month (Number)</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</si>
  <si>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</si>
  <si>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Note: You will have to rely on the Value Driver Tree you have created earlier to see which cost elements map to the respective Profit Centres.</t>
  </si>
  <si>
    <t>Profit Centre</t>
  </si>
  <si>
    <t>Profit Centre Element</t>
  </si>
  <si>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</si>
  <si>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Centre Type</t>
  </si>
  <si>
    <t>Cost Centre / Profit Centre</t>
  </si>
  <si>
    <t>Cost Centre / Profit Centre Elements</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</si>
  <si>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</si>
  <si>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</si>
  <si>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</si>
  <si>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</si>
  <si>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</si>
  <si>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</si>
  <si>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Chemical Costs</t>
  </si>
  <si>
    <t>EBIT Analysis - Part III.</t>
  </si>
  <si>
    <t>In Financial Data Analysis, EBIT Analysis, also known as Profitability Analysis, speaks primarily to understanding which product(s) are the most cashflow positive.</t>
  </si>
  <si>
    <t>Chem-Exp (001)</t>
  </si>
  <si>
    <t>Facility Costs</t>
  </si>
  <si>
    <t>Utility-Exp (002) - Heating</t>
  </si>
  <si>
    <t>Utility-Exp (002) - Electricity</t>
  </si>
  <si>
    <t>Plant Maintenance (001)</t>
  </si>
  <si>
    <t>Plant Outages (002)</t>
  </si>
  <si>
    <t>Plant Op. Costs (003)</t>
  </si>
  <si>
    <t>Plant Admin Costs (004)</t>
  </si>
  <si>
    <t>Labour Costs</t>
  </si>
  <si>
    <t>Labour-Costs (001)</t>
  </si>
  <si>
    <t>Expenses</t>
  </si>
  <si>
    <t>Account Type</t>
  </si>
  <si>
    <t>Financial Actual</t>
  </si>
  <si>
    <t>Financial Budget</t>
  </si>
  <si>
    <t>Water Production Actuals</t>
  </si>
  <si>
    <t>None</t>
  </si>
  <si>
    <t>Row Data</t>
  </si>
  <si>
    <t>Water Production Budget</t>
  </si>
  <si>
    <t>Giga-Litre</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</si>
  <si>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</si>
  <si>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Operational Maintenance Costs</t>
  </si>
  <si>
    <t>(As a data analyst, it is up to YOU to choose which visual most effectively illustrates the data. It may be worthwhile using the Total Columns to see the overall aggregate costs by Cost Centre so you can see which cost centre elements are the most expensive...!)</t>
  </si>
  <si>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</si>
  <si>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</si>
  <si>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</si>
  <si>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</si>
  <si>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</si>
  <si>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</si>
  <si>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</si>
  <si>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</si>
  <si>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</si>
  <si>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</si>
  <si>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</si>
  <si>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</si>
  <si>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Q5) Aggregate the Cost Centre(s) for each Unit (i.e.Chemical Costs, Facility Costs, Operational Maintenance Costs, Labour Costs) in the table below and subsequently plot this out.</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</si>
  <si>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</si>
  <si>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This case study will be challenging, but I'm confident with the skills you've developed across Unit 4 and Unit 5 - you'll be able to tell Management a compelling story regarding what insights you can extract from analysing the Revenues, Expenses and EBIT!</t>
  </si>
  <si>
    <t>What is a Profit Centre and/or Cost Centre?</t>
  </si>
  <si>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</si>
  <si>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</si>
  <si>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</si>
  <si>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</si>
  <si>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</si>
  <si>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</si>
  <si>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</si>
  <si>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</si>
  <si>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r>
      <t xml:space="preserve">This column provides information on whether the dataset is referencing </t>
    </r>
    <r>
      <rPr>
        <b/>
        <sz val="10"/>
        <color theme="1"/>
        <rFont val="Arial"/>
        <family val="2"/>
      </rPr>
      <t>Financial Actuals, Financial Budgets, Water Production Actuals or Water Production Budget.</t>
    </r>
  </si>
  <si>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</si>
  <si>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</si>
  <si>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For the exercises in 5.4, 5.6 and 5.8 - you will need to create Value Driver Trees. This Column let's you know whether the Value Driver belongs to Revenue or Expenses so you are aware of which cost centres / profit centres you need to pay attention towards.</t>
  </si>
  <si>
    <t>In the Southern Water Corp. Case Study, there are 3 Units. These are Kootha, Surjek or Jutik. The Unit column indicates, for that row of data, which Unit it applies towards.</t>
  </si>
  <si>
    <t>This represents the month that data was calculated for.</t>
  </si>
  <si>
    <t>This represents the month in numerical form.</t>
  </si>
  <si>
    <t>Costs / Profits either fall into a Cost Centre or Profit Centre. This column provides the individual with an understanding as to whether the cost centre is a Cost Centre or a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</si>
  <si>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</si>
  <si>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</si>
  <si>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</si>
  <si>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</si>
  <si>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This is the unique value that is stored for every row entry.</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</si>
  <si>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</si>
  <si>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t>Throughout the Case Study, we've split this into three sections.
The green tabs are all tabs you will have to complete. 
The order of completion is below:
1) Revenue Analysis (Unit 5.4)
2) Expenses Analysis (Unit 5.6)
3) EBIT Analysis (Unit 5.8)</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</si>
  <si>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</si>
  <si>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 xml:space="preserve">A:
- With the Kootha unit, all profic centers and profit center elements follow the same general trend. The revenue stays steady for 9 months of the year, and then spikes from January through March, although February is the lowest of the 3 months.
- With the Surjeck unit, the trends are similar to the Kootha unit. Revenue stays pretty steady for 8 months, and then spikes from January through April. However, both Private Water Hedge Sales Hard and Residential Sales Soft took a major revenue hit in February 14, unlike the other 3 profit center elements. 
- At the Jutik unit, revenue started to decline until the end of 2013 for every profit center and profit center element. In 2014 though, most profit centers and profit center elements shot up in revenue, and then remained consistently high. Public Sales Hard did follow a somewhat different trend however. It spiked in September 2013, then declined towards the end of 2013 before jumping back up in December. </t>
  </si>
  <si>
    <t xml:space="preserve">A: - At Kootha, the expenses for every cost center and every cost center element all follow the same trend. They spike up in August, and then go back down and plateau until they spike back up again in January. 
- At Surjek, the expenses for every cost center and every cost center element all follow the same trend. The expenses gradually rise in cost through November, then drop back down and rise back up through May, until dropping back down again. 
- At Jutik, the expenses for every cost center and every cost center element all follow the same trend.  They start high in July, then dive down in August, then climb back up in September, before declining until December. Then they slowly cliimb back up until June, with a dip down in April beforehand. </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</si>
  <si>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
- Labor costs and Chemical Costs are generally the highest expenses. </t>
    </r>
  </si>
  <si>
    <t>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 There may be a relationship between Chemical Expenditure and Water Production, but it's not a strong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</si>
</sst>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4"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sz val="11"/>
      <color theme="1"/>
      <name val="Calibri"/>
    </font>
  </fonts>
  <fills count="15">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0.79998168889431442"/>
        <bgColor theme="4" tint="0.79998168889431442"/>
      </patternFill>
    </fill>
  </fills>
  <borders count="22">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rgb="FFCCCCCC"/>
      </left>
      <right style="thin">
        <color rgb="FFCCCCCC"/>
      </right>
      <top style="thin">
        <color rgb="FFCCCCCC"/>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31" fillId="0" borderId="0" applyFont="0" applyFill="0" applyBorder="0" applyAlignment="0" applyProtection="0"/>
  </cellStyleXfs>
  <cellXfs count="228">
    <xf numFmtId="0" fontId="0" fillId="0" borderId="0" xfId="0" applyFont="1" applyAlignment="1"/>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0" fontId="3" fillId="4" borderId="1" xfId="0" applyFont="1" applyFill="1" applyBorder="1" applyAlignment="1">
      <alignment horizontal="left" vertical="top"/>
    </xf>
    <xf numFmtId="0" fontId="2" fillId="0" borderId="12" xfId="0" applyFont="1" applyBorder="1"/>
    <xf numFmtId="0" fontId="3" fillId="0" borderId="13" xfId="0" applyFont="1" applyBorder="1"/>
    <xf numFmtId="164" fontId="3" fillId="0" borderId="13" xfId="0" applyNumberFormat="1" applyFont="1" applyBorder="1"/>
    <xf numFmtId="164" fontId="7" fillId="0" borderId="13" xfId="0" applyNumberFormat="1" applyFont="1" applyBorder="1"/>
    <xf numFmtId="0" fontId="4" fillId="0" borderId="0" xfId="0" applyFont="1" applyAlignment="1"/>
    <xf numFmtId="164" fontId="3" fillId="0" borderId="0" xfId="0" applyNumberFormat="1" applyFont="1"/>
    <xf numFmtId="0" fontId="3" fillId="0" borderId="0" xfId="0" applyFont="1"/>
    <xf numFmtId="0" fontId="4" fillId="0" borderId="0" xfId="0" applyFont="1" applyAlignment="1"/>
    <xf numFmtId="0" fontId="3" fillId="0" borderId="0" xfId="0" applyFont="1" applyAlignment="1"/>
    <xf numFmtId="0" fontId="2" fillId="0" borderId="0" xfId="0" applyFont="1" applyAlignment="1"/>
    <xf numFmtId="0" fontId="3" fillId="5" borderId="0" xfId="0" applyFont="1" applyFill="1" applyAlignment="1"/>
    <xf numFmtId="0" fontId="10" fillId="5" borderId="0" xfId="0" applyFont="1" applyFill="1" applyAlignment="1"/>
    <xf numFmtId="0" fontId="3" fillId="6" borderId="0" xfId="0" applyFont="1" applyFill="1" applyAlignment="1"/>
    <xf numFmtId="0" fontId="3" fillId="0" borderId="3" xfId="0" applyFont="1" applyFill="1" applyBorder="1" applyAlignment="1">
      <alignment horizontal="left" vertical="top"/>
    </xf>
    <xf numFmtId="0" fontId="1" fillId="0" borderId="0" xfId="0" applyFont="1" applyFill="1"/>
    <xf numFmtId="0" fontId="0" fillId="0" borderId="0" xfId="0" applyFont="1" applyFill="1" applyAlignment="1"/>
    <xf numFmtId="0" fontId="6" fillId="0" borderId="0" xfId="0" applyFont="1" applyFill="1" applyAlignment="1"/>
    <xf numFmtId="0" fontId="0" fillId="5" borderId="0" xfId="0" applyFont="1" applyFill="1" applyAlignment="1"/>
    <xf numFmtId="0" fontId="10" fillId="5" borderId="0" xfId="0" applyFont="1" applyFill="1"/>
    <xf numFmtId="0" fontId="11" fillId="5" borderId="0" xfId="0" applyFont="1" applyFill="1" applyAlignment="1"/>
    <xf numFmtId="0" fontId="9" fillId="5" borderId="0" xfId="0" applyFont="1" applyFill="1"/>
    <xf numFmtId="0" fontId="9" fillId="7" borderId="4" xfId="0" applyFont="1" applyFill="1" applyBorder="1" applyAlignment="1">
      <alignment horizontal="left" vertical="top"/>
    </xf>
    <xf numFmtId="0" fontId="3" fillId="0" borderId="1" xfId="0" applyFont="1" applyFill="1" applyBorder="1" applyAlignment="1">
      <alignment horizontal="left" vertical="top"/>
    </xf>
    <xf numFmtId="0" fontId="4" fillId="0" borderId="0" xfId="0" applyFont="1" applyFill="1" applyAlignment="1"/>
    <xf numFmtId="2" fontId="3" fillId="0" borderId="5" xfId="0" applyNumberFormat="1" applyFont="1" applyFill="1" applyBorder="1"/>
    <xf numFmtId="49" fontId="3" fillId="0" borderId="2" xfId="0" applyNumberFormat="1" applyFont="1" applyFill="1" applyBorder="1"/>
    <xf numFmtId="0" fontId="4" fillId="5" borderId="0" xfId="0" applyFont="1" applyFill="1" applyAlignment="1"/>
    <xf numFmtId="0" fontId="12" fillId="5" borderId="0" xfId="0" applyFont="1" applyFill="1" applyAlignment="1"/>
    <xf numFmtId="0" fontId="13" fillId="5" borderId="0" xfId="0" applyFont="1" applyFill="1" applyAlignment="1"/>
    <xf numFmtId="0" fontId="16" fillId="5" borderId="0" xfId="0" applyFont="1" applyFill="1" applyAlignment="1"/>
    <xf numFmtId="0" fontId="18" fillId="5" borderId="0" xfId="0" applyFont="1" applyFill="1"/>
    <xf numFmtId="0" fontId="17" fillId="5" borderId="0" xfId="0" applyFont="1" applyFill="1"/>
    <xf numFmtId="0" fontId="20" fillId="5" borderId="0" xfId="0" applyFont="1" applyFill="1"/>
    <xf numFmtId="0" fontId="21" fillId="5" borderId="0" xfId="0" applyFont="1" applyFill="1" applyAlignment="1"/>
    <xf numFmtId="0" fontId="3" fillId="5" borderId="0" xfId="0" applyFont="1" applyFill="1"/>
    <xf numFmtId="164" fontId="10" fillId="5" borderId="0" xfId="0" applyNumberFormat="1" applyFont="1" applyFill="1"/>
    <xf numFmtId="0" fontId="10" fillId="8" borderId="1" xfId="0" applyFont="1" applyFill="1" applyBorder="1"/>
    <xf numFmtId="0" fontId="2" fillId="0" borderId="15" xfId="0" applyFont="1" applyBorder="1"/>
    <xf numFmtId="164" fontId="3" fillId="0" borderId="15"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applyAlignment="1"/>
    <xf numFmtId="0" fontId="14" fillId="5" borderId="0" xfId="0" applyFont="1" applyFill="1" applyAlignment="1">
      <alignment wrapText="1"/>
    </xf>
    <xf numFmtId="0" fontId="3" fillId="0" borderId="0" xfId="0" applyFont="1" applyFill="1" applyAlignment="1"/>
    <xf numFmtId="0" fontId="3" fillId="0" borderId="0" xfId="0" applyFont="1" applyFill="1"/>
    <xf numFmtId="49" fontId="18" fillId="5" borderId="2" xfId="0" applyNumberFormat="1" applyFont="1" applyFill="1" applyBorder="1"/>
    <xf numFmtId="0" fontId="17" fillId="5" borderId="0" xfId="0" applyFont="1" applyFill="1" applyAlignment="1"/>
    <xf numFmtId="0" fontId="18" fillId="5" borderId="0" xfId="0" applyFont="1" applyFill="1" applyAlignment="1"/>
    <xf numFmtId="0" fontId="19" fillId="5" borderId="0" xfId="0" applyFont="1" applyFill="1" applyAlignment="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Fill="1" applyBorder="1" applyAlignment="1">
      <alignment horizontal="left" vertical="top"/>
    </xf>
    <xf numFmtId="164" fontId="3" fillId="0" borderId="9" xfId="0" applyNumberFormat="1" applyFont="1" applyFill="1" applyBorder="1" applyAlignment="1">
      <alignment horizontal="right" vertical="top"/>
    </xf>
    <xf numFmtId="0" fontId="2" fillId="0" borderId="0" xfId="0" applyFont="1" applyFill="1"/>
    <xf numFmtId="0" fontId="2" fillId="0" borderId="4" xfId="0" applyFont="1" applyFill="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Fill="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Fill="1" applyBorder="1" applyAlignment="1">
      <alignment horizontal="right" vertical="top"/>
    </xf>
    <xf numFmtId="0" fontId="18" fillId="5" borderId="5" xfId="0" applyFont="1" applyFill="1" applyBorder="1" applyAlignment="1">
      <alignment wrapText="1"/>
    </xf>
    <xf numFmtId="164" fontId="3" fillId="0" borderId="3" xfId="0" applyNumberFormat="1" applyFont="1" applyFill="1" applyBorder="1" applyAlignment="1">
      <alignment horizontal="left" vertical="top"/>
    </xf>
    <xf numFmtId="164" fontId="3" fillId="0" borderId="3" xfId="0" applyNumberFormat="1" applyFont="1" applyFill="1" applyBorder="1" applyAlignment="1">
      <alignment horizontal="center"/>
    </xf>
    <xf numFmtId="164" fontId="3" fillId="0" borderId="3" xfId="0" applyNumberFormat="1" applyFont="1" applyFill="1" applyBorder="1" applyAlignment="1">
      <alignment horizontal="center" vertical="top"/>
    </xf>
    <xf numFmtId="2" fontId="3" fillId="0" borderId="3" xfId="0" applyNumberFormat="1" applyFont="1" applyFill="1" applyBorder="1" applyAlignment="1">
      <alignment horizontal="left" vertical="top"/>
    </xf>
    <xf numFmtId="165" fontId="3" fillId="5" borderId="0" xfId="0" applyNumberFormat="1" applyFont="1" applyFill="1" applyAlignment="1">
      <alignment horizontal="right" vertical="top"/>
    </xf>
    <xf numFmtId="0" fontId="0" fillId="5" borderId="5" xfId="0" applyFont="1" applyFill="1" applyBorder="1" applyAlignment="1"/>
    <xf numFmtId="0" fontId="20" fillId="5" borderId="5" xfId="0" applyFont="1" applyFill="1" applyBorder="1" applyAlignment="1"/>
    <xf numFmtId="164" fontId="3" fillId="0" borderId="8" xfId="0" applyNumberFormat="1" applyFont="1" applyFill="1" applyBorder="1" applyAlignment="1">
      <alignment horizontal="left" vertical="top"/>
    </xf>
    <xf numFmtId="0" fontId="0" fillId="0" borderId="0" xfId="0" applyFont="1" applyAlignment="1"/>
    <xf numFmtId="0" fontId="0" fillId="0" borderId="0" xfId="0" applyFont="1" applyAlignment="1"/>
    <xf numFmtId="0" fontId="3" fillId="0" borderId="0" xfId="0" applyFont="1" applyAlignment="1"/>
    <xf numFmtId="0" fontId="7" fillId="0" borderId="0" xfId="0" applyFont="1" applyAlignment="1"/>
    <xf numFmtId="0" fontId="8" fillId="0" borderId="0" xfId="0" applyFont="1" applyAlignment="1"/>
    <xf numFmtId="0" fontId="29" fillId="0" borderId="0" xfId="0" applyFont="1" applyAlignment="1"/>
    <xf numFmtId="0" fontId="30" fillId="0" borderId="0" xfId="0" applyFont="1" applyAlignment="1"/>
    <xf numFmtId="0" fontId="5" fillId="9" borderId="0" xfId="0" applyFont="1" applyFill="1" applyAlignment="1"/>
    <xf numFmtId="0" fontId="7" fillId="10" borderId="0" xfId="0" applyFont="1" applyFill="1" applyAlignment="1"/>
    <xf numFmtId="0" fontId="27" fillId="10" borderId="0" xfId="0" applyFont="1" applyFill="1" applyAlignment="1"/>
    <xf numFmtId="17" fontId="27" fillId="10" borderId="0" xfId="0" applyNumberFormat="1" applyFont="1" applyFill="1" applyAlignment="1"/>
    <xf numFmtId="0" fontId="8" fillId="10" borderId="0" xfId="0" applyFont="1" applyFill="1" applyAlignment="1"/>
    <xf numFmtId="164" fontId="7" fillId="0" borderId="0" xfId="0" applyNumberFormat="1" applyFont="1" applyAlignment="1"/>
    <xf numFmtId="3" fontId="27" fillId="10" borderId="0" xfId="0" applyNumberFormat="1" applyFont="1" applyFill="1" applyAlignment="1"/>
    <xf numFmtId="0" fontId="11" fillId="11" borderId="0" xfId="0" applyFont="1" applyFill="1" applyAlignment="1"/>
    <xf numFmtId="0" fontId="25" fillId="11" borderId="0" xfId="0" applyFont="1" applyFill="1" applyAlignment="1"/>
    <xf numFmtId="0" fontId="7" fillId="9" borderId="0" xfId="0" applyFont="1" applyFill="1" applyAlignment="1"/>
    <xf numFmtId="0" fontId="3" fillId="0" borderId="0" xfId="0" applyFont="1" applyAlignment="1"/>
    <xf numFmtId="0" fontId="0" fillId="0" borderId="0" xfId="0" applyFont="1" applyAlignment="1"/>
    <xf numFmtId="0" fontId="5" fillId="12" borderId="0" xfId="0" applyFont="1" applyFill="1" applyAlignment="1"/>
    <xf numFmtId="0" fontId="5" fillId="10" borderId="0" xfId="0" applyFont="1" applyFill="1" applyAlignment="1"/>
    <xf numFmtId="164" fontId="3" fillId="0" borderId="0" xfId="0" applyNumberFormat="1" applyFont="1" applyAlignment="1"/>
    <xf numFmtId="0" fontId="5" fillId="0" borderId="0" xfId="0" applyFont="1" applyAlignment="1"/>
    <xf numFmtId="9" fontId="7" fillId="0" borderId="0" xfId="0" applyNumberFormat="1" applyFont="1" applyAlignment="1"/>
    <xf numFmtId="166" fontId="3" fillId="0" borderId="0" xfId="1" applyNumberFormat="1" applyFont="1" applyAlignment="1"/>
    <xf numFmtId="0" fontId="0" fillId="0" borderId="0" xfId="0" applyFont="1" applyAlignment="1"/>
    <xf numFmtId="17" fontId="2" fillId="10" borderId="0" xfId="0" applyNumberFormat="1" applyFont="1" applyFill="1" applyAlignment="1"/>
    <xf numFmtId="0" fontId="3" fillId="10" borderId="0" xfId="0" applyFont="1" applyFill="1" applyAlignment="1"/>
    <xf numFmtId="3" fontId="2" fillId="10" borderId="0" xfId="0" applyNumberFormat="1" applyFont="1" applyFill="1" applyAlignment="1"/>
    <xf numFmtId="0" fontId="2" fillId="10" borderId="0" xfId="0" applyFont="1" applyFill="1" applyAlignment="1"/>
    <xf numFmtId="0" fontId="2" fillId="9" borderId="0" xfId="0" applyFont="1" applyFill="1" applyAlignment="1"/>
    <xf numFmtId="166" fontId="8" fillId="0" borderId="0" xfId="0" applyNumberFormat="1" applyFont="1" applyAlignment="1"/>
    <xf numFmtId="10" fontId="8" fillId="0" borderId="0" xfId="0" applyNumberFormat="1" applyFont="1" applyAlignment="1"/>
    <xf numFmtId="164" fontId="3" fillId="10" borderId="0" xfId="0" applyNumberFormat="1" applyFont="1" applyFill="1" applyAlignment="1"/>
    <xf numFmtId="0" fontId="0" fillId="0" borderId="0" xfId="0" applyFont="1" applyAlignment="1"/>
    <xf numFmtId="0" fontId="9" fillId="11" borderId="0" xfId="0" applyFont="1" applyFill="1" applyAlignment="1"/>
    <xf numFmtId="0" fontId="10" fillId="11" borderId="0" xfId="0" applyFont="1" applyFill="1" applyAlignment="1"/>
    <xf numFmtId="164" fontId="0" fillId="0" borderId="0" xfId="0" applyNumberFormat="1" applyFont="1" applyAlignment="1"/>
    <xf numFmtId="0" fontId="3" fillId="0" borderId="0" xfId="0" applyFont="1" applyAlignment="1"/>
    <xf numFmtId="0" fontId="0" fillId="0" borderId="0" xfId="0" applyFont="1" applyAlignment="1"/>
    <xf numFmtId="0" fontId="0" fillId="9" borderId="0" xfId="0" applyFont="1" applyFill="1" applyAlignment="1"/>
    <xf numFmtId="0" fontId="0" fillId="10" borderId="0" xfId="0" applyFont="1" applyFill="1" applyAlignment="1"/>
    <xf numFmtId="0" fontId="27" fillId="0" borderId="15" xfId="0" applyFont="1" applyBorder="1" applyAlignment="1"/>
    <xf numFmtId="0" fontId="7" fillId="0" borderId="15" xfId="0" applyFont="1" applyBorder="1" applyAlignment="1"/>
    <xf numFmtId="164" fontId="3" fillId="0" borderId="15" xfId="0" applyNumberFormat="1" applyFont="1" applyBorder="1" applyAlignment="1"/>
    <xf numFmtId="0" fontId="0" fillId="0" borderId="15" xfId="0" applyFont="1" applyBorder="1" applyAlignment="1"/>
    <xf numFmtId="0" fontId="5" fillId="0" borderId="0" xfId="0" applyFont="1" applyFill="1" applyAlignment="1">
      <alignment wrapText="1"/>
    </xf>
    <xf numFmtId="0" fontId="7" fillId="0" borderId="0" xfId="0" applyFont="1" applyFill="1" applyAlignment="1"/>
    <xf numFmtId="0" fontId="0" fillId="0" borderId="0" xfId="0" applyFont="1" applyAlignment="1"/>
    <xf numFmtId="0" fontId="6" fillId="9" borderId="0" xfId="0" applyFont="1" applyFill="1" applyAlignment="1"/>
    <xf numFmtId="0" fontId="7" fillId="0" borderId="0" xfId="0" applyFont="1" applyAlignment="1"/>
    <xf numFmtId="164" fontId="35" fillId="0" borderId="0" xfId="0" applyNumberFormat="1" applyFont="1" applyAlignment="1"/>
    <xf numFmtId="0" fontId="35" fillId="0" borderId="0" xfId="0" applyFont="1" applyAlignment="1"/>
    <xf numFmtId="164" fontId="35" fillId="10" borderId="0" xfId="0" applyNumberFormat="1" applyFont="1" applyFill="1" applyAlignment="1"/>
    <xf numFmtId="0" fontId="35" fillId="10" borderId="0" xfId="0" applyFont="1" applyFill="1" applyAlignment="1"/>
    <xf numFmtId="10" fontId="7" fillId="0" borderId="0" xfId="0" applyNumberFormat="1" applyFont="1" applyAlignment="1"/>
    <xf numFmtId="0" fontId="18" fillId="13" borderId="0" xfId="0" applyFont="1" applyFill="1" applyAlignment="1"/>
    <xf numFmtId="0" fontId="10" fillId="13" borderId="0" xfId="0" applyFont="1" applyFill="1" applyAlignment="1"/>
    <xf numFmtId="0" fontId="9" fillId="13" borderId="0" xfId="0" applyFont="1" applyFill="1" applyAlignment="1"/>
    <xf numFmtId="0" fontId="37" fillId="13" borderId="0" xfId="0" applyFont="1" applyFill="1" applyAlignment="1"/>
    <xf numFmtId="0" fontId="36" fillId="0" borderId="0" xfId="0" applyFont="1" applyAlignment="1"/>
    <xf numFmtId="0" fontId="9" fillId="0" borderId="0" xfId="0" applyFont="1" applyFill="1" applyAlignment="1"/>
    <xf numFmtId="0" fontId="9" fillId="13" borderId="0" xfId="0" applyFont="1" applyFill="1"/>
    <xf numFmtId="0" fontId="10" fillId="13" borderId="0" xfId="0" applyFont="1" applyFill="1"/>
    <xf numFmtId="0" fontId="3" fillId="13" borderId="0" xfId="0" applyFont="1" applyFill="1" applyAlignment="1"/>
    <xf numFmtId="0" fontId="8" fillId="0" borderId="15" xfId="0" applyFont="1" applyFill="1" applyBorder="1" applyAlignment="1"/>
    <xf numFmtId="0" fontId="7" fillId="0" borderId="15" xfId="0" applyFont="1" applyFill="1" applyBorder="1" applyAlignment="1"/>
    <xf numFmtId="0" fontId="0" fillId="0" borderId="15" xfId="0" applyFont="1" applyFill="1" applyBorder="1" applyAlignment="1"/>
    <xf numFmtId="164" fontId="3" fillId="0" borderId="15" xfId="0" applyNumberFormat="1" applyFont="1" applyFill="1" applyBorder="1" applyAlignment="1"/>
    <xf numFmtId="0" fontId="27" fillId="0" borderId="15" xfId="0" applyFont="1" applyFill="1" applyBorder="1" applyAlignment="1"/>
    <xf numFmtId="0" fontId="40" fillId="0" borderId="0" xfId="0" applyFont="1" applyFill="1" applyAlignment="1"/>
    <xf numFmtId="0" fontId="41" fillId="0" borderId="0" xfId="0" applyFont="1" applyFill="1"/>
    <xf numFmtId="0" fontId="41" fillId="0" borderId="0" xfId="0" applyFont="1" applyFill="1" applyAlignment="1"/>
    <xf numFmtId="0" fontId="40" fillId="0" borderId="0" xfId="0" applyFont="1" applyFill="1" applyAlignment="1">
      <alignment horizontal="left"/>
    </xf>
    <xf numFmtId="166" fontId="7" fillId="0" borderId="0" xfId="0" applyNumberFormat="1" applyFont="1" applyAlignment="1"/>
    <xf numFmtId="0" fontId="7" fillId="0" borderId="0" xfId="0" applyFont="1" applyAlignment="1"/>
    <xf numFmtId="0" fontId="43" fillId="0" borderId="17" xfId="0" applyFont="1" applyBorder="1"/>
    <xf numFmtId="0" fontId="9" fillId="11" borderId="19" xfId="0" applyFont="1" applyFill="1" applyBorder="1" applyAlignment="1"/>
    <xf numFmtId="0" fontId="9" fillId="11" borderId="20" xfId="0" applyFont="1" applyFill="1" applyBorder="1" applyAlignment="1"/>
    <xf numFmtId="0" fontId="9" fillId="11" borderId="21" xfId="0" applyFont="1" applyFill="1" applyBorder="1" applyAlignment="1">
      <alignment horizontal="right"/>
    </xf>
    <xf numFmtId="0" fontId="41" fillId="14" borderId="19" xfId="0" applyFont="1" applyFill="1" applyBorder="1" applyAlignment="1"/>
    <xf numFmtId="0" fontId="41" fillId="14" borderId="20" xfId="0" applyFont="1" applyFill="1" applyBorder="1" applyAlignment="1"/>
    <xf numFmtId="17" fontId="41" fillId="14" borderId="20" xfId="0" applyNumberFormat="1" applyFont="1" applyFill="1" applyBorder="1" applyAlignment="1"/>
    <xf numFmtId="3" fontId="41" fillId="14" borderId="20" xfId="0" applyNumberFormat="1" applyFont="1" applyFill="1" applyBorder="1" applyAlignment="1"/>
    <xf numFmtId="4" fontId="41" fillId="14" borderId="21" xfId="0" applyNumberFormat="1" applyFont="1" applyFill="1" applyBorder="1" applyAlignment="1"/>
    <xf numFmtId="0" fontId="41" fillId="0" borderId="19" xfId="0" applyFont="1" applyBorder="1" applyAlignment="1"/>
    <xf numFmtId="0" fontId="41" fillId="0" borderId="20" xfId="0" applyFont="1" applyBorder="1" applyAlignment="1"/>
    <xf numFmtId="17" fontId="41" fillId="0" borderId="20" xfId="0" applyNumberFormat="1" applyFont="1" applyBorder="1" applyAlignment="1"/>
    <xf numFmtId="3" fontId="41" fillId="0" borderId="20" xfId="0" applyNumberFormat="1" applyFont="1" applyBorder="1" applyAlignment="1"/>
    <xf numFmtId="4" fontId="41" fillId="0" borderId="21" xfId="0" applyNumberFormat="1" applyFont="1" applyBorder="1" applyAlignment="1"/>
    <xf numFmtId="4" fontId="41" fillId="3" borderId="10" xfId="0" applyNumberFormat="1" applyFont="1" applyFill="1" applyBorder="1" applyAlignment="1">
      <alignment horizontal="right" vertical="top"/>
    </xf>
    <xf numFmtId="4" fontId="41" fillId="3" borderId="11" xfId="0" applyNumberFormat="1" applyFont="1" applyFill="1" applyBorder="1" applyAlignment="1">
      <alignment horizontal="right" vertical="top"/>
    </xf>
    <xf numFmtId="0" fontId="43" fillId="14" borderId="19" xfId="0" applyFont="1" applyFill="1" applyBorder="1" applyAlignment="1"/>
    <xf numFmtId="0" fontId="43" fillId="14" borderId="20" xfId="0" applyFont="1" applyFill="1" applyBorder="1"/>
    <xf numFmtId="0" fontId="43" fillId="14" borderId="20" xfId="0" applyFont="1" applyFill="1" applyBorder="1" applyAlignment="1"/>
    <xf numFmtId="17" fontId="43" fillId="14" borderId="20" xfId="0" applyNumberFormat="1" applyFont="1" applyFill="1" applyBorder="1" applyAlignment="1"/>
    <xf numFmtId="0" fontId="43" fillId="0" borderId="19" xfId="0" applyFont="1" applyBorder="1" applyAlignment="1"/>
    <xf numFmtId="0" fontId="43" fillId="0" borderId="20" xfId="0" applyFont="1" applyBorder="1"/>
    <xf numFmtId="0" fontId="43" fillId="0" borderId="20" xfId="0" applyFont="1" applyBorder="1" applyAlignment="1"/>
    <xf numFmtId="17" fontId="43" fillId="0" borderId="20" xfId="0" applyNumberFormat="1" applyFont="1" applyBorder="1" applyAlignment="1"/>
    <xf numFmtId="0" fontId="43" fillId="0" borderId="16" xfId="0" applyFont="1" applyBorder="1" applyAlignment="1"/>
    <xf numFmtId="0" fontId="43" fillId="0" borderId="17" xfId="0" applyFont="1" applyBorder="1" applyAlignment="1"/>
    <xf numFmtId="17" fontId="43" fillId="0" borderId="17" xfId="0" applyNumberFormat="1" applyFont="1" applyBorder="1" applyAlignment="1"/>
    <xf numFmtId="0" fontId="41" fillId="0" borderId="17" xfId="0" applyFont="1" applyBorder="1" applyAlignment="1"/>
    <xf numFmtId="4" fontId="41" fillId="3" borderId="18" xfId="0" applyNumberFormat="1" applyFont="1" applyFill="1" applyBorder="1" applyAlignment="1">
      <alignment horizontal="right" vertical="top"/>
    </xf>
    <xf numFmtId="0" fontId="5" fillId="9" borderId="0" xfId="0" applyFont="1" applyFill="1" applyAlignment="1">
      <alignment vertical="top" wrapText="1"/>
    </xf>
    <xf numFmtId="0" fontId="0" fillId="0" borderId="0" xfId="0" applyFont="1" applyAlignment="1"/>
    <xf numFmtId="0" fontId="34" fillId="9" borderId="0" xfId="0" applyFont="1" applyFill="1" applyAlignment="1">
      <alignment wrapText="1"/>
    </xf>
    <xf numFmtId="0" fontId="7" fillId="0" borderId="0" xfId="0" applyFont="1" applyAlignment="1">
      <alignment wrapText="1"/>
    </xf>
    <xf numFmtId="0" fontId="36" fillId="0" borderId="0" xfId="0" applyFont="1" applyAlignment="1"/>
    <xf numFmtId="0" fontId="39" fillId="0" borderId="0" xfId="0" applyFont="1" applyFill="1" applyAlignment="1">
      <alignment wrapText="1"/>
    </xf>
    <xf numFmtId="0" fontId="0" fillId="0" borderId="0" xfId="0" applyFont="1" applyAlignment="1"/>
    <xf numFmtId="0" fontId="7" fillId="0" borderId="0" xfId="0" applyFont="1" applyFill="1" applyAlignment="1">
      <alignment wrapText="1"/>
    </xf>
    <xf numFmtId="0" fontId="36" fillId="0" borderId="0" xfId="0" applyFont="1" applyFill="1" applyAlignment="1"/>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ont="1" applyFill="1" applyAlignment="1"/>
    <xf numFmtId="0" fontId="5" fillId="9" borderId="0" xfId="0" applyFont="1" applyFill="1" applyAlignment="1">
      <alignment vertical="top" wrapText="1"/>
    </xf>
    <xf numFmtId="0" fontId="2" fillId="12" borderId="0" xfId="0" applyFont="1" applyFill="1" applyAlignment="1">
      <alignment wrapText="1"/>
    </xf>
    <xf numFmtId="0" fontId="4" fillId="0" borderId="0" xfId="0" applyFont="1" applyAlignme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applyAlignment="1"/>
    <xf numFmtId="0" fontId="18" fillId="5" borderId="5" xfId="0" applyFont="1" applyFill="1" applyBorder="1" applyAlignment="1">
      <alignment wrapText="1"/>
    </xf>
    <xf numFmtId="0" fontId="0" fillId="0" borderId="5" xfId="0" applyFont="1" applyBorder="1" applyAlignment="1"/>
    <xf numFmtId="0" fontId="14" fillId="5" borderId="0" xfId="0" applyFont="1" applyFill="1" applyAlignment="1">
      <alignment wrapText="1"/>
    </xf>
    <xf numFmtId="0" fontId="18" fillId="5" borderId="14" xfId="0" applyFont="1" applyFill="1" applyBorder="1" applyAlignment="1">
      <alignment wrapText="1"/>
    </xf>
    <xf numFmtId="0" fontId="0" fillId="0" borderId="14" xfId="0" applyFont="1" applyBorder="1" applyAlignment="1"/>
    <xf numFmtId="0" fontId="18" fillId="8" borderId="1" xfId="0" applyFont="1" applyFill="1" applyBorder="1" applyAlignment="1">
      <alignment wrapText="1"/>
    </xf>
    <xf numFmtId="0" fontId="22" fillId="0" borderId="0" xfId="0" applyFont="1" applyAlignment="1"/>
    <xf numFmtId="0" fontId="15" fillId="5" borderId="0" xfId="0" applyFont="1" applyFill="1" applyAlignment="1">
      <alignment wrapText="1"/>
    </xf>
    <xf numFmtId="0" fontId="16" fillId="5" borderId="0" xfId="0" applyFont="1" applyFill="1" applyAlignment="1"/>
    <xf numFmtId="0" fontId="9" fillId="5" borderId="0" xfId="0" applyFont="1" applyFill="1" applyAlignment="1">
      <alignment wrapText="1"/>
    </xf>
    <xf numFmtId="0" fontId="0" fillId="5" borderId="0" xfId="0" applyFont="1" applyFill="1" applyAlignment="1">
      <alignment wrapText="1"/>
    </xf>
    <xf numFmtId="0" fontId="18" fillId="5" borderId="0" xfId="0" applyFont="1" applyFill="1" applyAlignment="1">
      <alignment wrapText="1"/>
    </xf>
    <xf numFmtId="0" fontId="2" fillId="9" borderId="0" xfId="0" applyFont="1" applyFill="1" applyAlignment="1">
      <alignment vertical="top"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Analysis'!$E$13:$P$13</c:f>
              <c:numCache>
                <c:formatCode>"$"#,##0.00;[Red]\-"$"#,##0.00</c:formatCode>
                <c:ptCount val="12"/>
                <c:pt idx="0">
                  <c:v>2867162.2087478996</c:v>
                </c:pt>
                <c:pt idx="1">
                  <c:v>2905157.1876017246</c:v>
                </c:pt>
                <c:pt idx="2">
                  <c:v>2676263.6274990002</c:v>
                </c:pt>
                <c:pt idx="3">
                  <c:v>2491982.7716727997</c:v>
                </c:pt>
                <c:pt idx="4">
                  <c:v>2819908.8085937998</c:v>
                </c:pt>
                <c:pt idx="5">
                  <c:v>2680307.6383739254</c:v>
                </c:pt>
                <c:pt idx="6">
                  <c:v>3885646.6404208243</c:v>
                </c:pt>
                <c:pt idx="7">
                  <c:v>3374761.3116714</c:v>
                </c:pt>
                <c:pt idx="8">
                  <c:v>3667690.4272553995</c:v>
                </c:pt>
                <c:pt idx="9">
                  <c:v>2611834.3092695</c:v>
                </c:pt>
                <c:pt idx="10">
                  <c:v>2736219.5499495496</c:v>
                </c:pt>
                <c:pt idx="11">
                  <c:v>2703467.07732885</c:v>
                </c:pt>
              </c:numCache>
            </c:numRef>
          </c:val>
          <c:smooth val="0"/>
          <c:extLst>
            <c:ext xmlns:c16="http://schemas.microsoft.com/office/drawing/2014/chart" uri="{C3380CC4-5D6E-409C-BE32-E72D297353CC}">
              <c16:uniqueId val="{00000001-C00D-F540-B5B2-BB3F1971572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Analysis'!$E$14:$P$14</c:f>
              <c:numCache>
                <c:formatCode>"$"#,##0.00;[Red]\-"$"#,##0.00</c:formatCode>
                <c:ptCount val="12"/>
                <c:pt idx="0">
                  <c:v>3246434.5576647595</c:v>
                </c:pt>
                <c:pt idx="1">
                  <c:v>3221120.8854393801</c:v>
                </c:pt>
                <c:pt idx="2">
                  <c:v>2885932.0209026998</c:v>
                </c:pt>
                <c:pt idx="3">
                  <c:v>2877424.3587751198</c:v>
                </c:pt>
                <c:pt idx="4">
                  <c:v>3026037.1909583197</c:v>
                </c:pt>
                <c:pt idx="5">
                  <c:v>3057907.5230457606</c:v>
                </c:pt>
                <c:pt idx="6">
                  <c:v>4329308.4758150149</c:v>
                </c:pt>
                <c:pt idx="7">
                  <c:v>3806552.0328135304</c:v>
                </c:pt>
                <c:pt idx="8">
                  <c:v>4172261.5012528445</c:v>
                </c:pt>
                <c:pt idx="9">
                  <c:v>3040050.2568314727</c:v>
                </c:pt>
                <c:pt idx="10">
                  <c:v>2906048.7684670747</c:v>
                </c:pt>
                <c:pt idx="11">
                  <c:v>2934884.6857780451</c:v>
                </c:pt>
              </c:numCache>
            </c:numRef>
          </c:val>
          <c:smooth val="0"/>
          <c:extLst>
            <c:ext xmlns:c16="http://schemas.microsoft.com/office/drawing/2014/chart" uri="{C3380CC4-5D6E-409C-BE32-E72D297353CC}">
              <c16:uniqueId val="{00000002-C00D-F540-B5B2-BB3F1971572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Analysis'!$E$15:$P$15</c:f>
              <c:numCache>
                <c:formatCode>"$"#,##0.00;[Red]\-"$"#,##0.00</c:formatCode>
                <c:ptCount val="12"/>
                <c:pt idx="0">
                  <c:v>1140053.2181294025</c:v>
                </c:pt>
                <c:pt idx="1">
                  <c:v>1099688.3596749529</c:v>
                </c:pt>
                <c:pt idx="2">
                  <c:v>993272.72142713983</c:v>
                </c:pt>
                <c:pt idx="3">
                  <c:v>990869.54306432395</c:v>
                </c:pt>
                <c:pt idx="4">
                  <c:v>1058055.1732309018</c:v>
                </c:pt>
                <c:pt idx="5">
                  <c:v>1064486.8665293939</c:v>
                </c:pt>
                <c:pt idx="6">
                  <c:v>1458531.4624894662</c:v>
                </c:pt>
                <c:pt idx="7">
                  <c:v>1304198.090668242</c:v>
                </c:pt>
                <c:pt idx="8">
                  <c:v>1367470.157204401</c:v>
                </c:pt>
                <c:pt idx="9">
                  <c:v>1034249.8526744327</c:v>
                </c:pt>
                <c:pt idx="10">
                  <c:v>1030209.4433439269</c:v>
                </c:pt>
                <c:pt idx="11">
                  <c:v>1002346.1642024408</c:v>
                </c:pt>
              </c:numCache>
            </c:numRef>
          </c:val>
          <c:smooth val="0"/>
          <c:extLst>
            <c:ext xmlns:c16="http://schemas.microsoft.com/office/drawing/2014/chart" uri="{C3380CC4-5D6E-409C-BE32-E72D297353CC}">
              <c16:uniqueId val="{00000003-C00D-F540-B5B2-BB3F1971572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Analysis'!$E$16:$P$16</c:f>
              <c:numCache>
                <c:formatCode>"$"#,##0.00;[Red]\-"$"#,##0.00</c:formatCode>
                <c:ptCount val="12"/>
                <c:pt idx="0">
                  <c:v>1907797.506595735</c:v>
                </c:pt>
                <c:pt idx="1">
                  <c:v>1868811.4912896124</c:v>
                </c:pt>
                <c:pt idx="2">
                  <c:v>1689904.6253375344</c:v>
                </c:pt>
                <c:pt idx="3">
                  <c:v>1681768.8847408264</c:v>
                </c:pt>
                <c:pt idx="4">
                  <c:v>1717139.0773419337</c:v>
                </c:pt>
                <c:pt idx="5">
                  <c:v>1731998.9464013728</c:v>
                </c:pt>
                <c:pt idx="6">
                  <c:v>2518187.4353435822</c:v>
                </c:pt>
                <c:pt idx="7">
                  <c:v>2237975.297116084</c:v>
                </c:pt>
                <c:pt idx="8">
                  <c:v>2422728.7122512721</c:v>
                </c:pt>
                <c:pt idx="9">
                  <c:v>1735385.4275934552</c:v>
                </c:pt>
                <c:pt idx="10">
                  <c:v>1776187.578769495</c:v>
                </c:pt>
                <c:pt idx="11">
                  <c:v>1709314.2356647665</c:v>
                </c:pt>
              </c:numCache>
            </c:numRef>
          </c:val>
          <c:smooth val="0"/>
          <c:extLst>
            <c:ext xmlns:c16="http://schemas.microsoft.com/office/drawing/2014/chart" uri="{C3380CC4-5D6E-409C-BE32-E72D297353CC}">
              <c16:uniqueId val="{00000004-C00D-F540-B5B2-BB3F1971572B}"/>
            </c:ext>
          </c:extLst>
        </c:ser>
        <c:ser>
          <c:idx val="5"/>
          <c:order val="5"/>
          <c:spPr>
            <a:ln w="28575" cap="rnd">
              <a:solidFill>
                <a:schemeClr val="accent6"/>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Analysis'!$E$17:$P$17</c:f>
              <c:numCache>
                <c:formatCode>"$"#,##0.00;[Red]\-"$"#,##0.00</c:formatCode>
                <c:ptCount val="12"/>
                <c:pt idx="0">
                  <c:v>2594165.10190068</c:v>
                </c:pt>
                <c:pt idx="1">
                  <c:v>2495712.971417204</c:v>
                </c:pt>
                <c:pt idx="2">
                  <c:v>2414396.3628338398</c:v>
                </c:pt>
                <c:pt idx="3">
                  <c:v>2324723.0321268803</c:v>
                </c:pt>
                <c:pt idx="4">
                  <c:v>2434007.4616685519</c:v>
                </c:pt>
                <c:pt idx="5">
                  <c:v>2309711.1684486847</c:v>
                </c:pt>
                <c:pt idx="6">
                  <c:v>3550058.6764740017</c:v>
                </c:pt>
                <c:pt idx="7">
                  <c:v>3001063.6855140487</c:v>
                </c:pt>
                <c:pt idx="8">
                  <c:v>3260368.0594805321</c:v>
                </c:pt>
                <c:pt idx="9">
                  <c:v>2282163.9595676465</c:v>
                </c:pt>
                <c:pt idx="10">
                  <c:v>2344592.1623425838</c:v>
                </c:pt>
                <c:pt idx="11">
                  <c:v>2360865.1714497083</c:v>
                </c:pt>
              </c:numCache>
            </c:numRef>
          </c:val>
          <c:smooth val="0"/>
          <c:extLst>
            <c:ext xmlns:c16="http://schemas.microsoft.com/office/drawing/2014/chart" uri="{C3380CC4-5D6E-409C-BE32-E72D297353CC}">
              <c16:uniqueId val="{00000005-C00D-F540-B5B2-BB3F1971572B}"/>
            </c:ext>
          </c:extLst>
        </c:ser>
        <c:dLbls>
          <c:showLegendKey val="0"/>
          <c:showVal val="0"/>
          <c:showCatName val="0"/>
          <c:showSerName val="0"/>
          <c:showPercent val="0"/>
          <c:showBubbleSize val="0"/>
        </c:dLbls>
        <c:smooth val="0"/>
        <c:axId val="920799952"/>
        <c:axId val="96252822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numRef>
                    <c:extLst>
                      <c:ext uri="{02D57815-91ED-43cb-92C2-25804820EDAC}">
                        <c15:formulaRef>
                          <c15:sqref>'Revenue Analysis'!$E$11:$P$11</c15:sqref>
                        </c15:formulaRef>
                      </c:ext>
                    </c:extLst>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extLst>
                      <c:ext uri="{02D57815-91ED-43cb-92C2-25804820EDAC}">
                        <c15:formulaRef>
                          <c15:sqref>'Revenue Analysis'!$E$12:$P$12</c15:sqref>
                        </c15:formulaRef>
                      </c:ext>
                    </c:extLst>
                    <c:numCache>
                      <c:formatCode>#,##0</c:formatCode>
                      <c:ptCount val="12"/>
                    </c:numCache>
                  </c:numRef>
                </c:val>
                <c:smooth val="0"/>
                <c:extLst>
                  <c:ext xmlns:c16="http://schemas.microsoft.com/office/drawing/2014/chart" uri="{C3380CC4-5D6E-409C-BE32-E72D297353CC}">
                    <c16:uniqueId val="{00000000-C00D-F540-B5B2-BB3F1971572B}"/>
                  </c:ext>
                </c:extLst>
              </c15:ser>
            </c15:filteredLineSeries>
          </c:ext>
        </c:extLst>
      </c:lineChart>
      <c:dateAx>
        <c:axId val="9207999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28224"/>
        <c:crosses val="autoZero"/>
        <c:auto val="1"/>
        <c:lblOffset val="100"/>
        <c:baseTimeUnit val="months"/>
      </c:dateAx>
      <c:valAx>
        <c:axId val="962528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799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6"/>
            </a:solidFill>
            <a:ln>
              <a:noFill/>
            </a:ln>
            <a:effectLst/>
          </c:spPr>
          <c:invertIfNegative val="0"/>
          <c:cat>
            <c:strRef>
              <c:f>'Expenses Analysis'!$C$36:$C$43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Analysis'!$R$36:$R$43</c:f>
              <c:numCache>
                <c:formatCode>"$"#,##0.00;[Red]\-"$"#,##0.00</c:formatCode>
                <c:ptCount val="8"/>
                <c:pt idx="0">
                  <c:v>43393809.730241515</c:v>
                </c:pt>
                <c:pt idx="1">
                  <c:v>22912093.575962137</c:v>
                </c:pt>
                <c:pt idx="2">
                  <c:v>21040525.271211956</c:v>
                </c:pt>
                <c:pt idx="3">
                  <c:v>18144596.836104356</c:v>
                </c:pt>
                <c:pt idx="4">
                  <c:v>4387131.8583591534</c:v>
                </c:pt>
                <c:pt idx="5">
                  <c:v>11184084.324417461</c:v>
                </c:pt>
                <c:pt idx="6">
                  <c:v>3747690.3960931199</c:v>
                </c:pt>
                <c:pt idx="7">
                  <c:v>56966783.406676717</c:v>
                </c:pt>
              </c:numCache>
            </c:numRef>
          </c:val>
          <c:extLst>
            <c:ext xmlns:c16="http://schemas.microsoft.com/office/drawing/2014/chart" uri="{C3380CC4-5D6E-409C-BE32-E72D297353CC}">
              <c16:uniqueId val="{00000000-9BE7-F14A-8666-DFE51A782E1D}"/>
            </c:ext>
          </c:extLst>
        </c:ser>
        <c:dLbls>
          <c:showLegendKey val="0"/>
          <c:showVal val="0"/>
          <c:showCatName val="0"/>
          <c:showSerName val="0"/>
          <c:showPercent val="0"/>
          <c:showBubbleSize val="0"/>
        </c:dLbls>
        <c:gapWidth val="150"/>
        <c:overlap val="100"/>
        <c:axId val="990486640"/>
        <c:axId val="963307632"/>
      </c:barChart>
      <c:catAx>
        <c:axId val="99048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07632"/>
        <c:crosses val="autoZero"/>
        <c:auto val="1"/>
        <c:lblAlgn val="ctr"/>
        <c:lblOffset val="100"/>
        <c:noMultiLvlLbl val="0"/>
      </c:catAx>
      <c:valAx>
        <c:axId val="963307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 Expenses Month Over Mo</a:t>
            </a:r>
            <a:r>
              <a:rPr lang="en-US" baseline="0"/>
              <a:t>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65973811723222"/>
          <c:y val="0.15090240909425873"/>
          <c:w val="0.85028146729600862"/>
          <c:h val="0.61593577884649275"/>
        </c:manualLayout>
      </c:layout>
      <c:lineChart>
        <c:grouping val="standard"/>
        <c:varyColors val="0"/>
        <c:ser>
          <c:idx val="0"/>
          <c:order val="0"/>
          <c:tx>
            <c:strRef>
              <c:f>'Expenses Analysis'!$D$16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Analysis'!$F$16:$Q$16</c:f>
              <c:numCache>
                <c:formatCode>"$"#,##0.00;[Red]\-"$"#,##0.00</c:formatCode>
                <c:ptCount val="12"/>
                <c:pt idx="0">
                  <c:v>1452802.7994874099</c:v>
                </c:pt>
                <c:pt idx="1">
                  <c:v>2076961.6977790929</c:v>
                </c:pt>
                <c:pt idx="2">
                  <c:v>1587530.6938279136</c:v>
                </c:pt>
                <c:pt idx="3">
                  <c:v>1506642.0602700429</c:v>
                </c:pt>
                <c:pt idx="4">
                  <c:v>1609102.9038271685</c:v>
                </c:pt>
                <c:pt idx="5">
                  <c:v>1540691.5291750124</c:v>
                </c:pt>
                <c:pt idx="6">
                  <c:v>2266155.8865488395</c:v>
                </c:pt>
                <c:pt idx="7">
                  <c:v>1873801.1352655236</c:v>
                </c:pt>
                <c:pt idx="8">
                  <c:v>1925660.4625915801</c:v>
                </c:pt>
                <c:pt idx="9">
                  <c:v>1937658.4845186316</c:v>
                </c:pt>
                <c:pt idx="10">
                  <c:v>2096300.6207111715</c:v>
                </c:pt>
                <c:pt idx="11">
                  <c:v>2305838.0799926789</c:v>
                </c:pt>
              </c:numCache>
            </c:numRef>
          </c:val>
          <c:smooth val="0"/>
          <c:extLst>
            <c:ext xmlns:c16="http://schemas.microsoft.com/office/drawing/2014/chart" uri="{C3380CC4-5D6E-409C-BE32-E72D297353CC}">
              <c16:uniqueId val="{00000000-78F3-2047-AA93-6BF20EC7A647}"/>
            </c:ext>
          </c:extLst>
        </c:ser>
        <c:ser>
          <c:idx val="1"/>
          <c:order val="1"/>
          <c:tx>
            <c:strRef>
              <c:f>'Expenses Analysis'!$D$17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Analysis'!$F$17:$Q$17</c:f>
              <c:numCache>
                <c:formatCode>"$"#,##0.00;[Red]\-"$"#,##0.00</c:formatCode>
                <c:ptCount val="12"/>
                <c:pt idx="0">
                  <c:v>688285.75679162296</c:v>
                </c:pt>
                <c:pt idx="1">
                  <c:v>940754.43343824998</c:v>
                </c:pt>
                <c:pt idx="2">
                  <c:v>749136.017807998</c:v>
                </c:pt>
                <c:pt idx="3">
                  <c:v>711397.35481499997</c:v>
                </c:pt>
                <c:pt idx="4">
                  <c:v>707134.9842375</c:v>
                </c:pt>
                <c:pt idx="5">
                  <c:v>707765.21920000017</c:v>
                </c:pt>
                <c:pt idx="6">
                  <c:v>1070642.7515819999</c:v>
                </c:pt>
                <c:pt idx="7">
                  <c:v>864210.04803974996</c:v>
                </c:pt>
                <c:pt idx="8">
                  <c:v>933739.73240800004</c:v>
                </c:pt>
                <c:pt idx="9">
                  <c:v>869737.08194099995</c:v>
                </c:pt>
                <c:pt idx="10">
                  <c:v>925854.65012499993</c:v>
                </c:pt>
                <c:pt idx="11">
                  <c:v>1076670.8718845001</c:v>
                </c:pt>
              </c:numCache>
            </c:numRef>
          </c:val>
          <c:smooth val="0"/>
          <c:extLst>
            <c:ext xmlns:c16="http://schemas.microsoft.com/office/drawing/2014/chart" uri="{C3380CC4-5D6E-409C-BE32-E72D297353CC}">
              <c16:uniqueId val="{00000001-78F3-2047-AA93-6BF20EC7A647}"/>
            </c:ext>
          </c:extLst>
        </c:ser>
        <c:ser>
          <c:idx val="2"/>
          <c:order val="2"/>
          <c:tx>
            <c:strRef>
              <c:f>'Expenses Analysis'!$D$18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Analysis'!$F$18:$Q$18</c:f>
              <c:numCache>
                <c:formatCode>"$"#,##0.00;[Red]\-"$"#,##0.00</c:formatCode>
                <c:ptCount val="12"/>
                <c:pt idx="0">
                  <c:v>1025508.4505630592</c:v>
                </c:pt>
                <c:pt idx="1">
                  <c:v>1482496.6301240625</c:v>
                </c:pt>
                <c:pt idx="2">
                  <c:v>1160180.8531604968</c:v>
                </c:pt>
                <c:pt idx="3">
                  <c:v>1126135.1226251246</c:v>
                </c:pt>
                <c:pt idx="4">
                  <c:v>1056987.6959512499</c:v>
                </c:pt>
                <c:pt idx="5">
                  <c:v>1062668.64402</c:v>
                </c:pt>
                <c:pt idx="6">
                  <c:v>1542084.6339599995</c:v>
                </c:pt>
                <c:pt idx="7">
                  <c:v>1340310.5656301249</c:v>
                </c:pt>
                <c:pt idx="8">
                  <c:v>1282186.5893850001</c:v>
                </c:pt>
                <c:pt idx="9">
                  <c:v>1381251.8779604998</c:v>
                </c:pt>
                <c:pt idx="10">
                  <c:v>1400531.8845937499</c:v>
                </c:pt>
                <c:pt idx="11">
                  <c:v>1612637.5447816872</c:v>
                </c:pt>
              </c:numCache>
            </c:numRef>
          </c:val>
          <c:smooth val="0"/>
          <c:extLst>
            <c:ext xmlns:c16="http://schemas.microsoft.com/office/drawing/2014/chart" uri="{C3380CC4-5D6E-409C-BE32-E72D297353CC}">
              <c16:uniqueId val="{00000002-78F3-2047-AA93-6BF20EC7A647}"/>
            </c:ext>
          </c:extLst>
        </c:ser>
        <c:ser>
          <c:idx val="3"/>
          <c:order val="3"/>
          <c:tx>
            <c:strRef>
              <c:f>'Expenses Analysis'!$D$19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Analysis'!$F$19:$Q$19</c:f>
              <c:numCache>
                <c:formatCode>"$"#,##0.00;[Red]\-"$"#,##0.00</c:formatCode>
                <c:ptCount val="12"/>
                <c:pt idx="0">
                  <c:v>695262.98051350773</c:v>
                </c:pt>
                <c:pt idx="1">
                  <c:v>991102.23846842232</c:v>
                </c:pt>
                <c:pt idx="2">
                  <c:v>814061.13935135771</c:v>
                </c:pt>
                <c:pt idx="3">
                  <c:v>740680.05464999983</c:v>
                </c:pt>
                <c:pt idx="4">
                  <c:v>768860.48302419996</c:v>
                </c:pt>
                <c:pt idx="5">
                  <c:v>704369.30723479996</c:v>
                </c:pt>
                <c:pt idx="6">
                  <c:v>925899.46046803973</c:v>
                </c:pt>
                <c:pt idx="7">
                  <c:v>775447.11542873993</c:v>
                </c:pt>
                <c:pt idx="8">
                  <c:v>742183.95088815992</c:v>
                </c:pt>
                <c:pt idx="9">
                  <c:v>768553.23002912989</c:v>
                </c:pt>
                <c:pt idx="10">
                  <c:v>840680.22553312499</c:v>
                </c:pt>
                <c:pt idx="11">
                  <c:v>944341.42186596233</c:v>
                </c:pt>
              </c:numCache>
            </c:numRef>
          </c:val>
          <c:smooth val="0"/>
          <c:extLst>
            <c:ext xmlns:c16="http://schemas.microsoft.com/office/drawing/2014/chart" uri="{C3380CC4-5D6E-409C-BE32-E72D297353CC}">
              <c16:uniqueId val="{00000003-78F3-2047-AA93-6BF20EC7A647}"/>
            </c:ext>
          </c:extLst>
        </c:ser>
        <c:ser>
          <c:idx val="4"/>
          <c:order val="4"/>
          <c:tx>
            <c:strRef>
              <c:f>'Expenses Analysis'!$D$20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Analysis'!$F$20:$Q$20</c:f>
              <c:numCache>
                <c:formatCode>"$"#,##0.00;[Red]\-"$"#,##0.00</c:formatCode>
                <c:ptCount val="12"/>
                <c:pt idx="0">
                  <c:v>448110.89338216372</c:v>
                </c:pt>
                <c:pt idx="1">
                  <c:v>611649.16374469502</c:v>
                </c:pt>
                <c:pt idx="2">
                  <c:v>508974.22576181113</c:v>
                </c:pt>
                <c:pt idx="3">
                  <c:v>452335.03188650997</c:v>
                </c:pt>
                <c:pt idx="4">
                  <c:v>497029.65794527507</c:v>
                </c:pt>
                <c:pt idx="5">
                  <c:v>460055.89927350008</c:v>
                </c:pt>
                <c:pt idx="6">
                  <c:v>558382.11336287996</c:v>
                </c:pt>
                <c:pt idx="7">
                  <c:v>472406.33565580501</c:v>
                </c:pt>
                <c:pt idx="8">
                  <c:v>490137.95657484006</c:v>
                </c:pt>
                <c:pt idx="9">
                  <c:v>490546.82756079</c:v>
                </c:pt>
                <c:pt idx="10">
                  <c:v>515462.7939890626</c:v>
                </c:pt>
                <c:pt idx="11">
                  <c:v>567081.87298796256</c:v>
                </c:pt>
              </c:numCache>
            </c:numRef>
          </c:val>
          <c:smooth val="0"/>
          <c:extLst>
            <c:ext xmlns:c16="http://schemas.microsoft.com/office/drawing/2014/chart" uri="{C3380CC4-5D6E-409C-BE32-E72D297353CC}">
              <c16:uniqueId val="{00000004-78F3-2047-AA93-6BF20EC7A647}"/>
            </c:ext>
          </c:extLst>
        </c:ser>
        <c:ser>
          <c:idx val="5"/>
          <c:order val="5"/>
          <c:tx>
            <c:strRef>
              <c:f>'Expenses Analysis'!$D$21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Analysis'!$F$21:$Q$21</c:f>
              <c:numCache>
                <c:formatCode>"$"#,##0.00;[Red]\-"$"#,##0.00</c:formatCode>
                <c:ptCount val="12"/>
                <c:pt idx="0">
                  <c:v>526154.63855022087</c:v>
                </c:pt>
                <c:pt idx="1">
                  <c:v>699102.7018828413</c:v>
                </c:pt>
                <c:pt idx="2">
                  <c:v>558734.69650863972</c:v>
                </c:pt>
                <c:pt idx="3">
                  <c:v>525208.47544941725</c:v>
                </c:pt>
                <c:pt idx="4">
                  <c:v>534294.21223657508</c:v>
                </c:pt>
                <c:pt idx="5">
                  <c:v>512324.19057554996</c:v>
                </c:pt>
                <c:pt idx="6">
                  <c:v>632133.94069723983</c:v>
                </c:pt>
                <c:pt idx="7">
                  <c:v>546239.59095988492</c:v>
                </c:pt>
                <c:pt idx="8">
                  <c:v>544885.8764744401</c:v>
                </c:pt>
                <c:pt idx="9">
                  <c:v>548730.96090505866</c:v>
                </c:pt>
                <c:pt idx="10">
                  <c:v>586186.26292703126</c:v>
                </c:pt>
                <c:pt idx="11">
                  <c:v>673012.41181992867</c:v>
                </c:pt>
              </c:numCache>
            </c:numRef>
          </c:val>
          <c:smooth val="0"/>
          <c:extLst>
            <c:ext xmlns:c16="http://schemas.microsoft.com/office/drawing/2014/chart" uri="{C3380CC4-5D6E-409C-BE32-E72D297353CC}">
              <c16:uniqueId val="{00000005-78F3-2047-AA93-6BF20EC7A647}"/>
            </c:ext>
          </c:extLst>
        </c:ser>
        <c:ser>
          <c:idx val="6"/>
          <c:order val="6"/>
          <c:tx>
            <c:strRef>
              <c:f>'Expenses Analysis'!$D$22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Analysis'!$F$22:$Q$22</c:f>
              <c:numCache>
                <c:formatCode>"$"#,##0.00;[Red]\-"$"#,##0.00</c:formatCode>
                <c:ptCount val="12"/>
                <c:pt idx="0">
                  <c:v>363045.46754857391</c:v>
                </c:pt>
                <c:pt idx="1">
                  <c:v>475848.82159809757</c:v>
                </c:pt>
                <c:pt idx="2">
                  <c:v>387351.23106833897</c:v>
                </c:pt>
                <c:pt idx="3">
                  <c:v>356102.60641404742</c:v>
                </c:pt>
                <c:pt idx="4">
                  <c:v>370010.70224002498</c:v>
                </c:pt>
                <c:pt idx="5">
                  <c:v>361108.27999890002</c:v>
                </c:pt>
                <c:pt idx="6">
                  <c:v>460285.01226119988</c:v>
                </c:pt>
                <c:pt idx="7">
                  <c:v>373718.77544609993</c:v>
                </c:pt>
                <c:pt idx="8">
                  <c:v>376411.47328512004</c:v>
                </c:pt>
                <c:pt idx="9">
                  <c:v>380705.18740254</c:v>
                </c:pt>
                <c:pt idx="10">
                  <c:v>389902.11574124999</c:v>
                </c:pt>
                <c:pt idx="11">
                  <c:v>459589.03963271249</c:v>
                </c:pt>
              </c:numCache>
            </c:numRef>
          </c:val>
          <c:smooth val="0"/>
          <c:extLst>
            <c:ext xmlns:c16="http://schemas.microsoft.com/office/drawing/2014/chart" uri="{C3380CC4-5D6E-409C-BE32-E72D297353CC}">
              <c16:uniqueId val="{00000006-78F3-2047-AA93-6BF20EC7A647}"/>
            </c:ext>
          </c:extLst>
        </c:ser>
        <c:ser>
          <c:idx val="7"/>
          <c:order val="7"/>
          <c:tx>
            <c:strRef>
              <c:f>'Expenses Analysis'!$D$23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Analysis'!$F$23:$Q$23</c:f>
              <c:numCache>
                <c:formatCode>"$"#,##0.00;[Red]\-"$"#,##0.00</c:formatCode>
                <c:ptCount val="12"/>
                <c:pt idx="0">
                  <c:v>2360705.6481951177</c:v>
                </c:pt>
                <c:pt idx="1">
                  <c:v>3221174.1251995936</c:v>
                </c:pt>
                <c:pt idx="2">
                  <c:v>2494930.9960812116</c:v>
                </c:pt>
                <c:pt idx="3">
                  <c:v>2373664.2611838747</c:v>
                </c:pt>
                <c:pt idx="4">
                  <c:v>2412716.7053653123</c:v>
                </c:pt>
                <c:pt idx="5">
                  <c:v>2345801.4750843756</c:v>
                </c:pt>
                <c:pt idx="6">
                  <c:v>3034783.5533344997</c:v>
                </c:pt>
                <c:pt idx="7">
                  <c:v>2464534.8803748749</c:v>
                </c:pt>
                <c:pt idx="8">
                  <c:v>2524708.0908775004</c:v>
                </c:pt>
                <c:pt idx="9">
                  <c:v>2535263.8025714997</c:v>
                </c:pt>
                <c:pt idx="10">
                  <c:v>2657879.6597460937</c:v>
                </c:pt>
                <c:pt idx="11">
                  <c:v>3004721.4683389063</c:v>
                </c:pt>
              </c:numCache>
            </c:numRef>
          </c:val>
          <c:smooth val="0"/>
          <c:extLst>
            <c:ext xmlns:c16="http://schemas.microsoft.com/office/drawing/2014/chart" uri="{C3380CC4-5D6E-409C-BE32-E72D297353CC}">
              <c16:uniqueId val="{00000007-78F3-2047-AA93-6BF20EC7A647}"/>
            </c:ext>
          </c:extLst>
        </c:ser>
        <c:dLbls>
          <c:showLegendKey val="0"/>
          <c:showVal val="0"/>
          <c:showCatName val="0"/>
          <c:showSerName val="0"/>
          <c:showPercent val="0"/>
          <c:showBubbleSize val="0"/>
        </c:dLbls>
        <c:smooth val="0"/>
        <c:axId val="1975837568"/>
        <c:axId val="1975839216"/>
      </c:lineChart>
      <c:dateAx>
        <c:axId val="197583756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9216"/>
        <c:crosses val="autoZero"/>
        <c:auto val="1"/>
        <c:lblOffset val="100"/>
        <c:baseTimeUnit val="months"/>
      </c:dateAx>
      <c:valAx>
        <c:axId val="1975839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837568"/>
        <c:crosses val="autoZero"/>
        <c:crossBetween val="between"/>
      </c:valAx>
      <c:spPr>
        <a:noFill/>
        <a:ln>
          <a:noFill/>
        </a:ln>
        <a:effectLst/>
      </c:spPr>
    </c:plotArea>
    <c:legend>
      <c:legendPos val="b"/>
      <c:layout>
        <c:manualLayout>
          <c:xMode val="edge"/>
          <c:yMode val="edge"/>
          <c:x val="1.8191361582970151E-2"/>
          <c:y val="0.84085495772310315"/>
          <c:w val="0.97127486957717202"/>
          <c:h val="0.13473049479508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Expenses Month Over</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79338219363998"/>
          <c:y val="0.16916467533549726"/>
          <c:w val="0.84108592704335883"/>
          <c:h val="0.58770231930667549"/>
        </c:manualLayout>
      </c:layout>
      <c:lineChart>
        <c:grouping val="standard"/>
        <c:varyColors val="0"/>
        <c:ser>
          <c:idx val="0"/>
          <c:order val="0"/>
          <c:tx>
            <c:strRef>
              <c:f>'Expenses Analysis'!$D$26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Analysis'!$F$26:$Q$26</c:f>
              <c:numCache>
                <c:formatCode>"$"#,##0.00;[Red]\-"$"#,##0.00</c:formatCode>
                <c:ptCount val="12"/>
                <c:pt idx="0">
                  <c:v>6651134.5624718405</c:v>
                </c:pt>
                <c:pt idx="1">
                  <c:v>7558656.7287168009</c:v>
                </c:pt>
                <c:pt idx="2">
                  <c:v>7787611.9641196802</c:v>
                </c:pt>
                <c:pt idx="3">
                  <c:v>10155682.06570109</c:v>
                </c:pt>
                <c:pt idx="4">
                  <c:v>10934448.486587808</c:v>
                </c:pt>
                <c:pt idx="5">
                  <c:v>6864428.1473570894</c:v>
                </c:pt>
                <c:pt idx="6">
                  <c:v>7217759.4027057122</c:v>
                </c:pt>
                <c:pt idx="7">
                  <c:v>8369465.5899167042</c:v>
                </c:pt>
                <c:pt idx="8">
                  <c:v>7796282.0291462392</c:v>
                </c:pt>
                <c:pt idx="9">
                  <c:v>8547425.369981233</c:v>
                </c:pt>
                <c:pt idx="10">
                  <c:v>9702380.6262364816</c:v>
                </c:pt>
                <c:pt idx="11">
                  <c:v>4498980.8209557123</c:v>
                </c:pt>
              </c:numCache>
            </c:numRef>
          </c:val>
          <c:smooth val="0"/>
          <c:extLst>
            <c:ext xmlns:c16="http://schemas.microsoft.com/office/drawing/2014/chart" uri="{C3380CC4-5D6E-409C-BE32-E72D297353CC}">
              <c16:uniqueId val="{00000000-2053-514A-B54A-63D5B3FAD32B}"/>
            </c:ext>
          </c:extLst>
        </c:ser>
        <c:ser>
          <c:idx val="1"/>
          <c:order val="1"/>
          <c:tx>
            <c:strRef>
              <c:f>'Expenses Analysis'!$D$27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Analysis'!$F$27:$Q$27</c:f>
              <c:numCache>
                <c:formatCode>"$"#,##0.00;[Red]\-"$"#,##0.00</c:formatCode>
                <c:ptCount val="12"/>
                <c:pt idx="0">
                  <c:v>3225013.486927344</c:v>
                </c:pt>
                <c:pt idx="1">
                  <c:v>3720839.8595759999</c:v>
                </c:pt>
                <c:pt idx="2">
                  <c:v>3806653.8889720319</c:v>
                </c:pt>
                <c:pt idx="3">
                  <c:v>4907107.2822858253</c:v>
                </c:pt>
                <c:pt idx="4">
                  <c:v>5396058.4904214237</c:v>
                </c:pt>
                <c:pt idx="5">
                  <c:v>3456988.5228500171</c:v>
                </c:pt>
                <c:pt idx="6">
                  <c:v>3567735.3302346002</c:v>
                </c:pt>
                <c:pt idx="7">
                  <c:v>4204376.7416305207</c:v>
                </c:pt>
                <c:pt idx="8">
                  <c:v>3944911.7519915039</c:v>
                </c:pt>
                <c:pt idx="9">
                  <c:v>4244749.1300007366</c:v>
                </c:pt>
                <c:pt idx="10">
                  <c:v>4963601.0195923205</c:v>
                </c:pt>
                <c:pt idx="11">
                  <c:v>2334040.6529381759</c:v>
                </c:pt>
              </c:numCache>
            </c:numRef>
          </c:val>
          <c:smooth val="0"/>
          <c:extLst>
            <c:ext xmlns:c16="http://schemas.microsoft.com/office/drawing/2014/chart" uri="{C3380CC4-5D6E-409C-BE32-E72D297353CC}">
              <c16:uniqueId val="{00000001-2053-514A-B54A-63D5B3FAD32B}"/>
            </c:ext>
          </c:extLst>
        </c:ser>
        <c:ser>
          <c:idx val="2"/>
          <c:order val="2"/>
          <c:tx>
            <c:strRef>
              <c:f>'Expenses Analysis'!$D$28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Analysis'!$F$28:$Q$28</c:f>
              <c:numCache>
                <c:formatCode>"$"#,##0.00;[Red]\-"$"#,##0.00</c:formatCode>
                <c:ptCount val="12"/>
                <c:pt idx="0">
                  <c:v>2708300.0324587203</c:v>
                </c:pt>
                <c:pt idx="1">
                  <c:v>3211858.8660480003</c:v>
                </c:pt>
                <c:pt idx="2">
                  <c:v>3316686.2235427205</c:v>
                </c:pt>
                <c:pt idx="3">
                  <c:v>4507736.5000015609</c:v>
                </c:pt>
                <c:pt idx="4">
                  <c:v>4641023.7408981593</c:v>
                </c:pt>
                <c:pt idx="5">
                  <c:v>2948967.9415879212</c:v>
                </c:pt>
                <c:pt idx="6">
                  <c:v>3063014.8459460204</c:v>
                </c:pt>
                <c:pt idx="7">
                  <c:v>3462166.1351659205</c:v>
                </c:pt>
                <c:pt idx="8">
                  <c:v>3324228.7131040399</c:v>
                </c:pt>
                <c:pt idx="9">
                  <c:v>3574663.2706864807</c:v>
                </c:pt>
                <c:pt idx="10">
                  <c:v>4139621.0457560006</c:v>
                </c:pt>
                <c:pt idx="11">
                  <c:v>1927726.6130522401</c:v>
                </c:pt>
              </c:numCache>
            </c:numRef>
          </c:val>
          <c:smooth val="0"/>
          <c:extLst>
            <c:ext xmlns:c16="http://schemas.microsoft.com/office/drawing/2014/chart" uri="{C3380CC4-5D6E-409C-BE32-E72D297353CC}">
              <c16:uniqueId val="{00000002-2053-514A-B54A-63D5B3FAD32B}"/>
            </c:ext>
          </c:extLst>
        </c:ser>
        <c:ser>
          <c:idx val="3"/>
          <c:order val="3"/>
          <c:tx>
            <c:strRef>
              <c:f>'Expenses Analysis'!$D$29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Analysis'!$F$29:$Q$29</c:f>
              <c:numCache>
                <c:formatCode>"$"#,##0.00;[Red]\-"$"#,##0.00</c:formatCode>
                <c:ptCount val="12"/>
                <c:pt idx="0">
                  <c:v>2580184.7757508568</c:v>
                </c:pt>
                <c:pt idx="1">
                  <c:v>3062001.915481152</c:v>
                </c:pt>
                <c:pt idx="2">
                  <c:v>3031880.3486513025</c:v>
                </c:pt>
                <c:pt idx="3">
                  <c:v>3931479.2866735104</c:v>
                </c:pt>
                <c:pt idx="4">
                  <c:v>4199845.7761542816</c:v>
                </c:pt>
                <c:pt idx="5">
                  <c:v>2728220.0920612654</c:v>
                </c:pt>
                <c:pt idx="6">
                  <c:v>2804324.7420875658</c:v>
                </c:pt>
                <c:pt idx="7">
                  <c:v>3396861.7734199073</c:v>
                </c:pt>
                <c:pt idx="8">
                  <c:v>3109895.8683631234</c:v>
                </c:pt>
                <c:pt idx="9">
                  <c:v>3320827.9204994729</c:v>
                </c:pt>
                <c:pt idx="10">
                  <c:v>3945552.9816407491</c:v>
                </c:pt>
                <c:pt idx="11">
                  <c:v>1804596.49217318</c:v>
                </c:pt>
              </c:numCache>
            </c:numRef>
          </c:val>
          <c:smooth val="0"/>
          <c:extLst>
            <c:ext xmlns:c16="http://schemas.microsoft.com/office/drawing/2014/chart" uri="{C3380CC4-5D6E-409C-BE32-E72D297353CC}">
              <c16:uniqueId val="{00000003-2053-514A-B54A-63D5B3FAD32B}"/>
            </c:ext>
          </c:extLst>
        </c:ser>
        <c:ser>
          <c:idx val="4"/>
          <c:order val="4"/>
          <c:tx>
            <c:strRef>
              <c:f>'Expenses Analysis'!$D$30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Analysis'!$F$30:$Q$30</c:f>
              <c:numCache>
                <c:formatCode>"$"#,##0.00;[Red]\-"$"#,##0.00</c:formatCode>
                <c:ptCount val="12"/>
                <c:pt idx="0">
                  <c:v>1753954.9727451229</c:v>
                </c:pt>
                <c:pt idx="1">
                  <c:v>2100222.7993958406</c:v>
                </c:pt>
                <c:pt idx="2">
                  <c:v>2076179.3746159158</c:v>
                </c:pt>
                <c:pt idx="3">
                  <c:v>2908651.5019142521</c:v>
                </c:pt>
                <c:pt idx="4">
                  <c:v>3175944.5530485385</c:v>
                </c:pt>
                <c:pt idx="5">
                  <c:v>1550989.0868158315</c:v>
                </c:pt>
                <c:pt idx="6">
                  <c:v>1477041.8867647478</c:v>
                </c:pt>
                <c:pt idx="7">
                  <c:v>1686638.161442358</c:v>
                </c:pt>
                <c:pt idx="8">
                  <c:v>1594934.3066405952</c:v>
                </c:pt>
                <c:pt idx="9">
                  <c:v>1713695.68973241</c:v>
                </c:pt>
                <c:pt idx="10">
                  <c:v>1980567.08598121</c:v>
                </c:pt>
                <c:pt idx="11">
                  <c:v>1020797.9644255412</c:v>
                </c:pt>
              </c:numCache>
            </c:numRef>
          </c:val>
          <c:smooth val="0"/>
          <c:extLst>
            <c:ext xmlns:c16="http://schemas.microsoft.com/office/drawing/2014/chart" uri="{C3380CC4-5D6E-409C-BE32-E72D297353CC}">
              <c16:uniqueId val="{00000004-2053-514A-B54A-63D5B3FAD32B}"/>
            </c:ext>
          </c:extLst>
        </c:ser>
        <c:ser>
          <c:idx val="5"/>
          <c:order val="5"/>
          <c:tx>
            <c:strRef>
              <c:f>'Expenses Analysis'!$D$31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Analysis'!$F$31:$Q$31</c:f>
              <c:numCache>
                <c:formatCode>"$"#,##0.00;[Red]\-"$"#,##0.00</c:formatCode>
                <c:ptCount val="12"/>
                <c:pt idx="0">
                  <c:v>1825995.4977464525</c:v>
                </c:pt>
                <c:pt idx="1">
                  <c:v>2176715.5917373439</c:v>
                </c:pt>
                <c:pt idx="2">
                  <c:v>2148175.2592006964</c:v>
                </c:pt>
                <c:pt idx="3">
                  <c:v>3060801.9018670465</c:v>
                </c:pt>
                <c:pt idx="4">
                  <c:v>3336738.4883958446</c:v>
                </c:pt>
                <c:pt idx="5">
                  <c:v>1631163.5932814209</c:v>
                </c:pt>
                <c:pt idx="6">
                  <c:v>1570924.4864376271</c:v>
                </c:pt>
                <c:pt idx="7">
                  <c:v>1847187.0568590565</c:v>
                </c:pt>
                <c:pt idx="8">
                  <c:v>1662131.1638802125</c:v>
                </c:pt>
                <c:pt idx="9">
                  <c:v>1806697.9762409898</c:v>
                </c:pt>
                <c:pt idx="10">
                  <c:v>2160599.5156870657</c:v>
                </c:pt>
                <c:pt idx="11">
                  <c:v>1105249.8486619699</c:v>
                </c:pt>
              </c:numCache>
            </c:numRef>
          </c:val>
          <c:smooth val="0"/>
          <c:extLst>
            <c:ext xmlns:c16="http://schemas.microsoft.com/office/drawing/2014/chart" uri="{C3380CC4-5D6E-409C-BE32-E72D297353CC}">
              <c16:uniqueId val="{00000005-2053-514A-B54A-63D5B3FAD32B}"/>
            </c:ext>
          </c:extLst>
        </c:ser>
        <c:ser>
          <c:idx val="6"/>
          <c:order val="6"/>
          <c:tx>
            <c:strRef>
              <c:f>'Expenses Analysis'!$D$32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Analysis'!$F$32:$Q$32</c:f>
              <c:numCache>
                <c:formatCode>"$"#,##0.00;[Red]\-"$"#,##0.00</c:formatCode>
                <c:ptCount val="12"/>
                <c:pt idx="0">
                  <c:v>997562.72230052261</c:v>
                </c:pt>
                <c:pt idx="1">
                  <c:v>1217342.2874034243</c:v>
                </c:pt>
                <c:pt idx="2">
                  <c:v>1249373.1530171675</c:v>
                </c:pt>
                <c:pt idx="3">
                  <c:v>1563695.5986583279</c:v>
                </c:pt>
                <c:pt idx="4">
                  <c:v>1773213.3424059597</c:v>
                </c:pt>
                <c:pt idx="5">
                  <c:v>882961.36847126228</c:v>
                </c:pt>
                <c:pt idx="6">
                  <c:v>830701.61316332733</c:v>
                </c:pt>
                <c:pt idx="7">
                  <c:v>985832.41733239545</c:v>
                </c:pt>
                <c:pt idx="8">
                  <c:v>896930.60331122973</c:v>
                </c:pt>
                <c:pt idx="9">
                  <c:v>958222.77881938627</c:v>
                </c:pt>
                <c:pt idx="10">
                  <c:v>1178357.8302551331</c:v>
                </c:pt>
                <c:pt idx="11">
                  <c:v>567399.0861611655</c:v>
                </c:pt>
              </c:numCache>
            </c:numRef>
          </c:val>
          <c:smooth val="0"/>
          <c:extLst>
            <c:ext xmlns:c16="http://schemas.microsoft.com/office/drawing/2014/chart" uri="{C3380CC4-5D6E-409C-BE32-E72D297353CC}">
              <c16:uniqueId val="{00000006-2053-514A-B54A-63D5B3FAD32B}"/>
            </c:ext>
          </c:extLst>
        </c:ser>
        <c:ser>
          <c:idx val="7"/>
          <c:order val="7"/>
          <c:tx>
            <c:strRef>
              <c:f>'Expenses Analysis'!$D$33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Analysis'!$F$33:$Q$33</c:f>
              <c:numCache>
                <c:formatCode>"$"#,##0.00;[Red]\-"$"#,##0.00</c:formatCode>
                <c:ptCount val="12"/>
                <c:pt idx="0">
                  <c:v>6304121.6272784397</c:v>
                </c:pt>
                <c:pt idx="1">
                  <c:v>7863582.9651120007</c:v>
                </c:pt>
                <c:pt idx="2">
                  <c:v>7817207.8491718415</c:v>
                </c:pt>
                <c:pt idx="3">
                  <c:v>10525970.677017603</c:v>
                </c:pt>
                <c:pt idx="4">
                  <c:v>11444130.830969758</c:v>
                </c:pt>
                <c:pt idx="5">
                  <c:v>5665783.7021284811</c:v>
                </c:pt>
                <c:pt idx="6">
                  <c:v>5589856.9816502007</c:v>
                </c:pt>
                <c:pt idx="7">
                  <c:v>6539082.0540427202</c:v>
                </c:pt>
                <c:pt idx="8">
                  <c:v>5706377.70286752</c:v>
                </c:pt>
                <c:pt idx="9">
                  <c:v>6392536.8787341611</c:v>
                </c:pt>
                <c:pt idx="10">
                  <c:v>7305965.5068680011</c:v>
                </c:pt>
                <c:pt idx="11">
                  <c:v>3679732.47611424</c:v>
                </c:pt>
              </c:numCache>
            </c:numRef>
          </c:val>
          <c:smooth val="0"/>
          <c:extLst>
            <c:ext xmlns:c16="http://schemas.microsoft.com/office/drawing/2014/chart" uri="{C3380CC4-5D6E-409C-BE32-E72D297353CC}">
              <c16:uniqueId val="{00000007-2053-514A-B54A-63D5B3FAD32B}"/>
            </c:ext>
          </c:extLst>
        </c:ser>
        <c:dLbls>
          <c:showLegendKey val="0"/>
          <c:showVal val="0"/>
          <c:showCatName val="0"/>
          <c:showSerName val="0"/>
          <c:showPercent val="0"/>
          <c:showBubbleSize val="0"/>
        </c:dLbls>
        <c:smooth val="0"/>
        <c:axId val="1976770528"/>
        <c:axId val="1932944192"/>
      </c:lineChart>
      <c:dateAx>
        <c:axId val="1976770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44192"/>
        <c:crosses val="autoZero"/>
        <c:auto val="1"/>
        <c:lblOffset val="100"/>
        <c:baseTimeUnit val="months"/>
      </c:dateAx>
      <c:valAx>
        <c:axId val="1932944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70528"/>
        <c:crosses val="autoZero"/>
        <c:crossBetween val="between"/>
      </c:valAx>
      <c:spPr>
        <a:noFill/>
        <a:ln>
          <a:noFill/>
        </a:ln>
        <a:effectLst/>
      </c:spPr>
    </c:plotArea>
    <c:legend>
      <c:legendPos val="b"/>
      <c:layout>
        <c:manualLayout>
          <c:xMode val="edge"/>
          <c:yMode val="edge"/>
          <c:x val="1.4855238604087139E-2"/>
          <c:y val="0.85352590430619601"/>
          <c:w val="0.97412964838509863"/>
          <c:h val="0.1191048905034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Expenses</a:t>
            </a:r>
            <a:r>
              <a:rPr lang="en-US" baseline="0"/>
              <a:t>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8557656587286"/>
          <c:y val="0.14488656376925327"/>
          <c:w val="0.85013503183636963"/>
          <c:h val="0.64296742744058855"/>
        </c:manualLayout>
      </c:layout>
      <c:lineChart>
        <c:grouping val="standard"/>
        <c:varyColors val="0"/>
        <c:ser>
          <c:idx val="0"/>
          <c:order val="0"/>
          <c:tx>
            <c:strRef>
              <c:f>'Expenses Analysis'!$D$36</c:f>
              <c:strCache>
                <c:ptCount val="1"/>
                <c:pt idx="0">
                  <c:v>Chem-Exp (001)</c:v>
                </c:pt>
              </c:strCache>
            </c:strRef>
          </c:tx>
          <c:spPr>
            <a:ln w="28575" cap="rnd">
              <a:solidFill>
                <a:schemeClr val="accent1"/>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Analysis'!$F$36:$Q$36</c:f>
              <c:numCache>
                <c:formatCode>"$"#,##0.00;[Red]\-"$"#,##0.00</c:formatCode>
                <c:ptCount val="12"/>
                <c:pt idx="0">
                  <c:v>4058818.4871811396</c:v>
                </c:pt>
                <c:pt idx="1">
                  <c:v>3381893.0829929691</c:v>
                </c:pt>
                <c:pt idx="2">
                  <c:v>4329613.6281387983</c:v>
                </c:pt>
                <c:pt idx="3">
                  <c:v>3700064.7504278626</c:v>
                </c:pt>
                <c:pt idx="4">
                  <c:v>3210186.7168616699</c:v>
                </c:pt>
                <c:pt idx="5">
                  <c:v>2725922.7871918092</c:v>
                </c:pt>
                <c:pt idx="6">
                  <c:v>3296651.1341391811</c:v>
                </c:pt>
                <c:pt idx="7">
                  <c:v>3172587.6373259518</c:v>
                </c:pt>
                <c:pt idx="8">
                  <c:v>4055083.144324963</c:v>
                </c:pt>
                <c:pt idx="9">
                  <c:v>3250984.3756592921</c:v>
                </c:pt>
                <c:pt idx="10">
                  <c:v>3834136.4019707832</c:v>
                </c:pt>
                <c:pt idx="11">
                  <c:v>4377867.5840270966</c:v>
                </c:pt>
              </c:numCache>
            </c:numRef>
          </c:val>
          <c:smooth val="0"/>
          <c:extLst>
            <c:ext xmlns:c16="http://schemas.microsoft.com/office/drawing/2014/chart" uri="{C3380CC4-5D6E-409C-BE32-E72D297353CC}">
              <c16:uniqueId val="{00000000-E039-7845-9EFC-424DFC598787}"/>
            </c:ext>
          </c:extLst>
        </c:ser>
        <c:ser>
          <c:idx val="1"/>
          <c:order val="1"/>
          <c:tx>
            <c:strRef>
              <c:f>'Expenses Analysis'!$D$37</c:f>
              <c:strCache>
                <c:ptCount val="1"/>
                <c:pt idx="0">
                  <c:v>Utility-Exp (002) - Heating</c:v>
                </c:pt>
              </c:strCache>
            </c:strRef>
          </c:tx>
          <c:spPr>
            <a:ln w="28575" cap="rnd">
              <a:solidFill>
                <a:schemeClr val="accent2"/>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Analysis'!$F$37:$Q$37</c:f>
              <c:numCache>
                <c:formatCode>"$"#,##0.00;[Red]\-"$"#,##0.00</c:formatCode>
                <c:ptCount val="12"/>
                <c:pt idx="0">
                  <c:v>2228620.1934261913</c:v>
                </c:pt>
                <c:pt idx="1">
                  <c:v>1864897.700073408</c:v>
                </c:pt>
                <c:pt idx="2">
                  <c:v>2399590.2948551821</c:v>
                </c:pt>
                <c:pt idx="3">
                  <c:v>2072619.2616703468</c:v>
                </c:pt>
                <c:pt idx="4">
                  <c:v>1710333.9564000303</c:v>
                </c:pt>
                <c:pt idx="5">
                  <c:v>1531495.3934201514</c:v>
                </c:pt>
                <c:pt idx="6">
                  <c:v>1869820.1628704909</c:v>
                </c:pt>
                <c:pt idx="7">
                  <c:v>1596926.1245833349</c:v>
                </c:pt>
                <c:pt idx="8">
                  <c:v>2210153.85026163</c:v>
                </c:pt>
                <c:pt idx="9">
                  <c:v>1250348.9554918439</c:v>
                </c:pt>
                <c:pt idx="10">
                  <c:v>1590260.2071253555</c:v>
                </c:pt>
                <c:pt idx="11">
                  <c:v>2587027.4757841704</c:v>
                </c:pt>
              </c:numCache>
            </c:numRef>
          </c:val>
          <c:smooth val="0"/>
          <c:extLst>
            <c:ext xmlns:c16="http://schemas.microsoft.com/office/drawing/2014/chart" uri="{C3380CC4-5D6E-409C-BE32-E72D297353CC}">
              <c16:uniqueId val="{00000001-E039-7845-9EFC-424DFC598787}"/>
            </c:ext>
          </c:extLst>
        </c:ser>
        <c:ser>
          <c:idx val="2"/>
          <c:order val="2"/>
          <c:tx>
            <c:strRef>
              <c:f>'Expenses Analysis'!$D$38</c:f>
              <c:strCache>
                <c:ptCount val="1"/>
                <c:pt idx="0">
                  <c:v>Utility-Exp (002) - Electricity</c:v>
                </c:pt>
              </c:strCache>
            </c:strRef>
          </c:tx>
          <c:spPr>
            <a:ln w="28575" cap="rnd">
              <a:solidFill>
                <a:schemeClr val="accent3"/>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Analysis'!$F$38:$Q$38</c:f>
              <c:numCache>
                <c:formatCode>"$"#,##0.00;[Red]\-"$"#,##0.00</c:formatCode>
                <c:ptCount val="12"/>
                <c:pt idx="0">
                  <c:v>2035011.368253825</c:v>
                </c:pt>
                <c:pt idx="1">
                  <c:v>1721751.4562001</c:v>
                </c:pt>
                <c:pt idx="2">
                  <c:v>2170282.2533642249</c:v>
                </c:pt>
                <c:pt idx="3">
                  <c:v>1867639.8926513249</c:v>
                </c:pt>
                <c:pt idx="4">
                  <c:v>1571736.1931804814</c:v>
                </c:pt>
                <c:pt idx="5">
                  <c:v>1457168.4614930626</c:v>
                </c:pt>
                <c:pt idx="6">
                  <c:v>1697827.3969059</c:v>
                </c:pt>
                <c:pt idx="7">
                  <c:v>1488966.6642332622</c:v>
                </c:pt>
                <c:pt idx="8">
                  <c:v>2121376.1547493124</c:v>
                </c:pt>
                <c:pt idx="9">
                  <c:v>1170727.402026</c:v>
                </c:pt>
                <c:pt idx="10">
                  <c:v>1468104.8303346746</c:v>
                </c:pt>
                <c:pt idx="11">
                  <c:v>2269933.197819788</c:v>
                </c:pt>
              </c:numCache>
            </c:numRef>
          </c:val>
          <c:smooth val="0"/>
          <c:extLst>
            <c:ext xmlns:c16="http://schemas.microsoft.com/office/drawing/2014/chart" uri="{C3380CC4-5D6E-409C-BE32-E72D297353CC}">
              <c16:uniqueId val="{00000002-E039-7845-9EFC-424DFC598787}"/>
            </c:ext>
          </c:extLst>
        </c:ser>
        <c:ser>
          <c:idx val="3"/>
          <c:order val="3"/>
          <c:tx>
            <c:strRef>
              <c:f>'Expenses Analysis'!$D$39</c:f>
              <c:strCache>
                <c:ptCount val="1"/>
                <c:pt idx="0">
                  <c:v>Plant Maintenance (001)</c:v>
                </c:pt>
              </c:strCache>
            </c:strRef>
          </c:tx>
          <c:spPr>
            <a:ln w="28575" cap="rnd">
              <a:solidFill>
                <a:schemeClr val="accent4"/>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Analysis'!$F$39:$Q$39</c:f>
              <c:numCache>
                <c:formatCode>"$"#,##0.00;[Red]\-"$"#,##0.00</c:formatCode>
                <c:ptCount val="12"/>
                <c:pt idx="0">
                  <c:v>1851080.7223785706</c:v>
                </c:pt>
                <c:pt idx="1">
                  <c:v>1377827.2478881869</c:v>
                </c:pt>
                <c:pt idx="2">
                  <c:v>1923296.9063258804</c:v>
                </c:pt>
                <c:pt idx="3">
                  <c:v>1602133.8287020556</c:v>
                </c:pt>
                <c:pt idx="4">
                  <c:v>1402724.7489849047</c:v>
                </c:pt>
                <c:pt idx="5">
                  <c:v>1210437.154797507</c:v>
                </c:pt>
                <c:pt idx="6">
                  <c:v>1466658.0356006592</c:v>
                </c:pt>
                <c:pt idx="7">
                  <c:v>1311483.5751050746</c:v>
                </c:pt>
                <c:pt idx="8">
                  <c:v>1764925.750950336</c:v>
                </c:pt>
                <c:pt idx="9">
                  <c:v>973903.34098287357</c:v>
                </c:pt>
                <c:pt idx="10">
                  <c:v>1278446.6842721491</c:v>
                </c:pt>
                <c:pt idx="11">
                  <c:v>1981678.8401161595</c:v>
                </c:pt>
              </c:numCache>
            </c:numRef>
          </c:val>
          <c:smooth val="0"/>
          <c:extLst>
            <c:ext xmlns:c16="http://schemas.microsoft.com/office/drawing/2014/chart" uri="{C3380CC4-5D6E-409C-BE32-E72D297353CC}">
              <c16:uniqueId val="{00000003-E039-7845-9EFC-424DFC598787}"/>
            </c:ext>
          </c:extLst>
        </c:ser>
        <c:ser>
          <c:idx val="4"/>
          <c:order val="4"/>
          <c:tx>
            <c:strRef>
              <c:f>'Expenses Analysis'!$D$40</c:f>
              <c:strCache>
                <c:ptCount val="1"/>
                <c:pt idx="0">
                  <c:v>Plant Outages (002)</c:v>
                </c:pt>
              </c:strCache>
            </c:strRef>
          </c:tx>
          <c:spPr>
            <a:ln w="28575" cap="rnd">
              <a:solidFill>
                <a:schemeClr val="accent5"/>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Analysis'!$F$40:$Q$40</c:f>
              <c:numCache>
                <c:formatCode>"$"#,##0.00;[Red]\-"$"#,##0.00</c:formatCode>
                <c:ptCount val="12"/>
                <c:pt idx="0">
                  <c:v>506679.37734959996</c:v>
                </c:pt>
                <c:pt idx="1">
                  <c:v>390102.14700717002</c:v>
                </c:pt>
                <c:pt idx="2">
                  <c:v>523590.57418882492</c:v>
                </c:pt>
                <c:pt idx="3">
                  <c:v>442191.37727758492</c:v>
                </c:pt>
                <c:pt idx="4">
                  <c:v>386443.63062235131</c:v>
                </c:pt>
                <c:pt idx="5">
                  <c:v>285950.11085550004</c:v>
                </c:pt>
                <c:pt idx="6">
                  <c:v>295594.84567723505</c:v>
                </c:pt>
                <c:pt idx="7">
                  <c:v>264667.16416432499</c:v>
                </c:pt>
                <c:pt idx="8">
                  <c:v>367489.33109006629</c:v>
                </c:pt>
                <c:pt idx="9">
                  <c:v>205411.27601123997</c:v>
                </c:pt>
                <c:pt idx="10">
                  <c:v>256529.67384056991</c:v>
                </c:pt>
                <c:pt idx="11">
                  <c:v>462482.35027468507</c:v>
                </c:pt>
              </c:numCache>
            </c:numRef>
          </c:val>
          <c:smooth val="0"/>
          <c:extLst>
            <c:ext xmlns:c16="http://schemas.microsoft.com/office/drawing/2014/chart" uri="{C3380CC4-5D6E-409C-BE32-E72D297353CC}">
              <c16:uniqueId val="{00000004-E039-7845-9EFC-424DFC598787}"/>
            </c:ext>
          </c:extLst>
        </c:ser>
        <c:ser>
          <c:idx val="5"/>
          <c:order val="5"/>
          <c:tx>
            <c:strRef>
              <c:f>'Expenses Analysis'!$D$41</c:f>
              <c:strCache>
                <c:ptCount val="1"/>
                <c:pt idx="0">
                  <c:v>Plant Op. Costs (003)</c:v>
                </c:pt>
              </c:strCache>
            </c:strRef>
          </c:tx>
          <c:spPr>
            <a:ln w="28575" cap="rnd">
              <a:solidFill>
                <a:schemeClr val="accent6"/>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Analysis'!$F$41:$Q$41</c:f>
              <c:numCache>
                <c:formatCode>"$"#,##0.00;[Red]\-"$"#,##0.00</c:formatCode>
                <c:ptCount val="12"/>
                <c:pt idx="0">
                  <c:v>1284052.2120482237</c:v>
                </c:pt>
                <c:pt idx="1">
                  <c:v>1026246.3613944983</c:v>
                </c:pt>
                <c:pt idx="2">
                  <c:v>1343678.7574565783</c:v>
                </c:pt>
                <c:pt idx="3">
                  <c:v>1150554.5074233287</c:v>
                </c:pt>
                <c:pt idx="4">
                  <c:v>984595.10256339586</c:v>
                </c:pt>
                <c:pt idx="5">
                  <c:v>734361.22686162603</c:v>
                </c:pt>
                <c:pt idx="6">
                  <c:v>775911.10517678154</c:v>
                </c:pt>
                <c:pt idx="7">
                  <c:v>656276.6494894661</c:v>
                </c:pt>
                <c:pt idx="8">
                  <c:v>905454.04123919155</c:v>
                </c:pt>
                <c:pt idx="9">
                  <c:v>504947.42312829359</c:v>
                </c:pt>
                <c:pt idx="10">
                  <c:v>630063.3151172254</c:v>
                </c:pt>
                <c:pt idx="11">
                  <c:v>1187943.6225188533</c:v>
                </c:pt>
              </c:numCache>
            </c:numRef>
          </c:val>
          <c:smooth val="0"/>
          <c:extLst>
            <c:ext xmlns:c16="http://schemas.microsoft.com/office/drawing/2014/chart" uri="{C3380CC4-5D6E-409C-BE32-E72D297353CC}">
              <c16:uniqueId val="{00000005-E039-7845-9EFC-424DFC598787}"/>
            </c:ext>
          </c:extLst>
        </c:ser>
        <c:ser>
          <c:idx val="6"/>
          <c:order val="6"/>
          <c:tx>
            <c:strRef>
              <c:f>'Expenses Analysis'!$D$42</c:f>
              <c:strCache>
                <c:ptCount val="1"/>
                <c:pt idx="0">
                  <c:v>Plant Admin Costs (004)</c:v>
                </c:pt>
              </c:strCache>
            </c:strRef>
          </c:tx>
          <c:spPr>
            <a:ln w="28575" cap="rnd">
              <a:solidFill>
                <a:schemeClr val="accent1">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Analysis'!$F$42:$Q$42</c:f>
              <c:numCache>
                <c:formatCode>"$"#,##0.00;[Red]\-"$"#,##0.00</c:formatCode>
                <c:ptCount val="12"/>
                <c:pt idx="0">
                  <c:v>415118.1915343827</c:v>
                </c:pt>
                <c:pt idx="1">
                  <c:v>324927.47716196039</c:v>
                </c:pt>
                <c:pt idx="2">
                  <c:v>472123.06877375639</c:v>
                </c:pt>
                <c:pt idx="3">
                  <c:v>389742.19357928401</c:v>
                </c:pt>
                <c:pt idx="4">
                  <c:v>337297.27808727405</c:v>
                </c:pt>
                <c:pt idx="5">
                  <c:v>237979.39587294601</c:v>
                </c:pt>
                <c:pt idx="6">
                  <c:v>251595.39887068857</c:v>
                </c:pt>
                <c:pt idx="7">
                  <c:v>226521.40043414698</c:v>
                </c:pt>
                <c:pt idx="8">
                  <c:v>311861.72296413226</c:v>
                </c:pt>
                <c:pt idx="9">
                  <c:v>169930.37714660278</c:v>
                </c:pt>
                <c:pt idx="10">
                  <c:v>224468.01808376395</c:v>
                </c:pt>
                <c:pt idx="11">
                  <c:v>386125.87358418264</c:v>
                </c:pt>
              </c:numCache>
            </c:numRef>
          </c:val>
          <c:smooth val="0"/>
          <c:extLst>
            <c:ext xmlns:c16="http://schemas.microsoft.com/office/drawing/2014/chart" uri="{C3380CC4-5D6E-409C-BE32-E72D297353CC}">
              <c16:uniqueId val="{00000006-E039-7845-9EFC-424DFC598787}"/>
            </c:ext>
          </c:extLst>
        </c:ser>
        <c:ser>
          <c:idx val="7"/>
          <c:order val="7"/>
          <c:tx>
            <c:strRef>
              <c:f>'Expenses Analysis'!$D$43</c:f>
              <c:strCache>
                <c:ptCount val="1"/>
                <c:pt idx="0">
                  <c:v>Labour-Costs (001)</c:v>
                </c:pt>
              </c:strCache>
            </c:strRef>
          </c:tx>
          <c:spPr>
            <a:ln w="28575" cap="rnd">
              <a:solidFill>
                <a:schemeClr val="accent2">
                  <a:lumMod val="60000"/>
                </a:schemeClr>
              </a:solidFill>
              <a:round/>
            </a:ln>
            <a:effectLst/>
          </c:spPr>
          <c:marker>
            <c:symbol val="none"/>
          </c:marker>
          <c:cat>
            <c:numRef>
              <c:f>'Expenses Analysis'!$F$13:$Q$13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Analysis'!$F$43:$Q$43</c:f>
              <c:numCache>
                <c:formatCode>"$"#,##0.00;[Red]\-"$"#,##0.00</c:formatCode>
                <c:ptCount val="12"/>
                <c:pt idx="0">
                  <c:v>6083771.6666048393</c:v>
                </c:pt>
                <c:pt idx="1">
                  <c:v>4858066.1974057183</c:v>
                </c:pt>
                <c:pt idx="2">
                  <c:v>6638733.3180167992</c:v>
                </c:pt>
                <c:pt idx="3">
                  <c:v>5457101.0211314987</c:v>
                </c:pt>
                <c:pt idx="4">
                  <c:v>4840370.5489805248</c:v>
                </c:pt>
                <c:pt idx="5">
                  <c:v>3489797.1661575749</c:v>
                </c:pt>
                <c:pt idx="6">
                  <c:v>3800570.8420718992</c:v>
                </c:pt>
                <c:pt idx="7">
                  <c:v>4172847.3364860998</c:v>
                </c:pt>
                <c:pt idx="8">
                  <c:v>4478481.3300961498</c:v>
                </c:pt>
                <c:pt idx="9">
                  <c:v>3399044.1141206799</c:v>
                </c:pt>
                <c:pt idx="10">
                  <c:v>4133310.0034365994</c:v>
                </c:pt>
                <c:pt idx="11">
                  <c:v>5614689.8621683344</c:v>
                </c:pt>
              </c:numCache>
            </c:numRef>
          </c:val>
          <c:smooth val="0"/>
          <c:extLst>
            <c:ext xmlns:c16="http://schemas.microsoft.com/office/drawing/2014/chart" uri="{C3380CC4-5D6E-409C-BE32-E72D297353CC}">
              <c16:uniqueId val="{00000007-E039-7845-9EFC-424DFC598787}"/>
            </c:ext>
          </c:extLst>
        </c:ser>
        <c:dLbls>
          <c:showLegendKey val="0"/>
          <c:showVal val="0"/>
          <c:showCatName val="0"/>
          <c:showSerName val="0"/>
          <c:showPercent val="0"/>
          <c:showBubbleSize val="0"/>
        </c:dLbls>
        <c:smooth val="0"/>
        <c:axId val="1990268160"/>
        <c:axId val="1990269808"/>
      </c:lineChart>
      <c:dateAx>
        <c:axId val="19902681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9808"/>
        <c:crosses val="autoZero"/>
        <c:auto val="1"/>
        <c:lblOffset val="100"/>
        <c:baseTimeUnit val="months"/>
      </c:dateAx>
      <c:valAx>
        <c:axId val="1990269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68160"/>
        <c:crosses val="autoZero"/>
        <c:crossBetween val="between"/>
      </c:valAx>
      <c:spPr>
        <a:noFill/>
        <a:ln>
          <a:noFill/>
        </a:ln>
        <a:effectLst/>
      </c:spPr>
    </c:plotArea>
    <c:legend>
      <c:legendPos val="b"/>
      <c:layout>
        <c:manualLayout>
          <c:xMode val="edge"/>
          <c:yMode val="edge"/>
          <c:x val="8.1385765541034244E-3"/>
          <c:y val="0.85110627588496068"/>
          <c:w val="0.97605746269309823"/>
          <c:h val="0.125452482110671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Totals For Cost Center Elements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Analysis'!$D$50:$D$57</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Analysis'!$R$50:$R$57</c:f>
              <c:numCache>
                <c:formatCode>"$"#,##0.00;[Red]\-"$"#,##0.00</c:formatCode>
                <c:ptCount val="8"/>
                <c:pt idx="0">
                  <c:v>161657211.878133</c:v>
                </c:pt>
                <c:pt idx="1">
                  <c:v>80929498.635653257</c:v>
                </c:pt>
                <c:pt idx="2">
                  <c:v>77339499.692214787</c:v>
                </c:pt>
                <c:pt idx="3">
                  <c:v>65771710.416516177</c:v>
                </c:pt>
                <c:pt idx="4">
                  <c:v>33498922.014006808</c:v>
                </c:pt>
                <c:pt idx="5">
                  <c:v>42403472.663400017</c:v>
                </c:pt>
                <c:pt idx="6">
                  <c:v>21603361.910029329</c:v>
                </c:pt>
                <c:pt idx="7">
                  <c:v>173232017.32498455</c:v>
                </c:pt>
              </c:numCache>
            </c:numRef>
          </c:val>
          <c:extLst>
            <c:ext xmlns:c16="http://schemas.microsoft.com/office/drawing/2014/chart" uri="{C3380CC4-5D6E-409C-BE32-E72D297353CC}">
              <c16:uniqueId val="{00000000-6926-6842-B74F-707FAB9B75CA}"/>
            </c:ext>
          </c:extLst>
        </c:ser>
        <c:dLbls>
          <c:showLegendKey val="0"/>
          <c:showVal val="0"/>
          <c:showCatName val="0"/>
          <c:showSerName val="0"/>
          <c:showPercent val="0"/>
          <c:showBubbleSize val="0"/>
        </c:dLbls>
        <c:gapWidth val="219"/>
        <c:overlap val="-27"/>
        <c:axId val="1993567824"/>
        <c:axId val="1932969360"/>
      </c:barChart>
      <c:catAx>
        <c:axId val="199356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969360"/>
        <c:crosses val="autoZero"/>
        <c:auto val="1"/>
        <c:lblAlgn val="ctr"/>
        <c:lblOffset val="100"/>
        <c:noMultiLvlLbl val="0"/>
      </c:catAx>
      <c:valAx>
        <c:axId val="1932969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56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Chemical</a:t>
            </a:r>
            <a:r>
              <a:rPr lang="en-US" baseline="0"/>
              <a:t> Expenditures vs Water Production, Month Over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99961417325112"/>
          <c:y val="8.3461167027194333E-2"/>
          <c:w val="0.74224860718767438"/>
          <c:h val="0.72306211449050595"/>
        </c:manualLayout>
      </c:layout>
      <c:barChart>
        <c:barDir val="col"/>
        <c:grouping val="clustered"/>
        <c:varyColors val="0"/>
        <c:ser>
          <c:idx val="0"/>
          <c:order val="0"/>
          <c:tx>
            <c:strRef>
              <c:f>'Expenses Analysis'!$B$106</c:f>
              <c:strCache>
                <c:ptCount val="1"/>
                <c:pt idx="0">
                  <c:v>Kootha</c:v>
                </c:pt>
              </c:strCache>
            </c:strRef>
          </c:tx>
          <c:spPr>
            <a:solidFill>
              <a:schemeClr val="accent1"/>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1452802.7994874099</c:v>
                </c:pt>
                <c:pt idx="1">
                  <c:v>2076961.6977790929</c:v>
                </c:pt>
                <c:pt idx="2">
                  <c:v>1587530.6938279136</c:v>
                </c:pt>
                <c:pt idx="3">
                  <c:v>1506642.0602700429</c:v>
                </c:pt>
                <c:pt idx="4">
                  <c:v>1609102.9038271685</c:v>
                </c:pt>
                <c:pt idx="5">
                  <c:v>1540691.5291750124</c:v>
                </c:pt>
                <c:pt idx="6">
                  <c:v>2266155.8865488395</c:v>
                </c:pt>
                <c:pt idx="7">
                  <c:v>1873801.1352655236</c:v>
                </c:pt>
                <c:pt idx="8">
                  <c:v>1925660.4625915801</c:v>
                </c:pt>
                <c:pt idx="9">
                  <c:v>1937658.4845186316</c:v>
                </c:pt>
                <c:pt idx="10">
                  <c:v>2096300.6207111715</c:v>
                </c:pt>
                <c:pt idx="11">
                  <c:v>2305838.0799926789</c:v>
                </c:pt>
              </c:numCache>
            </c:numRef>
          </c:val>
          <c:extLst>
            <c:ext xmlns:c16="http://schemas.microsoft.com/office/drawing/2014/chart" uri="{C3380CC4-5D6E-409C-BE32-E72D297353CC}">
              <c16:uniqueId val="{00000000-9758-8C4B-830C-8CED2AC7E5B2}"/>
            </c:ext>
          </c:extLst>
        </c:ser>
        <c:ser>
          <c:idx val="1"/>
          <c:order val="1"/>
          <c:tx>
            <c:strRef>
              <c:f>'Expenses Analysis'!$B$107</c:f>
              <c:strCache>
                <c:ptCount val="1"/>
                <c:pt idx="0">
                  <c:v>Surjek</c:v>
                </c:pt>
              </c:strCache>
            </c:strRef>
          </c:tx>
          <c:spPr>
            <a:solidFill>
              <a:schemeClr val="accent2"/>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6651134.5624718405</c:v>
                </c:pt>
                <c:pt idx="1">
                  <c:v>7558656.7287168009</c:v>
                </c:pt>
                <c:pt idx="2">
                  <c:v>7787611.9641196802</c:v>
                </c:pt>
                <c:pt idx="3">
                  <c:v>10155682.06570109</c:v>
                </c:pt>
                <c:pt idx="4">
                  <c:v>10934448.486587808</c:v>
                </c:pt>
                <c:pt idx="5">
                  <c:v>6864428.1473570894</c:v>
                </c:pt>
                <c:pt idx="6">
                  <c:v>7217759.4027057122</c:v>
                </c:pt>
                <c:pt idx="7">
                  <c:v>8369465.5899167042</c:v>
                </c:pt>
                <c:pt idx="8">
                  <c:v>7796282.0291462392</c:v>
                </c:pt>
                <c:pt idx="9">
                  <c:v>8547425.369981233</c:v>
                </c:pt>
                <c:pt idx="10">
                  <c:v>9702380.6262364816</c:v>
                </c:pt>
                <c:pt idx="11">
                  <c:v>4498980.8209557123</c:v>
                </c:pt>
              </c:numCache>
            </c:numRef>
          </c:val>
          <c:extLst>
            <c:ext xmlns:c16="http://schemas.microsoft.com/office/drawing/2014/chart" uri="{C3380CC4-5D6E-409C-BE32-E72D297353CC}">
              <c16:uniqueId val="{00000001-9758-8C4B-830C-8CED2AC7E5B2}"/>
            </c:ext>
          </c:extLst>
        </c:ser>
        <c:ser>
          <c:idx val="2"/>
          <c:order val="2"/>
          <c:tx>
            <c:strRef>
              <c:f>'Expenses Analysis'!$B$108</c:f>
              <c:strCache>
                <c:ptCount val="1"/>
                <c:pt idx="0">
                  <c:v>Jutik</c:v>
                </c:pt>
              </c:strCache>
            </c:strRef>
          </c:tx>
          <c:spPr>
            <a:solidFill>
              <a:schemeClr val="accent3"/>
            </a:solidFill>
            <a:ln>
              <a:noFill/>
            </a:ln>
            <a:effectLst/>
          </c:spPr>
          <c:invertIfNegative val="0"/>
          <c:cat>
            <c:numRef>
              <c:f>'Expenses Analysis'!$F$104:$Q$104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"$"#,##0.00;[Red]\-"$"#,##0.00</c:formatCode>
                <c:ptCount val="12"/>
                <c:pt idx="0">
                  <c:v>4058818.4871811396</c:v>
                </c:pt>
                <c:pt idx="1">
                  <c:v>3381893.0829929691</c:v>
                </c:pt>
                <c:pt idx="2">
                  <c:v>4329613.6281387983</c:v>
                </c:pt>
                <c:pt idx="3">
                  <c:v>3700064.7504278626</c:v>
                </c:pt>
                <c:pt idx="4">
                  <c:v>3210186.7168616699</c:v>
                </c:pt>
                <c:pt idx="5">
                  <c:v>2725922.7871918092</c:v>
                </c:pt>
                <c:pt idx="6">
                  <c:v>3296651.1341391811</c:v>
                </c:pt>
                <c:pt idx="7">
                  <c:v>3172587.6373259518</c:v>
                </c:pt>
                <c:pt idx="8">
                  <c:v>4055083.144324963</c:v>
                </c:pt>
                <c:pt idx="9">
                  <c:v>3250984.3756592921</c:v>
                </c:pt>
                <c:pt idx="10">
                  <c:v>3834136.4019707832</c:v>
                </c:pt>
                <c:pt idx="11">
                  <c:v>4377867.5840270966</c:v>
                </c:pt>
              </c:numCache>
            </c:numRef>
          </c:val>
          <c:extLst>
            <c:ext xmlns:c16="http://schemas.microsoft.com/office/drawing/2014/chart" uri="{C3380CC4-5D6E-409C-BE32-E72D297353CC}">
              <c16:uniqueId val="{00000002-9758-8C4B-830C-8CED2AC7E5B2}"/>
            </c:ext>
          </c:extLst>
        </c:ser>
        <c:dLbls>
          <c:showLegendKey val="0"/>
          <c:showVal val="0"/>
          <c:showCatName val="0"/>
          <c:showSerName val="0"/>
          <c:showPercent val="0"/>
          <c:showBubbleSize val="0"/>
        </c:dLbls>
        <c:gapWidth val="247"/>
        <c:axId val="1993354528"/>
        <c:axId val="1971902288"/>
      </c:barChart>
      <c:lineChart>
        <c:grouping val="standard"/>
        <c:varyColors val="0"/>
        <c:ser>
          <c:idx val="3"/>
          <c:order val="3"/>
          <c:tx>
            <c:strRef>
              <c:f>'Expenses Analysis'!$B$109</c:f>
              <c:strCache>
                <c:ptCount val="1"/>
                <c:pt idx="0">
                  <c:v>Kootha</c:v>
                </c:pt>
              </c:strCache>
            </c:strRef>
          </c:tx>
          <c:spPr>
            <a:ln w="28575" cap="rnd">
              <a:solidFill>
                <a:schemeClr val="accent4"/>
              </a:solidFill>
              <a:round/>
            </a:ln>
            <a:effectLst/>
          </c:spPr>
          <c:marker>
            <c:symbol val="none"/>
          </c:marker>
          <c:val>
            <c:numRef>
              <c:f>'Expenses Analysis'!$F$109:$Q$109</c:f>
              <c:numCache>
                <c:formatCode>"$"#,##0.00;[Red]\-"$"#,##0.00</c:formatCode>
                <c:ptCount val="12"/>
                <c:pt idx="0">
                  <c:v>15502334.646969618</c:v>
                </c:pt>
                <c:pt idx="1">
                  <c:v>16791817.772565249</c:v>
                </c:pt>
                <c:pt idx="2">
                  <c:v>14838579.068972861</c:v>
                </c:pt>
                <c:pt idx="3">
                  <c:v>14279009.318406049</c:v>
                </c:pt>
                <c:pt idx="4">
                  <c:v>14989658.639552334</c:v>
                </c:pt>
                <c:pt idx="5">
                  <c:v>14653073.296807881</c:v>
                </c:pt>
                <c:pt idx="6">
                  <c:v>20931529.405752245</c:v>
                </c:pt>
                <c:pt idx="7">
                  <c:v>18097191.0224737</c:v>
                </c:pt>
                <c:pt idx="8">
                  <c:v>19260437.243812006</c:v>
                </c:pt>
                <c:pt idx="9">
                  <c:v>15143551.087463524</c:v>
                </c:pt>
                <c:pt idx="10">
                  <c:v>15452210.009779852</c:v>
                </c:pt>
                <c:pt idx="11">
                  <c:v>16044502.514830567</c:v>
                </c:pt>
              </c:numCache>
            </c:numRef>
          </c:val>
          <c:smooth val="0"/>
          <c:extLst>
            <c:ext xmlns:c16="http://schemas.microsoft.com/office/drawing/2014/chart" uri="{C3380CC4-5D6E-409C-BE32-E72D297353CC}">
              <c16:uniqueId val="{00000003-9758-8C4B-830C-8CED2AC7E5B2}"/>
            </c:ext>
          </c:extLst>
        </c:ser>
        <c:ser>
          <c:idx val="4"/>
          <c:order val="4"/>
          <c:tx>
            <c:strRef>
              <c:f>'Expenses Analysis'!$B$110</c:f>
              <c:strCache>
                <c:ptCount val="1"/>
                <c:pt idx="0">
                  <c:v>Surjek</c:v>
                </c:pt>
              </c:strCache>
            </c:strRef>
          </c:tx>
          <c:spPr>
            <a:ln w="28575" cap="rnd">
              <a:solidFill>
                <a:schemeClr val="accent5"/>
              </a:solidFill>
              <a:round/>
            </a:ln>
            <a:effectLst/>
          </c:spPr>
          <c:marker>
            <c:symbol val="none"/>
          </c:marker>
          <c:val>
            <c:numRef>
              <c:f>'Expenses Analysis'!$F$110:$Q$110</c:f>
              <c:numCache>
                <c:formatCode>"$"#,##0.00;[Red]\-"$"#,##0.00</c:formatCode>
                <c:ptCount val="12"/>
                <c:pt idx="0">
                  <c:v>48204423.315915108</c:v>
                </c:pt>
                <c:pt idx="1">
                  <c:v>44564992.944707751</c:v>
                </c:pt>
                <c:pt idx="2">
                  <c:v>47773335.443657644</c:v>
                </c:pt>
                <c:pt idx="3">
                  <c:v>51410059.998164177</c:v>
                </c:pt>
                <c:pt idx="4">
                  <c:v>50578314.450061359</c:v>
                </c:pt>
                <c:pt idx="5">
                  <c:v>44473495.159372307</c:v>
                </c:pt>
                <c:pt idx="6">
                  <c:v>58190208.924932688</c:v>
                </c:pt>
                <c:pt idx="7">
                  <c:v>53181672.572429098</c:v>
                </c:pt>
                <c:pt idx="8">
                  <c:v>54099662.721852973</c:v>
                </c:pt>
                <c:pt idx="9">
                  <c:v>51921687.306609742</c:v>
                </c:pt>
                <c:pt idx="10">
                  <c:v>47996442.813711315</c:v>
                </c:pt>
                <c:pt idx="11">
                  <c:v>40549654.319774881</c:v>
                </c:pt>
              </c:numCache>
            </c:numRef>
          </c:val>
          <c:smooth val="0"/>
          <c:extLst>
            <c:ext xmlns:c16="http://schemas.microsoft.com/office/drawing/2014/chart" uri="{C3380CC4-5D6E-409C-BE32-E72D297353CC}">
              <c16:uniqueId val="{00000004-9758-8C4B-830C-8CED2AC7E5B2}"/>
            </c:ext>
          </c:extLst>
        </c:ser>
        <c:ser>
          <c:idx val="5"/>
          <c:order val="5"/>
          <c:tx>
            <c:strRef>
              <c:f>'Expenses Analysis'!$B$111</c:f>
              <c:strCache>
                <c:ptCount val="1"/>
                <c:pt idx="0">
                  <c:v>Jutik</c:v>
                </c:pt>
              </c:strCache>
            </c:strRef>
          </c:tx>
          <c:spPr>
            <a:ln w="28575" cap="rnd">
              <a:solidFill>
                <a:schemeClr val="accent6"/>
              </a:solidFill>
              <a:round/>
            </a:ln>
            <a:effectLst/>
          </c:spPr>
          <c:marker>
            <c:symbol val="none"/>
          </c:marker>
          <c:val>
            <c:numRef>
              <c:f>'Expenses Analysis'!$F$111:$Q$111</c:f>
              <c:numCache>
                <c:formatCode>"$"#,##0.00;[Red]\-"$"#,##0.00</c:formatCode>
                <c:ptCount val="12"/>
                <c:pt idx="0">
                  <c:v>33590572.707790047</c:v>
                </c:pt>
                <c:pt idx="1">
                  <c:v>33424725.078517936</c:v>
                </c:pt>
                <c:pt idx="2">
                  <c:v>35801242.304231122</c:v>
                </c:pt>
                <c:pt idx="3">
                  <c:v>31018443.474907834</c:v>
                </c:pt>
                <c:pt idx="4">
                  <c:v>29959720.351361308</c:v>
                </c:pt>
                <c:pt idx="5">
                  <c:v>27760791.193698891</c:v>
                </c:pt>
                <c:pt idx="6">
                  <c:v>37183526.942793794</c:v>
                </c:pt>
                <c:pt idx="7">
                  <c:v>37136952.793850787</c:v>
                </c:pt>
                <c:pt idx="8">
                  <c:v>35432550.147714481</c:v>
                </c:pt>
                <c:pt idx="9">
                  <c:v>34055822.012018204</c:v>
                </c:pt>
                <c:pt idx="10">
                  <c:v>34385413.130115107</c:v>
                </c:pt>
                <c:pt idx="11">
                  <c:v>39214155.977039136</c:v>
                </c:pt>
              </c:numCache>
            </c:numRef>
          </c:val>
          <c:smooth val="0"/>
          <c:extLst>
            <c:ext xmlns:c16="http://schemas.microsoft.com/office/drawing/2014/chart" uri="{C3380CC4-5D6E-409C-BE32-E72D297353CC}">
              <c16:uniqueId val="{00000005-9758-8C4B-830C-8CED2AC7E5B2}"/>
            </c:ext>
          </c:extLst>
        </c:ser>
        <c:dLbls>
          <c:showLegendKey val="0"/>
          <c:showVal val="0"/>
          <c:showCatName val="0"/>
          <c:showSerName val="0"/>
          <c:showPercent val="0"/>
          <c:showBubbleSize val="0"/>
        </c:dLbls>
        <c:marker val="1"/>
        <c:smooth val="0"/>
        <c:axId val="1979253600"/>
        <c:axId val="1978763600"/>
      </c:lineChart>
      <c:dateAx>
        <c:axId val="1993354528"/>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902288"/>
        <c:auto val="1"/>
        <c:lblOffset val="100"/>
        <c:baseTimeUnit val="months"/>
      </c:dateAx>
      <c:valAx>
        <c:axId val="1971902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54528"/>
        <c:crossBetween val="between"/>
      </c:valAx>
      <c:valAx>
        <c:axId val="1978763600"/>
        <c:scaling>
          <c:orientation val="minMax"/>
        </c:scaling>
        <c:delete val="0"/>
        <c:axPos val="r"/>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53600"/>
        <c:crosses val="max"/>
        <c:crossBetween val="between"/>
      </c:valAx>
      <c:catAx>
        <c:axId val="1979253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3600"/>
        <c:auto val="1"/>
        <c:lblAlgn val="ctr"/>
        <c:lblOffset val="100"/>
        <c:noMultiLvlLbl val="0"/>
      </c:catAx>
      <c:spPr>
        <a:noFill/>
        <a:ln>
          <a:noFill/>
        </a:ln>
        <a:effectLst/>
      </c:spPr>
    </c:plotArea>
    <c:legend>
      <c:legendPos val="b"/>
      <c:layout>
        <c:manualLayout>
          <c:xMode val="edge"/>
          <c:yMode val="edge"/>
          <c:x val="0.40077937003275865"/>
          <c:y val="0.90369091250424938"/>
          <c:w val="0.24080425863779367"/>
          <c:h val="8.01995051271600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 Revenue Over</a:t>
            </a:r>
            <a:r>
              <a:rPr lang="en-US" baseline="0"/>
              <a:t>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Analysis'!$E$19:$P$19</c:f>
              <c:numCache>
                <c:formatCode>"$"#,##0.00;[Red]\-"$"#,##0.00</c:formatCode>
                <c:ptCount val="12"/>
                <c:pt idx="0">
                  <c:v>4846559.5901982505</c:v>
                </c:pt>
                <c:pt idx="1">
                  <c:v>4098335.7386024995</c:v>
                </c:pt>
                <c:pt idx="2">
                  <c:v>4450595.0064336248</c:v>
                </c:pt>
                <c:pt idx="3">
                  <c:v>4236354.5749809993</c:v>
                </c:pt>
                <c:pt idx="4">
                  <c:v>3854960.4804462502</c:v>
                </c:pt>
                <c:pt idx="5">
                  <c:v>4308994.4458949994</c:v>
                </c:pt>
                <c:pt idx="6">
                  <c:v>6086513.1330900006</c:v>
                </c:pt>
                <c:pt idx="7">
                  <c:v>4207349.1209650002</c:v>
                </c:pt>
                <c:pt idx="8">
                  <c:v>5361633.6392698754</c:v>
                </c:pt>
                <c:pt idx="9">
                  <c:v>4616394.3947892506</c:v>
                </c:pt>
                <c:pt idx="10">
                  <c:v>4115959.2701099999</c:v>
                </c:pt>
                <c:pt idx="11">
                  <c:v>4383407.8614562498</c:v>
                </c:pt>
              </c:numCache>
            </c:numRef>
          </c:val>
          <c:smooth val="0"/>
          <c:extLst>
            <c:ext xmlns:c16="http://schemas.microsoft.com/office/drawing/2014/chart" uri="{C3380CC4-5D6E-409C-BE32-E72D297353CC}">
              <c16:uniqueId val="{00000000-1CA3-E74A-BDDC-759406EE91BC}"/>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Analysis'!$E$20:$P$20</c:f>
              <c:numCache>
                <c:formatCode>"$"#,##0.00;[Red]\-"$"#,##0.00</c:formatCode>
                <c:ptCount val="12"/>
                <c:pt idx="0">
                  <c:v>9952558.6102422494</c:v>
                </c:pt>
                <c:pt idx="1">
                  <c:v>8002758.6355269998</c:v>
                </c:pt>
                <c:pt idx="2">
                  <c:v>8828578.4623317495</c:v>
                </c:pt>
                <c:pt idx="3">
                  <c:v>8491227.8128499985</c:v>
                </c:pt>
                <c:pt idx="4">
                  <c:v>7883600.7154064998</c:v>
                </c:pt>
                <c:pt idx="5">
                  <c:v>8812093.5826559998</c:v>
                </c:pt>
                <c:pt idx="6">
                  <c:v>12408364.817235</c:v>
                </c:pt>
                <c:pt idx="7">
                  <c:v>9282485.7215024997</c:v>
                </c:pt>
                <c:pt idx="8">
                  <c:v>11355171.176995249</c:v>
                </c:pt>
                <c:pt idx="9">
                  <c:v>9183531.5834669992</c:v>
                </c:pt>
                <c:pt idx="10">
                  <c:v>8313587.6234670002</c:v>
                </c:pt>
                <c:pt idx="11">
                  <c:v>8687790.9051284995</c:v>
                </c:pt>
              </c:numCache>
            </c:numRef>
          </c:val>
          <c:smooth val="0"/>
          <c:extLst>
            <c:ext xmlns:c16="http://schemas.microsoft.com/office/drawing/2014/chart" uri="{C3380CC4-5D6E-409C-BE32-E72D297353CC}">
              <c16:uniqueId val="{00000001-1CA3-E74A-BDDC-759406EE91BC}"/>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Analysis'!$E$21:$P$21</c:f>
              <c:numCache>
                <c:formatCode>"$"#,##0.00;[Red]\-"$"#,##0.00</c:formatCode>
                <c:ptCount val="12"/>
                <c:pt idx="0">
                  <c:v>4244217.2849867996</c:v>
                </c:pt>
                <c:pt idx="1">
                  <c:v>3615281.81161576</c:v>
                </c:pt>
                <c:pt idx="2">
                  <c:v>3904887.8287980002</c:v>
                </c:pt>
                <c:pt idx="3">
                  <c:v>3715214.1485905596</c:v>
                </c:pt>
                <c:pt idx="4">
                  <c:v>3463543.1823638799</c:v>
                </c:pt>
                <c:pt idx="5">
                  <c:v>3802947.5215432802</c:v>
                </c:pt>
                <c:pt idx="6">
                  <c:v>5388371.075775601</c:v>
                </c:pt>
                <c:pt idx="7">
                  <c:v>5094890.304831801</c:v>
                </c:pt>
                <c:pt idx="8">
                  <c:v>4898553.9447039803</c:v>
                </c:pt>
                <c:pt idx="9">
                  <c:v>3868959.22263972</c:v>
                </c:pt>
                <c:pt idx="10">
                  <c:v>3587361.2077168804</c:v>
                </c:pt>
                <c:pt idx="11">
                  <c:v>3937806.6701767202</c:v>
                </c:pt>
              </c:numCache>
            </c:numRef>
          </c:val>
          <c:smooth val="0"/>
          <c:extLst>
            <c:ext xmlns:c16="http://schemas.microsoft.com/office/drawing/2014/chart" uri="{C3380CC4-5D6E-409C-BE32-E72D297353CC}">
              <c16:uniqueId val="{00000002-1CA3-E74A-BDDC-759406EE91BC}"/>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Analysis'!$E$22:$P$22</c:f>
              <c:numCache>
                <c:formatCode>"$"#,##0.00;[Red]\-"$"#,##0.00</c:formatCode>
                <c:ptCount val="12"/>
                <c:pt idx="0">
                  <c:v>7724460.0559640005</c:v>
                </c:pt>
                <c:pt idx="1">
                  <c:v>6482043.8273384003</c:v>
                </c:pt>
                <c:pt idx="2">
                  <c:v>7038121.0563496007</c:v>
                </c:pt>
                <c:pt idx="3">
                  <c:v>6723621.4401904</c:v>
                </c:pt>
                <c:pt idx="4">
                  <c:v>6085554.1594932005</c:v>
                </c:pt>
                <c:pt idx="5">
                  <c:v>7063508.6080128001</c:v>
                </c:pt>
                <c:pt idx="6">
                  <c:v>10181031.35382</c:v>
                </c:pt>
                <c:pt idx="7">
                  <c:v>9108851.0045340024</c:v>
                </c:pt>
                <c:pt idx="8">
                  <c:v>8706959.0706009995</c:v>
                </c:pt>
                <c:pt idx="9">
                  <c:v>8963656.5658535995</c:v>
                </c:pt>
                <c:pt idx="10">
                  <c:v>6500371.4498448009</c:v>
                </c:pt>
                <c:pt idx="11">
                  <c:v>7039674.4496856006</c:v>
                </c:pt>
              </c:numCache>
            </c:numRef>
          </c:val>
          <c:smooth val="0"/>
          <c:extLst>
            <c:ext xmlns:c16="http://schemas.microsoft.com/office/drawing/2014/chart" uri="{C3380CC4-5D6E-409C-BE32-E72D297353CC}">
              <c16:uniqueId val="{00000003-1CA3-E74A-BDDC-759406EE91BC}"/>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Analysis'!$E$23:$P$23</c:f>
              <c:numCache>
                <c:formatCode>"$"#,##0.00;[Red]\-"$"#,##0.00</c:formatCode>
                <c:ptCount val="12"/>
                <c:pt idx="0">
                  <c:v>8345189.3485967964</c:v>
                </c:pt>
                <c:pt idx="1">
                  <c:v>6877139.2138803173</c:v>
                </c:pt>
                <c:pt idx="2">
                  <c:v>7921767.7688108124</c:v>
                </c:pt>
                <c:pt idx="3">
                  <c:v>7363626.4295996772</c:v>
                </c:pt>
                <c:pt idx="4">
                  <c:v>6767339.415299328</c:v>
                </c:pt>
                <c:pt idx="5">
                  <c:v>7286179.9758775178</c:v>
                </c:pt>
                <c:pt idx="6">
                  <c:v>10811639.319280196</c:v>
                </c:pt>
                <c:pt idx="7">
                  <c:v>9904416.3656976465</c:v>
                </c:pt>
                <c:pt idx="8">
                  <c:v>9243597.1809801944</c:v>
                </c:pt>
                <c:pt idx="9">
                  <c:v>9669594.7935486902</c:v>
                </c:pt>
                <c:pt idx="10">
                  <c:v>7110199.7765301578</c:v>
                </c:pt>
                <c:pt idx="11">
                  <c:v>7740642.5436155368</c:v>
                </c:pt>
              </c:numCache>
            </c:numRef>
          </c:val>
          <c:smooth val="0"/>
          <c:extLst>
            <c:ext xmlns:c16="http://schemas.microsoft.com/office/drawing/2014/chart" uri="{C3380CC4-5D6E-409C-BE32-E72D297353CC}">
              <c16:uniqueId val="{00000004-1CA3-E74A-BDDC-759406EE91BC}"/>
            </c:ext>
          </c:extLst>
        </c:ser>
        <c:dLbls>
          <c:showLegendKey val="0"/>
          <c:showVal val="0"/>
          <c:showCatName val="0"/>
          <c:showSerName val="0"/>
          <c:showPercent val="0"/>
          <c:showBubbleSize val="0"/>
        </c:dLbls>
        <c:smooth val="0"/>
        <c:axId val="958243312"/>
        <c:axId val="919052432"/>
      </c:lineChart>
      <c:dateAx>
        <c:axId val="95824331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2432"/>
        <c:crosses val="autoZero"/>
        <c:auto val="1"/>
        <c:lblOffset val="100"/>
        <c:baseTimeUnit val="months"/>
      </c:dateAx>
      <c:valAx>
        <c:axId val="91905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243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 Revenue</a:t>
            </a:r>
            <a:r>
              <a:rPr lang="en-US" baseline="0"/>
              <a:t>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Analysis'!$E$25:$P$25</c:f>
              <c:numCache>
                <c:formatCode>"$"#,##0.00;[Red]\-"$"#,##0.00</c:formatCode>
                <c:ptCount val="12"/>
                <c:pt idx="0">
                  <c:v>3455449.8702534996</c:v>
                </c:pt>
                <c:pt idx="1">
                  <c:v>4011344.6280254996</c:v>
                </c:pt>
                <c:pt idx="2">
                  <c:v>3492547.7698790003</c:v>
                </c:pt>
                <c:pt idx="3">
                  <c:v>3050044.9592940002</c:v>
                </c:pt>
                <c:pt idx="4">
                  <c:v>3271599.8211406255</c:v>
                </c:pt>
                <c:pt idx="5">
                  <c:v>2736998.0268015</c:v>
                </c:pt>
                <c:pt idx="6">
                  <c:v>4380320.6830004994</c:v>
                </c:pt>
                <c:pt idx="7">
                  <c:v>4377197.5047570001</c:v>
                </c:pt>
                <c:pt idx="8">
                  <c:v>3915918.6775548751</c:v>
                </c:pt>
                <c:pt idx="9">
                  <c:v>4071206.412672</c:v>
                </c:pt>
                <c:pt idx="10">
                  <c:v>4124855.1520068748</c:v>
                </c:pt>
                <c:pt idx="11">
                  <c:v>4470779.009754125</c:v>
                </c:pt>
              </c:numCache>
            </c:numRef>
          </c:val>
          <c:smooth val="0"/>
          <c:extLst>
            <c:ext xmlns:c16="http://schemas.microsoft.com/office/drawing/2014/chart" uri="{C3380CC4-5D6E-409C-BE32-E72D297353CC}">
              <c16:uniqueId val="{00000000-D5B2-4543-8F48-6E706B5546AB}"/>
            </c:ext>
          </c:extLst>
        </c:ser>
        <c:ser>
          <c:idx val="1"/>
          <c:order val="1"/>
          <c:spPr>
            <a:ln w="28575" cap="rnd">
              <a:solidFill>
                <a:schemeClr val="accent2"/>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Analysis'!$E$26:$P$26</c:f>
              <c:numCache>
                <c:formatCode>"$"#,##0.00;[Red]\-"$"#,##0.00</c:formatCode>
                <c:ptCount val="12"/>
                <c:pt idx="0">
                  <c:v>6761476.7906892505</c:v>
                </c:pt>
                <c:pt idx="1">
                  <c:v>7900920.475749</c:v>
                </c:pt>
                <c:pt idx="2">
                  <c:v>6857302.8226040006</c:v>
                </c:pt>
                <c:pt idx="3">
                  <c:v>5868151.9055289999</c:v>
                </c:pt>
                <c:pt idx="4">
                  <c:v>6426692.7331400001</c:v>
                </c:pt>
                <c:pt idx="5">
                  <c:v>5504658.7582559995</c:v>
                </c:pt>
                <c:pt idx="6">
                  <c:v>8312260.3893630002</c:v>
                </c:pt>
                <c:pt idx="7">
                  <c:v>8631686.2288439982</c:v>
                </c:pt>
                <c:pt idx="8">
                  <c:v>7818078.6687960001</c:v>
                </c:pt>
                <c:pt idx="9">
                  <c:v>8546885.6291840002</c:v>
                </c:pt>
                <c:pt idx="10">
                  <c:v>8495743.4865930006</c:v>
                </c:pt>
                <c:pt idx="11">
                  <c:v>8825542.3259342499</c:v>
                </c:pt>
              </c:numCache>
            </c:numRef>
          </c:val>
          <c:smooth val="0"/>
          <c:extLst>
            <c:ext xmlns:c16="http://schemas.microsoft.com/office/drawing/2014/chart" uri="{C3380CC4-5D6E-409C-BE32-E72D297353CC}">
              <c16:uniqueId val="{00000001-D5B2-4543-8F48-6E706B5546AB}"/>
            </c:ext>
          </c:extLst>
        </c:ser>
        <c:ser>
          <c:idx val="2"/>
          <c:order val="2"/>
          <c:spPr>
            <a:ln w="28575" cap="rnd">
              <a:solidFill>
                <a:schemeClr val="accent3"/>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Analysis'!$E$27:$P$27</c:f>
              <c:numCache>
                <c:formatCode>"$"#,##0.00;[Red]\-"$"#,##0.00</c:formatCode>
                <c:ptCount val="12"/>
                <c:pt idx="0">
                  <c:v>3219382.8042861097</c:v>
                </c:pt>
                <c:pt idx="1">
                  <c:v>3564328.3132604398</c:v>
                </c:pt>
                <c:pt idx="2">
                  <c:v>2938702.29071551</c:v>
                </c:pt>
                <c:pt idx="3">
                  <c:v>2662359.9695902001</c:v>
                </c:pt>
                <c:pt idx="4">
                  <c:v>2936515.3889175495</c:v>
                </c:pt>
                <c:pt idx="5">
                  <c:v>2525774.1881248802</c:v>
                </c:pt>
                <c:pt idx="6">
                  <c:v>3827796.5547637199</c:v>
                </c:pt>
                <c:pt idx="7">
                  <c:v>3796013.6598522598</c:v>
                </c:pt>
                <c:pt idx="8">
                  <c:v>3362638.6592934299</c:v>
                </c:pt>
                <c:pt idx="9">
                  <c:v>3534408.45463552</c:v>
                </c:pt>
                <c:pt idx="10">
                  <c:v>3645776.3815614898</c:v>
                </c:pt>
                <c:pt idx="11">
                  <c:v>3852687.8241032502</c:v>
                </c:pt>
              </c:numCache>
            </c:numRef>
          </c:val>
          <c:smooth val="0"/>
          <c:extLst>
            <c:ext xmlns:c16="http://schemas.microsoft.com/office/drawing/2014/chart" uri="{C3380CC4-5D6E-409C-BE32-E72D297353CC}">
              <c16:uniqueId val="{00000002-D5B2-4543-8F48-6E706B5546AB}"/>
            </c:ext>
          </c:extLst>
        </c:ser>
        <c:ser>
          <c:idx val="3"/>
          <c:order val="3"/>
          <c:spPr>
            <a:ln w="28575" cap="rnd">
              <a:solidFill>
                <a:schemeClr val="accent4"/>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Analysis'!$E$28:$P$28</c:f>
              <c:numCache>
                <c:formatCode>"$"#,##0.00;[Red]\-"$"#,##0.00</c:formatCode>
                <c:ptCount val="12"/>
                <c:pt idx="0">
                  <c:v>5712124.9828201998</c:v>
                </c:pt>
                <c:pt idx="1">
                  <c:v>4260894.3644185998</c:v>
                </c:pt>
                <c:pt idx="2">
                  <c:v>7666706.093892999</c:v>
                </c:pt>
                <c:pt idx="3">
                  <c:v>6739956.4482977996</c:v>
                </c:pt>
                <c:pt idx="4">
                  <c:v>5221621.8360960009</c:v>
                </c:pt>
                <c:pt idx="5">
                  <c:v>6640067.7479008008</c:v>
                </c:pt>
                <c:pt idx="6">
                  <c:v>7084247.3076648004</c:v>
                </c:pt>
                <c:pt idx="7">
                  <c:v>7143053.4210588001</c:v>
                </c:pt>
                <c:pt idx="8">
                  <c:v>6036210.8595684003</c:v>
                </c:pt>
                <c:pt idx="9">
                  <c:v>6426197.1902464014</c:v>
                </c:pt>
                <c:pt idx="10">
                  <c:v>6681587.6254644003</c:v>
                </c:pt>
                <c:pt idx="11">
                  <c:v>6895199.3880813997</c:v>
                </c:pt>
              </c:numCache>
            </c:numRef>
          </c:val>
          <c:smooth val="0"/>
          <c:extLst>
            <c:ext xmlns:c16="http://schemas.microsoft.com/office/drawing/2014/chart" uri="{C3380CC4-5D6E-409C-BE32-E72D297353CC}">
              <c16:uniqueId val="{00000003-D5B2-4543-8F48-6E706B5546AB}"/>
            </c:ext>
          </c:extLst>
        </c:ser>
        <c:ser>
          <c:idx val="4"/>
          <c:order val="4"/>
          <c:spPr>
            <a:ln w="28575" cap="rnd">
              <a:solidFill>
                <a:schemeClr val="accent5"/>
              </a:solidFill>
              <a:round/>
            </a:ln>
            <a:effectLst/>
          </c:spPr>
          <c:marker>
            <c:symbol val="none"/>
          </c:marker>
          <c:cat>
            <c:numRef>
              <c:f>'Revenue Analysis'!$E$11:$P$11</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Analysis'!$E$29:$P$29</c:f>
              <c:numCache>
                <c:formatCode>"$"#,##0.00;[Red]\-"$"#,##0.00</c:formatCode>
                <c:ptCount val="12"/>
                <c:pt idx="0">
                  <c:v>6121091.710768193</c:v>
                </c:pt>
                <c:pt idx="1">
                  <c:v>6981074.425933063</c:v>
                </c:pt>
                <c:pt idx="2">
                  <c:v>6013028.0012531783</c:v>
                </c:pt>
                <c:pt idx="3">
                  <c:v>5172698.3917608988</c:v>
                </c:pt>
                <c:pt idx="4">
                  <c:v>5709749.480128699</c:v>
                </c:pt>
                <c:pt idx="5">
                  <c:v>4895613.0510823186</c:v>
                </c:pt>
                <c:pt idx="6">
                  <c:v>7221076.6579060182</c:v>
                </c:pt>
                <c:pt idx="7">
                  <c:v>7643731.5409311112</c:v>
                </c:pt>
                <c:pt idx="8">
                  <c:v>6618069.6348301172</c:v>
                </c:pt>
                <c:pt idx="9">
                  <c:v>7201500.6682214383</c:v>
                </c:pt>
                <c:pt idx="10">
                  <c:v>5989219.9409775957</c:v>
                </c:pt>
                <c:pt idx="11">
                  <c:v>6294395.3084002845</c:v>
                </c:pt>
              </c:numCache>
            </c:numRef>
          </c:val>
          <c:smooth val="0"/>
          <c:extLst>
            <c:ext xmlns:c16="http://schemas.microsoft.com/office/drawing/2014/chart" uri="{C3380CC4-5D6E-409C-BE32-E72D297353CC}">
              <c16:uniqueId val="{00000004-D5B2-4543-8F48-6E706B5546AB}"/>
            </c:ext>
          </c:extLst>
        </c:ser>
        <c:dLbls>
          <c:showLegendKey val="0"/>
          <c:showVal val="0"/>
          <c:showCatName val="0"/>
          <c:showSerName val="0"/>
          <c:showPercent val="0"/>
          <c:showBubbleSize val="0"/>
        </c:dLbls>
        <c:smooth val="0"/>
        <c:axId val="962106576"/>
        <c:axId val="962414160"/>
      </c:lineChart>
      <c:dateAx>
        <c:axId val="9621065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414160"/>
        <c:crosses val="autoZero"/>
        <c:auto val="1"/>
        <c:lblOffset val="100"/>
        <c:baseTimeUnit val="months"/>
      </c:dateAx>
      <c:valAx>
        <c:axId val="9624141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06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Unit By</a:t>
            </a:r>
            <a:r>
              <a:rPr lang="en-US" baseline="0"/>
              <a:t> Profit Center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Analysis'!$D$35</c:f>
              <c:strCache>
                <c:ptCount val="1"/>
                <c:pt idx="0">
                  <c:v>Kootha 001 Private Water Hedge Sales</c:v>
                </c:pt>
              </c:strCache>
            </c:strRef>
          </c:tx>
          <c:spPr>
            <a:ln w="28575" cap="rnd">
              <a:solidFill>
                <a:schemeClr val="accent1"/>
              </a:solidFill>
              <a:round/>
            </a:ln>
            <a:effectLst/>
          </c:spPr>
          <c:marker>
            <c:symbol val="none"/>
          </c:marker>
          <c:val>
            <c:numRef>
              <c:f>'Revenue Analysis'!$E$35:$P$35</c:f>
              <c:numCache>
                <c:formatCode>"$"#,##0.00;[Red]\-"$"#,##0.00</c:formatCode>
                <c:ptCount val="12"/>
                <c:pt idx="0">
                  <c:v>6113596.7664126586</c:v>
                </c:pt>
                <c:pt idx="1">
                  <c:v>6126278.0730411047</c:v>
                </c:pt>
                <c:pt idx="2">
                  <c:v>5562195.6484017</c:v>
                </c:pt>
                <c:pt idx="3">
                  <c:v>5369407.1304479195</c:v>
                </c:pt>
                <c:pt idx="4">
                  <c:v>5845945.9995521195</c:v>
                </c:pt>
                <c:pt idx="5">
                  <c:v>5738215.1614196859</c:v>
                </c:pt>
                <c:pt idx="6">
                  <c:v>8214955.1162358392</c:v>
                </c:pt>
                <c:pt idx="7">
                  <c:v>7181313.3444849299</c:v>
                </c:pt>
                <c:pt idx="8">
                  <c:v>7839951.9285082445</c:v>
                </c:pt>
                <c:pt idx="9">
                  <c:v>5651884.5661009727</c:v>
                </c:pt>
                <c:pt idx="10">
                  <c:v>5642268.3184166243</c:v>
                </c:pt>
                <c:pt idx="11">
                  <c:v>5638351.7631068956</c:v>
                </c:pt>
              </c:numCache>
            </c:numRef>
          </c:val>
          <c:smooth val="0"/>
          <c:extLst>
            <c:ext xmlns:c16="http://schemas.microsoft.com/office/drawing/2014/chart" uri="{C3380CC4-5D6E-409C-BE32-E72D297353CC}">
              <c16:uniqueId val="{00000000-EB7A-204A-B918-2600A4EDF5EE}"/>
            </c:ext>
          </c:extLst>
        </c:ser>
        <c:ser>
          <c:idx val="1"/>
          <c:order val="1"/>
          <c:tx>
            <c:strRef>
              <c:f>'Revenue Analysis'!$D$36</c:f>
              <c:strCache>
                <c:ptCount val="1"/>
                <c:pt idx="0">
                  <c:v>Kootha 002 Public Sales</c:v>
                </c:pt>
              </c:strCache>
            </c:strRef>
          </c:tx>
          <c:spPr>
            <a:ln w="28575" cap="rnd">
              <a:solidFill>
                <a:schemeClr val="accent2"/>
              </a:solidFill>
              <a:round/>
            </a:ln>
            <a:effectLst/>
          </c:spPr>
          <c:marker>
            <c:symbol val="none"/>
          </c:marker>
          <c:val>
            <c:numRef>
              <c:f>'Revenue Analysis'!$E$36:$P$36</c:f>
              <c:numCache>
                <c:formatCode>"$"#,##0.00;[Red]\-"$"#,##0.00</c:formatCode>
                <c:ptCount val="12"/>
                <c:pt idx="0">
                  <c:v>3047850.7247251375</c:v>
                </c:pt>
                <c:pt idx="1">
                  <c:v>2968499.8509645658</c:v>
                </c:pt>
                <c:pt idx="2">
                  <c:v>2683177.3467646744</c:v>
                </c:pt>
                <c:pt idx="3">
                  <c:v>2672638.4278051504</c:v>
                </c:pt>
                <c:pt idx="4">
                  <c:v>2775194.2505728356</c:v>
                </c:pt>
                <c:pt idx="5">
                  <c:v>2796485.8129307665</c:v>
                </c:pt>
                <c:pt idx="6">
                  <c:v>3976718.8978330484</c:v>
                </c:pt>
                <c:pt idx="7">
                  <c:v>3542173.3877843264</c:v>
                </c:pt>
                <c:pt idx="8">
                  <c:v>3790198.8694556733</c:v>
                </c:pt>
                <c:pt idx="9">
                  <c:v>2769635.2802678882</c:v>
                </c:pt>
                <c:pt idx="10">
                  <c:v>2806397.0221134219</c:v>
                </c:pt>
                <c:pt idx="11">
                  <c:v>2711660.3998672068</c:v>
                </c:pt>
              </c:numCache>
            </c:numRef>
          </c:val>
          <c:smooth val="0"/>
          <c:extLst>
            <c:ext xmlns:c16="http://schemas.microsoft.com/office/drawing/2014/chart" uri="{C3380CC4-5D6E-409C-BE32-E72D297353CC}">
              <c16:uniqueId val="{00000001-EB7A-204A-B918-2600A4EDF5EE}"/>
            </c:ext>
          </c:extLst>
        </c:ser>
        <c:ser>
          <c:idx val="2"/>
          <c:order val="2"/>
          <c:tx>
            <c:strRef>
              <c:f>'Revenue Analysis'!$D$37</c:f>
              <c:strCache>
                <c:ptCount val="1"/>
                <c:pt idx="0">
                  <c:v>Kootha 003 Residential Sales</c:v>
                </c:pt>
              </c:strCache>
            </c:strRef>
          </c:tx>
          <c:spPr>
            <a:ln w="28575" cap="rnd">
              <a:solidFill>
                <a:schemeClr val="accent3"/>
              </a:solidFill>
              <a:round/>
            </a:ln>
            <a:effectLst/>
          </c:spPr>
          <c:marker>
            <c:symbol val="none"/>
          </c:marker>
          <c:val>
            <c:numRef>
              <c:f>'Revenue Analysis'!$E$37:$P$37</c:f>
              <c:numCache>
                <c:formatCode>"$"#,##0.00;[Red]\-"$"#,##0.00</c:formatCode>
                <c:ptCount val="12"/>
                <c:pt idx="0">
                  <c:v>2594165.10190068</c:v>
                </c:pt>
                <c:pt idx="1">
                  <c:v>2495712.971417204</c:v>
                </c:pt>
                <c:pt idx="2">
                  <c:v>2414396.3628338398</c:v>
                </c:pt>
                <c:pt idx="3">
                  <c:v>2324723.0321268803</c:v>
                </c:pt>
                <c:pt idx="4">
                  <c:v>2434007.4616685519</c:v>
                </c:pt>
                <c:pt idx="5">
                  <c:v>2309711.1684486847</c:v>
                </c:pt>
                <c:pt idx="6">
                  <c:v>3550058.6764740017</c:v>
                </c:pt>
                <c:pt idx="7">
                  <c:v>3001063.6855140487</c:v>
                </c:pt>
                <c:pt idx="8">
                  <c:v>3260368.0594805321</c:v>
                </c:pt>
                <c:pt idx="9">
                  <c:v>2282163.9595676465</c:v>
                </c:pt>
                <c:pt idx="10">
                  <c:v>2344592.1623425838</c:v>
                </c:pt>
                <c:pt idx="11">
                  <c:v>2360865.1714497083</c:v>
                </c:pt>
              </c:numCache>
            </c:numRef>
          </c:val>
          <c:smooth val="0"/>
          <c:extLst>
            <c:ext xmlns:c16="http://schemas.microsoft.com/office/drawing/2014/chart" uri="{C3380CC4-5D6E-409C-BE32-E72D297353CC}">
              <c16:uniqueId val="{00000002-EB7A-204A-B918-2600A4EDF5EE}"/>
            </c:ext>
          </c:extLst>
        </c:ser>
        <c:ser>
          <c:idx val="3"/>
          <c:order val="3"/>
          <c:tx>
            <c:strRef>
              <c:f>'Revenue Analysis'!$D$38</c:f>
              <c:strCache>
                <c:ptCount val="1"/>
                <c:pt idx="0">
                  <c:v>Surjek 001 Private Water Hedge Sales</c:v>
                </c:pt>
              </c:strCache>
            </c:strRef>
          </c:tx>
          <c:spPr>
            <a:ln w="28575" cap="rnd">
              <a:solidFill>
                <a:schemeClr val="accent4"/>
              </a:solidFill>
              <a:round/>
            </a:ln>
            <a:effectLst/>
          </c:spPr>
          <c:marker>
            <c:symbol val="none"/>
          </c:marker>
          <c:val>
            <c:numRef>
              <c:f>'Revenue Analysis'!$E$38:$P$38</c:f>
              <c:numCache>
                <c:formatCode>"$"#,##0.00;[Red]\-"$"#,##0.00</c:formatCode>
                <c:ptCount val="12"/>
                <c:pt idx="0">
                  <c:v>14799118.2004405</c:v>
                </c:pt>
                <c:pt idx="1">
                  <c:v>12101094.3741295</c:v>
                </c:pt>
                <c:pt idx="2">
                  <c:v>13279173.468765376</c:v>
                </c:pt>
                <c:pt idx="3">
                  <c:v>12727582.387830999</c:v>
                </c:pt>
                <c:pt idx="4">
                  <c:v>11738561.195852749</c:v>
                </c:pt>
                <c:pt idx="5">
                  <c:v>13121088.028550999</c:v>
                </c:pt>
                <c:pt idx="6">
                  <c:v>18494877.950324997</c:v>
                </c:pt>
                <c:pt idx="7">
                  <c:v>13489834.842467498</c:v>
                </c:pt>
                <c:pt idx="8">
                  <c:v>16716804.816265125</c:v>
                </c:pt>
                <c:pt idx="9">
                  <c:v>13799925.978256252</c:v>
                </c:pt>
                <c:pt idx="10">
                  <c:v>12429546.893577</c:v>
                </c:pt>
                <c:pt idx="11">
                  <c:v>13071198.766584748</c:v>
                </c:pt>
              </c:numCache>
            </c:numRef>
          </c:val>
          <c:smooth val="0"/>
          <c:extLst>
            <c:ext xmlns:c16="http://schemas.microsoft.com/office/drawing/2014/chart" uri="{C3380CC4-5D6E-409C-BE32-E72D297353CC}">
              <c16:uniqueId val="{00000003-EB7A-204A-B918-2600A4EDF5EE}"/>
            </c:ext>
          </c:extLst>
        </c:ser>
        <c:ser>
          <c:idx val="4"/>
          <c:order val="4"/>
          <c:tx>
            <c:strRef>
              <c:f>'Revenue Analysis'!$D$39</c:f>
              <c:strCache>
                <c:ptCount val="1"/>
                <c:pt idx="0">
                  <c:v>Surjek 002 Public Sales</c:v>
                </c:pt>
              </c:strCache>
            </c:strRef>
          </c:tx>
          <c:spPr>
            <a:ln w="28575" cap="rnd">
              <a:solidFill>
                <a:schemeClr val="accent5"/>
              </a:solidFill>
              <a:round/>
            </a:ln>
            <a:effectLst/>
          </c:spPr>
          <c:marker>
            <c:symbol val="none"/>
          </c:marker>
          <c:val>
            <c:numRef>
              <c:f>'Revenue Analysis'!$E$39:$P$39</c:f>
              <c:numCache>
                <c:formatCode>"$"#,##0.00;[Red]\-"$"#,##0.00</c:formatCode>
                <c:ptCount val="12"/>
                <c:pt idx="0">
                  <c:v>11968677.3409508</c:v>
                </c:pt>
                <c:pt idx="1">
                  <c:v>10097325.638954161</c:v>
                </c:pt>
                <c:pt idx="2">
                  <c:v>10943008.885147601</c:v>
                </c:pt>
                <c:pt idx="3">
                  <c:v>10438835.58878096</c:v>
                </c:pt>
                <c:pt idx="4">
                  <c:v>9549097.3418570813</c:v>
                </c:pt>
                <c:pt idx="5">
                  <c:v>10866456.129556078</c:v>
                </c:pt>
                <c:pt idx="6">
                  <c:v>15569402.429595601</c:v>
                </c:pt>
                <c:pt idx="7">
                  <c:v>14203741.309365802</c:v>
                </c:pt>
                <c:pt idx="8">
                  <c:v>13605513.015304979</c:v>
                </c:pt>
                <c:pt idx="9">
                  <c:v>12832615.78849332</c:v>
                </c:pt>
                <c:pt idx="10">
                  <c:v>10087732.65756168</c:v>
                </c:pt>
                <c:pt idx="11">
                  <c:v>10977481.119862322</c:v>
                </c:pt>
              </c:numCache>
            </c:numRef>
          </c:val>
          <c:smooth val="0"/>
          <c:extLst>
            <c:ext xmlns:c16="http://schemas.microsoft.com/office/drawing/2014/chart" uri="{C3380CC4-5D6E-409C-BE32-E72D297353CC}">
              <c16:uniqueId val="{00000004-EB7A-204A-B918-2600A4EDF5EE}"/>
            </c:ext>
          </c:extLst>
        </c:ser>
        <c:ser>
          <c:idx val="5"/>
          <c:order val="5"/>
          <c:tx>
            <c:strRef>
              <c:f>'Revenue Analysis'!$D$40</c:f>
              <c:strCache>
                <c:ptCount val="1"/>
                <c:pt idx="0">
                  <c:v>Surjek 003 Residential Sales</c:v>
                </c:pt>
              </c:strCache>
            </c:strRef>
          </c:tx>
          <c:spPr>
            <a:ln w="28575" cap="rnd">
              <a:solidFill>
                <a:schemeClr val="accent6"/>
              </a:solidFill>
              <a:round/>
            </a:ln>
            <a:effectLst/>
          </c:spPr>
          <c:marker>
            <c:symbol val="none"/>
          </c:marker>
          <c:val>
            <c:numRef>
              <c:f>'Revenue Analysis'!$E$40:$P$40</c:f>
              <c:numCache>
                <c:formatCode>"$"#,##0.00;[Red]\-"$"#,##0.00</c:formatCode>
                <c:ptCount val="12"/>
                <c:pt idx="0">
                  <c:v>8345189.3485967964</c:v>
                </c:pt>
                <c:pt idx="1">
                  <c:v>6877139.2138803173</c:v>
                </c:pt>
                <c:pt idx="2">
                  <c:v>7921767.7688108124</c:v>
                </c:pt>
                <c:pt idx="3">
                  <c:v>7363626.4295996772</c:v>
                </c:pt>
                <c:pt idx="4">
                  <c:v>6767339.415299328</c:v>
                </c:pt>
                <c:pt idx="5">
                  <c:v>7286179.9758775178</c:v>
                </c:pt>
                <c:pt idx="6">
                  <c:v>10811639.319280196</c:v>
                </c:pt>
                <c:pt idx="7">
                  <c:v>9904416.3656976465</c:v>
                </c:pt>
                <c:pt idx="8">
                  <c:v>9243597.1809801944</c:v>
                </c:pt>
                <c:pt idx="9">
                  <c:v>9669594.7935486902</c:v>
                </c:pt>
                <c:pt idx="10">
                  <c:v>7110199.7765301578</c:v>
                </c:pt>
                <c:pt idx="11">
                  <c:v>7740642.5436155368</c:v>
                </c:pt>
              </c:numCache>
            </c:numRef>
          </c:val>
          <c:smooth val="0"/>
          <c:extLst>
            <c:ext xmlns:c16="http://schemas.microsoft.com/office/drawing/2014/chart" uri="{C3380CC4-5D6E-409C-BE32-E72D297353CC}">
              <c16:uniqueId val="{00000005-EB7A-204A-B918-2600A4EDF5EE}"/>
            </c:ext>
          </c:extLst>
        </c:ser>
        <c:ser>
          <c:idx val="6"/>
          <c:order val="6"/>
          <c:tx>
            <c:strRef>
              <c:f>'Revenue Analysis'!$D$41</c:f>
              <c:strCache>
                <c:ptCount val="1"/>
                <c:pt idx="0">
                  <c:v>Jutik 001 Private Water Hedge Sales</c:v>
                </c:pt>
              </c:strCache>
            </c:strRef>
          </c:tx>
          <c:spPr>
            <a:ln w="28575" cap="rnd">
              <a:solidFill>
                <a:schemeClr val="accent1">
                  <a:lumMod val="60000"/>
                </a:schemeClr>
              </a:solidFill>
              <a:round/>
            </a:ln>
            <a:effectLst/>
          </c:spPr>
          <c:marker>
            <c:symbol val="none"/>
          </c:marker>
          <c:val>
            <c:numRef>
              <c:f>'Revenue Analysis'!$E$41:$P$41</c:f>
              <c:numCache>
                <c:formatCode>"$"#,##0.00;[Red]\-"$"#,##0.00</c:formatCode>
                <c:ptCount val="12"/>
                <c:pt idx="0">
                  <c:v>10216926.66094275</c:v>
                </c:pt>
                <c:pt idx="1">
                  <c:v>11912265.103774499</c:v>
                </c:pt>
                <c:pt idx="2">
                  <c:v>10349850.592483001</c:v>
                </c:pt>
                <c:pt idx="3">
                  <c:v>8918196.8648230005</c:v>
                </c:pt>
                <c:pt idx="4">
                  <c:v>9698292.5542806257</c:v>
                </c:pt>
                <c:pt idx="5">
                  <c:v>8241656.7850575</c:v>
                </c:pt>
                <c:pt idx="6">
                  <c:v>12692581.072363498</c:v>
                </c:pt>
                <c:pt idx="7">
                  <c:v>13008883.733600998</c:v>
                </c:pt>
                <c:pt idx="8">
                  <c:v>11733997.346350875</c:v>
                </c:pt>
                <c:pt idx="9">
                  <c:v>12618092.041855998</c:v>
                </c:pt>
                <c:pt idx="10">
                  <c:v>12620598.638599876</c:v>
                </c:pt>
                <c:pt idx="11">
                  <c:v>13296321.335688375</c:v>
                </c:pt>
              </c:numCache>
            </c:numRef>
          </c:val>
          <c:smooth val="0"/>
          <c:extLst>
            <c:ext xmlns:c16="http://schemas.microsoft.com/office/drawing/2014/chart" uri="{C3380CC4-5D6E-409C-BE32-E72D297353CC}">
              <c16:uniqueId val="{00000006-EB7A-204A-B918-2600A4EDF5EE}"/>
            </c:ext>
          </c:extLst>
        </c:ser>
        <c:ser>
          <c:idx val="7"/>
          <c:order val="7"/>
          <c:tx>
            <c:strRef>
              <c:f>'Revenue Analysis'!$D$42</c:f>
              <c:strCache>
                <c:ptCount val="1"/>
                <c:pt idx="0">
                  <c:v>Jutik 002 Public Sales</c:v>
                </c:pt>
              </c:strCache>
            </c:strRef>
          </c:tx>
          <c:spPr>
            <a:ln w="28575" cap="rnd">
              <a:solidFill>
                <a:schemeClr val="accent2">
                  <a:lumMod val="60000"/>
                </a:schemeClr>
              </a:solidFill>
              <a:round/>
            </a:ln>
            <a:effectLst/>
          </c:spPr>
          <c:marker>
            <c:symbol val="none"/>
          </c:marker>
          <c:val>
            <c:numRef>
              <c:f>'Revenue Analysis'!$E$42:$P$42</c:f>
              <c:numCache>
                <c:formatCode>"$"#,##0.00;[Red]\-"$"#,##0.00</c:formatCode>
                <c:ptCount val="12"/>
                <c:pt idx="0">
                  <c:v>8931507.7871063091</c:v>
                </c:pt>
                <c:pt idx="1">
                  <c:v>7825222.6776790395</c:v>
                </c:pt>
                <c:pt idx="2">
                  <c:v>10605408.384608509</c:v>
                </c:pt>
                <c:pt idx="3">
                  <c:v>9402316.4178880006</c:v>
                </c:pt>
                <c:pt idx="4">
                  <c:v>8158137.2250135504</c:v>
                </c:pt>
                <c:pt idx="5">
                  <c:v>9165841.9360256791</c:v>
                </c:pt>
                <c:pt idx="6">
                  <c:v>10912043.86242852</c:v>
                </c:pt>
                <c:pt idx="7">
                  <c:v>10939067.080911059</c:v>
                </c:pt>
                <c:pt idx="8">
                  <c:v>9398849.5188618302</c:v>
                </c:pt>
                <c:pt idx="9">
                  <c:v>9960605.6448819209</c:v>
                </c:pt>
                <c:pt idx="10">
                  <c:v>10327364.00702589</c:v>
                </c:pt>
                <c:pt idx="11">
                  <c:v>10747887.212184651</c:v>
                </c:pt>
              </c:numCache>
            </c:numRef>
          </c:val>
          <c:smooth val="0"/>
          <c:extLst>
            <c:ext xmlns:c16="http://schemas.microsoft.com/office/drawing/2014/chart" uri="{C3380CC4-5D6E-409C-BE32-E72D297353CC}">
              <c16:uniqueId val="{00000007-EB7A-204A-B918-2600A4EDF5EE}"/>
            </c:ext>
          </c:extLst>
        </c:ser>
        <c:ser>
          <c:idx val="8"/>
          <c:order val="8"/>
          <c:tx>
            <c:strRef>
              <c:f>'Revenue Analysis'!$D$43</c:f>
              <c:strCache>
                <c:ptCount val="1"/>
                <c:pt idx="0">
                  <c:v>Jutik 003 Residential Sales</c:v>
                </c:pt>
              </c:strCache>
            </c:strRef>
          </c:tx>
          <c:spPr>
            <a:ln w="28575" cap="rnd">
              <a:solidFill>
                <a:schemeClr val="accent3">
                  <a:lumMod val="60000"/>
                </a:schemeClr>
              </a:solidFill>
              <a:round/>
            </a:ln>
            <a:effectLst/>
          </c:spPr>
          <c:marker>
            <c:symbol val="none"/>
          </c:marker>
          <c:val>
            <c:numRef>
              <c:f>'Revenue Analysis'!$E$43:$P$43</c:f>
              <c:numCache>
                <c:formatCode>"$"#,##0.00;[Red]\-"$"#,##0.00</c:formatCode>
                <c:ptCount val="12"/>
                <c:pt idx="0">
                  <c:v>6121091.710768193</c:v>
                </c:pt>
                <c:pt idx="1">
                  <c:v>6981074.425933063</c:v>
                </c:pt>
                <c:pt idx="2">
                  <c:v>6013028.0012531783</c:v>
                </c:pt>
                <c:pt idx="3">
                  <c:v>5172698.3917608988</c:v>
                </c:pt>
                <c:pt idx="4">
                  <c:v>5709749.480128699</c:v>
                </c:pt>
                <c:pt idx="5">
                  <c:v>4895613.0510823186</c:v>
                </c:pt>
                <c:pt idx="6">
                  <c:v>7221076.6579060182</c:v>
                </c:pt>
                <c:pt idx="7">
                  <c:v>7643731.5409311112</c:v>
                </c:pt>
                <c:pt idx="8">
                  <c:v>6618069.6348301172</c:v>
                </c:pt>
                <c:pt idx="9">
                  <c:v>7201500.6682214383</c:v>
                </c:pt>
                <c:pt idx="10">
                  <c:v>5989219.9409775957</c:v>
                </c:pt>
                <c:pt idx="11">
                  <c:v>6294395.3084002845</c:v>
                </c:pt>
              </c:numCache>
            </c:numRef>
          </c:val>
          <c:smooth val="0"/>
          <c:extLst>
            <c:ext xmlns:c16="http://schemas.microsoft.com/office/drawing/2014/chart" uri="{C3380CC4-5D6E-409C-BE32-E72D297353CC}">
              <c16:uniqueId val="{00000008-EB7A-204A-B918-2600A4EDF5EE}"/>
            </c:ext>
          </c:extLst>
        </c:ser>
        <c:dLbls>
          <c:showLegendKey val="0"/>
          <c:showVal val="0"/>
          <c:showCatName val="0"/>
          <c:showSerName val="0"/>
          <c:showPercent val="0"/>
          <c:showBubbleSize val="0"/>
        </c:dLbls>
        <c:smooth val="0"/>
        <c:axId val="863260416"/>
        <c:axId val="863478896"/>
      </c:lineChart>
      <c:catAx>
        <c:axId val="863260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478896"/>
        <c:crosses val="autoZero"/>
        <c:auto val="1"/>
        <c:lblAlgn val="ctr"/>
        <c:lblOffset val="100"/>
        <c:noMultiLvlLbl val="0"/>
      </c:catAx>
      <c:valAx>
        <c:axId val="863478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6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r>
              <a:rPr lang="en-US" baseline="0"/>
              <a:t> Sales Per Unit By Profit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Analysis'!$B$57</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Analysis'!$B$58:$B$60</c:f>
              <c:numCache>
                <c:formatCode>"$"#,##0.00;[Red]\-"$"#,##0.00</c:formatCode>
                <c:ptCount val="3"/>
                <c:pt idx="0">
                  <c:v>74924363.816128701</c:v>
                </c:pt>
                <c:pt idx="1">
                  <c:v>165768806.90304571</c:v>
                </c:pt>
                <c:pt idx="2">
                  <c:v>135307662.72982103</c:v>
                </c:pt>
              </c:numCache>
            </c:numRef>
          </c:val>
          <c:extLst>
            <c:ext xmlns:c16="http://schemas.microsoft.com/office/drawing/2014/chart" uri="{C3380CC4-5D6E-409C-BE32-E72D297353CC}">
              <c16:uniqueId val="{00000000-DEC1-5544-AFD4-D6C99422E8EF}"/>
            </c:ext>
          </c:extLst>
        </c:ser>
        <c:ser>
          <c:idx val="1"/>
          <c:order val="1"/>
          <c:tx>
            <c:strRef>
              <c:f>'Revenue Analysis'!$C$57</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Analysis'!$C$58:$C$60</c:f>
              <c:numCache>
                <c:formatCode>"$"#,##0.00;[Red]\-"$"#,##0.00</c:formatCode>
                <c:ptCount val="3"/>
                <c:pt idx="0">
                  <c:v>36540630.271084689</c:v>
                </c:pt>
                <c:pt idx="1">
                  <c:v>141139887.24543041</c:v>
                </c:pt>
                <c:pt idx="2">
                  <c:v>116374251.75461498</c:v>
                </c:pt>
              </c:numCache>
            </c:numRef>
          </c:val>
          <c:extLst>
            <c:ext xmlns:c16="http://schemas.microsoft.com/office/drawing/2014/chart" uri="{C3380CC4-5D6E-409C-BE32-E72D297353CC}">
              <c16:uniqueId val="{00000001-DEC1-5544-AFD4-D6C99422E8EF}"/>
            </c:ext>
          </c:extLst>
        </c:ser>
        <c:ser>
          <c:idx val="2"/>
          <c:order val="2"/>
          <c:tx>
            <c:strRef>
              <c:f>'Revenue Analysis'!$D$57</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Analysis'!$A$58:$A$60</c:f>
              <c:strCache>
                <c:ptCount val="3"/>
                <c:pt idx="0">
                  <c:v>Kootha</c:v>
                </c:pt>
                <c:pt idx="1">
                  <c:v>Surjek</c:v>
                </c:pt>
                <c:pt idx="2">
                  <c:v>Jutik</c:v>
                </c:pt>
              </c:strCache>
            </c:strRef>
          </c:cat>
          <c:val>
            <c:numRef>
              <c:f>'Revenue Analysis'!$D$58:$D$60</c:f>
              <c:numCache>
                <c:formatCode>"$"#,##0.00;[Red]\-"$"#,##0.00</c:formatCode>
                <c:ptCount val="3"/>
                <c:pt idx="0">
                  <c:v>31371827.813224368</c:v>
                </c:pt>
                <c:pt idx="1">
                  <c:v>99041332.131716892</c:v>
                </c:pt>
                <c:pt idx="2">
                  <c:v>75861248.812192932</c:v>
                </c:pt>
              </c:numCache>
            </c:numRef>
          </c:val>
          <c:extLst>
            <c:ext xmlns:c16="http://schemas.microsoft.com/office/drawing/2014/chart" uri="{C3380CC4-5D6E-409C-BE32-E72D297353CC}">
              <c16:uniqueId val="{00000002-DEC1-5544-AFD4-D6C99422E8EF}"/>
            </c:ext>
          </c:extLst>
        </c:ser>
        <c:dLbls>
          <c:dLblPos val="ctr"/>
          <c:showLegendKey val="0"/>
          <c:showVal val="1"/>
          <c:showCatName val="0"/>
          <c:showSerName val="0"/>
          <c:showPercent val="0"/>
          <c:showBubbleSize val="0"/>
        </c:dLbls>
        <c:gapWidth val="79"/>
        <c:overlap val="100"/>
        <c:axId val="973946048"/>
        <c:axId val="973947696"/>
      </c:barChart>
      <c:catAx>
        <c:axId val="973946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3947696"/>
        <c:crosses val="autoZero"/>
        <c:auto val="1"/>
        <c:lblAlgn val="ctr"/>
        <c:lblOffset val="100"/>
        <c:noMultiLvlLbl val="0"/>
      </c:catAx>
      <c:valAx>
        <c:axId val="973947696"/>
        <c:scaling>
          <c:orientation val="minMax"/>
        </c:scaling>
        <c:delete val="1"/>
        <c:axPos val="l"/>
        <c:numFmt formatCode="&quot;$&quot;#,##0.00;[Red]\-&quot;$&quot;#,##0.00" sourceLinked="1"/>
        <c:majorTickMark val="none"/>
        <c:minorTickMark val="none"/>
        <c:tickLblPos val="nextTo"/>
        <c:crossAx val="973946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Percent Of Sales Per Unit By Profit</a:t>
            </a:r>
            <a:r>
              <a:rPr lang="en-US" baseline="0"/>
              <a:t> Center</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Analysis'!$B$62</c:f>
              <c:strCache>
                <c:ptCount val="1"/>
                <c:pt idx="0">
                  <c:v>001 Private Water Hedge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Analysis'!$B$63:$B$65</c:f>
              <c:numCache>
                <c:formatCode>0.0%</c:formatCode>
                <c:ptCount val="3"/>
                <c:pt idx="0">
                  <c:v>0.52454516152952202</c:v>
                </c:pt>
                <c:pt idx="1">
                  <c:v>0.40834781665620462</c:v>
                </c:pt>
                <c:pt idx="2">
                  <c:v>0.41309872374678136</c:v>
                </c:pt>
              </c:numCache>
            </c:numRef>
          </c:val>
          <c:extLst>
            <c:ext xmlns:c16="http://schemas.microsoft.com/office/drawing/2014/chart" uri="{C3380CC4-5D6E-409C-BE32-E72D297353CC}">
              <c16:uniqueId val="{00000000-8A1D-B347-ADCE-EE6C91A2A730}"/>
            </c:ext>
          </c:extLst>
        </c:ser>
        <c:ser>
          <c:idx val="1"/>
          <c:order val="1"/>
          <c:tx>
            <c:strRef>
              <c:f>'Revenue Analysis'!$C$62</c:f>
              <c:strCache>
                <c:ptCount val="1"/>
                <c:pt idx="0">
                  <c:v>002 Public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Analysis'!$C$63:$C$65</c:f>
              <c:numCache>
                <c:formatCode>0.0%</c:formatCode>
                <c:ptCount val="3"/>
                <c:pt idx="0">
                  <c:v>0.2558208015616224</c:v>
                </c:pt>
                <c:pt idx="1">
                  <c:v>0.34767798524051202</c:v>
                </c:pt>
                <c:pt idx="2">
                  <c:v>0.35529440023519704</c:v>
                </c:pt>
              </c:numCache>
            </c:numRef>
          </c:val>
          <c:extLst>
            <c:ext xmlns:c16="http://schemas.microsoft.com/office/drawing/2014/chart" uri="{C3380CC4-5D6E-409C-BE32-E72D297353CC}">
              <c16:uniqueId val="{00000001-8A1D-B347-ADCE-EE6C91A2A730}"/>
            </c:ext>
          </c:extLst>
        </c:ser>
        <c:ser>
          <c:idx val="2"/>
          <c:order val="2"/>
          <c:tx>
            <c:strRef>
              <c:f>'Revenue Analysis'!$D$62</c:f>
              <c:strCache>
                <c:ptCount val="1"/>
                <c:pt idx="0">
                  <c:v>003 Residential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'Revenue Analysis'!$A$63:$A$65</c:f>
              <c:strCache>
                <c:ptCount val="3"/>
                <c:pt idx="0">
                  <c:v>Kootha</c:v>
                </c:pt>
                <c:pt idx="1">
                  <c:v>Surjek</c:v>
                </c:pt>
                <c:pt idx="2">
                  <c:v>Jutik</c:v>
                </c:pt>
              </c:strCache>
            </c:strRef>
          </c:cat>
          <c:val>
            <c:numRef>
              <c:f>'Revenue Analysis'!$D$63:$D$65</c:f>
              <c:numCache>
                <c:formatCode>0.0%</c:formatCode>
                <c:ptCount val="3"/>
                <c:pt idx="0">
                  <c:v>0.2196340369088555</c:v>
                </c:pt>
                <c:pt idx="1">
                  <c:v>0.24397419810328333</c:v>
                </c:pt>
                <c:pt idx="2">
                  <c:v>0.23160687601802157</c:v>
                </c:pt>
              </c:numCache>
            </c:numRef>
          </c:val>
          <c:extLst>
            <c:ext xmlns:c16="http://schemas.microsoft.com/office/drawing/2014/chart" uri="{C3380CC4-5D6E-409C-BE32-E72D297353CC}">
              <c16:uniqueId val="{00000002-8A1D-B347-ADCE-EE6C91A2A730}"/>
            </c:ext>
          </c:extLst>
        </c:ser>
        <c:dLbls>
          <c:dLblPos val="ctr"/>
          <c:showLegendKey val="0"/>
          <c:showVal val="1"/>
          <c:showCatName val="0"/>
          <c:showSerName val="0"/>
          <c:showPercent val="0"/>
          <c:showBubbleSize val="0"/>
        </c:dLbls>
        <c:gapWidth val="79"/>
        <c:overlap val="100"/>
        <c:axId val="977363696"/>
        <c:axId val="976143680"/>
      </c:barChart>
      <c:catAx>
        <c:axId val="97736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76143680"/>
        <c:crosses val="autoZero"/>
        <c:auto val="1"/>
        <c:lblAlgn val="ctr"/>
        <c:lblOffset val="100"/>
        <c:noMultiLvlLbl val="0"/>
      </c:catAx>
      <c:valAx>
        <c:axId val="976143680"/>
        <c:scaling>
          <c:orientation val="minMax"/>
        </c:scaling>
        <c:delete val="1"/>
        <c:axPos val="l"/>
        <c:numFmt formatCode="0.0%" sourceLinked="1"/>
        <c:majorTickMark val="none"/>
        <c:minorTickMark val="none"/>
        <c:tickLblPos val="nextTo"/>
        <c:crossAx val="977363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Month Over Month, Combined All Plants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72223865354889"/>
          <c:y val="0.14127634045744281"/>
          <c:w val="0.88268598246622432"/>
          <c:h val="0.58378672665916753"/>
        </c:manualLayout>
      </c:layout>
      <c:lineChart>
        <c:grouping val="standard"/>
        <c:varyColors val="0"/>
        <c:ser>
          <c:idx val="0"/>
          <c:order val="0"/>
          <c:tx>
            <c:strRef>
              <c:f>'Expenses Analysis'!$E$50</c:f>
              <c:strCache>
                <c:ptCount val="1"/>
                <c:pt idx="0">
                  <c:v>Chemical Costs Chem-Exp (001)</c:v>
                </c:pt>
              </c:strCache>
            </c:strRef>
          </c:tx>
          <c:spPr>
            <a:ln w="28575" cap="rnd">
              <a:solidFill>
                <a:schemeClr val="accent1"/>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Analysis'!$F$50:$Q$50</c:f>
              <c:numCache>
                <c:formatCode>"$"#,##0.00;[Red]\-"$"#,##0.00</c:formatCode>
                <c:ptCount val="12"/>
                <c:pt idx="0">
                  <c:v>12162755.849140391</c:v>
                </c:pt>
                <c:pt idx="1">
                  <c:v>13017511.509488864</c:v>
                </c:pt>
                <c:pt idx="2">
                  <c:v>13704756.286086392</c:v>
                </c:pt>
                <c:pt idx="3">
                  <c:v>15362388.876398994</c:v>
                </c:pt>
                <c:pt idx="4">
                  <c:v>15753738.107276645</c:v>
                </c:pt>
                <c:pt idx="5">
                  <c:v>11131042.463723913</c:v>
                </c:pt>
                <c:pt idx="6">
                  <c:v>12780566.423393732</c:v>
                </c:pt>
                <c:pt idx="7">
                  <c:v>13415854.362508178</c:v>
                </c:pt>
                <c:pt idx="8">
                  <c:v>13777025.636062782</c:v>
                </c:pt>
                <c:pt idx="9">
                  <c:v>13736068.230159158</c:v>
                </c:pt>
                <c:pt idx="10">
                  <c:v>15632817.648918439</c:v>
                </c:pt>
                <c:pt idx="11">
                  <c:v>11182686.484975487</c:v>
                </c:pt>
              </c:numCache>
            </c:numRef>
          </c:val>
          <c:smooth val="0"/>
          <c:extLst>
            <c:ext xmlns:c16="http://schemas.microsoft.com/office/drawing/2014/chart" uri="{C3380CC4-5D6E-409C-BE32-E72D297353CC}">
              <c16:uniqueId val="{00000000-AD52-604E-9783-960D1A1FC174}"/>
            </c:ext>
          </c:extLst>
        </c:ser>
        <c:ser>
          <c:idx val="1"/>
          <c:order val="1"/>
          <c:tx>
            <c:strRef>
              <c:f>'Expenses Analysis'!$E$51</c:f>
              <c:strCache>
                <c:ptCount val="1"/>
                <c:pt idx="0">
                  <c:v>Facility Costs Utility-Exp (002) - Heating</c:v>
                </c:pt>
              </c:strCache>
            </c:strRef>
          </c:tx>
          <c:spPr>
            <a:ln w="28575" cap="rnd">
              <a:solidFill>
                <a:schemeClr val="accent2"/>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Analysis'!$F$51:$Q$51</c:f>
              <c:numCache>
                <c:formatCode>"$"#,##0.00;[Red]\-"$"#,##0.00</c:formatCode>
                <c:ptCount val="12"/>
                <c:pt idx="0">
                  <c:v>6141919.4371451586</c:v>
                </c:pt>
                <c:pt idx="1">
                  <c:v>6526491.9930876568</c:v>
                </c:pt>
                <c:pt idx="2">
                  <c:v>6955380.2016352117</c:v>
                </c:pt>
                <c:pt idx="3">
                  <c:v>7691123.8987711724</c:v>
                </c:pt>
                <c:pt idx="4">
                  <c:v>7813527.4310589535</c:v>
                </c:pt>
                <c:pt idx="5">
                  <c:v>5696249.1354701677</c:v>
                </c:pt>
                <c:pt idx="6">
                  <c:v>6508198.2446870916</c:v>
                </c:pt>
                <c:pt idx="7">
                  <c:v>6665512.9142536055</c:v>
                </c:pt>
                <c:pt idx="8">
                  <c:v>7088805.3346611345</c:v>
                </c:pt>
                <c:pt idx="9">
                  <c:v>6364835.1674335804</c:v>
                </c:pt>
                <c:pt idx="10">
                  <c:v>7479715.8768426767</c:v>
                </c:pt>
                <c:pt idx="11">
                  <c:v>5997739.0006068461</c:v>
                </c:pt>
              </c:numCache>
            </c:numRef>
          </c:val>
          <c:smooth val="0"/>
          <c:extLst>
            <c:ext xmlns:c16="http://schemas.microsoft.com/office/drawing/2014/chart" uri="{C3380CC4-5D6E-409C-BE32-E72D297353CC}">
              <c16:uniqueId val="{00000001-AD52-604E-9783-960D1A1FC174}"/>
            </c:ext>
          </c:extLst>
        </c:ser>
        <c:ser>
          <c:idx val="2"/>
          <c:order val="2"/>
          <c:tx>
            <c:v>''Expenses Analysis'!$E$51</c:v>
          </c:tx>
          <c:spPr>
            <a:ln w="28575" cap="rnd">
              <a:solidFill>
                <a:schemeClr val="accent3"/>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Analysis'!$F$52:$Q$52</c:f>
              <c:numCache>
                <c:formatCode>"$"#,##0.00;[Red]\-"$"#,##0.00</c:formatCode>
                <c:ptCount val="12"/>
                <c:pt idx="0">
                  <c:v>5768819.8512756042</c:v>
                </c:pt>
                <c:pt idx="1">
                  <c:v>6416106.9523721626</c:v>
                </c:pt>
                <c:pt idx="2">
                  <c:v>6647149.3300674418</c:v>
                </c:pt>
                <c:pt idx="3">
                  <c:v>7501511.5152780097</c:v>
                </c:pt>
                <c:pt idx="4">
                  <c:v>7269747.6300298898</c:v>
                </c:pt>
                <c:pt idx="5">
                  <c:v>5468805.0471009836</c:v>
                </c:pt>
                <c:pt idx="6">
                  <c:v>6302926.8768119197</c:v>
                </c:pt>
                <c:pt idx="7">
                  <c:v>6291443.3650293071</c:v>
                </c:pt>
                <c:pt idx="8">
                  <c:v>6727791.4572383519</c:v>
                </c:pt>
                <c:pt idx="9">
                  <c:v>6126642.550672981</c:v>
                </c:pt>
                <c:pt idx="10">
                  <c:v>7008257.760684425</c:v>
                </c:pt>
                <c:pt idx="11">
                  <c:v>5810297.3556537144</c:v>
                </c:pt>
              </c:numCache>
            </c:numRef>
          </c:val>
          <c:smooth val="0"/>
          <c:extLst>
            <c:ext xmlns:c16="http://schemas.microsoft.com/office/drawing/2014/chart" uri="{C3380CC4-5D6E-409C-BE32-E72D297353CC}">
              <c16:uniqueId val="{00000002-AD52-604E-9783-960D1A1FC174}"/>
            </c:ext>
          </c:extLst>
        </c:ser>
        <c:ser>
          <c:idx val="3"/>
          <c:order val="3"/>
          <c:tx>
            <c:strRef>
              <c:f>'Expenses Analysis'!$E$53</c:f>
              <c:strCache>
                <c:ptCount val="1"/>
                <c:pt idx="0">
                  <c:v>Operational Maintenance Costs Plant Maintenance (001)</c:v>
                </c:pt>
              </c:strCache>
            </c:strRef>
          </c:tx>
          <c:spPr>
            <a:ln w="28575" cap="rnd">
              <a:solidFill>
                <a:schemeClr val="accent4"/>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Analysis'!$F$53:$Q$53</c:f>
              <c:numCache>
                <c:formatCode>"$"#,##0.00;[Red]\-"$"#,##0.00</c:formatCode>
                <c:ptCount val="12"/>
                <c:pt idx="0">
                  <c:v>5126528.4786429359</c:v>
                </c:pt>
                <c:pt idx="1">
                  <c:v>5430931.4018377615</c:v>
                </c:pt>
                <c:pt idx="2">
                  <c:v>5769238.3943285402</c:v>
                </c:pt>
                <c:pt idx="3">
                  <c:v>6274293.1700255657</c:v>
                </c:pt>
                <c:pt idx="4">
                  <c:v>6371431.0081633851</c:v>
                </c:pt>
                <c:pt idx="5">
                  <c:v>4643026.5540935723</c:v>
                </c:pt>
                <c:pt idx="6">
                  <c:v>5196882.2381562646</c:v>
                </c:pt>
                <c:pt idx="7">
                  <c:v>5483792.4639537223</c:v>
                </c:pt>
                <c:pt idx="8">
                  <c:v>5617005.5702016195</c:v>
                </c:pt>
                <c:pt idx="9">
                  <c:v>5063284.4915114753</c:v>
                </c:pt>
                <c:pt idx="10">
                  <c:v>6064679.8914460223</c:v>
                </c:pt>
                <c:pt idx="11">
                  <c:v>4730616.7541553024</c:v>
                </c:pt>
              </c:numCache>
            </c:numRef>
          </c:val>
          <c:smooth val="0"/>
          <c:extLst>
            <c:ext xmlns:c16="http://schemas.microsoft.com/office/drawing/2014/chart" uri="{C3380CC4-5D6E-409C-BE32-E72D297353CC}">
              <c16:uniqueId val="{00000003-AD52-604E-9783-960D1A1FC174}"/>
            </c:ext>
          </c:extLst>
        </c:ser>
        <c:ser>
          <c:idx val="4"/>
          <c:order val="4"/>
          <c:tx>
            <c:strRef>
              <c:f>'Expenses Analysis'!$E$54</c:f>
              <c:strCache>
                <c:ptCount val="1"/>
                <c:pt idx="0">
                  <c:v>Operational Maintenance Costs Plant Outages (002)</c:v>
                </c:pt>
              </c:strCache>
            </c:strRef>
          </c:tx>
          <c:spPr>
            <a:ln w="28575" cap="rnd">
              <a:solidFill>
                <a:schemeClr val="accent5"/>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Analysis'!$F$54:$Q$54</c:f>
              <c:numCache>
                <c:formatCode>"$"#,##0.00;[Red]\-"$"#,##0.00</c:formatCode>
                <c:ptCount val="12"/>
                <c:pt idx="0">
                  <c:v>2708745.2434768863</c:v>
                </c:pt>
                <c:pt idx="1">
                  <c:v>3101974.1101477058</c:v>
                </c:pt>
                <c:pt idx="2">
                  <c:v>3108744.174566552</c:v>
                </c:pt>
                <c:pt idx="3">
                  <c:v>3803177.9110783469</c:v>
                </c:pt>
                <c:pt idx="4">
                  <c:v>4059417.8416161649</c:v>
                </c:pt>
                <c:pt idx="5">
                  <c:v>2296995.0969448313</c:v>
                </c:pt>
                <c:pt idx="6">
                  <c:v>2331018.8458048627</c:v>
                </c:pt>
                <c:pt idx="7">
                  <c:v>2423711.661262488</c:v>
                </c:pt>
                <c:pt idx="8">
                  <c:v>2452561.5943055013</c:v>
                </c:pt>
                <c:pt idx="9">
                  <c:v>2409653.7933044401</c:v>
                </c:pt>
                <c:pt idx="10">
                  <c:v>2752559.5538108423</c:v>
                </c:pt>
                <c:pt idx="11">
                  <c:v>2050362.1876881889</c:v>
                </c:pt>
              </c:numCache>
            </c:numRef>
          </c:val>
          <c:smooth val="0"/>
          <c:extLst>
            <c:ext xmlns:c16="http://schemas.microsoft.com/office/drawing/2014/chart" uri="{C3380CC4-5D6E-409C-BE32-E72D297353CC}">
              <c16:uniqueId val="{00000004-AD52-604E-9783-960D1A1FC174}"/>
            </c:ext>
          </c:extLst>
        </c:ser>
        <c:ser>
          <c:idx val="5"/>
          <c:order val="5"/>
          <c:tx>
            <c:strRef>
              <c:f>'Expenses Analysis'!$E$55</c:f>
              <c:strCache>
                <c:ptCount val="1"/>
                <c:pt idx="0">
                  <c:v>Operational Maintenance Costs Plant Op. Costs (003)</c:v>
                </c:pt>
              </c:strCache>
            </c:strRef>
          </c:tx>
          <c:spPr>
            <a:ln w="28575" cap="rnd">
              <a:solidFill>
                <a:schemeClr val="accent6"/>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Analysis'!$F$55:$Q$55</c:f>
              <c:numCache>
                <c:formatCode>"$"#,##0.00;[Red]\-"$"#,##0.00</c:formatCode>
                <c:ptCount val="12"/>
                <c:pt idx="0">
                  <c:v>3636202.3483448969</c:v>
                </c:pt>
                <c:pt idx="1">
                  <c:v>3902064.6550146835</c:v>
                </c:pt>
                <c:pt idx="2">
                  <c:v>4050588.7131659146</c:v>
                </c:pt>
                <c:pt idx="3">
                  <c:v>4736564.8847397929</c:v>
                </c:pt>
                <c:pt idx="4">
                  <c:v>4855627.8031958155</c:v>
                </c:pt>
                <c:pt idx="5">
                  <c:v>2877849.0107185971</c:v>
                </c:pt>
                <c:pt idx="6">
                  <c:v>2978969.5323116486</c:v>
                </c:pt>
                <c:pt idx="7">
                  <c:v>3049703.2973084077</c:v>
                </c:pt>
                <c:pt idx="8">
                  <c:v>3112471.0815938441</c:v>
                </c:pt>
                <c:pt idx="9">
                  <c:v>2860376.3602743419</c:v>
                </c:pt>
                <c:pt idx="10">
                  <c:v>3376849.0937313228</c:v>
                </c:pt>
                <c:pt idx="11">
                  <c:v>2966205.883000752</c:v>
                </c:pt>
              </c:numCache>
            </c:numRef>
          </c:val>
          <c:smooth val="0"/>
          <c:extLst>
            <c:ext xmlns:c16="http://schemas.microsoft.com/office/drawing/2014/chart" uri="{C3380CC4-5D6E-409C-BE32-E72D297353CC}">
              <c16:uniqueId val="{00000005-AD52-604E-9783-960D1A1FC174}"/>
            </c:ext>
          </c:extLst>
        </c:ser>
        <c:ser>
          <c:idx val="6"/>
          <c:order val="6"/>
          <c:tx>
            <c:strRef>
              <c:f>'Expenses Analysis'!$E$56</c:f>
              <c:strCache>
                <c:ptCount val="1"/>
                <c:pt idx="0">
                  <c:v>Operational Maintenance Costs Plant Admin Costs (004)</c:v>
                </c:pt>
              </c:strCache>
            </c:strRef>
          </c:tx>
          <c:spPr>
            <a:ln w="28575" cap="rnd">
              <a:solidFill>
                <a:schemeClr val="accent1">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Analysis'!$F$56:$Q$56</c:f>
              <c:numCache>
                <c:formatCode>"$"#,##0.00;[Red]\-"$"#,##0.00</c:formatCode>
                <c:ptCount val="12"/>
                <c:pt idx="0">
                  <c:v>1775726.3813834793</c:v>
                </c:pt>
                <c:pt idx="1">
                  <c:v>2018118.5861634822</c:v>
                </c:pt>
                <c:pt idx="2">
                  <c:v>2108847.4528592625</c:v>
                </c:pt>
                <c:pt idx="3">
                  <c:v>2309540.3986516595</c:v>
                </c:pt>
                <c:pt idx="4">
                  <c:v>2480521.3227332588</c:v>
                </c:pt>
                <c:pt idx="5">
                  <c:v>1482049.0443431083</c:v>
                </c:pt>
                <c:pt idx="6">
                  <c:v>1542582.024295216</c:v>
                </c:pt>
                <c:pt idx="7">
                  <c:v>1586072.5932126422</c:v>
                </c:pt>
                <c:pt idx="8">
                  <c:v>1585203.7995604821</c:v>
                </c:pt>
                <c:pt idx="9">
                  <c:v>1508858.3433685291</c:v>
                </c:pt>
                <c:pt idx="10">
                  <c:v>1792727.964080147</c:v>
                </c:pt>
                <c:pt idx="11">
                  <c:v>1413113.9993780607</c:v>
                </c:pt>
              </c:numCache>
            </c:numRef>
          </c:val>
          <c:smooth val="0"/>
          <c:extLst>
            <c:ext xmlns:c16="http://schemas.microsoft.com/office/drawing/2014/chart" uri="{C3380CC4-5D6E-409C-BE32-E72D297353CC}">
              <c16:uniqueId val="{00000006-AD52-604E-9783-960D1A1FC174}"/>
            </c:ext>
          </c:extLst>
        </c:ser>
        <c:ser>
          <c:idx val="7"/>
          <c:order val="7"/>
          <c:tx>
            <c:strRef>
              <c:f>'Expenses Analysis'!$E$57</c:f>
              <c:strCache>
                <c:ptCount val="1"/>
                <c:pt idx="0">
                  <c:v>Labour Costs Labour-Costs (001)</c:v>
                </c:pt>
              </c:strCache>
            </c:strRef>
          </c:tx>
          <c:spPr>
            <a:ln w="28575" cap="rnd">
              <a:solidFill>
                <a:schemeClr val="accent2">
                  <a:lumMod val="60000"/>
                </a:schemeClr>
              </a:solidFill>
              <a:round/>
            </a:ln>
            <a:effectLst/>
          </c:spPr>
          <c:marker>
            <c:symbol val="none"/>
          </c:marker>
          <c:cat>
            <c:numRef>
              <c:f>'Expenses Analysis'!$F$48:$Q$48</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Analysis'!$F$57:$Q$57</c:f>
              <c:numCache>
                <c:formatCode>"$"#,##0.00;[Red]\-"$"#,##0.00</c:formatCode>
                <c:ptCount val="12"/>
                <c:pt idx="0">
                  <c:v>14748598.942078399</c:v>
                </c:pt>
                <c:pt idx="1">
                  <c:v>15942823.287717313</c:v>
                </c:pt>
                <c:pt idx="2">
                  <c:v>16950872.163269851</c:v>
                </c:pt>
                <c:pt idx="3">
                  <c:v>18356735.959332976</c:v>
                </c:pt>
                <c:pt idx="4">
                  <c:v>18697218.085315596</c:v>
                </c:pt>
                <c:pt idx="5">
                  <c:v>11501382.343370432</c:v>
                </c:pt>
                <c:pt idx="6">
                  <c:v>12425211.377056599</c:v>
                </c:pt>
                <c:pt idx="7">
                  <c:v>13176464.270903695</c:v>
                </c:pt>
                <c:pt idx="8">
                  <c:v>12709567.12384117</c:v>
                </c:pt>
                <c:pt idx="9">
                  <c:v>12326844.795426341</c:v>
                </c:pt>
                <c:pt idx="10">
                  <c:v>14097155.170050696</c:v>
                </c:pt>
                <c:pt idx="11">
                  <c:v>12299143.806621481</c:v>
                </c:pt>
              </c:numCache>
            </c:numRef>
          </c:val>
          <c:smooth val="0"/>
          <c:extLst>
            <c:ext xmlns:c16="http://schemas.microsoft.com/office/drawing/2014/chart" uri="{C3380CC4-5D6E-409C-BE32-E72D297353CC}">
              <c16:uniqueId val="{00000007-AD52-604E-9783-960D1A1FC174}"/>
            </c:ext>
          </c:extLst>
        </c:ser>
        <c:dLbls>
          <c:showLegendKey val="0"/>
          <c:showVal val="0"/>
          <c:showCatName val="0"/>
          <c:showSerName val="0"/>
          <c:showPercent val="0"/>
          <c:showBubbleSize val="0"/>
        </c:dLbls>
        <c:smooth val="0"/>
        <c:axId val="990053840"/>
        <c:axId val="990055488"/>
      </c:lineChart>
      <c:dateAx>
        <c:axId val="9900538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5488"/>
        <c:crosses val="autoZero"/>
        <c:auto val="1"/>
        <c:lblOffset val="100"/>
        <c:baseTimeUnit val="months"/>
      </c:dateAx>
      <c:valAx>
        <c:axId val="9900554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053840"/>
        <c:crosses val="autoZero"/>
        <c:crossBetween val="between"/>
      </c:valAx>
      <c:spPr>
        <a:noFill/>
        <a:ln>
          <a:noFill/>
        </a:ln>
        <a:effectLst/>
      </c:spPr>
    </c:plotArea>
    <c:legend>
      <c:legendPos val="b"/>
      <c:layout>
        <c:manualLayout>
          <c:xMode val="edge"/>
          <c:yMode val="edge"/>
          <c:x val="2.5250422719130351E-2"/>
          <c:y val="0.80197735283089611"/>
          <c:w val="0.95233402344905305"/>
          <c:h val="0.17516550431196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'Expenses Analysis'!$C$16:$C$23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Analysis'!$R$16:$R$23</c:f>
              <c:numCache>
                <c:formatCode>"$"#,##0.00;[Red]\-"$"#,##0.00</c:formatCode>
                <c:ptCount val="8"/>
                <c:pt idx="0">
                  <c:v>22179146.353995062</c:v>
                </c:pt>
                <c:pt idx="1">
                  <c:v>10245328.902270623</c:v>
                </c:pt>
                <c:pt idx="2">
                  <c:v>15472980.492755052</c:v>
                </c:pt>
                <c:pt idx="3">
                  <c:v>9711441.6074554436</c:v>
                </c:pt>
                <c:pt idx="4">
                  <c:v>6072172.7721252954</c:v>
                </c:pt>
                <c:pt idx="5">
                  <c:v>6887007.9589868262</c:v>
                </c:pt>
                <c:pt idx="6">
                  <c:v>4754078.7126369048</c:v>
                </c:pt>
                <c:pt idx="7">
                  <c:v>31430884.666352861</c:v>
                </c:pt>
              </c:numCache>
            </c:numRef>
          </c:val>
          <c:extLst>
            <c:ext xmlns:c16="http://schemas.microsoft.com/office/drawing/2014/chart" uri="{C3380CC4-5D6E-409C-BE32-E72D297353CC}">
              <c16:uniqueId val="{00000000-29FA-904E-AA79-FFC0E962A115}"/>
            </c:ext>
          </c:extLst>
        </c:ser>
        <c:dLbls>
          <c:showLegendKey val="0"/>
          <c:showVal val="0"/>
          <c:showCatName val="0"/>
          <c:showSerName val="0"/>
          <c:showPercent val="0"/>
          <c:showBubbleSize val="0"/>
        </c:dLbls>
        <c:gapWidth val="219"/>
        <c:overlap val="-27"/>
        <c:axId val="979114624"/>
        <c:axId val="991034864"/>
      </c:barChart>
      <c:catAx>
        <c:axId val="97911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34864"/>
        <c:crosses val="autoZero"/>
        <c:auto val="1"/>
        <c:lblAlgn val="ctr"/>
        <c:lblOffset val="100"/>
        <c:noMultiLvlLbl val="0"/>
      </c:catAx>
      <c:valAx>
        <c:axId val="9910348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1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cat>
            <c:strRef>
              <c:f>'Expenses Analysis'!$C$26:$C$33</c:f>
              <c:strCache>
                <c:ptCount val="8"/>
                <c:pt idx="0">
                  <c:v>Chemical Costs</c:v>
                </c:pt>
                <c:pt idx="1">
                  <c:v>Facility Costs</c:v>
                </c:pt>
                <c:pt idx="2">
                  <c:v>Facility Costs</c:v>
                </c:pt>
                <c:pt idx="3">
                  <c:v>Operational Maintenance Costs</c:v>
                </c:pt>
                <c:pt idx="4">
                  <c:v>Operational Maintenance Costs</c:v>
                </c:pt>
                <c:pt idx="5">
                  <c:v>Operational Maintenance Costs</c:v>
                </c:pt>
                <c:pt idx="6">
                  <c:v>Operational Maintenance Costs</c:v>
                </c:pt>
                <c:pt idx="7">
                  <c:v>Labour Costs</c:v>
                </c:pt>
              </c:strCache>
            </c:strRef>
          </c:cat>
          <c:val>
            <c:numRef>
              <c:f>'Expenses Analysis'!$R$26:$R$33</c:f>
              <c:numCache>
                <c:formatCode>"$"#,##0.00;[Red]\-"$"#,##0.00</c:formatCode>
                <c:ptCount val="8"/>
                <c:pt idx="0">
                  <c:v>96084255.793896392</c:v>
                </c:pt>
                <c:pt idx="1">
                  <c:v>47772076.157420501</c:v>
                </c:pt>
                <c:pt idx="2">
                  <c:v>40825993.92824778</c:v>
                </c:pt>
                <c:pt idx="3">
                  <c:v>37915671.972956374</c:v>
                </c:pt>
                <c:pt idx="4">
                  <c:v>23039617.383522365</c:v>
                </c:pt>
                <c:pt idx="5">
                  <c:v>24332380.37999573</c:v>
                </c:pt>
                <c:pt idx="6">
                  <c:v>13101592.801299304</c:v>
                </c:pt>
                <c:pt idx="7">
                  <c:v>84834349.251954973</c:v>
                </c:pt>
              </c:numCache>
            </c:numRef>
          </c:val>
          <c:extLst>
            <c:ext xmlns:c16="http://schemas.microsoft.com/office/drawing/2014/chart" uri="{C3380CC4-5D6E-409C-BE32-E72D297353CC}">
              <c16:uniqueId val="{00000000-86C9-654F-9C08-66E5E4AF26A9}"/>
            </c:ext>
          </c:extLst>
        </c:ser>
        <c:dLbls>
          <c:showLegendKey val="0"/>
          <c:showVal val="0"/>
          <c:showCatName val="0"/>
          <c:showSerName val="0"/>
          <c:showPercent val="0"/>
          <c:showBubbleSize val="0"/>
        </c:dLbls>
        <c:gapWidth val="219"/>
        <c:overlap val="-27"/>
        <c:axId val="993324320"/>
        <c:axId val="993048976"/>
      </c:barChart>
      <c:catAx>
        <c:axId val="9933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048976"/>
        <c:crosses val="autoZero"/>
        <c:auto val="1"/>
        <c:lblAlgn val="ctr"/>
        <c:lblOffset val="100"/>
        <c:noMultiLvlLbl val="0"/>
      </c:catAx>
      <c:valAx>
        <c:axId val="993048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2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_xlchart.v1.12</cx:f>
      </cx:strDim>
      <cx:numDim type="val">
        <cx:f dir="row">_xlchart.v1.13</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95250</xdr:colOff>
      <xdr:row>7</xdr:row>
      <xdr:rowOff>361950</xdr:rowOff>
    </xdr:from>
    <xdr:to>
      <xdr:col>25</xdr:col>
      <xdr:colOff>635000</xdr:colOff>
      <xdr:row>15</xdr:row>
      <xdr:rowOff>222250</xdr:rowOff>
    </xdr:to>
    <xdr:graphicFrame macro="">
      <xdr:nvGraphicFramePr>
        <xdr:cNvPr id="3" name="Chart 2">
          <a:extLst>
            <a:ext uri="{FF2B5EF4-FFF2-40B4-BE49-F238E27FC236}">
              <a16:creationId xmlns:a16="http://schemas.microsoft.com/office/drawing/2014/main" id="{39452D5E-6267-A24D-B554-6A4FAC931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120650</xdr:colOff>
      <xdr:row>16</xdr:row>
      <xdr:rowOff>44450</xdr:rowOff>
    </xdr:from>
    <xdr:to>
      <xdr:col>25</xdr:col>
      <xdr:colOff>596900</xdr:colOff>
      <xdr:row>23</xdr:row>
      <xdr:rowOff>266700</xdr:rowOff>
    </xdr:to>
    <xdr:graphicFrame macro="">
      <xdr:nvGraphicFramePr>
        <xdr:cNvPr id="4" name="Chart 3">
          <a:extLst>
            <a:ext uri="{FF2B5EF4-FFF2-40B4-BE49-F238E27FC236}">
              <a16:creationId xmlns:a16="http://schemas.microsoft.com/office/drawing/2014/main" id="{B3386FBF-F9CE-D14A-A0EB-4333D73F4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120650</xdr:colOff>
      <xdr:row>23</xdr:row>
      <xdr:rowOff>349250</xdr:rowOff>
    </xdr:from>
    <xdr:to>
      <xdr:col>25</xdr:col>
      <xdr:colOff>596900</xdr:colOff>
      <xdr:row>31</xdr:row>
      <xdr:rowOff>38100</xdr:rowOff>
    </xdr:to>
    <xdr:graphicFrame macro="">
      <xdr:nvGraphicFramePr>
        <xdr:cNvPr id="5" name="Chart 4">
          <a:extLst>
            <a:ext uri="{FF2B5EF4-FFF2-40B4-BE49-F238E27FC236}">
              <a16:creationId xmlns:a16="http://schemas.microsoft.com/office/drawing/2014/main" id="{B2E1FE51-E7DE-E241-B559-62A73649A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34</xdr:row>
      <xdr:rowOff>63500</xdr:rowOff>
    </xdr:from>
    <xdr:to>
      <xdr:col>32</xdr:col>
      <xdr:colOff>558800</xdr:colOff>
      <xdr:row>48</xdr:row>
      <xdr:rowOff>63500</xdr:rowOff>
    </xdr:to>
    <xdr:graphicFrame macro="">
      <xdr:nvGraphicFramePr>
        <xdr:cNvPr id="6" name="Chart 5">
          <a:extLst>
            <a:ext uri="{FF2B5EF4-FFF2-40B4-BE49-F238E27FC236}">
              <a16:creationId xmlns:a16="http://schemas.microsoft.com/office/drawing/2014/main" id="{F472DA3A-5D36-484D-A8F9-C24B803C9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65</xdr:row>
      <xdr:rowOff>184150</xdr:rowOff>
    </xdr:from>
    <xdr:to>
      <xdr:col>4</xdr:col>
      <xdr:colOff>0</xdr:colOff>
      <xdr:row>77</xdr:row>
      <xdr:rowOff>279400</xdr:rowOff>
    </xdr:to>
    <xdr:graphicFrame macro="">
      <xdr:nvGraphicFramePr>
        <xdr:cNvPr id="7" name="Chart 6">
          <a:extLst>
            <a:ext uri="{FF2B5EF4-FFF2-40B4-BE49-F238E27FC236}">
              <a16:creationId xmlns:a16="http://schemas.microsoft.com/office/drawing/2014/main" id="{01F799C1-7129-D94E-A712-DF4EB8302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133350</xdr:colOff>
      <xdr:row>65</xdr:row>
      <xdr:rowOff>184150</xdr:rowOff>
    </xdr:from>
    <xdr:to>
      <xdr:col>10</xdr:col>
      <xdr:colOff>673100</xdr:colOff>
      <xdr:row>77</xdr:row>
      <xdr:rowOff>279400</xdr:rowOff>
    </xdr:to>
    <xdr:graphicFrame macro="">
      <xdr:nvGraphicFramePr>
        <xdr:cNvPr id="8" name="Chart 7">
          <a:extLst>
            <a:ext uri="{FF2B5EF4-FFF2-40B4-BE49-F238E27FC236}">
              <a16:creationId xmlns:a16="http://schemas.microsoft.com/office/drawing/2014/main" id="{78575F95-5084-6D4E-B7A0-4CBDC71AD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71406</xdr:colOff>
      <xdr:row>59</xdr:row>
      <xdr:rowOff>44450</xdr:rowOff>
    </xdr:from>
    <xdr:to>
      <xdr:col>5</xdr:col>
      <xdr:colOff>874487</xdr:colOff>
      <xdr:row>76</xdr:row>
      <xdr:rowOff>139700</xdr:rowOff>
    </xdr:to>
    <xdr:graphicFrame macro="">
      <xdr:nvGraphicFramePr>
        <xdr:cNvPr id="2" name="Chart 1">
          <a:extLst>
            <a:ext uri="{FF2B5EF4-FFF2-40B4-BE49-F238E27FC236}">
              <a16:creationId xmlns:a16="http://schemas.microsoft.com/office/drawing/2014/main" id="{D99DC896-6ED1-294A-8D7F-704D00DAE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78</xdr:row>
      <xdr:rowOff>31750</xdr:rowOff>
    </xdr:from>
    <xdr:to>
      <xdr:col>3</xdr:col>
      <xdr:colOff>406400</xdr:colOff>
      <xdr:row>94</xdr:row>
      <xdr:rowOff>127000</xdr:rowOff>
    </xdr:to>
    <xdr:graphicFrame macro="">
      <xdr:nvGraphicFramePr>
        <xdr:cNvPr id="6" name="Chart 5">
          <a:extLst>
            <a:ext uri="{FF2B5EF4-FFF2-40B4-BE49-F238E27FC236}">
              <a16:creationId xmlns:a16="http://schemas.microsoft.com/office/drawing/2014/main" id="{D3C0D423-7379-7347-A1B2-FABA7D101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514350</xdr:colOff>
      <xdr:row>78</xdr:row>
      <xdr:rowOff>38100</xdr:rowOff>
    </xdr:from>
    <xdr:to>
      <xdr:col>7</xdr:col>
      <xdr:colOff>114300</xdr:colOff>
      <xdr:row>94</xdr:row>
      <xdr:rowOff>127000</xdr:rowOff>
    </xdr:to>
    <xdr:graphicFrame macro="">
      <xdr:nvGraphicFramePr>
        <xdr:cNvPr id="7" name="Chart 6">
          <a:extLst>
            <a:ext uri="{FF2B5EF4-FFF2-40B4-BE49-F238E27FC236}">
              <a16:creationId xmlns:a16="http://schemas.microsoft.com/office/drawing/2014/main" id="{CFF111BA-8979-9B4A-83A1-25F6F25DA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222250</xdr:colOff>
      <xdr:row>78</xdr:row>
      <xdr:rowOff>38100</xdr:rowOff>
    </xdr:from>
    <xdr:to>
      <xdr:col>12</xdr:col>
      <xdr:colOff>190500</xdr:colOff>
      <xdr:row>94</xdr:row>
      <xdr:rowOff>139700</xdr:rowOff>
    </xdr:to>
    <xdr:graphicFrame macro="">
      <xdr:nvGraphicFramePr>
        <xdr:cNvPr id="8" name="Chart 7">
          <a:extLst>
            <a:ext uri="{FF2B5EF4-FFF2-40B4-BE49-F238E27FC236}">
              <a16:creationId xmlns:a16="http://schemas.microsoft.com/office/drawing/2014/main" id="{3504075A-7146-E542-B741-0DC736E88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92009</xdr:colOff>
      <xdr:row>7</xdr:row>
      <xdr:rowOff>0</xdr:rowOff>
    </xdr:from>
    <xdr:to>
      <xdr:col>27</xdr:col>
      <xdr:colOff>77756</xdr:colOff>
      <xdr:row>18</xdr:row>
      <xdr:rowOff>181428</xdr:rowOff>
    </xdr:to>
    <xdr:graphicFrame macro="">
      <xdr:nvGraphicFramePr>
        <xdr:cNvPr id="3" name="Chart 2">
          <a:extLst>
            <a:ext uri="{FF2B5EF4-FFF2-40B4-BE49-F238E27FC236}">
              <a16:creationId xmlns:a16="http://schemas.microsoft.com/office/drawing/2014/main" id="{F28DC6D5-6890-1141-BF1F-BA12965D2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98489</xdr:colOff>
      <xdr:row>19</xdr:row>
      <xdr:rowOff>27990</xdr:rowOff>
    </xdr:from>
    <xdr:to>
      <xdr:col>27</xdr:col>
      <xdr:colOff>64795</xdr:colOff>
      <xdr:row>33</xdr:row>
      <xdr:rowOff>25917</xdr:rowOff>
    </xdr:to>
    <xdr:graphicFrame macro="">
      <xdr:nvGraphicFramePr>
        <xdr:cNvPr id="4" name="Chart 3">
          <a:extLst>
            <a:ext uri="{FF2B5EF4-FFF2-40B4-BE49-F238E27FC236}">
              <a16:creationId xmlns:a16="http://schemas.microsoft.com/office/drawing/2014/main" id="{69A54B92-73DC-7642-8366-D8E0E0E69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85531</xdr:colOff>
      <xdr:row>33</xdr:row>
      <xdr:rowOff>79829</xdr:rowOff>
    </xdr:from>
    <xdr:to>
      <xdr:col>27</xdr:col>
      <xdr:colOff>64796</xdr:colOff>
      <xdr:row>46</xdr:row>
      <xdr:rowOff>311020</xdr:rowOff>
    </xdr:to>
    <xdr:graphicFrame macro="">
      <xdr:nvGraphicFramePr>
        <xdr:cNvPr id="10" name="Chart 9">
          <a:extLst>
            <a:ext uri="{FF2B5EF4-FFF2-40B4-BE49-F238E27FC236}">
              <a16:creationId xmlns:a16="http://schemas.microsoft.com/office/drawing/2014/main" id="{C6F84D09-0F6D-DB42-BEE5-BA3CFEFAD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920102</xdr:colOff>
      <xdr:row>59</xdr:row>
      <xdr:rowOff>53910</xdr:rowOff>
    </xdr:from>
    <xdr:to>
      <xdr:col>12</xdr:col>
      <xdr:colOff>336938</xdr:colOff>
      <xdr:row>76</xdr:row>
      <xdr:rowOff>142551</xdr:rowOff>
    </xdr:to>
    <xdr:graphicFrame macro="">
      <xdr:nvGraphicFramePr>
        <xdr:cNvPr id="16" name="Chart 15">
          <a:extLst>
            <a:ext uri="{FF2B5EF4-FFF2-40B4-BE49-F238E27FC236}">
              <a16:creationId xmlns:a16="http://schemas.microsoft.com/office/drawing/2014/main" id="{3BCE72D7-39BE-0B40-891D-95787E6DA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1308877</xdr:colOff>
      <xdr:row>114</xdr:row>
      <xdr:rowOff>38875</xdr:rowOff>
    </xdr:from>
    <xdr:to>
      <xdr:col>9</xdr:col>
      <xdr:colOff>285102</xdr:colOff>
      <xdr:row>134</xdr:row>
      <xdr:rowOff>881224</xdr:rowOff>
    </xdr:to>
    <xdr:graphicFrame macro="">
      <xdr:nvGraphicFramePr>
        <xdr:cNvPr id="21" name="Chart 20">
          <a:extLst>
            <a:ext uri="{FF2B5EF4-FFF2-40B4-BE49-F238E27FC236}">
              <a16:creationId xmlns:a16="http://schemas.microsoft.com/office/drawing/2014/main" id="{388DD07E-FB3E-074E-9E50-C298A7CF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7615090"/>
              <a:ext cx="13818658" cy="37221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baseColWidth="10" defaultColWidth="8.6640625" defaultRowHeight="13" x14ac:dyDescent="0.15"/>
  <cols>
    <col min="1" max="1" width="8.6640625" style="18" customWidth="1"/>
    <col min="2" max="16384" width="8.6640625" style="18"/>
  </cols>
  <sheetData>
    <row r="1" spans="1:31" s="146" customFormat="1" ht="18" x14ac:dyDescent="0.2">
      <c r="A1" s="145" t="s">
        <v>89</v>
      </c>
    </row>
    <row r="3" spans="1:31" ht="14" x14ac:dyDescent="0.15">
      <c r="A3" s="139" t="s">
        <v>90</v>
      </c>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row>
    <row r="4" spans="1:31" ht="42" customHeight="1" x14ac:dyDescent="0.2">
      <c r="A4" s="197" t="s">
        <v>185</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row>
    <row r="5" spans="1:31" ht="32.5" customHeight="1" x14ac:dyDescent="0.2">
      <c r="A5" s="197" t="s">
        <v>164</v>
      </c>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row>
    <row r="6" spans="1:31" ht="25.5" customHeight="1" x14ac:dyDescent="0.15">
      <c r="A6" s="139" t="s">
        <v>162</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row>
    <row r="7" spans="1:31" ht="25.5" customHeight="1" x14ac:dyDescent="0.15">
      <c r="A7" s="19" t="s">
        <v>43</v>
      </c>
    </row>
    <row r="8" spans="1:31" ht="12.75" customHeight="1" x14ac:dyDescent="0.15">
      <c r="A8" s="19"/>
    </row>
    <row r="9" spans="1:31" s="146" customFormat="1" ht="25.5" customHeight="1" x14ac:dyDescent="0.15">
      <c r="A9" s="148" t="s">
        <v>44</v>
      </c>
    </row>
    <row r="10" spans="1:31" s="22" customFormat="1" ht="90.5" customHeight="1" x14ac:dyDescent="0.2">
      <c r="A10" s="201" t="s">
        <v>186</v>
      </c>
      <c r="B10" s="202"/>
      <c r="C10" s="202"/>
      <c r="D10" s="202"/>
      <c r="E10" s="202"/>
      <c r="F10" s="202"/>
      <c r="G10" s="202"/>
      <c r="H10" s="202"/>
      <c r="I10" s="202"/>
      <c r="J10" s="202"/>
      <c r="K10" s="202"/>
      <c r="L10" s="202"/>
      <c r="M10" s="202"/>
      <c r="N10" s="202"/>
      <c r="O10" s="202"/>
      <c r="P10" s="202"/>
      <c r="Q10" s="202"/>
      <c r="R10" s="202"/>
      <c r="S10" s="202"/>
      <c r="T10" s="202"/>
      <c r="U10" s="202"/>
      <c r="V10" s="202"/>
      <c r="W10" s="202"/>
      <c r="X10" s="202"/>
      <c r="Y10" s="202"/>
      <c r="Z10" s="202"/>
      <c r="AA10" s="202"/>
      <c r="AB10" s="202"/>
      <c r="AC10" s="202"/>
      <c r="AD10" s="202"/>
      <c r="AE10" s="202"/>
    </row>
    <row r="11" spans="1:31" s="147" customFormat="1" ht="28" customHeight="1" x14ac:dyDescent="0.15">
      <c r="A11" s="148" t="s">
        <v>163</v>
      </c>
    </row>
    <row r="12" spans="1:31" s="150" customFormat="1" ht="68" customHeight="1" x14ac:dyDescent="0.2">
      <c r="A12" s="199" t="s">
        <v>167</v>
      </c>
      <c r="B12" s="200"/>
      <c r="C12" s="200"/>
      <c r="D12" s="200"/>
      <c r="E12" s="200"/>
      <c r="F12" s="200"/>
      <c r="G12" s="200"/>
      <c r="H12" s="200"/>
      <c r="I12" s="200"/>
      <c r="J12" s="200"/>
      <c r="K12" s="200"/>
      <c r="L12" s="200"/>
      <c r="M12" s="200"/>
      <c r="N12" s="200"/>
      <c r="O12" s="200"/>
      <c r="P12" s="200"/>
      <c r="Q12" s="200"/>
      <c r="R12" s="200"/>
      <c r="S12" s="200"/>
      <c r="T12" s="200"/>
      <c r="U12" s="200"/>
      <c r="V12" s="200"/>
      <c r="W12" s="200"/>
      <c r="X12" s="200"/>
      <c r="Y12" s="200"/>
      <c r="Z12" s="200"/>
      <c r="AA12" s="200"/>
      <c r="AB12" s="200"/>
    </row>
    <row r="13" spans="1:31" ht="89" customHeight="1" x14ac:dyDescent="0.2">
      <c r="A13" s="204" t="s">
        <v>168</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row>
    <row r="14" spans="1:31" s="127" customFormat="1" ht="68.5" customHeight="1" x14ac:dyDescent="0.2">
      <c r="A14" s="197" t="s">
        <v>165</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49"/>
    </row>
    <row r="15" spans="1:31" x14ac:dyDescent="0.15">
      <c r="A15" s="19" t="s">
        <v>166</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Z1000"/>
  <sheetViews>
    <sheetView showGridLines="0" zoomScale="80" zoomScaleNormal="80" workbookViewId="0">
      <selection activeCell="D31" sqref="D31"/>
    </sheetView>
  </sheetViews>
  <sheetFormatPr baseColWidth="10" defaultColWidth="14.5" defaultRowHeight="15" customHeight="1" x14ac:dyDescent="0.15"/>
  <cols>
    <col min="1" max="1" width="40.83203125" style="54" customWidth="1"/>
    <col min="2" max="26" width="8.6640625" style="54" customWidth="1"/>
    <col min="27" max="16384" width="14.5" style="54"/>
  </cols>
  <sheetData>
    <row r="1" spans="1:26" s="146" customFormat="1" ht="41.5" customHeight="1" x14ac:dyDescent="0.15">
      <c r="A1" s="151" t="s">
        <v>169</v>
      </c>
      <c r="B1" s="152"/>
      <c r="C1" s="152"/>
      <c r="D1" s="152"/>
      <c r="E1" s="152"/>
      <c r="F1" s="152"/>
      <c r="G1" s="152"/>
      <c r="H1" s="152"/>
      <c r="I1" s="152"/>
      <c r="J1" s="152"/>
      <c r="K1" s="152"/>
      <c r="L1" s="152"/>
      <c r="M1" s="152"/>
      <c r="N1" s="152"/>
      <c r="O1" s="152"/>
      <c r="P1" s="152"/>
      <c r="Q1" s="152"/>
      <c r="R1" s="152"/>
      <c r="S1" s="152"/>
      <c r="T1" s="152"/>
      <c r="U1" s="152"/>
      <c r="V1" s="152"/>
      <c r="W1" s="152"/>
      <c r="X1" s="152"/>
      <c r="Y1" s="152"/>
      <c r="Z1" s="152"/>
    </row>
    <row r="2" spans="1:26" s="146" customFormat="1" ht="17.25" customHeight="1" x14ac:dyDescent="0.15">
      <c r="A2" s="151" t="s">
        <v>170</v>
      </c>
      <c r="B2" s="152"/>
      <c r="C2" s="152"/>
      <c r="D2" s="152"/>
      <c r="E2" s="152"/>
      <c r="F2" s="152"/>
      <c r="G2" s="152"/>
      <c r="H2" s="152"/>
      <c r="I2" s="152"/>
      <c r="J2" s="152"/>
      <c r="K2" s="152"/>
      <c r="L2" s="152"/>
      <c r="M2" s="152"/>
      <c r="N2" s="152"/>
      <c r="O2" s="152"/>
      <c r="P2" s="152"/>
      <c r="Q2" s="152"/>
      <c r="R2" s="152"/>
      <c r="S2" s="152"/>
      <c r="T2" s="152"/>
      <c r="U2" s="152"/>
      <c r="V2" s="152"/>
      <c r="W2" s="152"/>
      <c r="X2" s="152"/>
      <c r="Y2" s="152"/>
      <c r="Z2" s="152"/>
    </row>
    <row r="3" spans="1:26" s="153" customFormat="1" ht="15" customHeight="1" x14ac:dyDescent="0.15">
      <c r="A3" s="147" t="s">
        <v>171</v>
      </c>
    </row>
    <row r="4" spans="1:26" s="161" customFormat="1" ht="17.25" customHeight="1" x14ac:dyDescent="0.15">
      <c r="A4" s="159" t="s">
        <v>137</v>
      </c>
      <c r="B4" s="160" t="s">
        <v>172</v>
      </c>
      <c r="C4" s="160"/>
      <c r="D4" s="160"/>
      <c r="E4" s="160"/>
      <c r="F4" s="160"/>
      <c r="G4" s="160"/>
      <c r="H4" s="160"/>
      <c r="I4" s="160"/>
      <c r="J4" s="160"/>
      <c r="K4" s="160"/>
      <c r="L4" s="160"/>
      <c r="M4" s="160"/>
      <c r="N4" s="160"/>
      <c r="O4" s="160"/>
      <c r="P4" s="160"/>
      <c r="Q4" s="160"/>
      <c r="R4" s="160"/>
      <c r="S4" s="160"/>
      <c r="T4" s="160"/>
      <c r="U4" s="160"/>
      <c r="V4" s="160"/>
      <c r="W4" s="160"/>
      <c r="X4" s="160"/>
      <c r="Y4" s="160"/>
      <c r="Z4" s="160"/>
    </row>
    <row r="5" spans="1:26" s="161" customFormat="1" ht="17.25" customHeight="1" x14ac:dyDescent="0.15">
      <c r="A5" s="159" t="s">
        <v>107</v>
      </c>
      <c r="B5" s="160" t="s">
        <v>175</v>
      </c>
      <c r="C5" s="160"/>
      <c r="D5" s="160"/>
      <c r="E5" s="160"/>
      <c r="F5" s="160"/>
      <c r="G5" s="160"/>
      <c r="H5" s="160"/>
      <c r="I5" s="160"/>
      <c r="J5" s="160"/>
      <c r="K5" s="160"/>
      <c r="L5" s="160"/>
      <c r="M5" s="160"/>
      <c r="N5" s="160"/>
      <c r="O5" s="160"/>
      <c r="P5" s="160"/>
      <c r="Q5" s="160"/>
      <c r="R5" s="160"/>
      <c r="S5" s="160"/>
      <c r="T5" s="160"/>
      <c r="U5" s="160"/>
      <c r="V5" s="160"/>
      <c r="W5" s="160"/>
      <c r="X5" s="160"/>
      <c r="Y5" s="160"/>
      <c r="Z5" s="160"/>
    </row>
    <row r="6" spans="1:26" s="161" customFormat="1" ht="17.25" customHeight="1" x14ac:dyDescent="0.15">
      <c r="A6" s="159" t="s">
        <v>46</v>
      </c>
      <c r="B6" s="160" t="s">
        <v>176</v>
      </c>
      <c r="C6" s="160"/>
      <c r="D6" s="160"/>
      <c r="E6" s="160"/>
      <c r="F6" s="160"/>
      <c r="G6" s="160"/>
      <c r="H6" s="160"/>
      <c r="I6" s="160"/>
      <c r="J6" s="160"/>
      <c r="K6" s="160"/>
      <c r="L6" s="160"/>
      <c r="M6" s="160"/>
      <c r="N6" s="160"/>
      <c r="O6" s="160"/>
      <c r="P6" s="160"/>
      <c r="Q6" s="160"/>
      <c r="R6" s="160"/>
      <c r="S6" s="160"/>
      <c r="T6" s="160"/>
      <c r="U6" s="160"/>
      <c r="V6" s="160"/>
      <c r="W6" s="160"/>
      <c r="X6" s="160"/>
      <c r="Y6" s="160"/>
      <c r="Z6" s="160"/>
    </row>
    <row r="7" spans="1:26" s="161" customFormat="1" ht="17.25" customHeight="1" x14ac:dyDescent="0.15">
      <c r="A7" s="159" t="s">
        <v>91</v>
      </c>
      <c r="B7" s="160" t="s">
        <v>177</v>
      </c>
      <c r="C7" s="160"/>
      <c r="D7" s="160"/>
      <c r="E7" s="160"/>
      <c r="F7" s="160"/>
      <c r="G7" s="160"/>
      <c r="H7" s="160"/>
      <c r="I7" s="160"/>
      <c r="J7" s="160"/>
      <c r="K7" s="160"/>
      <c r="L7" s="160"/>
      <c r="M7" s="160"/>
      <c r="N7" s="160"/>
      <c r="O7" s="160"/>
      <c r="P7" s="160"/>
      <c r="Q7" s="160"/>
      <c r="R7" s="160"/>
      <c r="S7" s="160"/>
      <c r="T7" s="160"/>
      <c r="U7" s="160"/>
      <c r="V7" s="160"/>
      <c r="W7" s="160"/>
      <c r="X7" s="160"/>
      <c r="Y7" s="160"/>
      <c r="Z7" s="160"/>
    </row>
    <row r="8" spans="1:26" s="161" customFormat="1" ht="17.25" customHeight="1" x14ac:dyDescent="0.15">
      <c r="A8" s="159" t="s">
        <v>108</v>
      </c>
      <c r="B8" s="160" t="s">
        <v>178</v>
      </c>
      <c r="C8" s="160"/>
      <c r="D8" s="160"/>
      <c r="E8" s="160"/>
      <c r="F8" s="160"/>
      <c r="G8" s="160"/>
      <c r="H8" s="160"/>
      <c r="I8" s="160"/>
      <c r="J8" s="160"/>
      <c r="K8" s="160"/>
      <c r="L8" s="160"/>
      <c r="M8" s="160"/>
      <c r="N8" s="160"/>
      <c r="O8" s="160"/>
      <c r="P8" s="160"/>
      <c r="Q8" s="160"/>
      <c r="R8" s="160"/>
      <c r="S8" s="160"/>
      <c r="T8" s="160"/>
      <c r="U8" s="160"/>
      <c r="V8" s="160"/>
      <c r="W8" s="160"/>
      <c r="X8" s="160"/>
      <c r="Y8" s="160"/>
      <c r="Z8" s="160"/>
    </row>
    <row r="9" spans="1:26" s="161" customFormat="1" ht="17.25" customHeight="1" x14ac:dyDescent="0.15">
      <c r="A9" s="159" t="s">
        <v>114</v>
      </c>
      <c r="B9" s="160" t="s">
        <v>179</v>
      </c>
      <c r="C9" s="160"/>
      <c r="D9" s="160"/>
      <c r="E9" s="160"/>
      <c r="F9" s="160"/>
      <c r="G9" s="160"/>
      <c r="H9" s="160"/>
      <c r="I9" s="160"/>
      <c r="J9" s="160"/>
      <c r="K9" s="160"/>
      <c r="L9" s="160"/>
      <c r="M9" s="160"/>
      <c r="N9" s="160"/>
      <c r="O9" s="160"/>
      <c r="P9" s="160"/>
      <c r="Q9" s="160"/>
      <c r="R9" s="160"/>
      <c r="S9" s="160"/>
      <c r="T9" s="160"/>
      <c r="U9" s="160"/>
      <c r="V9" s="160"/>
      <c r="W9" s="160"/>
      <c r="X9" s="160"/>
      <c r="Y9" s="160"/>
      <c r="Z9" s="160"/>
    </row>
    <row r="10" spans="1:26" s="161" customFormat="1" ht="17.25" customHeight="1" x14ac:dyDescent="0.15">
      <c r="A10" s="159" t="s">
        <v>115</v>
      </c>
      <c r="B10" s="160" t="s">
        <v>180</v>
      </c>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row>
    <row r="11" spans="1:26" s="161" customFormat="1" ht="17.25" customHeight="1" x14ac:dyDescent="0.15">
      <c r="A11" s="159" t="s">
        <v>116</v>
      </c>
      <c r="B11" s="160" t="s">
        <v>181</v>
      </c>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row>
    <row r="12" spans="1:26" s="161" customFormat="1" ht="17.25" customHeight="1" x14ac:dyDescent="0.15">
      <c r="A12" s="159" t="s">
        <v>182</v>
      </c>
      <c r="B12" s="160" t="s">
        <v>183</v>
      </c>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row>
    <row r="13" spans="1:26" s="161" customFormat="1" ht="17.25" customHeight="1" x14ac:dyDescent="0.15">
      <c r="A13" s="162" t="s">
        <v>142</v>
      </c>
      <c r="B13" s="160" t="s">
        <v>184</v>
      </c>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row>
    <row r="14" spans="1:26" ht="17.25" customHeight="1" x14ac:dyDescent="0.1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spans="1:26" ht="17.25" customHeight="1" x14ac:dyDescent="0.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spans="1:26" ht="17.25" customHeight="1" x14ac:dyDescent="0.1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spans="1:26" ht="17.25" customHeight="1" x14ac:dyDescent="0.1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spans="1:26" ht="17.25" customHeight="1" x14ac:dyDescent="0.1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spans="1:26" ht="17.25" customHeight="1" x14ac:dyDescent="0.1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spans="1:26" ht="17.25" customHeight="1" x14ac:dyDescent="0.1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spans="1:26" ht="17.25" customHeight="1" x14ac:dyDescent="0.1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spans="1:26" ht="17.25" customHeight="1" x14ac:dyDescent="0.1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spans="1:26" ht="17.25" customHeight="1" x14ac:dyDescent="0.1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spans="1:26" ht="17.25" customHeight="1" x14ac:dyDescent="0.1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spans="1:26" ht="17.25" customHeight="1" x14ac:dyDescent="0.1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spans="1:26" ht="17.25" customHeight="1" x14ac:dyDescent="0.1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spans="1:26" ht="17.25" customHeight="1" x14ac:dyDescent="0.1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spans="1:26" ht="17.25" customHeight="1" x14ac:dyDescent="0.1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spans="1:26" ht="17.25" customHeight="1" x14ac:dyDescent="0.1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spans="1:26" ht="17.25" customHeight="1" x14ac:dyDescent="0.1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spans="1:26" ht="17.25" customHeight="1" x14ac:dyDescent="0.1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spans="1:26" ht="17.25" customHeight="1" x14ac:dyDescent="0.1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spans="1:26" ht="17.25" customHeight="1" x14ac:dyDescent="0.1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spans="1:26" ht="17.25" customHeight="1" x14ac:dyDescent="0.1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spans="1:26" ht="17.25" customHeight="1" x14ac:dyDescent="0.1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spans="1:26" ht="17.25" customHeight="1" x14ac:dyDescent="0.1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spans="1:26" ht="17.25" customHeight="1" x14ac:dyDescent="0.1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spans="1:26" ht="17.25" customHeight="1" x14ac:dyDescent="0.1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spans="1:26" ht="17.25" customHeight="1" x14ac:dyDescent="0.1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spans="1:26" ht="17.25" customHeight="1" x14ac:dyDescent="0.1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spans="1:26" ht="17.25" customHeight="1" x14ac:dyDescent="0.1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spans="1:26" ht="17.25" customHeight="1" x14ac:dyDescent="0.1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1:26" ht="17.25" customHeight="1" x14ac:dyDescent="0.1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1:26" ht="17.25" customHeight="1" x14ac:dyDescent="0.1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spans="1:26" ht="17.25" customHeight="1" x14ac:dyDescent="0.1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spans="1:26" ht="17.25" customHeight="1" x14ac:dyDescent="0.1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spans="1:26" ht="17.25" customHeight="1" x14ac:dyDescent="0.1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spans="1:26" ht="17.25" customHeight="1" x14ac:dyDescent="0.1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spans="1:26" ht="17.25" customHeight="1" x14ac:dyDescent="0.1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spans="1:26" ht="17.25" customHeight="1" x14ac:dyDescent="0.1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spans="1:26" ht="17.25" customHeight="1" x14ac:dyDescent="0.1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spans="1:26" ht="17.25" customHeight="1" x14ac:dyDescent="0.1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spans="1:26" ht="17.25" customHeight="1" x14ac:dyDescent="0.1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spans="1:26" ht="17.25" customHeight="1" x14ac:dyDescent="0.1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spans="1:26" ht="17.25" customHeight="1" x14ac:dyDescent="0.1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spans="1:26" ht="17.25" customHeight="1" x14ac:dyDescent="0.1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spans="1:26" ht="17.25" customHeight="1" x14ac:dyDescent="0.1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spans="1:26" ht="17.25" customHeight="1" x14ac:dyDescent="0.1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spans="1:26" ht="17.25" customHeight="1" x14ac:dyDescent="0.1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spans="1:26" ht="17.25" customHeight="1" x14ac:dyDescent="0.1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spans="1:26" ht="17.25" customHeight="1" x14ac:dyDescent="0.1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spans="1:26" ht="17.25" customHeight="1" x14ac:dyDescent="0.1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spans="1:26" ht="17.25" customHeight="1" x14ac:dyDescent="0.1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spans="1:26" ht="17.25" customHeight="1" x14ac:dyDescent="0.1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spans="1:26" ht="17.25" customHeight="1" x14ac:dyDescent="0.1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spans="1:26" ht="17.25" customHeight="1" x14ac:dyDescent="0.1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spans="1:26" ht="17.25" customHeight="1" x14ac:dyDescent="0.1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spans="1:26" ht="17.25" customHeight="1" x14ac:dyDescent="0.1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spans="1:26" ht="17.25" customHeight="1" x14ac:dyDescent="0.1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spans="1:26" ht="17.25" customHeight="1" x14ac:dyDescent="0.1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spans="1:26" ht="17.25" customHeight="1" x14ac:dyDescent="0.1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spans="1:26" ht="17.25" customHeight="1" x14ac:dyDescent="0.1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spans="1:26" ht="17.25" customHeight="1" x14ac:dyDescent="0.1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spans="1:26" ht="17.25" customHeight="1" x14ac:dyDescent="0.1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spans="1:26" ht="17.25" customHeight="1" x14ac:dyDescent="0.1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spans="1:26" ht="17.25" customHeight="1" x14ac:dyDescent="0.1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spans="1:26" ht="17.25" customHeight="1" x14ac:dyDescent="0.1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1:26" ht="17.25" customHeight="1" x14ac:dyDescent="0.1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1:26" ht="17.25" customHeight="1" x14ac:dyDescent="0.1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1:26" ht="17.25" customHeight="1" x14ac:dyDescent="0.1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1:26" ht="17.25" customHeight="1" x14ac:dyDescent="0.1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spans="1:26" ht="17.25" customHeight="1" x14ac:dyDescent="0.1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spans="1:26" ht="17.25" customHeight="1" x14ac:dyDescent="0.1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spans="1:26" ht="17.25" customHeight="1" x14ac:dyDescent="0.1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spans="1:26" ht="17.25" customHeight="1" x14ac:dyDescent="0.1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spans="1:26" ht="17.25" customHeight="1" x14ac:dyDescent="0.1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spans="1:26" ht="17.25" customHeight="1" x14ac:dyDescent="0.1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spans="1:26" ht="17.25" customHeight="1" x14ac:dyDescent="0.1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spans="1:26" ht="17.25" customHeight="1" x14ac:dyDescent="0.1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spans="1:26" ht="17.25" customHeight="1" x14ac:dyDescent="0.1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spans="1:26" ht="17.25" customHeight="1" x14ac:dyDescent="0.1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spans="1:26" ht="17.25" customHeight="1" x14ac:dyDescent="0.1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spans="1:26" ht="17.25" customHeight="1" x14ac:dyDescent="0.1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spans="1:26" ht="17.25" customHeight="1" x14ac:dyDescent="0.1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spans="1:26" ht="17.25" customHeight="1" x14ac:dyDescent="0.1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spans="1:26" ht="17.25" customHeight="1" x14ac:dyDescent="0.1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spans="1:26" ht="17.25" customHeight="1" x14ac:dyDescent="0.1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spans="1:26" ht="17.25" customHeight="1" x14ac:dyDescent="0.1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spans="1:26" ht="17.25" customHeight="1" x14ac:dyDescent="0.1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spans="1:26" ht="17.25" customHeight="1" x14ac:dyDescent="0.1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ht="17.25" customHeight="1" x14ac:dyDescent="0.1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ht="17.25" customHeight="1" x14ac:dyDescent="0.1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ht="17.25" customHeight="1" x14ac:dyDescent="0.1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ht="17.25" customHeight="1" x14ac:dyDescent="0.1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ht="17.25" customHeight="1" x14ac:dyDescent="0.1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ht="17.25" customHeight="1" x14ac:dyDescent="0.1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ht="17.25" customHeight="1" x14ac:dyDescent="0.1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ht="17.25" customHeight="1" x14ac:dyDescent="0.1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ht="17.25" customHeight="1" x14ac:dyDescent="0.1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ht="17.25" customHeight="1" x14ac:dyDescent="0.1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ht="17.25" customHeight="1" x14ac:dyDescent="0.1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ht="17.25" customHeight="1" x14ac:dyDescent="0.1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ht="17.25" customHeight="1" x14ac:dyDescent="0.1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ht="17.25" customHeight="1" x14ac:dyDescent="0.1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ht="17.25" customHeight="1" x14ac:dyDescent="0.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ht="17.25" customHeight="1" x14ac:dyDescent="0.1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ht="17.25" customHeight="1" x14ac:dyDescent="0.1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ht="17.25" customHeight="1" x14ac:dyDescent="0.1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ht="17.25" customHeight="1" x14ac:dyDescent="0.1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ht="17.25" customHeight="1" x14ac:dyDescent="0.1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ht="17.25" customHeight="1" x14ac:dyDescent="0.1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ht="17.25" customHeight="1" x14ac:dyDescent="0.1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ht="17.25" customHeight="1" x14ac:dyDescent="0.1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ht="17.25" customHeight="1" x14ac:dyDescent="0.1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ht="17.25" customHeight="1" x14ac:dyDescent="0.1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ht="17.25" customHeight="1" x14ac:dyDescent="0.1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ht="17.25" customHeight="1" x14ac:dyDescent="0.1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ht="17.25" customHeight="1" x14ac:dyDescent="0.1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ht="17.25" customHeight="1" x14ac:dyDescent="0.1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ht="17.25" customHeight="1" x14ac:dyDescent="0.1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ht="17.25" customHeight="1" x14ac:dyDescent="0.1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ht="17.25" customHeight="1" x14ac:dyDescent="0.1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ht="17.25" customHeight="1" x14ac:dyDescent="0.1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ht="17.25" customHeight="1" x14ac:dyDescent="0.1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ht="17.25" customHeight="1" x14ac:dyDescent="0.1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ht="17.25" customHeight="1" x14ac:dyDescent="0.1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ht="17.25" customHeight="1" x14ac:dyDescent="0.1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ht="17.25" customHeight="1" x14ac:dyDescent="0.1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ht="17.25" customHeight="1" x14ac:dyDescent="0.1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ht="17.25" customHeight="1" x14ac:dyDescent="0.1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ht="17.25" customHeight="1" x14ac:dyDescent="0.1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ht="17.25" customHeight="1" x14ac:dyDescent="0.1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ht="17.25" customHeight="1" x14ac:dyDescent="0.1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ht="17.25" customHeight="1" x14ac:dyDescent="0.1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ht="17.25" customHeight="1" x14ac:dyDescent="0.1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ht="17.25" customHeight="1" x14ac:dyDescent="0.1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ht="17.25" customHeight="1" x14ac:dyDescent="0.1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ht="17.25" customHeight="1" x14ac:dyDescent="0.1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ht="17.25" customHeight="1" x14ac:dyDescent="0.1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ht="17.25" customHeight="1" x14ac:dyDescent="0.1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ht="17.25" customHeight="1" x14ac:dyDescent="0.1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ht="17.25" customHeight="1" x14ac:dyDescent="0.1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ht="17.25" customHeight="1" x14ac:dyDescent="0.1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ht="17.25" customHeight="1" x14ac:dyDescent="0.1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ht="17.25" customHeight="1" x14ac:dyDescent="0.1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ht="17.25" customHeight="1" x14ac:dyDescent="0.1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ht="17.25" customHeight="1" x14ac:dyDescent="0.1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ht="17.25" customHeight="1" x14ac:dyDescent="0.1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ht="17.25" customHeight="1" x14ac:dyDescent="0.1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ht="17.25" customHeight="1" x14ac:dyDescent="0.1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ht="17.25" customHeight="1" x14ac:dyDescent="0.1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ht="17.25" customHeight="1" x14ac:dyDescent="0.1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ht="17.25" customHeight="1" x14ac:dyDescent="0.1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ht="17.25" customHeight="1" x14ac:dyDescent="0.1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ht="17.25" customHeight="1" x14ac:dyDescent="0.1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ht="17.25" customHeight="1" x14ac:dyDescent="0.1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ht="17.25" customHeight="1" x14ac:dyDescent="0.1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ht="17.25" customHeight="1" x14ac:dyDescent="0.1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ht="17.25" customHeight="1" x14ac:dyDescent="0.1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ht="17.25" customHeight="1" x14ac:dyDescent="0.1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ht="17.25" customHeight="1" x14ac:dyDescent="0.1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ht="17.25" customHeight="1" x14ac:dyDescent="0.1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ht="17.25" customHeight="1" x14ac:dyDescent="0.1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ht="17.25" customHeight="1" x14ac:dyDescent="0.1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ht="17.25" customHeight="1" x14ac:dyDescent="0.1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ht="17.25" customHeight="1" x14ac:dyDescent="0.1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ht="17.25" customHeight="1" x14ac:dyDescent="0.1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ht="17.25" customHeight="1" x14ac:dyDescent="0.1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ht="17.25" customHeight="1" x14ac:dyDescent="0.1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ht="17.25" customHeight="1" x14ac:dyDescent="0.1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ht="17.25" customHeight="1" x14ac:dyDescent="0.1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ht="17.25" customHeight="1" x14ac:dyDescent="0.1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ht="17.25" customHeight="1" x14ac:dyDescent="0.1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ht="17.25" customHeight="1" x14ac:dyDescent="0.1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ht="17.25" customHeight="1" x14ac:dyDescent="0.1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ht="17.25" customHeight="1" x14ac:dyDescent="0.1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ht="17.25" customHeight="1" x14ac:dyDescent="0.1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ht="17.25" customHeight="1" x14ac:dyDescent="0.1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ht="17.25" customHeight="1" x14ac:dyDescent="0.1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ht="17.25" customHeight="1" x14ac:dyDescent="0.1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ht="17.25" customHeight="1" x14ac:dyDescent="0.1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ht="17.25" customHeight="1" x14ac:dyDescent="0.1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ht="17.25" customHeight="1" x14ac:dyDescent="0.1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ht="17.25" customHeight="1" x14ac:dyDescent="0.1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ht="17.25" customHeight="1" x14ac:dyDescent="0.1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ht="17.25" customHeight="1" x14ac:dyDescent="0.1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ht="17.25" customHeight="1" x14ac:dyDescent="0.1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ht="17.25" customHeight="1" x14ac:dyDescent="0.1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7.25" customHeight="1" x14ac:dyDescent="0.1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7.25" customHeight="1" x14ac:dyDescent="0.1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7.25" customHeight="1" x14ac:dyDescent="0.1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7.25" customHeight="1" x14ac:dyDescent="0.1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7.25" customHeight="1" x14ac:dyDescent="0.1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7.25" customHeight="1" x14ac:dyDescent="0.1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7.25" customHeight="1" x14ac:dyDescent="0.1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7.25" customHeight="1" x14ac:dyDescent="0.1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7.25" customHeight="1" x14ac:dyDescent="0.1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7.25" customHeight="1" x14ac:dyDescent="0.1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7.25" customHeight="1" x14ac:dyDescent="0.1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7.25" customHeight="1" x14ac:dyDescent="0.1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ht="17.25" customHeight="1" x14ac:dyDescent="0.1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7.25" customHeight="1" x14ac:dyDescent="0.1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7.25" customHeight="1" x14ac:dyDescent="0.1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7.25" customHeight="1" x14ac:dyDescent="0.1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7.25" customHeight="1" x14ac:dyDescent="0.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7.25" customHeight="1" x14ac:dyDescent="0.1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7.25" customHeight="1" x14ac:dyDescent="0.1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7.25" customHeight="1" x14ac:dyDescent="0.1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7.25" customHeight="1" x14ac:dyDescent="0.1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7.25" customHeight="1" x14ac:dyDescent="0.1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7.25" customHeight="1" x14ac:dyDescent="0.1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7.25" customHeight="1" x14ac:dyDescent="0.1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7.25" customHeight="1" x14ac:dyDescent="0.1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7.25" customHeight="1" x14ac:dyDescent="0.1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7.25" customHeight="1" x14ac:dyDescent="0.1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7.25" customHeight="1" x14ac:dyDescent="0.1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7.25" customHeight="1" x14ac:dyDescent="0.1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7.25" customHeight="1" x14ac:dyDescent="0.1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7.25" customHeight="1" x14ac:dyDescent="0.1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7.25" customHeight="1" x14ac:dyDescent="0.1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7.25" customHeight="1" x14ac:dyDescent="0.1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7.25" customHeight="1" x14ac:dyDescent="0.1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7.25" customHeight="1" x14ac:dyDescent="0.1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7.25" customHeight="1" x14ac:dyDescent="0.1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7.25" customHeight="1" x14ac:dyDescent="0.1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7.25" customHeight="1" x14ac:dyDescent="0.1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7.25" customHeight="1" x14ac:dyDescent="0.1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7.25" customHeight="1" x14ac:dyDescent="0.1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7.25" customHeight="1" x14ac:dyDescent="0.1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7.25" customHeight="1" x14ac:dyDescent="0.1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7.25" customHeight="1" x14ac:dyDescent="0.1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7.25" customHeight="1" x14ac:dyDescent="0.1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7.25" customHeight="1" x14ac:dyDescent="0.1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7.25" customHeight="1" x14ac:dyDescent="0.1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7.25" customHeight="1" x14ac:dyDescent="0.1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ht="17.25" customHeight="1" x14ac:dyDescent="0.1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7.25" customHeight="1" x14ac:dyDescent="0.1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7.25" customHeight="1" x14ac:dyDescent="0.1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7.25" customHeight="1" x14ac:dyDescent="0.1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7.25" customHeight="1" x14ac:dyDescent="0.1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7.25" customHeight="1" x14ac:dyDescent="0.1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7.25" customHeight="1" x14ac:dyDescent="0.1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7.25" customHeight="1" x14ac:dyDescent="0.1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7.25" customHeight="1" x14ac:dyDescent="0.1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7.25" customHeight="1" x14ac:dyDescent="0.1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7.25" customHeight="1" x14ac:dyDescent="0.1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7.25" customHeight="1" x14ac:dyDescent="0.1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7.25" customHeight="1" x14ac:dyDescent="0.1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7.25" customHeight="1" x14ac:dyDescent="0.1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7.25" customHeight="1" x14ac:dyDescent="0.1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7.25" customHeight="1" x14ac:dyDescent="0.1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7.25" customHeight="1" x14ac:dyDescent="0.1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7.25" customHeight="1" x14ac:dyDescent="0.1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7.25" customHeight="1" x14ac:dyDescent="0.1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7.25" customHeight="1" x14ac:dyDescent="0.1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7.25" customHeight="1" x14ac:dyDescent="0.1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7.25" customHeight="1" x14ac:dyDescent="0.1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7.25" customHeight="1" x14ac:dyDescent="0.1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7.25" customHeight="1" x14ac:dyDescent="0.1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7.25" customHeight="1" x14ac:dyDescent="0.1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7.25" customHeight="1" x14ac:dyDescent="0.1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7.25" customHeight="1" x14ac:dyDescent="0.1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7.25" customHeight="1" x14ac:dyDescent="0.1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7.25" customHeight="1" x14ac:dyDescent="0.1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7.25" customHeight="1" x14ac:dyDescent="0.1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7.25" customHeight="1" x14ac:dyDescent="0.1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7.25" customHeight="1" x14ac:dyDescent="0.1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7.25" customHeight="1" x14ac:dyDescent="0.1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7.25" customHeight="1" x14ac:dyDescent="0.1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7.25" customHeight="1" x14ac:dyDescent="0.1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7.25" customHeight="1" x14ac:dyDescent="0.1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7.25" customHeight="1" x14ac:dyDescent="0.1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7.25" customHeight="1" x14ac:dyDescent="0.1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7.25" customHeight="1" x14ac:dyDescent="0.1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7.25" customHeight="1" x14ac:dyDescent="0.1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7.25" customHeight="1" x14ac:dyDescent="0.1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7.25" customHeight="1" x14ac:dyDescent="0.1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7.25" customHeight="1" x14ac:dyDescent="0.1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7.25" customHeight="1" x14ac:dyDescent="0.1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7.25" customHeight="1" x14ac:dyDescent="0.1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7.25" customHeight="1" x14ac:dyDescent="0.1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7.25" customHeight="1" x14ac:dyDescent="0.1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7.25" customHeight="1" x14ac:dyDescent="0.1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7.25" customHeight="1" x14ac:dyDescent="0.1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7.25" customHeight="1" x14ac:dyDescent="0.1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7.25" customHeight="1" x14ac:dyDescent="0.1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ht="17.25" customHeight="1" x14ac:dyDescent="0.1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ht="17.25" customHeight="1" x14ac:dyDescent="0.1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ht="17.25" customHeight="1" x14ac:dyDescent="0.1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ht="17.25" customHeight="1" x14ac:dyDescent="0.1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ht="17.25" customHeight="1" x14ac:dyDescent="0.1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ht="17.25" customHeight="1" x14ac:dyDescent="0.1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ht="17.25" customHeight="1" x14ac:dyDescent="0.1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ht="17.25" customHeight="1" x14ac:dyDescent="0.1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ht="17.25" customHeight="1" x14ac:dyDescent="0.1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ht="17.25" customHeight="1" x14ac:dyDescent="0.1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ht="17.25" customHeight="1" x14ac:dyDescent="0.1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ht="17.25" customHeight="1" x14ac:dyDescent="0.1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ht="17.25" customHeight="1" x14ac:dyDescent="0.1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ht="17.25" customHeight="1" x14ac:dyDescent="0.1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ht="17.25" customHeight="1" x14ac:dyDescent="0.1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ht="17.25" customHeight="1" x14ac:dyDescent="0.1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ht="17.25" customHeight="1" x14ac:dyDescent="0.1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ht="17.25" customHeight="1" x14ac:dyDescent="0.1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ht="17.25" customHeight="1" x14ac:dyDescent="0.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ht="17.25" customHeight="1" x14ac:dyDescent="0.1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ht="17.25" customHeight="1" x14ac:dyDescent="0.1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ht="17.25" customHeight="1" x14ac:dyDescent="0.1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ht="17.25" customHeight="1" x14ac:dyDescent="0.1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ht="17.25" customHeight="1" x14ac:dyDescent="0.1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ht="17.25" customHeight="1" x14ac:dyDescent="0.1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ht="17.25" customHeight="1" x14ac:dyDescent="0.1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ht="17.25" customHeight="1" x14ac:dyDescent="0.1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ht="17.25" customHeight="1" x14ac:dyDescent="0.1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ht="17.25" customHeight="1" x14ac:dyDescent="0.1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ht="17.25" customHeight="1" x14ac:dyDescent="0.1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ht="17.25" customHeight="1" x14ac:dyDescent="0.1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ht="17.25" customHeight="1" x14ac:dyDescent="0.1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ht="17.25" customHeight="1" x14ac:dyDescent="0.1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ht="17.25" customHeight="1" x14ac:dyDescent="0.1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ht="17.25" customHeight="1" x14ac:dyDescent="0.1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ht="17.25" customHeight="1" x14ac:dyDescent="0.1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ht="17.25" customHeight="1" x14ac:dyDescent="0.1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ht="17.25" customHeight="1" x14ac:dyDescent="0.1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ht="17.25" customHeight="1" x14ac:dyDescent="0.1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ht="17.25" customHeight="1" x14ac:dyDescent="0.1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ht="17.25" customHeight="1" x14ac:dyDescent="0.1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ht="17.25" customHeight="1" x14ac:dyDescent="0.1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ht="17.25" customHeight="1" x14ac:dyDescent="0.1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ht="17.25" customHeight="1" x14ac:dyDescent="0.1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ht="17.25" customHeight="1" x14ac:dyDescent="0.1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ht="17.25" customHeight="1" x14ac:dyDescent="0.1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ht="17.25" customHeight="1" x14ac:dyDescent="0.1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ht="17.25" customHeight="1" x14ac:dyDescent="0.1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ht="17.25" customHeight="1" x14ac:dyDescent="0.1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ht="17.25" customHeight="1" x14ac:dyDescent="0.1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ht="17.25" customHeight="1" x14ac:dyDescent="0.1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ht="17.25" customHeight="1" x14ac:dyDescent="0.1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ht="17.25" customHeight="1" x14ac:dyDescent="0.1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ht="17.25" customHeight="1" x14ac:dyDescent="0.1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ht="17.25" customHeight="1" x14ac:dyDescent="0.1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ht="17.25" customHeight="1" x14ac:dyDescent="0.1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ht="17.25" customHeight="1" x14ac:dyDescent="0.1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ht="17.25" customHeight="1" x14ac:dyDescent="0.1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ht="17.25" customHeight="1" x14ac:dyDescent="0.1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ht="17.25" customHeight="1" x14ac:dyDescent="0.1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ht="17.25" customHeight="1" x14ac:dyDescent="0.1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ht="17.25" customHeight="1" x14ac:dyDescent="0.1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ht="17.25" customHeight="1" x14ac:dyDescent="0.1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ht="17.25" customHeight="1" x14ac:dyDescent="0.1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ht="17.25" customHeight="1" x14ac:dyDescent="0.1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ht="17.25" customHeight="1" x14ac:dyDescent="0.1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ht="17.25" customHeight="1" x14ac:dyDescent="0.1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ht="17.25" customHeight="1" x14ac:dyDescent="0.1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ht="17.25" customHeight="1" x14ac:dyDescent="0.1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ht="17.25" customHeight="1" x14ac:dyDescent="0.1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ht="17.25" customHeight="1" x14ac:dyDescent="0.1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ht="17.25" customHeight="1" x14ac:dyDescent="0.1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ht="17.25" customHeight="1" x14ac:dyDescent="0.1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ht="17.25" customHeight="1" x14ac:dyDescent="0.1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ht="17.25" customHeight="1" x14ac:dyDescent="0.1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ht="17.25" customHeight="1" x14ac:dyDescent="0.1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ht="17.25" customHeight="1" x14ac:dyDescent="0.1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ht="17.25" customHeight="1" x14ac:dyDescent="0.1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ht="17.25" customHeight="1" x14ac:dyDescent="0.1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ht="17.25" customHeight="1" x14ac:dyDescent="0.1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ht="17.25" customHeight="1" x14ac:dyDescent="0.1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ht="17.25" customHeight="1" x14ac:dyDescent="0.1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ht="17.25" customHeight="1" x14ac:dyDescent="0.1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ht="17.25" customHeight="1" x14ac:dyDescent="0.1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ht="17.25" customHeight="1" x14ac:dyDescent="0.1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ht="17.25" customHeight="1" x14ac:dyDescent="0.1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ht="17.25" customHeight="1" x14ac:dyDescent="0.1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ht="17.25" customHeight="1" x14ac:dyDescent="0.1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ht="17.25" customHeight="1" x14ac:dyDescent="0.1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ht="17.25" customHeight="1" x14ac:dyDescent="0.1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ht="17.25" customHeight="1" x14ac:dyDescent="0.1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ht="17.25" customHeight="1" x14ac:dyDescent="0.1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ht="17.25" customHeight="1" x14ac:dyDescent="0.1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ht="17.25" customHeight="1" x14ac:dyDescent="0.1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ht="17.25" customHeight="1" x14ac:dyDescent="0.1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ht="17.25" customHeight="1" x14ac:dyDescent="0.1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ht="17.25" customHeight="1" x14ac:dyDescent="0.1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ht="17.25" customHeight="1" x14ac:dyDescent="0.1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ht="17.25" customHeight="1" x14ac:dyDescent="0.1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ht="17.25" customHeight="1" x14ac:dyDescent="0.1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ht="17.25" customHeight="1" x14ac:dyDescent="0.1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ht="17.25" customHeight="1" x14ac:dyDescent="0.1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ht="17.25" customHeight="1" x14ac:dyDescent="0.1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ht="17.25" customHeight="1" x14ac:dyDescent="0.1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ht="17.25" customHeight="1" x14ac:dyDescent="0.1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ht="17.25" customHeight="1" x14ac:dyDescent="0.1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ht="17.25" customHeight="1" x14ac:dyDescent="0.1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ht="17.25" customHeight="1" x14ac:dyDescent="0.1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ht="17.25" customHeight="1" x14ac:dyDescent="0.1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ht="17.25" customHeight="1" x14ac:dyDescent="0.1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ht="17.25" customHeight="1" x14ac:dyDescent="0.1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ht="17.25" customHeight="1" x14ac:dyDescent="0.1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ht="17.25" customHeight="1" x14ac:dyDescent="0.1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ht="17.25" customHeight="1" x14ac:dyDescent="0.1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ht="17.25" customHeight="1" x14ac:dyDescent="0.1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ht="17.25" customHeight="1" x14ac:dyDescent="0.1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ht="17.25" customHeight="1" x14ac:dyDescent="0.1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ht="17.25" customHeight="1" x14ac:dyDescent="0.1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ht="17.25" customHeight="1" x14ac:dyDescent="0.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ht="17.25" customHeight="1" x14ac:dyDescent="0.1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ht="17.25" customHeight="1" x14ac:dyDescent="0.1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ht="17.25" customHeight="1" x14ac:dyDescent="0.1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ht="17.25" customHeight="1" x14ac:dyDescent="0.1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ht="17.25" customHeight="1" x14ac:dyDescent="0.1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ht="17.25" customHeight="1" x14ac:dyDescent="0.1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ht="17.25" customHeight="1" x14ac:dyDescent="0.1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ht="17.25" customHeight="1" x14ac:dyDescent="0.1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ht="17.25" customHeight="1" x14ac:dyDescent="0.1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ht="17.25" customHeight="1" x14ac:dyDescent="0.1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ht="17.25" customHeight="1" x14ac:dyDescent="0.1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ht="17.25" customHeight="1" x14ac:dyDescent="0.1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ht="17.25" customHeight="1" x14ac:dyDescent="0.1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ht="17.25" customHeight="1" x14ac:dyDescent="0.1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ht="17.25" customHeight="1" x14ac:dyDescent="0.1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ht="17.25" customHeight="1" x14ac:dyDescent="0.1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ht="17.25" customHeight="1" x14ac:dyDescent="0.1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ht="17.25" customHeight="1" x14ac:dyDescent="0.1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ht="17.25" customHeight="1" x14ac:dyDescent="0.1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ht="17.25" customHeight="1" x14ac:dyDescent="0.1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ht="17.25" customHeight="1" x14ac:dyDescent="0.1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ht="17.25" customHeight="1" x14ac:dyDescent="0.1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ht="17.25" customHeight="1" x14ac:dyDescent="0.1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ht="17.25" customHeight="1" x14ac:dyDescent="0.1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ht="17.25" customHeight="1" x14ac:dyDescent="0.1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ht="17.25" customHeight="1" x14ac:dyDescent="0.1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ht="17.25" customHeight="1" x14ac:dyDescent="0.1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ht="17.25" customHeight="1" x14ac:dyDescent="0.1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ht="17.25" customHeight="1" x14ac:dyDescent="0.1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ht="17.25" customHeight="1" x14ac:dyDescent="0.1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ht="17.25" customHeight="1" x14ac:dyDescent="0.1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ht="17.25" customHeight="1" x14ac:dyDescent="0.1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ht="17.25" customHeight="1" x14ac:dyDescent="0.1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ht="17.25" customHeight="1" x14ac:dyDescent="0.1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ht="17.25" customHeight="1" x14ac:dyDescent="0.1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ht="17.25" customHeight="1" x14ac:dyDescent="0.1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ht="17.25" customHeight="1" x14ac:dyDescent="0.1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ht="17.25" customHeight="1" x14ac:dyDescent="0.1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ht="17.25" customHeight="1" x14ac:dyDescent="0.1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ht="17.25" customHeight="1" x14ac:dyDescent="0.1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ht="17.25" customHeight="1" x14ac:dyDescent="0.1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ht="17.25" customHeight="1" x14ac:dyDescent="0.1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ht="17.25" customHeight="1" x14ac:dyDescent="0.1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ht="17.25" customHeight="1" x14ac:dyDescent="0.1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ht="17.25" customHeight="1" x14ac:dyDescent="0.1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ht="17.25" customHeight="1" x14ac:dyDescent="0.1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ht="17.25" customHeight="1" x14ac:dyDescent="0.1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ht="17.25" customHeight="1" x14ac:dyDescent="0.1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ht="17.25" customHeight="1" x14ac:dyDescent="0.1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ht="17.25" customHeight="1" x14ac:dyDescent="0.1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ht="17.25" customHeight="1" x14ac:dyDescent="0.1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7.25" customHeight="1" x14ac:dyDescent="0.1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7.25" customHeight="1" x14ac:dyDescent="0.1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7.25" customHeight="1" x14ac:dyDescent="0.1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7.25" customHeight="1" x14ac:dyDescent="0.1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7.25" customHeight="1" x14ac:dyDescent="0.1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7.25" customHeight="1" x14ac:dyDescent="0.1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7.25" customHeight="1" x14ac:dyDescent="0.1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7.25" customHeight="1" x14ac:dyDescent="0.1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7.25" customHeight="1" x14ac:dyDescent="0.1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7.25" customHeight="1" x14ac:dyDescent="0.1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7.25" customHeight="1" x14ac:dyDescent="0.1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7.25" customHeight="1" x14ac:dyDescent="0.1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7.25" customHeight="1" x14ac:dyDescent="0.1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7.25" customHeight="1" x14ac:dyDescent="0.1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7.25" customHeight="1" x14ac:dyDescent="0.1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7.25" customHeight="1" x14ac:dyDescent="0.1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7.25" customHeight="1" x14ac:dyDescent="0.1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7.25" customHeight="1" x14ac:dyDescent="0.1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7.25" customHeight="1" x14ac:dyDescent="0.1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7.25" customHeight="1" x14ac:dyDescent="0.1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7.25" customHeight="1" x14ac:dyDescent="0.1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7.25" customHeight="1" x14ac:dyDescent="0.1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7.25" customHeight="1" x14ac:dyDescent="0.1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7.25" customHeight="1" x14ac:dyDescent="0.1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7.25" customHeight="1" x14ac:dyDescent="0.1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7.25" customHeight="1" x14ac:dyDescent="0.1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7.25" customHeight="1" x14ac:dyDescent="0.1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7.25" customHeight="1" x14ac:dyDescent="0.1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7.25" customHeight="1" x14ac:dyDescent="0.1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7.25" customHeight="1" x14ac:dyDescent="0.1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7.25" customHeight="1" x14ac:dyDescent="0.1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7.25" customHeight="1" x14ac:dyDescent="0.1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7.25" customHeight="1" x14ac:dyDescent="0.1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7.25" customHeight="1" x14ac:dyDescent="0.1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7.25" customHeight="1" x14ac:dyDescent="0.1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7.25" customHeight="1" x14ac:dyDescent="0.1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7.25" customHeight="1" x14ac:dyDescent="0.1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7.25" customHeight="1" x14ac:dyDescent="0.1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7.25" customHeight="1" x14ac:dyDescent="0.1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7.25" customHeight="1" x14ac:dyDescent="0.1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7.25" customHeight="1" x14ac:dyDescent="0.1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7.25" customHeight="1" x14ac:dyDescent="0.1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7.25" customHeight="1" x14ac:dyDescent="0.1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7.25" customHeight="1" x14ac:dyDescent="0.1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7.25" customHeight="1" x14ac:dyDescent="0.1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7.25" customHeight="1" x14ac:dyDescent="0.1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7.25" customHeight="1" x14ac:dyDescent="0.1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7.25" customHeight="1" x14ac:dyDescent="0.1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7.25" customHeight="1" x14ac:dyDescent="0.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7.25" customHeight="1" x14ac:dyDescent="0.1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7.25" customHeight="1" x14ac:dyDescent="0.1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7.25" customHeight="1" x14ac:dyDescent="0.1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7.25" customHeight="1" x14ac:dyDescent="0.1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7.25" customHeight="1" x14ac:dyDescent="0.1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7.25" customHeight="1" x14ac:dyDescent="0.1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7.25" customHeight="1" x14ac:dyDescent="0.1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7.25" customHeight="1" x14ac:dyDescent="0.1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7.25" customHeight="1" x14ac:dyDescent="0.1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7.25" customHeight="1" x14ac:dyDescent="0.1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7.25" customHeight="1" x14ac:dyDescent="0.1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7.25" customHeight="1" x14ac:dyDescent="0.1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7.25" customHeight="1" x14ac:dyDescent="0.1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7.25" customHeight="1" x14ac:dyDescent="0.1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7.25" customHeight="1" x14ac:dyDescent="0.1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7.25" customHeight="1" x14ac:dyDescent="0.1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7.25" customHeight="1" x14ac:dyDescent="0.1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7.25" customHeight="1" x14ac:dyDescent="0.1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7.25" customHeight="1" x14ac:dyDescent="0.1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7.25" customHeight="1" x14ac:dyDescent="0.1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7.25" customHeight="1" x14ac:dyDescent="0.1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7.25" customHeight="1" x14ac:dyDescent="0.1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7.25" customHeight="1" x14ac:dyDescent="0.1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7.25" customHeight="1" x14ac:dyDescent="0.1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7.25" customHeight="1" x14ac:dyDescent="0.1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7.25" customHeight="1" x14ac:dyDescent="0.1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7.25" customHeight="1" x14ac:dyDescent="0.1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7.25" customHeight="1" x14ac:dyDescent="0.1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7.25" customHeight="1" x14ac:dyDescent="0.1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7.25" customHeight="1" x14ac:dyDescent="0.1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7.25" customHeight="1" x14ac:dyDescent="0.1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7.25" customHeight="1" x14ac:dyDescent="0.1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7.25" customHeight="1" x14ac:dyDescent="0.1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7.25" customHeight="1" x14ac:dyDescent="0.1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7.25" customHeight="1" x14ac:dyDescent="0.1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7.25" customHeight="1" x14ac:dyDescent="0.1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7.25" customHeight="1" x14ac:dyDescent="0.1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7.25" customHeight="1" x14ac:dyDescent="0.1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7.25" customHeight="1" x14ac:dyDescent="0.1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7.25" customHeight="1" x14ac:dyDescent="0.1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7.25" customHeight="1" x14ac:dyDescent="0.1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7.25" customHeight="1" x14ac:dyDescent="0.1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7.25" customHeight="1" x14ac:dyDescent="0.1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7.25" customHeight="1" x14ac:dyDescent="0.1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7.25" customHeight="1" x14ac:dyDescent="0.1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7.25" customHeight="1" x14ac:dyDescent="0.1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7.25" customHeight="1" x14ac:dyDescent="0.1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7.25" customHeight="1" x14ac:dyDescent="0.1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7.25" customHeight="1" x14ac:dyDescent="0.1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7.25" customHeight="1" x14ac:dyDescent="0.1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7.25" customHeight="1" x14ac:dyDescent="0.1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7.25" customHeight="1" x14ac:dyDescent="0.1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7.25" customHeight="1" x14ac:dyDescent="0.1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7.25" customHeight="1" x14ac:dyDescent="0.1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7.25" customHeight="1" x14ac:dyDescent="0.1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7.25" customHeight="1" x14ac:dyDescent="0.1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7.25" customHeight="1" x14ac:dyDescent="0.1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7.25" customHeight="1" x14ac:dyDescent="0.1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7.25" customHeight="1" x14ac:dyDescent="0.1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7.25" customHeight="1" x14ac:dyDescent="0.1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7.25" customHeight="1" x14ac:dyDescent="0.1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7.25" customHeight="1" x14ac:dyDescent="0.1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7.25" customHeight="1" x14ac:dyDescent="0.1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7.25" customHeight="1" x14ac:dyDescent="0.1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7.25" customHeight="1" x14ac:dyDescent="0.1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7.25" customHeight="1" x14ac:dyDescent="0.1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7.25" customHeight="1" x14ac:dyDescent="0.1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7.25" customHeight="1" x14ac:dyDescent="0.1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7.25" customHeight="1" x14ac:dyDescent="0.1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7.25" customHeight="1" x14ac:dyDescent="0.1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7.25" customHeight="1" x14ac:dyDescent="0.1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7.25" customHeight="1" x14ac:dyDescent="0.1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7.25" customHeight="1" x14ac:dyDescent="0.1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7.25" customHeight="1" x14ac:dyDescent="0.1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7.25" customHeight="1" x14ac:dyDescent="0.1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7.25" customHeight="1" x14ac:dyDescent="0.1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7.25" customHeight="1" x14ac:dyDescent="0.1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7.25" customHeight="1" x14ac:dyDescent="0.1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7.25" customHeight="1" x14ac:dyDescent="0.1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7.25" customHeight="1" x14ac:dyDescent="0.1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7.25" customHeight="1" x14ac:dyDescent="0.1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7.25" customHeight="1" x14ac:dyDescent="0.1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7.25" customHeight="1" x14ac:dyDescent="0.1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7.25" customHeight="1" x14ac:dyDescent="0.1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7.25" customHeight="1" x14ac:dyDescent="0.1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7.25" customHeight="1" x14ac:dyDescent="0.1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7.25" customHeight="1" x14ac:dyDescent="0.1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7.25" customHeight="1" x14ac:dyDescent="0.1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7.25" customHeight="1" x14ac:dyDescent="0.1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7.25" customHeight="1" x14ac:dyDescent="0.1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7.25" customHeight="1" x14ac:dyDescent="0.1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7.25" customHeight="1" x14ac:dyDescent="0.1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7.25" customHeight="1" x14ac:dyDescent="0.1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7.25" customHeight="1" x14ac:dyDescent="0.1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7.25" customHeight="1" x14ac:dyDescent="0.1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7.25" customHeight="1" x14ac:dyDescent="0.1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7.25" customHeight="1" x14ac:dyDescent="0.1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7.25" customHeight="1" x14ac:dyDescent="0.1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7.25" customHeight="1" x14ac:dyDescent="0.1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7.25" customHeight="1" x14ac:dyDescent="0.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7.25" customHeight="1" x14ac:dyDescent="0.1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7.25" customHeight="1" x14ac:dyDescent="0.1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7.25" customHeight="1" x14ac:dyDescent="0.1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7.25" customHeight="1" x14ac:dyDescent="0.1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7.25" customHeight="1" x14ac:dyDescent="0.1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7.25" customHeight="1" x14ac:dyDescent="0.1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7.25" customHeight="1" x14ac:dyDescent="0.1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7.25" customHeight="1" x14ac:dyDescent="0.1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7.25" customHeight="1" x14ac:dyDescent="0.1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7.25" customHeight="1" x14ac:dyDescent="0.1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7.25" customHeight="1" x14ac:dyDescent="0.1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7.25" customHeight="1" x14ac:dyDescent="0.1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7.25" customHeight="1" x14ac:dyDescent="0.1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7.25" customHeight="1" x14ac:dyDescent="0.1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7.25" customHeight="1" x14ac:dyDescent="0.1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7.25" customHeight="1" x14ac:dyDescent="0.1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7.25" customHeight="1" x14ac:dyDescent="0.1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7.25" customHeight="1" x14ac:dyDescent="0.1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7.25" customHeight="1" x14ac:dyDescent="0.1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7.25" customHeight="1" x14ac:dyDescent="0.1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7.25" customHeight="1" x14ac:dyDescent="0.1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7.25" customHeight="1" x14ac:dyDescent="0.1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7.25" customHeight="1" x14ac:dyDescent="0.1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7.25" customHeight="1" x14ac:dyDescent="0.1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7.25" customHeight="1" x14ac:dyDescent="0.1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7.25" customHeight="1" x14ac:dyDescent="0.1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7.25" customHeight="1" x14ac:dyDescent="0.1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7.25" customHeight="1" x14ac:dyDescent="0.1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7.25" customHeight="1" x14ac:dyDescent="0.1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7.25" customHeight="1" x14ac:dyDescent="0.1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7.25" customHeight="1" x14ac:dyDescent="0.1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7.25" customHeight="1" x14ac:dyDescent="0.1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7.25" customHeight="1" x14ac:dyDescent="0.1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7.25" customHeight="1" x14ac:dyDescent="0.1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7.25" customHeight="1" x14ac:dyDescent="0.1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7.25" customHeight="1" x14ac:dyDescent="0.1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7.25" customHeight="1" x14ac:dyDescent="0.1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7.25" customHeight="1" x14ac:dyDescent="0.1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7.25" customHeight="1" x14ac:dyDescent="0.1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7.25" customHeight="1" x14ac:dyDescent="0.1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7.25" customHeight="1" x14ac:dyDescent="0.1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7.25" customHeight="1" x14ac:dyDescent="0.1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7.25" customHeight="1" x14ac:dyDescent="0.1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7.25" customHeight="1" x14ac:dyDescent="0.1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7.25" customHeight="1" x14ac:dyDescent="0.1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7.25" customHeight="1" x14ac:dyDescent="0.1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7.25" customHeight="1" x14ac:dyDescent="0.1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7.25" customHeight="1" x14ac:dyDescent="0.1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7.25" customHeight="1" x14ac:dyDescent="0.1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7.25" customHeight="1" x14ac:dyDescent="0.1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7.25" customHeight="1" x14ac:dyDescent="0.1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7.25" customHeight="1" x14ac:dyDescent="0.1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7.25" customHeight="1" x14ac:dyDescent="0.1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7.25" customHeight="1" x14ac:dyDescent="0.1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7.25" customHeight="1" x14ac:dyDescent="0.1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7.25" customHeight="1" x14ac:dyDescent="0.1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7.25" customHeight="1" x14ac:dyDescent="0.1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7.25" customHeight="1" x14ac:dyDescent="0.1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7.25" customHeight="1" x14ac:dyDescent="0.1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7.25" customHeight="1" x14ac:dyDescent="0.1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7.25" customHeight="1" x14ac:dyDescent="0.1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7.25" customHeight="1" x14ac:dyDescent="0.1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7.25" customHeight="1" x14ac:dyDescent="0.1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7.25" customHeight="1" x14ac:dyDescent="0.1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7.25" customHeight="1" x14ac:dyDescent="0.1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7.25" customHeight="1" x14ac:dyDescent="0.1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7.25" customHeight="1" x14ac:dyDescent="0.1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7.25" customHeight="1" x14ac:dyDescent="0.1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7.25" customHeight="1" x14ac:dyDescent="0.1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7.25" customHeight="1" x14ac:dyDescent="0.1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7.25" customHeight="1" x14ac:dyDescent="0.1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7.25" customHeight="1" x14ac:dyDescent="0.1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7.25" customHeight="1" x14ac:dyDescent="0.1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7.25" customHeight="1" x14ac:dyDescent="0.1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7.25" customHeight="1" x14ac:dyDescent="0.1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7.25" customHeight="1" x14ac:dyDescent="0.1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7.25" customHeight="1" x14ac:dyDescent="0.1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7.25" customHeight="1" x14ac:dyDescent="0.1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7.25" customHeight="1" x14ac:dyDescent="0.1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7.25" customHeight="1" x14ac:dyDescent="0.1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7.25" customHeight="1" x14ac:dyDescent="0.1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7.25" customHeight="1" x14ac:dyDescent="0.1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7.25" customHeight="1" x14ac:dyDescent="0.1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7.25" customHeight="1" x14ac:dyDescent="0.1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7.25" customHeight="1" x14ac:dyDescent="0.1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7.25" customHeight="1" x14ac:dyDescent="0.1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7.25" customHeight="1" x14ac:dyDescent="0.1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7.25" customHeight="1" x14ac:dyDescent="0.1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7.25" customHeight="1" x14ac:dyDescent="0.1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7.25" customHeight="1" x14ac:dyDescent="0.1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7.25" customHeight="1" x14ac:dyDescent="0.1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7.25" customHeight="1" x14ac:dyDescent="0.1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7.25" customHeight="1" x14ac:dyDescent="0.1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7.25" customHeight="1" x14ac:dyDescent="0.1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7.25" customHeight="1" x14ac:dyDescent="0.1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7.25" customHeight="1" x14ac:dyDescent="0.1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7.25" customHeight="1" x14ac:dyDescent="0.1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7.25" customHeight="1" x14ac:dyDescent="0.1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7.25" customHeight="1" x14ac:dyDescent="0.1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7.25" customHeight="1" x14ac:dyDescent="0.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7.25" customHeight="1" x14ac:dyDescent="0.1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7.25" customHeight="1" x14ac:dyDescent="0.1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7.25" customHeight="1" x14ac:dyDescent="0.1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7.25" customHeight="1" x14ac:dyDescent="0.1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7.25" customHeight="1" x14ac:dyDescent="0.1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7.25" customHeight="1" x14ac:dyDescent="0.1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7.25" customHeight="1" x14ac:dyDescent="0.1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7.25" customHeight="1" x14ac:dyDescent="0.1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7.25" customHeight="1" x14ac:dyDescent="0.1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7.25" customHeight="1" x14ac:dyDescent="0.1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7.25" customHeight="1" x14ac:dyDescent="0.1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7.25" customHeight="1" x14ac:dyDescent="0.1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7.25" customHeight="1" x14ac:dyDescent="0.1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7.25" customHeight="1" x14ac:dyDescent="0.1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7.25" customHeight="1" x14ac:dyDescent="0.1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7.25" customHeight="1" x14ac:dyDescent="0.1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7.25" customHeight="1" x14ac:dyDescent="0.1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7.25" customHeight="1" x14ac:dyDescent="0.1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7.25" customHeight="1" x14ac:dyDescent="0.1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7.25" customHeight="1" x14ac:dyDescent="0.1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7.25" customHeight="1" x14ac:dyDescent="0.1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7.25" customHeight="1" x14ac:dyDescent="0.1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7.25" customHeight="1" x14ac:dyDescent="0.1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7.25" customHeight="1" x14ac:dyDescent="0.1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7.25" customHeight="1" x14ac:dyDescent="0.1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7.25" customHeight="1" x14ac:dyDescent="0.1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7.25" customHeight="1" x14ac:dyDescent="0.1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7.25" customHeight="1" x14ac:dyDescent="0.1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7.25" customHeight="1" x14ac:dyDescent="0.1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7.25" customHeight="1" x14ac:dyDescent="0.1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7.25" customHeight="1" x14ac:dyDescent="0.1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7.25" customHeight="1" x14ac:dyDescent="0.1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7.25" customHeight="1" x14ac:dyDescent="0.1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7.25" customHeight="1" x14ac:dyDescent="0.1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7.25" customHeight="1" x14ac:dyDescent="0.1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7.25" customHeight="1" x14ac:dyDescent="0.1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7.25" customHeight="1" x14ac:dyDescent="0.1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7.25" customHeight="1" x14ac:dyDescent="0.1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7.25" customHeight="1" x14ac:dyDescent="0.1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7.25" customHeight="1" x14ac:dyDescent="0.1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7.25" customHeight="1" x14ac:dyDescent="0.1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7.25" customHeight="1" x14ac:dyDescent="0.1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7.25" customHeight="1" x14ac:dyDescent="0.1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7.25" customHeight="1" x14ac:dyDescent="0.1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7.25" customHeight="1" x14ac:dyDescent="0.1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7.25" customHeight="1" x14ac:dyDescent="0.1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7.25" customHeight="1" x14ac:dyDescent="0.1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7.25" customHeight="1" x14ac:dyDescent="0.1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7.25" customHeight="1" x14ac:dyDescent="0.1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7.25" customHeight="1" x14ac:dyDescent="0.1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7.25" customHeight="1" x14ac:dyDescent="0.1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7.25" customHeight="1" x14ac:dyDescent="0.1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7.25" customHeight="1" x14ac:dyDescent="0.1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7.25" customHeight="1" x14ac:dyDescent="0.1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7.25" customHeight="1" x14ac:dyDescent="0.1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7.25" customHeight="1" x14ac:dyDescent="0.1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7.25" customHeight="1" x14ac:dyDescent="0.1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7.25" customHeight="1" x14ac:dyDescent="0.1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7.25" customHeight="1" x14ac:dyDescent="0.1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7.25" customHeight="1" x14ac:dyDescent="0.1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7.25" customHeight="1" x14ac:dyDescent="0.1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7.25" customHeight="1" x14ac:dyDescent="0.1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7.25" customHeight="1" x14ac:dyDescent="0.1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7.25" customHeight="1" x14ac:dyDescent="0.1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7.25" customHeight="1" x14ac:dyDescent="0.1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7.25" customHeight="1" x14ac:dyDescent="0.1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7.25" customHeight="1" x14ac:dyDescent="0.1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7.25" customHeight="1" x14ac:dyDescent="0.1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7.25" customHeight="1" x14ac:dyDescent="0.1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7.25" customHeight="1" x14ac:dyDescent="0.1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7.25" customHeight="1" x14ac:dyDescent="0.1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7.25" customHeight="1" x14ac:dyDescent="0.1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7.25" customHeight="1" x14ac:dyDescent="0.1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7.25" customHeight="1" x14ac:dyDescent="0.1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7.25" customHeight="1" x14ac:dyDescent="0.1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7.25" customHeight="1" x14ac:dyDescent="0.1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7.25" customHeight="1" x14ac:dyDescent="0.1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7.25" customHeight="1" x14ac:dyDescent="0.1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7.25" customHeight="1" x14ac:dyDescent="0.1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7.25" customHeight="1" x14ac:dyDescent="0.1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7.25" customHeight="1" x14ac:dyDescent="0.1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7.25" customHeight="1" x14ac:dyDescent="0.1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7.25" customHeight="1" x14ac:dyDescent="0.1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7.25" customHeight="1" x14ac:dyDescent="0.1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7.25" customHeight="1" x14ac:dyDescent="0.1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7.25" customHeight="1" x14ac:dyDescent="0.1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7.25" customHeight="1" x14ac:dyDescent="0.1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7.25" customHeight="1" x14ac:dyDescent="0.1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7.25" customHeight="1" x14ac:dyDescent="0.1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7.25" customHeight="1" x14ac:dyDescent="0.1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7.25" customHeight="1" x14ac:dyDescent="0.1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7.25" customHeight="1" x14ac:dyDescent="0.1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7.25" customHeight="1" x14ac:dyDescent="0.1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7.25" customHeight="1" x14ac:dyDescent="0.1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7.25" customHeight="1" x14ac:dyDescent="0.1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7.25" customHeight="1" x14ac:dyDescent="0.1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7.25" customHeight="1" x14ac:dyDescent="0.1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7.25" customHeight="1" x14ac:dyDescent="0.1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7.25" customHeight="1" x14ac:dyDescent="0.1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7.25" customHeight="1" x14ac:dyDescent="0.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7.25" customHeight="1" x14ac:dyDescent="0.1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7.25" customHeight="1" x14ac:dyDescent="0.1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7.25" customHeight="1" x14ac:dyDescent="0.1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7.25" customHeight="1" x14ac:dyDescent="0.1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7.25" customHeight="1" x14ac:dyDescent="0.1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7.25" customHeight="1" x14ac:dyDescent="0.1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7.25" customHeight="1" x14ac:dyDescent="0.1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7.25" customHeight="1" x14ac:dyDescent="0.1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7.25" customHeight="1" x14ac:dyDescent="0.1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7.25" customHeight="1" x14ac:dyDescent="0.1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7.25" customHeight="1" x14ac:dyDescent="0.1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7.25" customHeight="1" x14ac:dyDescent="0.1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7.25" customHeight="1" x14ac:dyDescent="0.1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7.25" customHeight="1" x14ac:dyDescent="0.1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7.25" customHeight="1" x14ac:dyDescent="0.1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7.25" customHeight="1" x14ac:dyDescent="0.1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7.25" customHeight="1" x14ac:dyDescent="0.1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7.25" customHeight="1" x14ac:dyDescent="0.1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7.25" customHeight="1" x14ac:dyDescent="0.1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7.25" customHeight="1" x14ac:dyDescent="0.1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7.25" customHeight="1" x14ac:dyDescent="0.1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7.25" customHeight="1" x14ac:dyDescent="0.1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7.25" customHeight="1" x14ac:dyDescent="0.1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7.25" customHeight="1" x14ac:dyDescent="0.1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7.25" customHeight="1" x14ac:dyDescent="0.1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7.25" customHeight="1" x14ac:dyDescent="0.1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7.25" customHeight="1" x14ac:dyDescent="0.1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7.25" customHeight="1" x14ac:dyDescent="0.1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7.25" customHeight="1" x14ac:dyDescent="0.1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7.25" customHeight="1" x14ac:dyDescent="0.1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7.25" customHeight="1" x14ac:dyDescent="0.1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7.25" customHeight="1" x14ac:dyDescent="0.1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7.25" customHeight="1" x14ac:dyDescent="0.1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7.25" customHeight="1" x14ac:dyDescent="0.1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7.25" customHeight="1" x14ac:dyDescent="0.1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7.25" customHeight="1" x14ac:dyDescent="0.1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7.25" customHeight="1" x14ac:dyDescent="0.1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7.25" customHeight="1" x14ac:dyDescent="0.1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7.25" customHeight="1" x14ac:dyDescent="0.1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7.25" customHeight="1" x14ac:dyDescent="0.1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7.25" customHeight="1" x14ac:dyDescent="0.1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7.25" customHeight="1" x14ac:dyDescent="0.1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7.25" customHeight="1" x14ac:dyDescent="0.1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7.25" customHeight="1" x14ac:dyDescent="0.1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7.25" customHeight="1" x14ac:dyDescent="0.1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7.25" customHeight="1" x14ac:dyDescent="0.1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7.25" customHeight="1" x14ac:dyDescent="0.1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7.25" customHeight="1" x14ac:dyDescent="0.1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7.25" customHeight="1" x14ac:dyDescent="0.1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7.25" customHeight="1" x14ac:dyDescent="0.1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7.25" customHeight="1" x14ac:dyDescent="0.1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7.25" customHeight="1" x14ac:dyDescent="0.1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7.25" customHeight="1" x14ac:dyDescent="0.1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7.25" customHeight="1" x14ac:dyDescent="0.1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7.25" customHeight="1" x14ac:dyDescent="0.1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7.25" customHeight="1" x14ac:dyDescent="0.1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7.25" customHeight="1" x14ac:dyDescent="0.1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7.25" customHeight="1" x14ac:dyDescent="0.1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7.25" customHeight="1" x14ac:dyDescent="0.1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7.25" customHeight="1" x14ac:dyDescent="0.1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7.25" customHeight="1" x14ac:dyDescent="0.1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7.25" customHeight="1" x14ac:dyDescent="0.1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7.25" customHeight="1" x14ac:dyDescent="0.1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7.25" customHeight="1" x14ac:dyDescent="0.1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7.25" customHeight="1" x14ac:dyDescent="0.1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ht="17.25" customHeight="1" x14ac:dyDescent="0.1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ht="17.25" customHeight="1" x14ac:dyDescent="0.1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ht="17.25" customHeight="1" x14ac:dyDescent="0.1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ht="17.25" customHeight="1" x14ac:dyDescent="0.1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ht="17.25" customHeight="1" x14ac:dyDescent="0.1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ht="17.25" customHeight="1" x14ac:dyDescent="0.1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ht="17.25" customHeight="1" x14ac:dyDescent="0.1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ht="17.25" customHeight="1" x14ac:dyDescent="0.1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ht="17.25" customHeight="1" x14ac:dyDescent="0.1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ht="17.25" customHeight="1" x14ac:dyDescent="0.1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ht="17.25" customHeight="1" x14ac:dyDescent="0.1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ht="17.25" customHeight="1" x14ac:dyDescent="0.1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ht="17.25" customHeight="1" x14ac:dyDescent="0.1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ht="17.25" customHeight="1" x14ac:dyDescent="0.1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ht="17.25" customHeight="1" x14ac:dyDescent="0.1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ht="17.25" customHeight="1" x14ac:dyDescent="0.1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ht="17.25" customHeight="1" x14ac:dyDescent="0.1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ht="17.25" customHeight="1" x14ac:dyDescent="0.1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ht="17.25" customHeight="1" x14ac:dyDescent="0.1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ht="17.25" customHeight="1" x14ac:dyDescent="0.1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ht="17.25" customHeight="1" x14ac:dyDescent="0.1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ht="17.25" customHeight="1" x14ac:dyDescent="0.1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ht="17.25" customHeight="1" x14ac:dyDescent="0.1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ht="17.25" customHeight="1" x14ac:dyDescent="0.1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ht="17.25" customHeight="1" x14ac:dyDescent="0.1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ht="17.25" customHeight="1" x14ac:dyDescent="0.1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ht="17.25" customHeight="1" x14ac:dyDescent="0.1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ht="17.25" customHeight="1" x14ac:dyDescent="0.1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ht="17.25" customHeight="1" x14ac:dyDescent="0.1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ht="17.25" customHeight="1" x14ac:dyDescent="0.1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ht="17.25" customHeight="1" x14ac:dyDescent="0.1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ht="17.25" customHeight="1" x14ac:dyDescent="0.1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ht="17.25" customHeight="1" x14ac:dyDescent="0.1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ht="17.25" customHeight="1" x14ac:dyDescent="0.1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ht="17.25" customHeight="1" x14ac:dyDescent="0.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ht="17.25" customHeight="1" x14ac:dyDescent="0.1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ht="17.25" customHeight="1" x14ac:dyDescent="0.1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ht="17.25" customHeight="1" x14ac:dyDescent="0.1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ht="17.25" customHeight="1" x14ac:dyDescent="0.1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ht="17.25" customHeight="1" x14ac:dyDescent="0.1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ht="17.25" customHeight="1" x14ac:dyDescent="0.1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ht="17.25" customHeight="1" x14ac:dyDescent="0.1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ht="17.25" customHeight="1" x14ac:dyDescent="0.1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ht="17.25" customHeight="1" x14ac:dyDescent="0.1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ht="17.25" customHeight="1" x14ac:dyDescent="0.1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ht="17.25" customHeight="1" x14ac:dyDescent="0.1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ht="17.25" customHeight="1" x14ac:dyDescent="0.1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ht="17.25" customHeight="1" x14ac:dyDescent="0.1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ht="17.25" customHeight="1" x14ac:dyDescent="0.1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ht="17.25" customHeight="1" x14ac:dyDescent="0.1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ht="17.25" customHeight="1" x14ac:dyDescent="0.1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ht="17.25" customHeight="1" x14ac:dyDescent="0.1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ht="17.25" customHeight="1" x14ac:dyDescent="0.1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ht="17.25" customHeight="1" x14ac:dyDescent="0.1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ht="17.25" customHeight="1" x14ac:dyDescent="0.1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ht="17.25" customHeight="1" x14ac:dyDescent="0.1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ht="17.25" customHeight="1" x14ac:dyDescent="0.1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ht="17.25" customHeight="1" x14ac:dyDescent="0.1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ht="17.25" customHeight="1" x14ac:dyDescent="0.1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ht="17.25" customHeight="1" x14ac:dyDescent="0.1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ht="17.25" customHeight="1" x14ac:dyDescent="0.1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ht="17.25" customHeight="1" x14ac:dyDescent="0.1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ht="17.25" customHeight="1" x14ac:dyDescent="0.1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ht="17.25" customHeight="1" x14ac:dyDescent="0.1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ht="17.25" customHeight="1" x14ac:dyDescent="0.1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ht="17.25" customHeight="1" x14ac:dyDescent="0.1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ht="17.25" customHeight="1" x14ac:dyDescent="0.1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ht="17.25" customHeight="1" x14ac:dyDescent="0.1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ht="17.25" customHeight="1" x14ac:dyDescent="0.1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ht="17.25" customHeight="1" x14ac:dyDescent="0.1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ht="17.25" customHeight="1" x14ac:dyDescent="0.1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ht="17.25" customHeight="1" x14ac:dyDescent="0.1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ht="17.25" customHeight="1" x14ac:dyDescent="0.1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ht="17.25" customHeight="1" x14ac:dyDescent="0.1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ht="17.25" customHeight="1" x14ac:dyDescent="0.1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ht="17.25" customHeight="1" x14ac:dyDescent="0.1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ht="17.25" customHeight="1" x14ac:dyDescent="0.1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ht="17.25" customHeight="1" x14ac:dyDescent="0.1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ht="17.25" customHeight="1" x14ac:dyDescent="0.1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ht="17.25" customHeight="1" x14ac:dyDescent="0.1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7.25" customHeight="1" x14ac:dyDescent="0.1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7.25" customHeight="1" x14ac:dyDescent="0.1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7.25" customHeight="1" x14ac:dyDescent="0.1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7.25" customHeight="1" x14ac:dyDescent="0.1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7.25" customHeight="1" x14ac:dyDescent="0.1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7.25" customHeight="1" x14ac:dyDescent="0.1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7.25" customHeight="1" x14ac:dyDescent="0.1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7.25" customHeight="1" x14ac:dyDescent="0.1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7.25" customHeight="1" x14ac:dyDescent="0.1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7.25" customHeight="1" x14ac:dyDescent="0.1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7.25" customHeight="1" x14ac:dyDescent="0.1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7.25" customHeight="1" x14ac:dyDescent="0.1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7.25" customHeight="1" x14ac:dyDescent="0.1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7.25" customHeight="1" x14ac:dyDescent="0.1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7.25" customHeight="1" x14ac:dyDescent="0.1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7.25" customHeight="1" x14ac:dyDescent="0.1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7.25" customHeight="1" x14ac:dyDescent="0.1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7.25" customHeight="1" x14ac:dyDescent="0.1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7.25" customHeight="1" x14ac:dyDescent="0.1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7.25" customHeight="1" x14ac:dyDescent="0.1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7.25" customHeight="1" x14ac:dyDescent="0.1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7.25" customHeight="1" x14ac:dyDescent="0.1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7.25" customHeight="1" x14ac:dyDescent="0.1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7.25" customHeight="1" x14ac:dyDescent="0.1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7.25" customHeight="1" x14ac:dyDescent="0.1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7.25" customHeight="1" x14ac:dyDescent="0.1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7.25" customHeight="1" x14ac:dyDescent="0.1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7.25" customHeight="1" x14ac:dyDescent="0.1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7.25" customHeight="1" x14ac:dyDescent="0.1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7.25" customHeight="1" x14ac:dyDescent="0.1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7.25" customHeight="1" x14ac:dyDescent="0.1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7.25" customHeight="1" x14ac:dyDescent="0.1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7.25" customHeight="1" x14ac:dyDescent="0.1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7.25" customHeight="1" x14ac:dyDescent="0.1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7.25" customHeight="1" x14ac:dyDescent="0.1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7.25" customHeight="1" x14ac:dyDescent="0.1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7.25" customHeight="1" x14ac:dyDescent="0.1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7.25" customHeight="1" x14ac:dyDescent="0.1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7.25" customHeight="1" x14ac:dyDescent="0.1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7.25" customHeight="1" x14ac:dyDescent="0.1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44" activePane="bottomLeft" state="frozen"/>
      <selection pane="bottomLeft" activeCell="C2" sqref="C2"/>
    </sheetView>
  </sheetViews>
  <sheetFormatPr baseColWidth="10" defaultColWidth="8.83203125" defaultRowHeight="15" x14ac:dyDescent="0.2"/>
  <cols>
    <col min="1" max="1" width="21.33203125" style="114" bestFit="1" customWidth="1"/>
    <col min="2" max="2" width="19.83203125" bestFit="1" customWidth="1"/>
    <col min="3" max="3" width="19.83203125" style="89" customWidth="1"/>
    <col min="5" max="5" width="16.1640625" style="89" customWidth="1"/>
    <col min="6" max="6" width="15.1640625" style="90" customWidth="1"/>
    <col min="7" max="7" width="27.5" customWidth="1"/>
    <col min="8" max="8" width="32.83203125" customWidth="1"/>
    <col min="9" max="9" width="16.83203125" style="114" bestFit="1" customWidth="1"/>
    <col min="10" max="10" width="18.6640625" customWidth="1"/>
    <col min="11" max="12" width="12.33203125" bestFit="1" customWidth="1"/>
  </cols>
  <sheetData>
    <row r="1" spans="1:11" s="103" customFormat="1" x14ac:dyDescent="0.2">
      <c r="A1" s="124" t="s">
        <v>106</v>
      </c>
      <c r="B1" s="125"/>
      <c r="C1" s="124"/>
      <c r="D1" s="125"/>
      <c r="E1" s="125"/>
      <c r="F1" s="125"/>
      <c r="G1" s="125"/>
      <c r="H1" s="125"/>
      <c r="I1" s="125"/>
      <c r="J1" s="125"/>
    </row>
    <row r="2" spans="1:11" s="103" customFormat="1" x14ac:dyDescent="0.2">
      <c r="A2" s="166" t="s">
        <v>137</v>
      </c>
      <c r="B2" s="167" t="s">
        <v>107</v>
      </c>
      <c r="C2" s="167" t="s">
        <v>46</v>
      </c>
      <c r="D2" s="167" t="s">
        <v>91</v>
      </c>
      <c r="E2" s="167" t="s">
        <v>108</v>
      </c>
      <c r="F2" s="167" t="s">
        <v>114</v>
      </c>
      <c r="G2" s="167" t="s">
        <v>115</v>
      </c>
      <c r="H2" s="167" t="s">
        <v>116</v>
      </c>
      <c r="I2" s="167" t="s">
        <v>182</v>
      </c>
      <c r="J2" s="168" t="s">
        <v>142</v>
      </c>
      <c r="K2" s="104"/>
    </row>
    <row r="3" spans="1:11" x14ac:dyDescent="0.2">
      <c r="A3" s="169" t="s">
        <v>138</v>
      </c>
      <c r="B3" s="170" t="s">
        <v>0</v>
      </c>
      <c r="C3" s="170" t="s">
        <v>51</v>
      </c>
      <c r="D3" s="171">
        <v>41456</v>
      </c>
      <c r="E3" s="172">
        <f>MONTH(D3)</f>
        <v>7</v>
      </c>
      <c r="F3" s="172" t="s">
        <v>111</v>
      </c>
      <c r="G3" s="170" t="s">
        <v>102</v>
      </c>
      <c r="H3" s="170" t="s">
        <v>105</v>
      </c>
      <c r="I3" s="170" t="s">
        <v>33</v>
      </c>
      <c r="J3" s="173">
        <v>1473589.0469999998</v>
      </c>
      <c r="K3" s="93"/>
    </row>
    <row r="4" spans="1:11" x14ac:dyDescent="0.2">
      <c r="A4" s="174" t="s">
        <v>138</v>
      </c>
      <c r="B4" s="175" t="s">
        <v>0</v>
      </c>
      <c r="C4" s="175" t="s">
        <v>51</v>
      </c>
      <c r="D4" s="176">
        <v>41487</v>
      </c>
      <c r="E4" s="177">
        <f t="shared" ref="E4:E62" si="0">MONTH(D4)</f>
        <v>8</v>
      </c>
      <c r="F4" s="177" t="s">
        <v>111</v>
      </c>
      <c r="G4" s="175" t="s">
        <v>102</v>
      </c>
      <c r="H4" s="175" t="s">
        <v>105</v>
      </c>
      <c r="I4" s="175" t="s">
        <v>33</v>
      </c>
      <c r="J4" s="178">
        <v>1419296.1002499999</v>
      </c>
      <c r="K4" s="93"/>
    </row>
    <row r="5" spans="1:11" x14ac:dyDescent="0.2">
      <c r="A5" s="169" t="s">
        <v>138</v>
      </c>
      <c r="B5" s="170" t="s">
        <v>0</v>
      </c>
      <c r="C5" s="170" t="s">
        <v>51</v>
      </c>
      <c r="D5" s="171">
        <v>41518</v>
      </c>
      <c r="E5" s="172">
        <f t="shared" si="0"/>
        <v>9</v>
      </c>
      <c r="F5" s="172" t="s">
        <v>111</v>
      </c>
      <c r="G5" s="170" t="s">
        <v>102</v>
      </c>
      <c r="H5" s="170" t="s">
        <v>105</v>
      </c>
      <c r="I5" s="170" t="s">
        <v>33</v>
      </c>
      <c r="J5" s="173">
        <v>1310673.21</v>
      </c>
      <c r="K5" s="93"/>
    </row>
    <row r="6" spans="1:11" x14ac:dyDescent="0.2">
      <c r="A6" s="174" t="s">
        <v>138</v>
      </c>
      <c r="B6" s="175" t="s">
        <v>0</v>
      </c>
      <c r="C6" s="175" t="s">
        <v>51</v>
      </c>
      <c r="D6" s="176">
        <v>41548</v>
      </c>
      <c r="E6" s="177">
        <f t="shared" si="0"/>
        <v>10</v>
      </c>
      <c r="F6" s="177" t="s">
        <v>111</v>
      </c>
      <c r="G6" s="175" t="s">
        <v>102</v>
      </c>
      <c r="H6" s="175" t="s">
        <v>105</v>
      </c>
      <c r="I6" s="175" t="s">
        <v>33</v>
      </c>
      <c r="J6" s="178">
        <v>1301024.7319999998</v>
      </c>
      <c r="K6" s="93"/>
    </row>
    <row r="7" spans="1:11" x14ac:dyDescent="0.2">
      <c r="A7" s="169" t="s">
        <v>138</v>
      </c>
      <c r="B7" s="170" t="s">
        <v>0</v>
      </c>
      <c r="C7" s="170" t="s">
        <v>51</v>
      </c>
      <c r="D7" s="171">
        <v>41579</v>
      </c>
      <c r="E7" s="172">
        <f t="shared" si="0"/>
        <v>11</v>
      </c>
      <c r="F7" s="172" t="s">
        <v>111</v>
      </c>
      <c r="G7" s="170" t="s">
        <v>102</v>
      </c>
      <c r="H7" s="170" t="s">
        <v>105</v>
      </c>
      <c r="I7" s="170" t="s">
        <v>33</v>
      </c>
      <c r="J7" s="173">
        <v>1373822.8629999999</v>
      </c>
    </row>
    <row r="8" spans="1:11" x14ac:dyDescent="0.2">
      <c r="A8" s="174" t="s">
        <v>138</v>
      </c>
      <c r="B8" s="175" t="s">
        <v>0</v>
      </c>
      <c r="C8" s="175" t="s">
        <v>51</v>
      </c>
      <c r="D8" s="176">
        <v>41609</v>
      </c>
      <c r="E8" s="177">
        <f t="shared" si="0"/>
        <v>12</v>
      </c>
      <c r="F8" s="177" t="s">
        <v>111</v>
      </c>
      <c r="G8" s="175" t="s">
        <v>102</v>
      </c>
      <c r="H8" s="175" t="s">
        <v>105</v>
      </c>
      <c r="I8" s="175" t="s">
        <v>33</v>
      </c>
      <c r="J8" s="178">
        <v>1340623.0372500001</v>
      </c>
    </row>
    <row r="9" spans="1:11" x14ac:dyDescent="0.2">
      <c r="A9" s="169" t="s">
        <v>138</v>
      </c>
      <c r="B9" s="170" t="s">
        <v>0</v>
      </c>
      <c r="C9" s="170" t="s">
        <v>51</v>
      </c>
      <c r="D9" s="171">
        <v>41640</v>
      </c>
      <c r="E9" s="172">
        <f t="shared" si="0"/>
        <v>1</v>
      </c>
      <c r="F9" s="172" t="s">
        <v>111</v>
      </c>
      <c r="G9" s="170" t="s">
        <v>102</v>
      </c>
      <c r="H9" s="170" t="s">
        <v>105</v>
      </c>
      <c r="I9" s="170" t="s">
        <v>33</v>
      </c>
      <c r="J9" s="173">
        <v>1948962.5522499997</v>
      </c>
    </row>
    <row r="10" spans="1:11" x14ac:dyDescent="0.2">
      <c r="A10" s="174" t="s">
        <v>138</v>
      </c>
      <c r="B10" s="175" t="s">
        <v>0</v>
      </c>
      <c r="C10" s="175" t="s">
        <v>51</v>
      </c>
      <c r="D10" s="176">
        <v>41671</v>
      </c>
      <c r="E10" s="177">
        <f t="shared" si="0"/>
        <v>2</v>
      </c>
      <c r="F10" s="177" t="s">
        <v>111</v>
      </c>
      <c r="G10" s="175" t="s">
        <v>102</v>
      </c>
      <c r="H10" s="175" t="s">
        <v>105</v>
      </c>
      <c r="I10" s="175" t="s">
        <v>33</v>
      </c>
      <c r="J10" s="178">
        <v>1725161.6969999999</v>
      </c>
    </row>
    <row r="11" spans="1:11" x14ac:dyDescent="0.2">
      <c r="A11" s="169" t="s">
        <v>138</v>
      </c>
      <c r="B11" s="170" t="s">
        <v>0</v>
      </c>
      <c r="C11" s="170" t="s">
        <v>51</v>
      </c>
      <c r="D11" s="171">
        <v>41699</v>
      </c>
      <c r="E11" s="172">
        <f t="shared" si="0"/>
        <v>3</v>
      </c>
      <c r="F11" s="172" t="s">
        <v>111</v>
      </c>
      <c r="G11" s="170" t="s">
        <v>102</v>
      </c>
      <c r="H11" s="170" t="s">
        <v>105</v>
      </c>
      <c r="I11" s="170" t="s">
        <v>33</v>
      </c>
      <c r="J11" s="173">
        <v>1818208.6194999998</v>
      </c>
    </row>
    <row r="12" spans="1:11" x14ac:dyDescent="0.2">
      <c r="A12" s="174" t="s">
        <v>138</v>
      </c>
      <c r="B12" s="175" t="s">
        <v>0</v>
      </c>
      <c r="C12" s="175" t="s">
        <v>51</v>
      </c>
      <c r="D12" s="176">
        <v>41730</v>
      </c>
      <c r="E12" s="177">
        <f t="shared" si="0"/>
        <v>4</v>
      </c>
      <c r="F12" s="177" t="s">
        <v>111</v>
      </c>
      <c r="G12" s="175" t="s">
        <v>102</v>
      </c>
      <c r="H12" s="175" t="s">
        <v>105</v>
      </c>
      <c r="I12" s="175" t="s">
        <v>33</v>
      </c>
      <c r="J12" s="178">
        <v>1328501.68325</v>
      </c>
    </row>
    <row r="13" spans="1:11" x14ac:dyDescent="0.2">
      <c r="A13" s="169" t="s">
        <v>138</v>
      </c>
      <c r="B13" s="170" t="s">
        <v>0</v>
      </c>
      <c r="C13" s="170" t="s">
        <v>51</v>
      </c>
      <c r="D13" s="171">
        <v>41760</v>
      </c>
      <c r="E13" s="172">
        <f t="shared" si="0"/>
        <v>5</v>
      </c>
      <c r="F13" s="172" t="s">
        <v>111</v>
      </c>
      <c r="G13" s="170" t="s">
        <v>102</v>
      </c>
      <c r="H13" s="170" t="s">
        <v>105</v>
      </c>
      <c r="I13" s="170" t="s">
        <v>33</v>
      </c>
      <c r="J13" s="173">
        <v>1344117.2814999998</v>
      </c>
    </row>
    <row r="14" spans="1:11" x14ac:dyDescent="0.2">
      <c r="A14" s="174" t="s">
        <v>138</v>
      </c>
      <c r="B14" s="175" t="s">
        <v>0</v>
      </c>
      <c r="C14" s="175" t="s">
        <v>51</v>
      </c>
      <c r="D14" s="176">
        <v>41791</v>
      </c>
      <c r="E14" s="177">
        <f t="shared" si="0"/>
        <v>6</v>
      </c>
      <c r="F14" s="177" t="s">
        <v>111</v>
      </c>
      <c r="G14" s="175" t="s">
        <v>102</v>
      </c>
      <c r="H14" s="175" t="s">
        <v>105</v>
      </c>
      <c r="I14" s="175" t="s">
        <v>33</v>
      </c>
      <c r="J14" s="178">
        <v>1291609.1335</v>
      </c>
    </row>
    <row r="15" spans="1:11" s="89" customFormat="1" x14ac:dyDescent="0.2">
      <c r="A15" s="169" t="s">
        <v>138</v>
      </c>
      <c r="B15" s="170" t="s">
        <v>0</v>
      </c>
      <c r="C15" s="170" t="s">
        <v>51</v>
      </c>
      <c r="D15" s="171">
        <v>41456</v>
      </c>
      <c r="E15" s="172">
        <f t="shared" si="0"/>
        <v>7</v>
      </c>
      <c r="F15" s="172" t="s">
        <v>111</v>
      </c>
      <c r="G15" s="170" t="s">
        <v>102</v>
      </c>
      <c r="H15" s="170" t="s">
        <v>104</v>
      </c>
      <c r="I15" s="170" t="s">
        <v>33</v>
      </c>
      <c r="J15" s="173">
        <v>1620947.9516999999</v>
      </c>
    </row>
    <row r="16" spans="1:11" s="89" customFormat="1" x14ac:dyDescent="0.2">
      <c r="A16" s="174" t="s">
        <v>138</v>
      </c>
      <c r="B16" s="175" t="s">
        <v>0</v>
      </c>
      <c r="C16" s="175" t="s">
        <v>51</v>
      </c>
      <c r="D16" s="176">
        <v>41487</v>
      </c>
      <c r="E16" s="177">
        <f t="shared" si="0"/>
        <v>8</v>
      </c>
      <c r="F16" s="177" t="s">
        <v>111</v>
      </c>
      <c r="G16" s="175" t="s">
        <v>102</v>
      </c>
      <c r="H16" s="175" t="s">
        <v>104</v>
      </c>
      <c r="I16" s="175" t="s">
        <v>33</v>
      </c>
      <c r="J16" s="178">
        <v>1561225.710275</v>
      </c>
    </row>
    <row r="17" spans="1:10" s="89" customFormat="1" x14ac:dyDescent="0.2">
      <c r="A17" s="169" t="s">
        <v>138</v>
      </c>
      <c r="B17" s="170" t="s">
        <v>0</v>
      </c>
      <c r="C17" s="170" t="s">
        <v>51</v>
      </c>
      <c r="D17" s="171">
        <v>41518</v>
      </c>
      <c r="E17" s="172">
        <f t="shared" si="0"/>
        <v>9</v>
      </c>
      <c r="F17" s="172" t="s">
        <v>111</v>
      </c>
      <c r="G17" s="170" t="s">
        <v>102</v>
      </c>
      <c r="H17" s="170" t="s">
        <v>104</v>
      </c>
      <c r="I17" s="170" t="s">
        <v>33</v>
      </c>
      <c r="J17" s="173">
        <v>1441740.531</v>
      </c>
    </row>
    <row r="18" spans="1:10" s="89" customFormat="1" x14ac:dyDescent="0.2">
      <c r="A18" s="174" t="s">
        <v>138</v>
      </c>
      <c r="B18" s="175" t="s">
        <v>0</v>
      </c>
      <c r="C18" s="175" t="s">
        <v>51</v>
      </c>
      <c r="D18" s="176">
        <v>41548</v>
      </c>
      <c r="E18" s="177">
        <f t="shared" si="0"/>
        <v>10</v>
      </c>
      <c r="F18" s="177" t="s">
        <v>111</v>
      </c>
      <c r="G18" s="175" t="s">
        <v>102</v>
      </c>
      <c r="H18" s="175" t="s">
        <v>104</v>
      </c>
      <c r="I18" s="175" t="s">
        <v>33</v>
      </c>
      <c r="J18" s="178">
        <v>1431127.2052</v>
      </c>
    </row>
    <row r="19" spans="1:10" s="89" customFormat="1" x14ac:dyDescent="0.2">
      <c r="A19" s="169" t="s">
        <v>138</v>
      </c>
      <c r="B19" s="170" t="s">
        <v>0</v>
      </c>
      <c r="C19" s="170" t="s">
        <v>51</v>
      </c>
      <c r="D19" s="171">
        <v>41579</v>
      </c>
      <c r="E19" s="172">
        <f t="shared" si="0"/>
        <v>11</v>
      </c>
      <c r="F19" s="172" t="s">
        <v>111</v>
      </c>
      <c r="G19" s="170" t="s">
        <v>102</v>
      </c>
      <c r="H19" s="170" t="s">
        <v>104</v>
      </c>
      <c r="I19" s="170" t="s">
        <v>33</v>
      </c>
      <c r="J19" s="173">
        <v>1511205.1492999999</v>
      </c>
    </row>
    <row r="20" spans="1:10" s="89" customFormat="1" x14ac:dyDescent="0.2">
      <c r="A20" s="174" t="s">
        <v>138</v>
      </c>
      <c r="B20" s="175" t="s">
        <v>0</v>
      </c>
      <c r="C20" s="175" t="s">
        <v>51</v>
      </c>
      <c r="D20" s="176">
        <v>41609</v>
      </c>
      <c r="E20" s="177">
        <f t="shared" si="0"/>
        <v>12</v>
      </c>
      <c r="F20" s="177" t="s">
        <v>111</v>
      </c>
      <c r="G20" s="175" t="s">
        <v>102</v>
      </c>
      <c r="H20" s="175" t="s">
        <v>104</v>
      </c>
      <c r="I20" s="175" t="s">
        <v>33</v>
      </c>
      <c r="J20" s="178">
        <v>1474685.3409750003</v>
      </c>
    </row>
    <row r="21" spans="1:10" s="89" customFormat="1" x14ac:dyDescent="0.2">
      <c r="A21" s="169" t="s">
        <v>138</v>
      </c>
      <c r="B21" s="170" t="s">
        <v>0</v>
      </c>
      <c r="C21" s="170" t="s">
        <v>51</v>
      </c>
      <c r="D21" s="171">
        <v>41640</v>
      </c>
      <c r="E21" s="172">
        <f t="shared" si="0"/>
        <v>1</v>
      </c>
      <c r="F21" s="172" t="s">
        <v>111</v>
      </c>
      <c r="G21" s="170" t="s">
        <v>102</v>
      </c>
      <c r="H21" s="170" t="s">
        <v>104</v>
      </c>
      <c r="I21" s="170" t="s">
        <v>33</v>
      </c>
      <c r="J21" s="173">
        <v>2143858.8074749997</v>
      </c>
    </row>
    <row r="22" spans="1:10" s="89" customFormat="1" x14ac:dyDescent="0.2">
      <c r="A22" s="174" t="s">
        <v>138</v>
      </c>
      <c r="B22" s="175" t="s">
        <v>0</v>
      </c>
      <c r="C22" s="175" t="s">
        <v>51</v>
      </c>
      <c r="D22" s="176">
        <v>41671</v>
      </c>
      <c r="E22" s="177">
        <f t="shared" si="0"/>
        <v>2</v>
      </c>
      <c r="F22" s="177" t="s">
        <v>111</v>
      </c>
      <c r="G22" s="175" t="s">
        <v>102</v>
      </c>
      <c r="H22" s="175" t="s">
        <v>104</v>
      </c>
      <c r="I22" s="175" t="s">
        <v>33</v>
      </c>
      <c r="J22" s="178">
        <v>1897677.8667000001</v>
      </c>
    </row>
    <row r="23" spans="1:10" s="89" customFormat="1" x14ac:dyDescent="0.2">
      <c r="A23" s="169" t="s">
        <v>138</v>
      </c>
      <c r="B23" s="170" t="s">
        <v>0</v>
      </c>
      <c r="C23" s="170" t="s">
        <v>51</v>
      </c>
      <c r="D23" s="171">
        <v>41699</v>
      </c>
      <c r="E23" s="172">
        <f t="shared" si="0"/>
        <v>3</v>
      </c>
      <c r="F23" s="172" t="s">
        <v>111</v>
      </c>
      <c r="G23" s="170" t="s">
        <v>102</v>
      </c>
      <c r="H23" s="170" t="s">
        <v>104</v>
      </c>
      <c r="I23" s="170" t="s">
        <v>33</v>
      </c>
      <c r="J23" s="173">
        <v>2000029.4814499998</v>
      </c>
    </row>
    <row r="24" spans="1:10" s="89" customFormat="1" x14ac:dyDescent="0.2">
      <c r="A24" s="174" t="s">
        <v>138</v>
      </c>
      <c r="B24" s="175" t="s">
        <v>0</v>
      </c>
      <c r="C24" s="175" t="s">
        <v>51</v>
      </c>
      <c r="D24" s="176">
        <v>41730</v>
      </c>
      <c r="E24" s="177">
        <f t="shared" si="0"/>
        <v>4</v>
      </c>
      <c r="F24" s="177" t="s">
        <v>111</v>
      </c>
      <c r="G24" s="175" t="s">
        <v>102</v>
      </c>
      <c r="H24" s="175" t="s">
        <v>104</v>
      </c>
      <c r="I24" s="175" t="s">
        <v>33</v>
      </c>
      <c r="J24" s="178">
        <v>1461351.8515750002</v>
      </c>
    </row>
    <row r="25" spans="1:10" s="89" customFormat="1" x14ac:dyDescent="0.2">
      <c r="A25" s="169" t="s">
        <v>138</v>
      </c>
      <c r="B25" s="170" t="s">
        <v>0</v>
      </c>
      <c r="C25" s="170" t="s">
        <v>51</v>
      </c>
      <c r="D25" s="171">
        <v>41760</v>
      </c>
      <c r="E25" s="172">
        <f t="shared" si="0"/>
        <v>5</v>
      </c>
      <c r="F25" s="172" t="s">
        <v>111</v>
      </c>
      <c r="G25" s="170" t="s">
        <v>102</v>
      </c>
      <c r="H25" s="170" t="s">
        <v>104</v>
      </c>
      <c r="I25" s="170" t="s">
        <v>33</v>
      </c>
      <c r="J25" s="173">
        <v>1478529.0096499999</v>
      </c>
    </row>
    <row r="26" spans="1:10" s="89" customFormat="1" x14ac:dyDescent="0.2">
      <c r="A26" s="174" t="s">
        <v>138</v>
      </c>
      <c r="B26" s="175" t="s">
        <v>0</v>
      </c>
      <c r="C26" s="175" t="s">
        <v>51</v>
      </c>
      <c r="D26" s="176">
        <v>41791</v>
      </c>
      <c r="E26" s="177">
        <f t="shared" si="0"/>
        <v>6</v>
      </c>
      <c r="F26" s="177" t="s">
        <v>111</v>
      </c>
      <c r="G26" s="175" t="s">
        <v>102</v>
      </c>
      <c r="H26" s="175" t="s">
        <v>104</v>
      </c>
      <c r="I26" s="175" t="s">
        <v>33</v>
      </c>
      <c r="J26" s="178">
        <v>1420770.04685</v>
      </c>
    </row>
    <row r="27" spans="1:10" x14ac:dyDescent="0.2">
      <c r="A27" s="169" t="s">
        <v>138</v>
      </c>
      <c r="B27" s="170" t="s">
        <v>0</v>
      </c>
      <c r="C27" s="170" t="s">
        <v>51</v>
      </c>
      <c r="D27" s="171">
        <v>41456</v>
      </c>
      <c r="E27" s="172">
        <f t="shared" si="0"/>
        <v>7</v>
      </c>
      <c r="F27" s="172" t="s">
        <v>111</v>
      </c>
      <c r="G27" s="170" t="s">
        <v>101</v>
      </c>
      <c r="H27" s="170" t="s">
        <v>105</v>
      </c>
      <c r="I27" s="170" t="s">
        <v>33</v>
      </c>
      <c r="J27" s="173">
        <v>567331.78309499996</v>
      </c>
    </row>
    <row r="28" spans="1:10" x14ac:dyDescent="0.2">
      <c r="A28" s="174" t="s">
        <v>138</v>
      </c>
      <c r="B28" s="175" t="s">
        <v>0</v>
      </c>
      <c r="C28" s="175" t="s">
        <v>51</v>
      </c>
      <c r="D28" s="176">
        <v>41487</v>
      </c>
      <c r="E28" s="177">
        <f t="shared" si="0"/>
        <v>8</v>
      </c>
      <c r="F28" s="177" t="s">
        <v>111</v>
      </c>
      <c r="G28" s="175" t="s">
        <v>101</v>
      </c>
      <c r="H28" s="175" t="s">
        <v>105</v>
      </c>
      <c r="I28" s="175" t="s">
        <v>33</v>
      </c>
      <c r="J28" s="178">
        <v>546428.99859624996</v>
      </c>
    </row>
    <row r="29" spans="1:10" x14ac:dyDescent="0.2">
      <c r="A29" s="169" t="s">
        <v>138</v>
      </c>
      <c r="B29" s="170" t="s">
        <v>0</v>
      </c>
      <c r="C29" s="170" t="s">
        <v>51</v>
      </c>
      <c r="D29" s="171">
        <v>41518</v>
      </c>
      <c r="E29" s="172">
        <f t="shared" si="0"/>
        <v>9</v>
      </c>
      <c r="F29" s="172" t="s">
        <v>111</v>
      </c>
      <c r="G29" s="170" t="s">
        <v>101</v>
      </c>
      <c r="H29" s="170" t="s">
        <v>105</v>
      </c>
      <c r="I29" s="170" t="s">
        <v>33</v>
      </c>
      <c r="J29" s="173">
        <v>504609.18584999995</v>
      </c>
    </row>
    <row r="30" spans="1:10" x14ac:dyDescent="0.2">
      <c r="A30" s="174" t="s">
        <v>138</v>
      </c>
      <c r="B30" s="175" t="s">
        <v>0</v>
      </c>
      <c r="C30" s="175" t="s">
        <v>51</v>
      </c>
      <c r="D30" s="176">
        <v>41548</v>
      </c>
      <c r="E30" s="177">
        <f t="shared" si="0"/>
        <v>10</v>
      </c>
      <c r="F30" s="177" t="s">
        <v>111</v>
      </c>
      <c r="G30" s="175" t="s">
        <v>101</v>
      </c>
      <c r="H30" s="175" t="s">
        <v>105</v>
      </c>
      <c r="I30" s="175" t="s">
        <v>33</v>
      </c>
      <c r="J30" s="178">
        <v>500894.52181999997</v>
      </c>
    </row>
    <row r="31" spans="1:10" x14ac:dyDescent="0.2">
      <c r="A31" s="169" t="s">
        <v>138</v>
      </c>
      <c r="B31" s="170" t="s">
        <v>0</v>
      </c>
      <c r="C31" s="170" t="s">
        <v>51</v>
      </c>
      <c r="D31" s="171">
        <v>41579</v>
      </c>
      <c r="E31" s="172">
        <f t="shared" si="0"/>
        <v>11</v>
      </c>
      <c r="F31" s="172" t="s">
        <v>111</v>
      </c>
      <c r="G31" s="170" t="s">
        <v>101</v>
      </c>
      <c r="H31" s="170" t="s">
        <v>105</v>
      </c>
      <c r="I31" s="170" t="s">
        <v>33</v>
      </c>
      <c r="J31" s="173">
        <v>528921.80225499999</v>
      </c>
    </row>
    <row r="32" spans="1:10" x14ac:dyDescent="0.2">
      <c r="A32" s="174" t="s">
        <v>138</v>
      </c>
      <c r="B32" s="175" t="s">
        <v>0</v>
      </c>
      <c r="C32" s="175" t="s">
        <v>51</v>
      </c>
      <c r="D32" s="176">
        <v>41609</v>
      </c>
      <c r="E32" s="177">
        <f t="shared" si="0"/>
        <v>12</v>
      </c>
      <c r="F32" s="177" t="s">
        <v>111</v>
      </c>
      <c r="G32" s="175" t="s">
        <v>101</v>
      </c>
      <c r="H32" s="175" t="s">
        <v>105</v>
      </c>
      <c r="I32" s="175" t="s">
        <v>33</v>
      </c>
      <c r="J32" s="178">
        <v>516139.86934125004</v>
      </c>
    </row>
    <row r="33" spans="1:10" x14ac:dyDescent="0.2">
      <c r="A33" s="169" t="s">
        <v>138</v>
      </c>
      <c r="B33" s="170" t="s">
        <v>0</v>
      </c>
      <c r="C33" s="170" t="s">
        <v>51</v>
      </c>
      <c r="D33" s="171">
        <v>41640</v>
      </c>
      <c r="E33" s="172">
        <f t="shared" si="0"/>
        <v>1</v>
      </c>
      <c r="F33" s="172" t="s">
        <v>111</v>
      </c>
      <c r="G33" s="170" t="s">
        <v>101</v>
      </c>
      <c r="H33" s="170" t="s">
        <v>105</v>
      </c>
      <c r="I33" s="170" t="s">
        <v>33</v>
      </c>
      <c r="J33" s="173">
        <v>750350.5826162498</v>
      </c>
    </row>
    <row r="34" spans="1:10" x14ac:dyDescent="0.2">
      <c r="A34" s="174" t="s">
        <v>138</v>
      </c>
      <c r="B34" s="175" t="s">
        <v>0</v>
      </c>
      <c r="C34" s="175" t="s">
        <v>51</v>
      </c>
      <c r="D34" s="176">
        <v>41671</v>
      </c>
      <c r="E34" s="177">
        <f t="shared" si="0"/>
        <v>2</v>
      </c>
      <c r="F34" s="177" t="s">
        <v>111</v>
      </c>
      <c r="G34" s="175" t="s">
        <v>101</v>
      </c>
      <c r="H34" s="175" t="s">
        <v>105</v>
      </c>
      <c r="I34" s="175" t="s">
        <v>33</v>
      </c>
      <c r="J34" s="178">
        <v>664187.25334499998</v>
      </c>
    </row>
    <row r="35" spans="1:10" x14ac:dyDescent="0.2">
      <c r="A35" s="169" t="s">
        <v>138</v>
      </c>
      <c r="B35" s="170" t="s">
        <v>0</v>
      </c>
      <c r="C35" s="170" t="s">
        <v>51</v>
      </c>
      <c r="D35" s="171">
        <v>41699</v>
      </c>
      <c r="E35" s="172">
        <f t="shared" si="0"/>
        <v>3</v>
      </c>
      <c r="F35" s="172" t="s">
        <v>111</v>
      </c>
      <c r="G35" s="170" t="s">
        <v>101</v>
      </c>
      <c r="H35" s="170" t="s">
        <v>105</v>
      </c>
      <c r="I35" s="170" t="s">
        <v>33</v>
      </c>
      <c r="J35" s="173">
        <v>700010.31850749988</v>
      </c>
    </row>
    <row r="36" spans="1:10" x14ac:dyDescent="0.2">
      <c r="A36" s="174" t="s">
        <v>138</v>
      </c>
      <c r="B36" s="175" t="s">
        <v>0</v>
      </c>
      <c r="C36" s="175" t="s">
        <v>51</v>
      </c>
      <c r="D36" s="176">
        <v>41730</v>
      </c>
      <c r="E36" s="177">
        <f t="shared" si="0"/>
        <v>4</v>
      </c>
      <c r="F36" s="177" t="s">
        <v>111</v>
      </c>
      <c r="G36" s="175" t="s">
        <v>101</v>
      </c>
      <c r="H36" s="175" t="s">
        <v>105</v>
      </c>
      <c r="I36" s="175" t="s">
        <v>33</v>
      </c>
      <c r="J36" s="178">
        <v>511473.14805125003</v>
      </c>
    </row>
    <row r="37" spans="1:10" x14ac:dyDescent="0.2">
      <c r="A37" s="169" t="s">
        <v>138</v>
      </c>
      <c r="B37" s="170" t="s">
        <v>0</v>
      </c>
      <c r="C37" s="170" t="s">
        <v>51</v>
      </c>
      <c r="D37" s="171">
        <v>41760</v>
      </c>
      <c r="E37" s="172">
        <f t="shared" si="0"/>
        <v>5</v>
      </c>
      <c r="F37" s="172" t="s">
        <v>111</v>
      </c>
      <c r="G37" s="170" t="s">
        <v>101</v>
      </c>
      <c r="H37" s="170" t="s">
        <v>105</v>
      </c>
      <c r="I37" s="170" t="s">
        <v>33</v>
      </c>
      <c r="J37" s="173">
        <v>517485.15337749996</v>
      </c>
    </row>
    <row r="38" spans="1:10" x14ac:dyDescent="0.2">
      <c r="A38" s="174" t="s">
        <v>138</v>
      </c>
      <c r="B38" s="175" t="s">
        <v>0</v>
      </c>
      <c r="C38" s="175" t="s">
        <v>51</v>
      </c>
      <c r="D38" s="176">
        <v>41791</v>
      </c>
      <c r="E38" s="177">
        <f t="shared" si="0"/>
        <v>6</v>
      </c>
      <c r="F38" s="177" t="s">
        <v>111</v>
      </c>
      <c r="G38" s="175" t="s">
        <v>101</v>
      </c>
      <c r="H38" s="175" t="s">
        <v>105</v>
      </c>
      <c r="I38" s="175" t="s">
        <v>33</v>
      </c>
      <c r="J38" s="178">
        <v>497269.5163975</v>
      </c>
    </row>
    <row r="39" spans="1:10" x14ac:dyDescent="0.2">
      <c r="A39" s="169" t="s">
        <v>138</v>
      </c>
      <c r="B39" s="170" t="s">
        <v>0</v>
      </c>
      <c r="C39" s="170" t="s">
        <v>51</v>
      </c>
      <c r="D39" s="171">
        <v>41456</v>
      </c>
      <c r="E39" s="172">
        <f t="shared" si="0"/>
        <v>7</v>
      </c>
      <c r="F39" s="172" t="s">
        <v>111</v>
      </c>
      <c r="G39" s="170" t="s">
        <v>101</v>
      </c>
      <c r="H39" s="170" t="s">
        <v>104</v>
      </c>
      <c r="I39" s="170" t="s">
        <v>33</v>
      </c>
      <c r="J39" s="173">
        <v>955954.05451507494</v>
      </c>
    </row>
    <row r="40" spans="1:10" x14ac:dyDescent="0.2">
      <c r="A40" s="174" t="s">
        <v>138</v>
      </c>
      <c r="B40" s="175" t="s">
        <v>0</v>
      </c>
      <c r="C40" s="175" t="s">
        <v>51</v>
      </c>
      <c r="D40" s="176">
        <v>41487</v>
      </c>
      <c r="E40" s="177">
        <f t="shared" si="0"/>
        <v>8</v>
      </c>
      <c r="F40" s="177" t="s">
        <v>111</v>
      </c>
      <c r="G40" s="175" t="s">
        <v>101</v>
      </c>
      <c r="H40" s="175" t="s">
        <v>104</v>
      </c>
      <c r="I40" s="175" t="s">
        <v>33</v>
      </c>
      <c r="J40" s="178">
        <v>920732.86263468117</v>
      </c>
    </row>
    <row r="41" spans="1:10" x14ac:dyDescent="0.2">
      <c r="A41" s="169" t="s">
        <v>138</v>
      </c>
      <c r="B41" s="170" t="s">
        <v>0</v>
      </c>
      <c r="C41" s="170" t="s">
        <v>51</v>
      </c>
      <c r="D41" s="171">
        <v>41518</v>
      </c>
      <c r="E41" s="172">
        <f t="shared" si="0"/>
        <v>9</v>
      </c>
      <c r="F41" s="172" t="s">
        <v>111</v>
      </c>
      <c r="G41" s="170" t="s">
        <v>101</v>
      </c>
      <c r="H41" s="170" t="s">
        <v>104</v>
      </c>
      <c r="I41" s="170" t="s">
        <v>33</v>
      </c>
      <c r="J41" s="173">
        <v>850266.47815724998</v>
      </c>
    </row>
    <row r="42" spans="1:10" x14ac:dyDescent="0.2">
      <c r="A42" s="174" t="s">
        <v>138</v>
      </c>
      <c r="B42" s="175" t="s">
        <v>0</v>
      </c>
      <c r="C42" s="175" t="s">
        <v>51</v>
      </c>
      <c r="D42" s="176">
        <v>41548</v>
      </c>
      <c r="E42" s="177">
        <f t="shared" si="0"/>
        <v>10</v>
      </c>
      <c r="F42" s="177" t="s">
        <v>111</v>
      </c>
      <c r="G42" s="175" t="s">
        <v>101</v>
      </c>
      <c r="H42" s="175" t="s">
        <v>104</v>
      </c>
      <c r="I42" s="175" t="s">
        <v>33</v>
      </c>
      <c r="J42" s="178">
        <v>844007.26926670002</v>
      </c>
    </row>
    <row r="43" spans="1:10" x14ac:dyDescent="0.2">
      <c r="A43" s="169" t="s">
        <v>138</v>
      </c>
      <c r="B43" s="170" t="s">
        <v>0</v>
      </c>
      <c r="C43" s="170" t="s">
        <v>51</v>
      </c>
      <c r="D43" s="171">
        <v>41579</v>
      </c>
      <c r="E43" s="172">
        <f t="shared" si="0"/>
        <v>11</v>
      </c>
      <c r="F43" s="172" t="s">
        <v>111</v>
      </c>
      <c r="G43" s="170" t="s">
        <v>101</v>
      </c>
      <c r="H43" s="170" t="s">
        <v>104</v>
      </c>
      <c r="I43" s="170" t="s">
        <v>33</v>
      </c>
      <c r="J43" s="173">
        <v>891233.23679967504</v>
      </c>
    </row>
    <row r="44" spans="1:10" x14ac:dyDescent="0.2">
      <c r="A44" s="174" t="s">
        <v>138</v>
      </c>
      <c r="B44" s="175" t="s">
        <v>0</v>
      </c>
      <c r="C44" s="175" t="s">
        <v>51</v>
      </c>
      <c r="D44" s="176">
        <v>41609</v>
      </c>
      <c r="E44" s="177">
        <f t="shared" si="0"/>
        <v>12</v>
      </c>
      <c r="F44" s="177" t="s">
        <v>111</v>
      </c>
      <c r="G44" s="175" t="s">
        <v>101</v>
      </c>
      <c r="H44" s="175" t="s">
        <v>104</v>
      </c>
      <c r="I44" s="175" t="s">
        <v>33</v>
      </c>
      <c r="J44" s="178">
        <v>869695.6798400064</v>
      </c>
    </row>
    <row r="45" spans="1:10" x14ac:dyDescent="0.2">
      <c r="A45" s="169" t="s">
        <v>138</v>
      </c>
      <c r="B45" s="170" t="s">
        <v>0</v>
      </c>
      <c r="C45" s="170" t="s">
        <v>51</v>
      </c>
      <c r="D45" s="171">
        <v>41640</v>
      </c>
      <c r="E45" s="172">
        <f t="shared" si="0"/>
        <v>1</v>
      </c>
      <c r="F45" s="172" t="s">
        <v>111</v>
      </c>
      <c r="G45" s="170" t="s">
        <v>101</v>
      </c>
      <c r="H45" s="170" t="s">
        <v>104</v>
      </c>
      <c r="I45" s="170" t="s">
        <v>33</v>
      </c>
      <c r="J45" s="173">
        <v>1264340.7317083809</v>
      </c>
    </row>
    <row r="46" spans="1:10" x14ac:dyDescent="0.2">
      <c r="A46" s="174" t="s">
        <v>138</v>
      </c>
      <c r="B46" s="175" t="s">
        <v>0</v>
      </c>
      <c r="C46" s="175" t="s">
        <v>51</v>
      </c>
      <c r="D46" s="176">
        <v>41671</v>
      </c>
      <c r="E46" s="177">
        <f t="shared" si="0"/>
        <v>2</v>
      </c>
      <c r="F46" s="177" t="s">
        <v>111</v>
      </c>
      <c r="G46" s="175" t="s">
        <v>101</v>
      </c>
      <c r="H46" s="175" t="s">
        <v>104</v>
      </c>
      <c r="I46" s="175" t="s">
        <v>33</v>
      </c>
      <c r="J46" s="178">
        <v>1119155.521886325</v>
      </c>
    </row>
    <row r="47" spans="1:10" x14ac:dyDescent="0.2">
      <c r="A47" s="169" t="s">
        <v>138</v>
      </c>
      <c r="B47" s="170" t="s">
        <v>0</v>
      </c>
      <c r="C47" s="170" t="s">
        <v>51</v>
      </c>
      <c r="D47" s="171">
        <v>41699</v>
      </c>
      <c r="E47" s="172">
        <f t="shared" si="0"/>
        <v>3</v>
      </c>
      <c r="F47" s="172" t="s">
        <v>111</v>
      </c>
      <c r="G47" s="170" t="s">
        <v>101</v>
      </c>
      <c r="H47" s="170" t="s">
        <v>104</v>
      </c>
      <c r="I47" s="170" t="s">
        <v>33</v>
      </c>
      <c r="J47" s="173">
        <v>1179517.3866851374</v>
      </c>
    </row>
    <row r="48" spans="1:10" x14ac:dyDescent="0.2">
      <c r="A48" s="174" t="s">
        <v>138</v>
      </c>
      <c r="B48" s="175" t="s">
        <v>0</v>
      </c>
      <c r="C48" s="175" t="s">
        <v>51</v>
      </c>
      <c r="D48" s="176">
        <v>41730</v>
      </c>
      <c r="E48" s="177">
        <f t="shared" si="0"/>
        <v>4</v>
      </c>
      <c r="F48" s="177" t="s">
        <v>111</v>
      </c>
      <c r="G48" s="175" t="s">
        <v>101</v>
      </c>
      <c r="H48" s="175" t="s">
        <v>104</v>
      </c>
      <c r="I48" s="175" t="s">
        <v>33</v>
      </c>
      <c r="J48" s="178">
        <v>861832.25446635636</v>
      </c>
    </row>
    <row r="49" spans="1:10" x14ac:dyDescent="0.2">
      <c r="A49" s="169" t="s">
        <v>138</v>
      </c>
      <c r="B49" s="170" t="s">
        <v>0</v>
      </c>
      <c r="C49" s="170" t="s">
        <v>51</v>
      </c>
      <c r="D49" s="171">
        <v>41760</v>
      </c>
      <c r="E49" s="172">
        <f t="shared" si="0"/>
        <v>5</v>
      </c>
      <c r="F49" s="172" t="s">
        <v>111</v>
      </c>
      <c r="G49" s="170" t="s">
        <v>101</v>
      </c>
      <c r="H49" s="170" t="s">
        <v>104</v>
      </c>
      <c r="I49" s="170" t="s">
        <v>33</v>
      </c>
      <c r="J49" s="173">
        <v>871962.48344108742</v>
      </c>
    </row>
    <row r="50" spans="1:10" x14ac:dyDescent="0.2">
      <c r="A50" s="174" t="s">
        <v>138</v>
      </c>
      <c r="B50" s="175" t="s">
        <v>0</v>
      </c>
      <c r="C50" s="175" t="s">
        <v>51</v>
      </c>
      <c r="D50" s="176">
        <v>41791</v>
      </c>
      <c r="E50" s="177">
        <f t="shared" si="0"/>
        <v>6</v>
      </c>
      <c r="F50" s="177" t="s">
        <v>111</v>
      </c>
      <c r="G50" s="175" t="s">
        <v>101</v>
      </c>
      <c r="H50" s="175" t="s">
        <v>104</v>
      </c>
      <c r="I50" s="175" t="s">
        <v>33</v>
      </c>
      <c r="J50" s="178">
        <v>837899.13512978749</v>
      </c>
    </row>
    <row r="51" spans="1:10" x14ac:dyDescent="0.2">
      <c r="A51" s="169" t="s">
        <v>138</v>
      </c>
      <c r="B51" s="170" t="s">
        <v>0</v>
      </c>
      <c r="C51" s="170" t="s">
        <v>51</v>
      </c>
      <c r="D51" s="171">
        <v>41456</v>
      </c>
      <c r="E51" s="172">
        <f t="shared" si="0"/>
        <v>7</v>
      </c>
      <c r="F51" s="172" t="s">
        <v>111</v>
      </c>
      <c r="G51" s="170" t="s">
        <v>103</v>
      </c>
      <c r="H51" s="170" t="s">
        <v>105</v>
      </c>
      <c r="I51" s="170" t="s">
        <v>33</v>
      </c>
      <c r="J51" s="173">
        <v>1296758.36136</v>
      </c>
    </row>
    <row r="52" spans="1:10" x14ac:dyDescent="0.2">
      <c r="A52" s="174" t="s">
        <v>138</v>
      </c>
      <c r="B52" s="175" t="s">
        <v>0</v>
      </c>
      <c r="C52" s="175" t="s">
        <v>51</v>
      </c>
      <c r="D52" s="176">
        <v>41487</v>
      </c>
      <c r="E52" s="177">
        <f t="shared" si="0"/>
        <v>8</v>
      </c>
      <c r="F52" s="177" t="s">
        <v>111</v>
      </c>
      <c r="G52" s="175" t="s">
        <v>103</v>
      </c>
      <c r="H52" s="175" t="s">
        <v>105</v>
      </c>
      <c r="I52" s="175" t="s">
        <v>33</v>
      </c>
      <c r="J52" s="178">
        <v>1248980.56822</v>
      </c>
    </row>
    <row r="53" spans="1:10" x14ac:dyDescent="0.2">
      <c r="A53" s="169" t="s">
        <v>138</v>
      </c>
      <c r="B53" s="170" t="s">
        <v>0</v>
      </c>
      <c r="C53" s="170" t="s">
        <v>51</v>
      </c>
      <c r="D53" s="171">
        <v>41518</v>
      </c>
      <c r="E53" s="172">
        <f t="shared" si="0"/>
        <v>9</v>
      </c>
      <c r="F53" s="172" t="s">
        <v>111</v>
      </c>
      <c r="G53" s="170" t="s">
        <v>103</v>
      </c>
      <c r="H53" s="170" t="s">
        <v>105</v>
      </c>
      <c r="I53" s="170" t="s">
        <v>33</v>
      </c>
      <c r="J53" s="173">
        <v>1153392.4247999999</v>
      </c>
    </row>
    <row r="54" spans="1:10" x14ac:dyDescent="0.2">
      <c r="A54" s="174" t="s">
        <v>138</v>
      </c>
      <c r="B54" s="175" t="s">
        <v>0</v>
      </c>
      <c r="C54" s="175" t="s">
        <v>51</v>
      </c>
      <c r="D54" s="176">
        <v>41548</v>
      </c>
      <c r="E54" s="177">
        <f t="shared" si="0"/>
        <v>10</v>
      </c>
      <c r="F54" s="177" t="s">
        <v>111</v>
      </c>
      <c r="G54" s="175" t="s">
        <v>103</v>
      </c>
      <c r="H54" s="175" t="s">
        <v>105</v>
      </c>
      <c r="I54" s="175" t="s">
        <v>33</v>
      </c>
      <c r="J54" s="178">
        <v>1144901.76416</v>
      </c>
    </row>
    <row r="55" spans="1:10" x14ac:dyDescent="0.2">
      <c r="A55" s="169" t="s">
        <v>138</v>
      </c>
      <c r="B55" s="170" t="s">
        <v>0</v>
      </c>
      <c r="C55" s="170" t="s">
        <v>51</v>
      </c>
      <c r="D55" s="171">
        <v>41579</v>
      </c>
      <c r="E55" s="172">
        <f t="shared" si="0"/>
        <v>11</v>
      </c>
      <c r="F55" s="172" t="s">
        <v>111</v>
      </c>
      <c r="G55" s="170" t="s">
        <v>103</v>
      </c>
      <c r="H55" s="170" t="s">
        <v>105</v>
      </c>
      <c r="I55" s="170" t="s">
        <v>33</v>
      </c>
      <c r="J55" s="173">
        <v>1208964.11944</v>
      </c>
    </row>
    <row r="56" spans="1:10" x14ac:dyDescent="0.2">
      <c r="A56" s="174" t="s">
        <v>138</v>
      </c>
      <c r="B56" s="175" t="s">
        <v>0</v>
      </c>
      <c r="C56" s="175" t="s">
        <v>51</v>
      </c>
      <c r="D56" s="176">
        <v>41609</v>
      </c>
      <c r="E56" s="177">
        <f t="shared" si="0"/>
        <v>12</v>
      </c>
      <c r="F56" s="177" t="s">
        <v>111</v>
      </c>
      <c r="G56" s="175" t="s">
        <v>103</v>
      </c>
      <c r="H56" s="175" t="s">
        <v>105</v>
      </c>
      <c r="I56" s="175" t="s">
        <v>33</v>
      </c>
      <c r="J56" s="178">
        <v>1179748.2727800002</v>
      </c>
    </row>
    <row r="57" spans="1:10" x14ac:dyDescent="0.2">
      <c r="A57" s="169" t="s">
        <v>138</v>
      </c>
      <c r="B57" s="170" t="s">
        <v>0</v>
      </c>
      <c r="C57" s="170" t="s">
        <v>51</v>
      </c>
      <c r="D57" s="171">
        <v>41640</v>
      </c>
      <c r="E57" s="172">
        <f t="shared" si="0"/>
        <v>1</v>
      </c>
      <c r="F57" s="172" t="s">
        <v>111</v>
      </c>
      <c r="G57" s="170" t="s">
        <v>103</v>
      </c>
      <c r="H57" s="170" t="s">
        <v>105</v>
      </c>
      <c r="I57" s="170" t="s">
        <v>33</v>
      </c>
      <c r="J57" s="173">
        <v>1715087.0459799999</v>
      </c>
    </row>
    <row r="58" spans="1:10" x14ac:dyDescent="0.2">
      <c r="A58" s="174" t="s">
        <v>138</v>
      </c>
      <c r="B58" s="175" t="s">
        <v>0</v>
      </c>
      <c r="C58" s="175" t="s">
        <v>51</v>
      </c>
      <c r="D58" s="176">
        <v>41671</v>
      </c>
      <c r="E58" s="177">
        <f t="shared" si="0"/>
        <v>2</v>
      </c>
      <c r="F58" s="177" t="s">
        <v>111</v>
      </c>
      <c r="G58" s="175" t="s">
        <v>103</v>
      </c>
      <c r="H58" s="175" t="s">
        <v>105</v>
      </c>
      <c r="I58" s="175" t="s">
        <v>33</v>
      </c>
      <c r="J58" s="178">
        <v>1518142.2933600002</v>
      </c>
    </row>
    <row r="59" spans="1:10" x14ac:dyDescent="0.2">
      <c r="A59" s="169" t="s">
        <v>138</v>
      </c>
      <c r="B59" s="170" t="s">
        <v>0</v>
      </c>
      <c r="C59" s="170" t="s">
        <v>51</v>
      </c>
      <c r="D59" s="171">
        <v>41699</v>
      </c>
      <c r="E59" s="172">
        <f t="shared" si="0"/>
        <v>3</v>
      </c>
      <c r="F59" s="172" t="s">
        <v>111</v>
      </c>
      <c r="G59" s="170" t="s">
        <v>103</v>
      </c>
      <c r="H59" s="170" t="s">
        <v>105</v>
      </c>
      <c r="I59" s="170" t="s">
        <v>33</v>
      </c>
      <c r="J59" s="173">
        <v>1600023.58516</v>
      </c>
    </row>
    <row r="60" spans="1:10" x14ac:dyDescent="0.2">
      <c r="A60" s="174" t="s">
        <v>138</v>
      </c>
      <c r="B60" s="175" t="s">
        <v>0</v>
      </c>
      <c r="C60" s="175" t="s">
        <v>51</v>
      </c>
      <c r="D60" s="176">
        <v>41730</v>
      </c>
      <c r="E60" s="177">
        <f t="shared" si="0"/>
        <v>4</v>
      </c>
      <c r="F60" s="177" t="s">
        <v>111</v>
      </c>
      <c r="G60" s="175" t="s">
        <v>103</v>
      </c>
      <c r="H60" s="175" t="s">
        <v>105</v>
      </c>
      <c r="I60" s="175" t="s">
        <v>33</v>
      </c>
      <c r="J60" s="178">
        <v>1169081.4812600003</v>
      </c>
    </row>
    <row r="61" spans="1:10" x14ac:dyDescent="0.2">
      <c r="A61" s="169" t="s">
        <v>138</v>
      </c>
      <c r="B61" s="170" t="s">
        <v>0</v>
      </c>
      <c r="C61" s="170" t="s">
        <v>51</v>
      </c>
      <c r="D61" s="171">
        <v>41760</v>
      </c>
      <c r="E61" s="172">
        <f t="shared" si="0"/>
        <v>5</v>
      </c>
      <c r="F61" s="172" t="s">
        <v>111</v>
      </c>
      <c r="G61" s="170" t="s">
        <v>103</v>
      </c>
      <c r="H61" s="170" t="s">
        <v>105</v>
      </c>
      <c r="I61" s="170" t="s">
        <v>33</v>
      </c>
      <c r="J61" s="173">
        <v>1182823.2077200001</v>
      </c>
    </row>
    <row r="62" spans="1:10" x14ac:dyDescent="0.2">
      <c r="A62" s="174" t="s">
        <v>138</v>
      </c>
      <c r="B62" s="175" t="s">
        <v>0</v>
      </c>
      <c r="C62" s="175" t="s">
        <v>51</v>
      </c>
      <c r="D62" s="176">
        <v>41791</v>
      </c>
      <c r="E62" s="177">
        <f t="shared" si="0"/>
        <v>6</v>
      </c>
      <c r="F62" s="177" t="s">
        <v>111</v>
      </c>
      <c r="G62" s="175" t="s">
        <v>103</v>
      </c>
      <c r="H62" s="175" t="s">
        <v>105</v>
      </c>
      <c r="I62" s="175" t="s">
        <v>33</v>
      </c>
      <c r="J62" s="178">
        <v>1136616.0374800002</v>
      </c>
    </row>
    <row r="63" spans="1:10" x14ac:dyDescent="0.2">
      <c r="A63" s="169" t="s">
        <v>138</v>
      </c>
      <c r="B63" s="170" t="s">
        <v>0</v>
      </c>
      <c r="C63" s="170" t="s">
        <v>64</v>
      </c>
      <c r="D63" s="171">
        <v>41456</v>
      </c>
      <c r="E63" s="172">
        <f>MONTH(D63)</f>
        <v>7</v>
      </c>
      <c r="F63" s="172" t="s">
        <v>111</v>
      </c>
      <c r="G63" s="170" t="s">
        <v>102</v>
      </c>
      <c r="H63" s="170" t="s">
        <v>105</v>
      </c>
      <c r="I63" s="170" t="s">
        <v>33</v>
      </c>
      <c r="J63" s="173">
        <v>2406673.7462499999</v>
      </c>
    </row>
    <row r="64" spans="1:10" x14ac:dyDescent="0.2">
      <c r="A64" s="174" t="s">
        <v>138</v>
      </c>
      <c r="B64" s="175" t="s">
        <v>0</v>
      </c>
      <c r="C64" s="175" t="s">
        <v>64</v>
      </c>
      <c r="D64" s="176">
        <v>41487</v>
      </c>
      <c r="E64" s="177">
        <f t="shared" ref="E64:E122" si="1">MONTH(D64)</f>
        <v>8</v>
      </c>
      <c r="F64" s="177" t="s">
        <v>111</v>
      </c>
      <c r="G64" s="175" t="s">
        <v>102</v>
      </c>
      <c r="H64" s="175" t="s">
        <v>105</v>
      </c>
      <c r="I64" s="175" t="s">
        <v>33</v>
      </c>
      <c r="J64" s="178">
        <v>2028377.0049999999</v>
      </c>
    </row>
    <row r="65" spans="1:10" x14ac:dyDescent="0.2">
      <c r="A65" s="169" t="s">
        <v>138</v>
      </c>
      <c r="B65" s="170" t="s">
        <v>0</v>
      </c>
      <c r="C65" s="170" t="s">
        <v>64</v>
      </c>
      <c r="D65" s="171">
        <v>41518</v>
      </c>
      <c r="E65" s="172">
        <f t="shared" si="1"/>
        <v>9</v>
      </c>
      <c r="F65" s="172" t="s">
        <v>111</v>
      </c>
      <c r="G65" s="170" t="s">
        <v>102</v>
      </c>
      <c r="H65" s="170" t="s">
        <v>105</v>
      </c>
      <c r="I65" s="170" t="s">
        <v>33</v>
      </c>
      <c r="J65" s="173">
        <v>2241097.23875</v>
      </c>
    </row>
    <row r="66" spans="1:10" x14ac:dyDescent="0.2">
      <c r="A66" s="174" t="s">
        <v>138</v>
      </c>
      <c r="B66" s="175" t="s">
        <v>0</v>
      </c>
      <c r="C66" s="175" t="s">
        <v>64</v>
      </c>
      <c r="D66" s="176">
        <v>41548</v>
      </c>
      <c r="E66" s="177">
        <f t="shared" si="1"/>
        <v>10</v>
      </c>
      <c r="F66" s="177" t="s">
        <v>111</v>
      </c>
      <c r="G66" s="175" t="s">
        <v>102</v>
      </c>
      <c r="H66" s="175" t="s">
        <v>105</v>
      </c>
      <c r="I66" s="175" t="s">
        <v>33</v>
      </c>
      <c r="J66" s="178">
        <v>2104393.5099999998</v>
      </c>
    </row>
    <row r="67" spans="1:10" x14ac:dyDescent="0.2">
      <c r="A67" s="169" t="s">
        <v>138</v>
      </c>
      <c r="B67" s="170" t="s">
        <v>0</v>
      </c>
      <c r="C67" s="170" t="s">
        <v>64</v>
      </c>
      <c r="D67" s="171">
        <v>41579</v>
      </c>
      <c r="E67" s="172">
        <f t="shared" si="1"/>
        <v>11</v>
      </c>
      <c r="F67" s="172" t="s">
        <v>111</v>
      </c>
      <c r="G67" s="170" t="s">
        <v>102</v>
      </c>
      <c r="H67" s="170" t="s">
        <v>105</v>
      </c>
      <c r="I67" s="170" t="s">
        <v>33</v>
      </c>
      <c r="J67" s="173">
        <v>1921236.2224999999</v>
      </c>
    </row>
    <row r="68" spans="1:10" x14ac:dyDescent="0.2">
      <c r="A68" s="174" t="s">
        <v>138</v>
      </c>
      <c r="B68" s="175" t="s">
        <v>0</v>
      </c>
      <c r="C68" s="175" t="s">
        <v>64</v>
      </c>
      <c r="D68" s="176">
        <v>41609</v>
      </c>
      <c r="E68" s="177">
        <f t="shared" si="1"/>
        <v>12</v>
      </c>
      <c r="F68" s="177" t="s">
        <v>111</v>
      </c>
      <c r="G68" s="175" t="s">
        <v>102</v>
      </c>
      <c r="H68" s="175" t="s">
        <v>105</v>
      </c>
      <c r="I68" s="175" t="s">
        <v>33</v>
      </c>
      <c r="J68" s="178">
        <v>2161522.17</v>
      </c>
    </row>
    <row r="69" spans="1:10" x14ac:dyDescent="0.2">
      <c r="A69" s="169" t="s">
        <v>138</v>
      </c>
      <c r="B69" s="170" t="s">
        <v>0</v>
      </c>
      <c r="C69" s="170" t="s">
        <v>64</v>
      </c>
      <c r="D69" s="171">
        <v>41640</v>
      </c>
      <c r="E69" s="172">
        <f t="shared" si="1"/>
        <v>1</v>
      </c>
      <c r="F69" s="172" t="s">
        <v>111</v>
      </c>
      <c r="G69" s="170" t="s">
        <v>102</v>
      </c>
      <c r="H69" s="170" t="s">
        <v>105</v>
      </c>
      <c r="I69" s="170" t="s">
        <v>33</v>
      </c>
      <c r="J69" s="173">
        <v>3104730.2250000001</v>
      </c>
    </row>
    <row r="70" spans="1:10" x14ac:dyDescent="0.2">
      <c r="A70" s="174" t="s">
        <v>138</v>
      </c>
      <c r="B70" s="175" t="s">
        <v>0</v>
      </c>
      <c r="C70" s="175" t="s">
        <v>64</v>
      </c>
      <c r="D70" s="176">
        <v>41671</v>
      </c>
      <c r="E70" s="177">
        <f t="shared" si="1"/>
        <v>2</v>
      </c>
      <c r="F70" s="177" t="s">
        <v>111</v>
      </c>
      <c r="G70" s="175" t="s">
        <v>102</v>
      </c>
      <c r="H70" s="175" t="s">
        <v>105</v>
      </c>
      <c r="I70" s="175" t="s">
        <v>33</v>
      </c>
      <c r="J70" s="178">
        <v>2116798.7124999999</v>
      </c>
    </row>
    <row r="71" spans="1:10" x14ac:dyDescent="0.2">
      <c r="A71" s="169" t="s">
        <v>138</v>
      </c>
      <c r="B71" s="170" t="s">
        <v>0</v>
      </c>
      <c r="C71" s="170" t="s">
        <v>64</v>
      </c>
      <c r="D71" s="171">
        <v>41699</v>
      </c>
      <c r="E71" s="172">
        <f t="shared" si="1"/>
        <v>3</v>
      </c>
      <c r="F71" s="172" t="s">
        <v>111</v>
      </c>
      <c r="G71" s="170" t="s">
        <v>102</v>
      </c>
      <c r="H71" s="170" t="s">
        <v>105</v>
      </c>
      <c r="I71" s="170" t="s">
        <v>33</v>
      </c>
      <c r="J71" s="173">
        <v>2728427.88625</v>
      </c>
    </row>
    <row r="72" spans="1:10" x14ac:dyDescent="0.2">
      <c r="A72" s="174" t="s">
        <v>138</v>
      </c>
      <c r="B72" s="175" t="s">
        <v>0</v>
      </c>
      <c r="C72" s="175" t="s">
        <v>64</v>
      </c>
      <c r="D72" s="176">
        <v>41730</v>
      </c>
      <c r="E72" s="177">
        <f t="shared" si="1"/>
        <v>4</v>
      </c>
      <c r="F72" s="177" t="s">
        <v>111</v>
      </c>
      <c r="G72" s="175" t="s">
        <v>102</v>
      </c>
      <c r="H72" s="175" t="s">
        <v>105</v>
      </c>
      <c r="I72" s="175" t="s">
        <v>33</v>
      </c>
      <c r="J72" s="178">
        <v>2259504.8675000002</v>
      </c>
    </row>
    <row r="73" spans="1:10" x14ac:dyDescent="0.2">
      <c r="A73" s="169" t="s">
        <v>138</v>
      </c>
      <c r="B73" s="170" t="s">
        <v>0</v>
      </c>
      <c r="C73" s="170" t="s">
        <v>64</v>
      </c>
      <c r="D73" s="171">
        <v>41760</v>
      </c>
      <c r="E73" s="172">
        <f t="shared" si="1"/>
        <v>5</v>
      </c>
      <c r="F73" s="172" t="s">
        <v>111</v>
      </c>
      <c r="G73" s="170" t="s">
        <v>102</v>
      </c>
      <c r="H73" s="170" t="s">
        <v>105</v>
      </c>
      <c r="I73" s="170" t="s">
        <v>33</v>
      </c>
      <c r="J73" s="173">
        <v>2031569.2350000001</v>
      </c>
    </row>
    <row r="74" spans="1:10" x14ac:dyDescent="0.2">
      <c r="A74" s="174" t="s">
        <v>138</v>
      </c>
      <c r="B74" s="175" t="s">
        <v>0</v>
      </c>
      <c r="C74" s="175" t="s">
        <v>64</v>
      </c>
      <c r="D74" s="176">
        <v>41791</v>
      </c>
      <c r="E74" s="177">
        <f t="shared" si="1"/>
        <v>6</v>
      </c>
      <c r="F74" s="177" t="s">
        <v>111</v>
      </c>
      <c r="G74" s="175" t="s">
        <v>102</v>
      </c>
      <c r="H74" s="175" t="s">
        <v>105</v>
      </c>
      <c r="I74" s="175" t="s">
        <v>33</v>
      </c>
      <c r="J74" s="178">
        <v>2245023.2324999999</v>
      </c>
    </row>
    <row r="75" spans="1:10" x14ac:dyDescent="0.2">
      <c r="A75" s="169" t="s">
        <v>138</v>
      </c>
      <c r="B75" s="170" t="s">
        <v>0</v>
      </c>
      <c r="C75" s="170" t="s">
        <v>64</v>
      </c>
      <c r="D75" s="171">
        <v>41456</v>
      </c>
      <c r="E75" s="172">
        <f t="shared" si="1"/>
        <v>7</v>
      </c>
      <c r="F75" s="172" t="s">
        <v>111</v>
      </c>
      <c r="G75" s="170" t="s">
        <v>102</v>
      </c>
      <c r="H75" s="170" t="s">
        <v>104</v>
      </c>
      <c r="I75" s="170" t="s">
        <v>33</v>
      </c>
      <c r="J75" s="173">
        <v>4813347.4924999997</v>
      </c>
    </row>
    <row r="76" spans="1:10" x14ac:dyDescent="0.2">
      <c r="A76" s="174" t="s">
        <v>138</v>
      </c>
      <c r="B76" s="175" t="s">
        <v>0</v>
      </c>
      <c r="C76" s="175" t="s">
        <v>64</v>
      </c>
      <c r="D76" s="176">
        <v>41487</v>
      </c>
      <c r="E76" s="177">
        <f t="shared" si="1"/>
        <v>8</v>
      </c>
      <c r="F76" s="177" t="s">
        <v>111</v>
      </c>
      <c r="G76" s="175" t="s">
        <v>102</v>
      </c>
      <c r="H76" s="175" t="s">
        <v>104</v>
      </c>
      <c r="I76" s="175" t="s">
        <v>33</v>
      </c>
      <c r="J76" s="178">
        <v>4056754.01</v>
      </c>
    </row>
    <row r="77" spans="1:10" x14ac:dyDescent="0.2">
      <c r="A77" s="169" t="s">
        <v>138</v>
      </c>
      <c r="B77" s="170" t="s">
        <v>0</v>
      </c>
      <c r="C77" s="170" t="s">
        <v>64</v>
      </c>
      <c r="D77" s="171">
        <v>41518</v>
      </c>
      <c r="E77" s="172">
        <f t="shared" si="1"/>
        <v>9</v>
      </c>
      <c r="F77" s="172" t="s">
        <v>111</v>
      </c>
      <c r="G77" s="170" t="s">
        <v>102</v>
      </c>
      <c r="H77" s="170" t="s">
        <v>104</v>
      </c>
      <c r="I77" s="170" t="s">
        <v>33</v>
      </c>
      <c r="J77" s="173">
        <v>4482194.4775</v>
      </c>
    </row>
    <row r="78" spans="1:10" x14ac:dyDescent="0.2">
      <c r="A78" s="174" t="s">
        <v>138</v>
      </c>
      <c r="B78" s="175" t="s">
        <v>0</v>
      </c>
      <c r="C78" s="175" t="s">
        <v>64</v>
      </c>
      <c r="D78" s="176">
        <v>41548</v>
      </c>
      <c r="E78" s="177">
        <f t="shared" si="1"/>
        <v>10</v>
      </c>
      <c r="F78" s="177" t="s">
        <v>111</v>
      </c>
      <c r="G78" s="175" t="s">
        <v>102</v>
      </c>
      <c r="H78" s="175" t="s">
        <v>104</v>
      </c>
      <c r="I78" s="175" t="s">
        <v>33</v>
      </c>
      <c r="J78" s="178">
        <v>4208787.0199999996</v>
      </c>
    </row>
    <row r="79" spans="1:10" x14ac:dyDescent="0.2">
      <c r="A79" s="169" t="s">
        <v>138</v>
      </c>
      <c r="B79" s="170" t="s">
        <v>0</v>
      </c>
      <c r="C79" s="170" t="s">
        <v>64</v>
      </c>
      <c r="D79" s="171">
        <v>41579</v>
      </c>
      <c r="E79" s="172">
        <f t="shared" si="1"/>
        <v>11</v>
      </c>
      <c r="F79" s="172" t="s">
        <v>111</v>
      </c>
      <c r="G79" s="170" t="s">
        <v>102</v>
      </c>
      <c r="H79" s="170" t="s">
        <v>104</v>
      </c>
      <c r="I79" s="170" t="s">
        <v>33</v>
      </c>
      <c r="J79" s="173">
        <v>3842472.4449999998</v>
      </c>
    </row>
    <row r="80" spans="1:10" x14ac:dyDescent="0.2">
      <c r="A80" s="174" t="s">
        <v>138</v>
      </c>
      <c r="B80" s="175" t="s">
        <v>0</v>
      </c>
      <c r="C80" s="175" t="s">
        <v>64</v>
      </c>
      <c r="D80" s="176">
        <v>41609</v>
      </c>
      <c r="E80" s="177">
        <f t="shared" si="1"/>
        <v>12</v>
      </c>
      <c r="F80" s="177" t="s">
        <v>111</v>
      </c>
      <c r="G80" s="175" t="s">
        <v>102</v>
      </c>
      <c r="H80" s="175" t="s">
        <v>104</v>
      </c>
      <c r="I80" s="175" t="s">
        <v>33</v>
      </c>
      <c r="J80" s="178">
        <v>4323044.34</v>
      </c>
    </row>
    <row r="81" spans="1:10" x14ac:dyDescent="0.2">
      <c r="A81" s="169" t="s">
        <v>138</v>
      </c>
      <c r="B81" s="170" t="s">
        <v>0</v>
      </c>
      <c r="C81" s="170" t="s">
        <v>64</v>
      </c>
      <c r="D81" s="171">
        <v>41640</v>
      </c>
      <c r="E81" s="172">
        <f t="shared" si="1"/>
        <v>1</v>
      </c>
      <c r="F81" s="172" t="s">
        <v>111</v>
      </c>
      <c r="G81" s="170" t="s">
        <v>102</v>
      </c>
      <c r="H81" s="170" t="s">
        <v>104</v>
      </c>
      <c r="I81" s="170" t="s">
        <v>33</v>
      </c>
      <c r="J81" s="173">
        <v>6209460.4500000002</v>
      </c>
    </row>
    <row r="82" spans="1:10" x14ac:dyDescent="0.2">
      <c r="A82" s="174" t="s">
        <v>138</v>
      </c>
      <c r="B82" s="175" t="s">
        <v>0</v>
      </c>
      <c r="C82" s="175" t="s">
        <v>64</v>
      </c>
      <c r="D82" s="176">
        <v>41671</v>
      </c>
      <c r="E82" s="177">
        <f t="shared" si="1"/>
        <v>2</v>
      </c>
      <c r="F82" s="177" t="s">
        <v>111</v>
      </c>
      <c r="G82" s="175" t="s">
        <v>102</v>
      </c>
      <c r="H82" s="175" t="s">
        <v>104</v>
      </c>
      <c r="I82" s="175" t="s">
        <v>33</v>
      </c>
      <c r="J82" s="178">
        <v>4633597.4249999998</v>
      </c>
    </row>
    <row r="83" spans="1:10" x14ac:dyDescent="0.2">
      <c r="A83" s="169" t="s">
        <v>138</v>
      </c>
      <c r="B83" s="170" t="s">
        <v>0</v>
      </c>
      <c r="C83" s="170" t="s">
        <v>64</v>
      </c>
      <c r="D83" s="171">
        <v>41699</v>
      </c>
      <c r="E83" s="172">
        <f t="shared" si="1"/>
        <v>3</v>
      </c>
      <c r="F83" s="172" t="s">
        <v>111</v>
      </c>
      <c r="G83" s="170" t="s">
        <v>102</v>
      </c>
      <c r="H83" s="170" t="s">
        <v>104</v>
      </c>
      <c r="I83" s="170" t="s">
        <v>33</v>
      </c>
      <c r="J83" s="173">
        <v>5456855.7725</v>
      </c>
    </row>
    <row r="84" spans="1:10" x14ac:dyDescent="0.2">
      <c r="A84" s="174" t="s">
        <v>138</v>
      </c>
      <c r="B84" s="175" t="s">
        <v>0</v>
      </c>
      <c r="C84" s="175" t="s">
        <v>64</v>
      </c>
      <c r="D84" s="176">
        <v>41730</v>
      </c>
      <c r="E84" s="177">
        <f t="shared" si="1"/>
        <v>4</v>
      </c>
      <c r="F84" s="177" t="s">
        <v>111</v>
      </c>
      <c r="G84" s="175" t="s">
        <v>102</v>
      </c>
      <c r="H84" s="175" t="s">
        <v>104</v>
      </c>
      <c r="I84" s="175" t="s">
        <v>33</v>
      </c>
      <c r="J84" s="178">
        <v>4519009.7350000003</v>
      </c>
    </row>
    <row r="85" spans="1:10" x14ac:dyDescent="0.2">
      <c r="A85" s="169" t="s">
        <v>138</v>
      </c>
      <c r="B85" s="170" t="s">
        <v>0</v>
      </c>
      <c r="C85" s="170" t="s">
        <v>64</v>
      </c>
      <c r="D85" s="171">
        <v>41760</v>
      </c>
      <c r="E85" s="172">
        <f t="shared" si="1"/>
        <v>5</v>
      </c>
      <c r="F85" s="172" t="s">
        <v>111</v>
      </c>
      <c r="G85" s="170" t="s">
        <v>102</v>
      </c>
      <c r="H85" s="170" t="s">
        <v>104</v>
      </c>
      <c r="I85" s="170" t="s">
        <v>33</v>
      </c>
      <c r="J85" s="173">
        <v>4063138.47</v>
      </c>
    </row>
    <row r="86" spans="1:10" x14ac:dyDescent="0.2">
      <c r="A86" s="174" t="s">
        <v>138</v>
      </c>
      <c r="B86" s="175" t="s">
        <v>0</v>
      </c>
      <c r="C86" s="175" t="s">
        <v>64</v>
      </c>
      <c r="D86" s="176">
        <v>41791</v>
      </c>
      <c r="E86" s="177">
        <f t="shared" si="1"/>
        <v>6</v>
      </c>
      <c r="F86" s="177" t="s">
        <v>111</v>
      </c>
      <c r="G86" s="175" t="s">
        <v>102</v>
      </c>
      <c r="H86" s="175" t="s">
        <v>104</v>
      </c>
      <c r="I86" s="175" t="s">
        <v>33</v>
      </c>
      <c r="J86" s="178">
        <v>4490046.4649999999</v>
      </c>
    </row>
    <row r="87" spans="1:10" x14ac:dyDescent="0.2">
      <c r="A87" s="169" t="s">
        <v>138</v>
      </c>
      <c r="B87" s="170" t="s">
        <v>0</v>
      </c>
      <c r="C87" s="170" t="s">
        <v>64</v>
      </c>
      <c r="D87" s="171">
        <v>41456</v>
      </c>
      <c r="E87" s="172">
        <f t="shared" si="1"/>
        <v>7</v>
      </c>
      <c r="F87" s="172" t="s">
        <v>111</v>
      </c>
      <c r="G87" s="170" t="s">
        <v>101</v>
      </c>
      <c r="H87" s="170" t="s">
        <v>105</v>
      </c>
      <c r="I87" s="170" t="s">
        <v>33</v>
      </c>
      <c r="J87" s="173">
        <v>2117872.8966999999</v>
      </c>
    </row>
    <row r="88" spans="1:10" x14ac:dyDescent="0.2">
      <c r="A88" s="174" t="s">
        <v>138</v>
      </c>
      <c r="B88" s="175" t="s">
        <v>0</v>
      </c>
      <c r="C88" s="175" t="s">
        <v>64</v>
      </c>
      <c r="D88" s="176">
        <v>41487</v>
      </c>
      <c r="E88" s="177">
        <f t="shared" si="1"/>
        <v>8</v>
      </c>
      <c r="F88" s="177" t="s">
        <v>111</v>
      </c>
      <c r="G88" s="175" t="s">
        <v>101</v>
      </c>
      <c r="H88" s="175" t="s">
        <v>105</v>
      </c>
      <c r="I88" s="175" t="s">
        <v>33</v>
      </c>
      <c r="J88" s="178">
        <v>1784971.7644</v>
      </c>
    </row>
    <row r="89" spans="1:10" x14ac:dyDescent="0.2">
      <c r="A89" s="169" t="s">
        <v>138</v>
      </c>
      <c r="B89" s="170" t="s">
        <v>0</v>
      </c>
      <c r="C89" s="170" t="s">
        <v>64</v>
      </c>
      <c r="D89" s="171">
        <v>41518</v>
      </c>
      <c r="E89" s="172">
        <f t="shared" si="1"/>
        <v>9</v>
      </c>
      <c r="F89" s="172" t="s">
        <v>111</v>
      </c>
      <c r="G89" s="170" t="s">
        <v>101</v>
      </c>
      <c r="H89" s="170" t="s">
        <v>105</v>
      </c>
      <c r="I89" s="170" t="s">
        <v>33</v>
      </c>
      <c r="J89" s="173">
        <v>1972165.5701000001</v>
      </c>
    </row>
    <row r="90" spans="1:10" x14ac:dyDescent="0.2">
      <c r="A90" s="174" t="s">
        <v>138</v>
      </c>
      <c r="B90" s="175" t="s">
        <v>0</v>
      </c>
      <c r="C90" s="175" t="s">
        <v>64</v>
      </c>
      <c r="D90" s="176">
        <v>41548</v>
      </c>
      <c r="E90" s="177">
        <f t="shared" si="1"/>
        <v>10</v>
      </c>
      <c r="F90" s="177" t="s">
        <v>111</v>
      </c>
      <c r="G90" s="175" t="s">
        <v>101</v>
      </c>
      <c r="H90" s="175" t="s">
        <v>105</v>
      </c>
      <c r="I90" s="175" t="s">
        <v>33</v>
      </c>
      <c r="J90" s="178">
        <v>1851866.2887999997</v>
      </c>
    </row>
    <row r="91" spans="1:10" x14ac:dyDescent="0.2">
      <c r="A91" s="169" t="s">
        <v>138</v>
      </c>
      <c r="B91" s="170" t="s">
        <v>0</v>
      </c>
      <c r="C91" s="170" t="s">
        <v>64</v>
      </c>
      <c r="D91" s="171">
        <v>41579</v>
      </c>
      <c r="E91" s="172">
        <f t="shared" si="1"/>
        <v>11</v>
      </c>
      <c r="F91" s="172" t="s">
        <v>111</v>
      </c>
      <c r="G91" s="170" t="s">
        <v>101</v>
      </c>
      <c r="H91" s="170" t="s">
        <v>105</v>
      </c>
      <c r="I91" s="170" t="s">
        <v>33</v>
      </c>
      <c r="J91" s="173">
        <v>1690687.8758</v>
      </c>
    </row>
    <row r="92" spans="1:10" x14ac:dyDescent="0.2">
      <c r="A92" s="174" t="s">
        <v>138</v>
      </c>
      <c r="B92" s="175" t="s">
        <v>0</v>
      </c>
      <c r="C92" s="175" t="s">
        <v>64</v>
      </c>
      <c r="D92" s="176">
        <v>41609</v>
      </c>
      <c r="E92" s="177">
        <f t="shared" si="1"/>
        <v>12</v>
      </c>
      <c r="F92" s="177" t="s">
        <v>111</v>
      </c>
      <c r="G92" s="175" t="s">
        <v>101</v>
      </c>
      <c r="H92" s="175" t="s">
        <v>105</v>
      </c>
      <c r="I92" s="175" t="s">
        <v>33</v>
      </c>
      <c r="J92" s="178">
        <v>1902139.5096</v>
      </c>
    </row>
    <row r="93" spans="1:10" x14ac:dyDescent="0.2">
      <c r="A93" s="169" t="s">
        <v>138</v>
      </c>
      <c r="B93" s="170" t="s">
        <v>0</v>
      </c>
      <c r="C93" s="170" t="s">
        <v>64</v>
      </c>
      <c r="D93" s="171">
        <v>41640</v>
      </c>
      <c r="E93" s="172">
        <f t="shared" si="1"/>
        <v>1</v>
      </c>
      <c r="F93" s="172" t="s">
        <v>111</v>
      </c>
      <c r="G93" s="170" t="s">
        <v>101</v>
      </c>
      <c r="H93" s="170" t="s">
        <v>105</v>
      </c>
      <c r="I93" s="170" t="s">
        <v>33</v>
      </c>
      <c r="J93" s="173">
        <v>2732162.5980000002</v>
      </c>
    </row>
    <row r="94" spans="1:10" x14ac:dyDescent="0.2">
      <c r="A94" s="174" t="s">
        <v>138</v>
      </c>
      <c r="B94" s="175" t="s">
        <v>0</v>
      </c>
      <c r="C94" s="175" t="s">
        <v>64</v>
      </c>
      <c r="D94" s="176">
        <v>41671</v>
      </c>
      <c r="E94" s="177">
        <f t="shared" si="1"/>
        <v>2</v>
      </c>
      <c r="F94" s="177" t="s">
        <v>111</v>
      </c>
      <c r="G94" s="175" t="s">
        <v>101</v>
      </c>
      <c r="H94" s="175" t="s">
        <v>105</v>
      </c>
      <c r="I94" s="175" t="s">
        <v>33</v>
      </c>
      <c r="J94" s="178">
        <v>2478782.8670000001</v>
      </c>
    </row>
    <row r="95" spans="1:10" x14ac:dyDescent="0.2">
      <c r="A95" s="169" t="s">
        <v>138</v>
      </c>
      <c r="B95" s="170" t="s">
        <v>0</v>
      </c>
      <c r="C95" s="170" t="s">
        <v>64</v>
      </c>
      <c r="D95" s="171">
        <v>41699</v>
      </c>
      <c r="E95" s="172">
        <f t="shared" si="1"/>
        <v>3</v>
      </c>
      <c r="F95" s="172" t="s">
        <v>111</v>
      </c>
      <c r="G95" s="170" t="s">
        <v>101</v>
      </c>
      <c r="H95" s="170" t="s">
        <v>105</v>
      </c>
      <c r="I95" s="170" t="s">
        <v>33</v>
      </c>
      <c r="J95" s="173">
        <v>2401016.5399000002</v>
      </c>
    </row>
    <row r="96" spans="1:10" x14ac:dyDescent="0.2">
      <c r="A96" s="174" t="s">
        <v>138</v>
      </c>
      <c r="B96" s="175" t="s">
        <v>0</v>
      </c>
      <c r="C96" s="175" t="s">
        <v>64</v>
      </c>
      <c r="D96" s="176">
        <v>41730</v>
      </c>
      <c r="E96" s="177">
        <f t="shared" si="1"/>
        <v>4</v>
      </c>
      <c r="F96" s="177" t="s">
        <v>111</v>
      </c>
      <c r="G96" s="175" t="s">
        <v>101</v>
      </c>
      <c r="H96" s="175" t="s">
        <v>105</v>
      </c>
      <c r="I96" s="175" t="s">
        <v>33</v>
      </c>
      <c r="J96" s="178">
        <v>1988364.2834000001</v>
      </c>
    </row>
    <row r="97" spans="1:10" x14ac:dyDescent="0.2">
      <c r="A97" s="169" t="s">
        <v>138</v>
      </c>
      <c r="B97" s="170" t="s">
        <v>0</v>
      </c>
      <c r="C97" s="170" t="s">
        <v>64</v>
      </c>
      <c r="D97" s="171">
        <v>41760</v>
      </c>
      <c r="E97" s="172">
        <f t="shared" si="1"/>
        <v>5</v>
      </c>
      <c r="F97" s="172" t="s">
        <v>111</v>
      </c>
      <c r="G97" s="170" t="s">
        <v>101</v>
      </c>
      <c r="H97" s="170" t="s">
        <v>105</v>
      </c>
      <c r="I97" s="170" t="s">
        <v>33</v>
      </c>
      <c r="J97" s="173">
        <v>1787780.9268</v>
      </c>
    </row>
    <row r="98" spans="1:10" x14ac:dyDescent="0.2">
      <c r="A98" s="174" t="s">
        <v>138</v>
      </c>
      <c r="B98" s="175" t="s">
        <v>0</v>
      </c>
      <c r="C98" s="175" t="s">
        <v>64</v>
      </c>
      <c r="D98" s="176">
        <v>41791</v>
      </c>
      <c r="E98" s="177">
        <f t="shared" si="1"/>
        <v>6</v>
      </c>
      <c r="F98" s="177" t="s">
        <v>111</v>
      </c>
      <c r="G98" s="175" t="s">
        <v>101</v>
      </c>
      <c r="H98" s="175" t="s">
        <v>105</v>
      </c>
      <c r="I98" s="175" t="s">
        <v>33</v>
      </c>
      <c r="J98" s="178">
        <v>1975620.4446</v>
      </c>
    </row>
    <row r="99" spans="1:10" x14ac:dyDescent="0.2">
      <c r="A99" s="169" t="s">
        <v>138</v>
      </c>
      <c r="B99" s="170" t="s">
        <v>0</v>
      </c>
      <c r="C99" s="170" t="s">
        <v>64</v>
      </c>
      <c r="D99" s="171">
        <v>41456</v>
      </c>
      <c r="E99" s="172">
        <f t="shared" si="1"/>
        <v>7</v>
      </c>
      <c r="F99" s="172" t="s">
        <v>111</v>
      </c>
      <c r="G99" s="170" t="s">
        <v>101</v>
      </c>
      <c r="H99" s="170" t="s">
        <v>104</v>
      </c>
      <c r="I99" s="170" t="s">
        <v>33</v>
      </c>
      <c r="J99" s="173">
        <v>3850677.9939999999</v>
      </c>
    </row>
    <row r="100" spans="1:10" x14ac:dyDescent="0.2">
      <c r="A100" s="174" t="s">
        <v>138</v>
      </c>
      <c r="B100" s="175" t="s">
        <v>0</v>
      </c>
      <c r="C100" s="175" t="s">
        <v>64</v>
      </c>
      <c r="D100" s="176">
        <v>41487</v>
      </c>
      <c r="E100" s="177">
        <f t="shared" si="1"/>
        <v>8</v>
      </c>
      <c r="F100" s="177" t="s">
        <v>111</v>
      </c>
      <c r="G100" s="175" t="s">
        <v>101</v>
      </c>
      <c r="H100" s="175" t="s">
        <v>104</v>
      </c>
      <c r="I100" s="175" t="s">
        <v>33</v>
      </c>
      <c r="J100" s="178">
        <v>3245403.2080000001</v>
      </c>
    </row>
    <row r="101" spans="1:10" x14ac:dyDescent="0.2">
      <c r="A101" s="169" t="s">
        <v>138</v>
      </c>
      <c r="B101" s="170" t="s">
        <v>0</v>
      </c>
      <c r="C101" s="170" t="s">
        <v>64</v>
      </c>
      <c r="D101" s="171">
        <v>41518</v>
      </c>
      <c r="E101" s="172">
        <f t="shared" si="1"/>
        <v>9</v>
      </c>
      <c r="F101" s="172" t="s">
        <v>111</v>
      </c>
      <c r="G101" s="170" t="s">
        <v>101</v>
      </c>
      <c r="H101" s="170" t="s">
        <v>104</v>
      </c>
      <c r="I101" s="170" t="s">
        <v>33</v>
      </c>
      <c r="J101" s="173">
        <v>3585755.5820000004</v>
      </c>
    </row>
    <row r="102" spans="1:10" x14ac:dyDescent="0.2">
      <c r="A102" s="174" t="s">
        <v>138</v>
      </c>
      <c r="B102" s="175" t="s">
        <v>0</v>
      </c>
      <c r="C102" s="175" t="s">
        <v>64</v>
      </c>
      <c r="D102" s="176">
        <v>41548</v>
      </c>
      <c r="E102" s="177">
        <f t="shared" si="1"/>
        <v>10</v>
      </c>
      <c r="F102" s="177" t="s">
        <v>111</v>
      </c>
      <c r="G102" s="175" t="s">
        <v>101</v>
      </c>
      <c r="H102" s="175" t="s">
        <v>104</v>
      </c>
      <c r="I102" s="175" t="s">
        <v>33</v>
      </c>
      <c r="J102" s="178">
        <v>3367029.6159999999</v>
      </c>
    </row>
    <row r="103" spans="1:10" x14ac:dyDescent="0.2">
      <c r="A103" s="169" t="s">
        <v>138</v>
      </c>
      <c r="B103" s="170" t="s">
        <v>0</v>
      </c>
      <c r="C103" s="170" t="s">
        <v>64</v>
      </c>
      <c r="D103" s="171">
        <v>41579</v>
      </c>
      <c r="E103" s="172">
        <f t="shared" si="1"/>
        <v>11</v>
      </c>
      <c r="F103" s="172" t="s">
        <v>111</v>
      </c>
      <c r="G103" s="170" t="s">
        <v>101</v>
      </c>
      <c r="H103" s="170" t="s">
        <v>104</v>
      </c>
      <c r="I103" s="170" t="s">
        <v>33</v>
      </c>
      <c r="J103" s="173">
        <v>3073977.9560000002</v>
      </c>
    </row>
    <row r="104" spans="1:10" x14ac:dyDescent="0.2">
      <c r="A104" s="174" t="s">
        <v>138</v>
      </c>
      <c r="B104" s="175" t="s">
        <v>0</v>
      </c>
      <c r="C104" s="175" t="s">
        <v>64</v>
      </c>
      <c r="D104" s="176">
        <v>41609</v>
      </c>
      <c r="E104" s="177">
        <f t="shared" si="1"/>
        <v>12</v>
      </c>
      <c r="F104" s="177" t="s">
        <v>111</v>
      </c>
      <c r="G104" s="175" t="s">
        <v>101</v>
      </c>
      <c r="H104" s="175" t="s">
        <v>104</v>
      </c>
      <c r="I104" s="175" t="s">
        <v>33</v>
      </c>
      <c r="J104" s="178">
        <v>3458435.4720000001</v>
      </c>
    </row>
    <row r="105" spans="1:10" x14ac:dyDescent="0.2">
      <c r="A105" s="169" t="s">
        <v>138</v>
      </c>
      <c r="B105" s="170" t="s">
        <v>0</v>
      </c>
      <c r="C105" s="170" t="s">
        <v>64</v>
      </c>
      <c r="D105" s="171">
        <v>41640</v>
      </c>
      <c r="E105" s="172">
        <f t="shared" si="1"/>
        <v>1</v>
      </c>
      <c r="F105" s="172" t="s">
        <v>111</v>
      </c>
      <c r="G105" s="170" t="s">
        <v>101</v>
      </c>
      <c r="H105" s="170" t="s">
        <v>104</v>
      </c>
      <c r="I105" s="170" t="s">
        <v>33</v>
      </c>
      <c r="J105" s="173">
        <v>4967568.3600000003</v>
      </c>
    </row>
    <row r="106" spans="1:10" x14ac:dyDescent="0.2">
      <c r="A106" s="174" t="s">
        <v>138</v>
      </c>
      <c r="B106" s="175" t="s">
        <v>0</v>
      </c>
      <c r="C106" s="175" t="s">
        <v>64</v>
      </c>
      <c r="D106" s="176">
        <v>41671</v>
      </c>
      <c r="E106" s="177">
        <f t="shared" si="1"/>
        <v>2</v>
      </c>
      <c r="F106" s="177" t="s">
        <v>111</v>
      </c>
      <c r="G106" s="175" t="s">
        <v>101</v>
      </c>
      <c r="H106" s="175" t="s">
        <v>104</v>
      </c>
      <c r="I106" s="175" t="s">
        <v>33</v>
      </c>
      <c r="J106" s="178">
        <v>4506877.9400000004</v>
      </c>
    </row>
    <row r="107" spans="1:10" x14ac:dyDescent="0.2">
      <c r="A107" s="169" t="s">
        <v>138</v>
      </c>
      <c r="B107" s="170" t="s">
        <v>0</v>
      </c>
      <c r="C107" s="170" t="s">
        <v>64</v>
      </c>
      <c r="D107" s="171">
        <v>41699</v>
      </c>
      <c r="E107" s="172">
        <f t="shared" si="1"/>
        <v>3</v>
      </c>
      <c r="F107" s="172" t="s">
        <v>111</v>
      </c>
      <c r="G107" s="170" t="s">
        <v>101</v>
      </c>
      <c r="H107" s="170" t="s">
        <v>104</v>
      </c>
      <c r="I107" s="170" t="s">
        <v>33</v>
      </c>
      <c r="J107" s="173">
        <v>4365484.6179999998</v>
      </c>
    </row>
    <row r="108" spans="1:10" x14ac:dyDescent="0.2">
      <c r="A108" s="174" t="s">
        <v>138</v>
      </c>
      <c r="B108" s="175" t="s">
        <v>0</v>
      </c>
      <c r="C108" s="175" t="s">
        <v>64</v>
      </c>
      <c r="D108" s="176">
        <v>41730</v>
      </c>
      <c r="E108" s="177">
        <f t="shared" si="1"/>
        <v>4</v>
      </c>
      <c r="F108" s="177" t="s">
        <v>111</v>
      </c>
      <c r="G108" s="175" t="s">
        <v>101</v>
      </c>
      <c r="H108" s="175" t="s">
        <v>104</v>
      </c>
      <c r="I108" s="175" t="s">
        <v>33</v>
      </c>
      <c r="J108" s="178">
        <v>4615207.7879999997</v>
      </c>
    </row>
    <row r="109" spans="1:10" x14ac:dyDescent="0.2">
      <c r="A109" s="169" t="s">
        <v>138</v>
      </c>
      <c r="B109" s="170" t="s">
        <v>0</v>
      </c>
      <c r="C109" s="170" t="s">
        <v>64</v>
      </c>
      <c r="D109" s="171">
        <v>41760</v>
      </c>
      <c r="E109" s="172">
        <f t="shared" si="1"/>
        <v>5</v>
      </c>
      <c r="F109" s="172" t="s">
        <v>111</v>
      </c>
      <c r="G109" s="170" t="s">
        <v>101</v>
      </c>
      <c r="H109" s="170" t="s">
        <v>104</v>
      </c>
      <c r="I109" s="170" t="s">
        <v>33</v>
      </c>
      <c r="J109" s="173">
        <v>3250510.7760000005</v>
      </c>
    </row>
    <row r="110" spans="1:10" x14ac:dyDescent="0.2">
      <c r="A110" s="174" t="s">
        <v>138</v>
      </c>
      <c r="B110" s="175" t="s">
        <v>0</v>
      </c>
      <c r="C110" s="175" t="s">
        <v>64</v>
      </c>
      <c r="D110" s="176">
        <v>41791</v>
      </c>
      <c r="E110" s="177">
        <f t="shared" si="1"/>
        <v>6</v>
      </c>
      <c r="F110" s="177" t="s">
        <v>111</v>
      </c>
      <c r="G110" s="175" t="s">
        <v>101</v>
      </c>
      <c r="H110" s="175" t="s">
        <v>104</v>
      </c>
      <c r="I110" s="175" t="s">
        <v>33</v>
      </c>
      <c r="J110" s="178">
        <v>3592037.1720000003</v>
      </c>
    </row>
    <row r="111" spans="1:10" x14ac:dyDescent="0.2">
      <c r="A111" s="169" t="s">
        <v>138</v>
      </c>
      <c r="B111" s="170" t="s">
        <v>0</v>
      </c>
      <c r="C111" s="170" t="s">
        <v>64</v>
      </c>
      <c r="D111" s="171">
        <v>41456</v>
      </c>
      <c r="E111" s="172">
        <f t="shared" si="1"/>
        <v>7</v>
      </c>
      <c r="F111" s="172" t="s">
        <v>111</v>
      </c>
      <c r="G111" s="170" t="s">
        <v>103</v>
      </c>
      <c r="H111" s="170" t="s">
        <v>105</v>
      </c>
      <c r="I111" s="170" t="s">
        <v>33</v>
      </c>
      <c r="J111" s="173">
        <v>4139478.8435499985</v>
      </c>
    </row>
    <row r="112" spans="1:10" x14ac:dyDescent="0.2">
      <c r="A112" s="174" t="s">
        <v>138</v>
      </c>
      <c r="B112" s="175" t="s">
        <v>0</v>
      </c>
      <c r="C112" s="175" t="s">
        <v>64</v>
      </c>
      <c r="D112" s="176">
        <v>41487</v>
      </c>
      <c r="E112" s="177">
        <f t="shared" si="1"/>
        <v>8</v>
      </c>
      <c r="F112" s="177" t="s">
        <v>111</v>
      </c>
      <c r="G112" s="175" t="s">
        <v>103</v>
      </c>
      <c r="H112" s="175" t="s">
        <v>105</v>
      </c>
      <c r="I112" s="175" t="s">
        <v>33</v>
      </c>
      <c r="J112" s="178">
        <v>3488808.4485999988</v>
      </c>
    </row>
    <row r="113" spans="1:10" x14ac:dyDescent="0.2">
      <c r="A113" s="169" t="s">
        <v>138</v>
      </c>
      <c r="B113" s="170" t="s">
        <v>0</v>
      </c>
      <c r="C113" s="170" t="s">
        <v>64</v>
      </c>
      <c r="D113" s="171">
        <v>41518</v>
      </c>
      <c r="E113" s="172">
        <f t="shared" si="1"/>
        <v>9</v>
      </c>
      <c r="F113" s="172" t="s">
        <v>111</v>
      </c>
      <c r="G113" s="170" t="s">
        <v>103</v>
      </c>
      <c r="H113" s="170" t="s">
        <v>105</v>
      </c>
      <c r="I113" s="170" t="s">
        <v>33</v>
      </c>
      <c r="J113" s="173">
        <v>3854687.2506499989</v>
      </c>
    </row>
    <row r="114" spans="1:10" x14ac:dyDescent="0.2">
      <c r="A114" s="174" t="s">
        <v>138</v>
      </c>
      <c r="B114" s="175" t="s">
        <v>0</v>
      </c>
      <c r="C114" s="175" t="s">
        <v>64</v>
      </c>
      <c r="D114" s="176">
        <v>41548</v>
      </c>
      <c r="E114" s="177">
        <f t="shared" si="1"/>
        <v>10</v>
      </c>
      <c r="F114" s="177" t="s">
        <v>111</v>
      </c>
      <c r="G114" s="175" t="s">
        <v>103</v>
      </c>
      <c r="H114" s="175" t="s">
        <v>105</v>
      </c>
      <c r="I114" s="175" t="s">
        <v>33</v>
      </c>
      <c r="J114" s="178">
        <v>3619556.8371999986</v>
      </c>
    </row>
    <row r="115" spans="1:10" x14ac:dyDescent="0.2">
      <c r="A115" s="169" t="s">
        <v>138</v>
      </c>
      <c r="B115" s="170" t="s">
        <v>0</v>
      </c>
      <c r="C115" s="170" t="s">
        <v>64</v>
      </c>
      <c r="D115" s="171">
        <v>41579</v>
      </c>
      <c r="E115" s="172">
        <f t="shared" si="1"/>
        <v>11</v>
      </c>
      <c r="F115" s="172" t="s">
        <v>111</v>
      </c>
      <c r="G115" s="170" t="s">
        <v>103</v>
      </c>
      <c r="H115" s="170" t="s">
        <v>105</v>
      </c>
      <c r="I115" s="170" t="s">
        <v>33</v>
      </c>
      <c r="J115" s="173">
        <v>3304526.302699999</v>
      </c>
    </row>
    <row r="116" spans="1:10" x14ac:dyDescent="0.2">
      <c r="A116" s="174" t="s">
        <v>138</v>
      </c>
      <c r="B116" s="175" t="s">
        <v>0</v>
      </c>
      <c r="C116" s="175" t="s">
        <v>64</v>
      </c>
      <c r="D116" s="176">
        <v>41609</v>
      </c>
      <c r="E116" s="177">
        <f t="shared" si="1"/>
        <v>12</v>
      </c>
      <c r="F116" s="177" t="s">
        <v>111</v>
      </c>
      <c r="G116" s="175" t="s">
        <v>103</v>
      </c>
      <c r="H116" s="175" t="s">
        <v>105</v>
      </c>
      <c r="I116" s="175" t="s">
        <v>33</v>
      </c>
      <c r="J116" s="178">
        <v>3717818.1323999991</v>
      </c>
    </row>
    <row r="117" spans="1:10" x14ac:dyDescent="0.2">
      <c r="A117" s="169" t="s">
        <v>138</v>
      </c>
      <c r="B117" s="170" t="s">
        <v>0</v>
      </c>
      <c r="C117" s="170" t="s">
        <v>64</v>
      </c>
      <c r="D117" s="171">
        <v>41640</v>
      </c>
      <c r="E117" s="172">
        <f t="shared" si="1"/>
        <v>1</v>
      </c>
      <c r="F117" s="172" t="s">
        <v>111</v>
      </c>
      <c r="G117" s="170" t="s">
        <v>103</v>
      </c>
      <c r="H117" s="170" t="s">
        <v>105</v>
      </c>
      <c r="I117" s="170" t="s">
        <v>33</v>
      </c>
      <c r="J117" s="173">
        <v>5340135.9869999988</v>
      </c>
    </row>
    <row r="118" spans="1:10" x14ac:dyDescent="0.2">
      <c r="A118" s="174" t="s">
        <v>138</v>
      </c>
      <c r="B118" s="175" t="s">
        <v>0</v>
      </c>
      <c r="C118" s="175" t="s">
        <v>64</v>
      </c>
      <c r="D118" s="176">
        <v>41671</v>
      </c>
      <c r="E118" s="177">
        <f t="shared" si="1"/>
        <v>2</v>
      </c>
      <c r="F118" s="177" t="s">
        <v>111</v>
      </c>
      <c r="G118" s="175" t="s">
        <v>103</v>
      </c>
      <c r="H118" s="175" t="s">
        <v>105</v>
      </c>
      <c r="I118" s="175" t="s">
        <v>33</v>
      </c>
      <c r="J118" s="178">
        <v>4844893.7854999984</v>
      </c>
    </row>
    <row r="119" spans="1:10" x14ac:dyDescent="0.2">
      <c r="A119" s="169" t="s">
        <v>138</v>
      </c>
      <c r="B119" s="170" t="s">
        <v>0</v>
      </c>
      <c r="C119" s="170" t="s">
        <v>64</v>
      </c>
      <c r="D119" s="171">
        <v>41699</v>
      </c>
      <c r="E119" s="172">
        <f t="shared" si="1"/>
        <v>3</v>
      </c>
      <c r="F119" s="172" t="s">
        <v>111</v>
      </c>
      <c r="G119" s="170" t="s">
        <v>103</v>
      </c>
      <c r="H119" s="170" t="s">
        <v>105</v>
      </c>
      <c r="I119" s="170" t="s">
        <v>33</v>
      </c>
      <c r="J119" s="173">
        <v>4692895.9643499991</v>
      </c>
    </row>
    <row r="120" spans="1:10" x14ac:dyDescent="0.2">
      <c r="A120" s="174" t="s">
        <v>138</v>
      </c>
      <c r="B120" s="175" t="s">
        <v>0</v>
      </c>
      <c r="C120" s="175" t="s">
        <v>64</v>
      </c>
      <c r="D120" s="176">
        <v>41730</v>
      </c>
      <c r="E120" s="177">
        <f t="shared" si="1"/>
        <v>4</v>
      </c>
      <c r="F120" s="177" t="s">
        <v>111</v>
      </c>
      <c r="G120" s="175" t="s">
        <v>103</v>
      </c>
      <c r="H120" s="175" t="s">
        <v>105</v>
      </c>
      <c r="I120" s="175" t="s">
        <v>33</v>
      </c>
      <c r="J120" s="178">
        <v>4886348.3721000003</v>
      </c>
    </row>
    <row r="121" spans="1:10" x14ac:dyDescent="0.2">
      <c r="A121" s="169" t="s">
        <v>138</v>
      </c>
      <c r="B121" s="170" t="s">
        <v>0</v>
      </c>
      <c r="C121" s="170" t="s">
        <v>64</v>
      </c>
      <c r="D121" s="171">
        <v>41760</v>
      </c>
      <c r="E121" s="172">
        <f t="shared" si="1"/>
        <v>5</v>
      </c>
      <c r="F121" s="172" t="s">
        <v>111</v>
      </c>
      <c r="G121" s="170" t="s">
        <v>103</v>
      </c>
      <c r="H121" s="170" t="s">
        <v>105</v>
      </c>
      <c r="I121" s="170" t="s">
        <v>33</v>
      </c>
      <c r="J121" s="173">
        <v>3494299.084199999</v>
      </c>
    </row>
    <row r="122" spans="1:10" x14ac:dyDescent="0.2">
      <c r="A122" s="174" t="s">
        <v>138</v>
      </c>
      <c r="B122" s="175" t="s">
        <v>0</v>
      </c>
      <c r="C122" s="175" t="s">
        <v>64</v>
      </c>
      <c r="D122" s="176">
        <v>41791</v>
      </c>
      <c r="E122" s="177">
        <f t="shared" si="1"/>
        <v>6</v>
      </c>
      <c r="F122" s="177" t="s">
        <v>111</v>
      </c>
      <c r="G122" s="175" t="s">
        <v>103</v>
      </c>
      <c r="H122" s="175" t="s">
        <v>105</v>
      </c>
      <c r="I122" s="175" t="s">
        <v>33</v>
      </c>
      <c r="J122" s="178">
        <v>3861439.9598999987</v>
      </c>
    </row>
    <row r="123" spans="1:10" x14ac:dyDescent="0.2">
      <c r="A123" s="169" t="s">
        <v>138</v>
      </c>
      <c r="B123" s="170" t="s">
        <v>0</v>
      </c>
      <c r="C123" s="170" t="s">
        <v>63</v>
      </c>
      <c r="D123" s="171">
        <v>41456</v>
      </c>
      <c r="E123" s="172">
        <f>MONTH(D123)</f>
        <v>7</v>
      </c>
      <c r="F123" s="172" t="s">
        <v>111</v>
      </c>
      <c r="G123" s="170" t="s">
        <v>102</v>
      </c>
      <c r="H123" s="170" t="s">
        <v>105</v>
      </c>
      <c r="I123" s="170" t="s">
        <v>33</v>
      </c>
      <c r="J123" s="173">
        <v>1766228.7212499999</v>
      </c>
    </row>
    <row r="124" spans="1:10" x14ac:dyDescent="0.2">
      <c r="A124" s="174" t="s">
        <v>138</v>
      </c>
      <c r="B124" s="175" t="s">
        <v>0</v>
      </c>
      <c r="C124" s="175" t="s">
        <v>63</v>
      </c>
      <c r="D124" s="176">
        <v>41487</v>
      </c>
      <c r="E124" s="177">
        <f t="shared" ref="E124:E187" si="2">MONTH(D124)</f>
        <v>8</v>
      </c>
      <c r="F124" s="177" t="s">
        <v>111</v>
      </c>
      <c r="G124" s="175" t="s">
        <v>102</v>
      </c>
      <c r="H124" s="175" t="s">
        <v>105</v>
      </c>
      <c r="I124" s="175" t="s">
        <v>33</v>
      </c>
      <c r="J124" s="178">
        <v>1951422.76125</v>
      </c>
    </row>
    <row r="125" spans="1:10" x14ac:dyDescent="0.2">
      <c r="A125" s="169" t="s">
        <v>138</v>
      </c>
      <c r="B125" s="170" t="s">
        <v>0</v>
      </c>
      <c r="C125" s="170" t="s">
        <v>63</v>
      </c>
      <c r="D125" s="171">
        <v>41518</v>
      </c>
      <c r="E125" s="172">
        <f t="shared" si="2"/>
        <v>9</v>
      </c>
      <c r="F125" s="172" t="s">
        <v>111</v>
      </c>
      <c r="G125" s="170" t="s">
        <v>102</v>
      </c>
      <c r="H125" s="170" t="s">
        <v>105</v>
      </c>
      <c r="I125" s="170" t="s">
        <v>33</v>
      </c>
      <c r="J125" s="173">
        <v>1699371.23875</v>
      </c>
    </row>
    <row r="126" spans="1:10" x14ac:dyDescent="0.2">
      <c r="A126" s="174" t="s">
        <v>138</v>
      </c>
      <c r="B126" s="175" t="s">
        <v>0</v>
      </c>
      <c r="C126" s="175" t="s">
        <v>63</v>
      </c>
      <c r="D126" s="176">
        <v>41548</v>
      </c>
      <c r="E126" s="177">
        <f t="shared" si="2"/>
        <v>10</v>
      </c>
      <c r="F126" s="177" t="s">
        <v>111</v>
      </c>
      <c r="G126" s="175" t="s">
        <v>102</v>
      </c>
      <c r="H126" s="175" t="s">
        <v>105</v>
      </c>
      <c r="I126" s="175" t="s">
        <v>33</v>
      </c>
      <c r="J126" s="178">
        <v>1502189.2037500001</v>
      </c>
    </row>
    <row r="127" spans="1:10" x14ac:dyDescent="0.2">
      <c r="A127" s="169" t="s">
        <v>138</v>
      </c>
      <c r="B127" s="170" t="s">
        <v>0</v>
      </c>
      <c r="C127" s="170" t="s">
        <v>63</v>
      </c>
      <c r="D127" s="171">
        <v>41579</v>
      </c>
      <c r="E127" s="172">
        <f t="shared" si="2"/>
        <v>11</v>
      </c>
      <c r="F127" s="172" t="s">
        <v>111</v>
      </c>
      <c r="G127" s="170" t="s">
        <v>102</v>
      </c>
      <c r="H127" s="170" t="s">
        <v>105</v>
      </c>
      <c r="I127" s="170" t="s">
        <v>33</v>
      </c>
      <c r="J127" s="173">
        <v>1650239.5062500001</v>
      </c>
    </row>
    <row r="128" spans="1:10" x14ac:dyDescent="0.2">
      <c r="A128" s="174" t="s">
        <v>138</v>
      </c>
      <c r="B128" s="175" t="s">
        <v>0</v>
      </c>
      <c r="C128" s="175" t="s">
        <v>63</v>
      </c>
      <c r="D128" s="176">
        <v>41609</v>
      </c>
      <c r="E128" s="177">
        <f t="shared" si="2"/>
        <v>12</v>
      </c>
      <c r="F128" s="177" t="s">
        <v>111</v>
      </c>
      <c r="G128" s="175" t="s">
        <v>102</v>
      </c>
      <c r="H128" s="175" t="s">
        <v>105</v>
      </c>
      <c r="I128" s="175" t="s">
        <v>33</v>
      </c>
      <c r="J128" s="178">
        <v>1406546.085</v>
      </c>
    </row>
    <row r="129" spans="1:10" x14ac:dyDescent="0.2">
      <c r="A129" s="169" t="s">
        <v>138</v>
      </c>
      <c r="B129" s="170" t="s">
        <v>0</v>
      </c>
      <c r="C129" s="170" t="s">
        <v>63</v>
      </c>
      <c r="D129" s="171">
        <v>41640</v>
      </c>
      <c r="E129" s="172">
        <f t="shared" si="2"/>
        <v>1</v>
      </c>
      <c r="F129" s="172" t="s">
        <v>111</v>
      </c>
      <c r="G129" s="170" t="s">
        <v>102</v>
      </c>
      <c r="H129" s="170" t="s">
        <v>105</v>
      </c>
      <c r="I129" s="170" t="s">
        <v>33</v>
      </c>
      <c r="J129" s="173">
        <v>2151540.1949999998</v>
      </c>
    </row>
    <row r="130" spans="1:10" x14ac:dyDescent="0.2">
      <c r="A130" s="174" t="s">
        <v>138</v>
      </c>
      <c r="B130" s="175" t="s">
        <v>0</v>
      </c>
      <c r="C130" s="175" t="s">
        <v>63</v>
      </c>
      <c r="D130" s="176">
        <v>41671</v>
      </c>
      <c r="E130" s="177">
        <f t="shared" si="2"/>
        <v>2</v>
      </c>
      <c r="F130" s="177" t="s">
        <v>111</v>
      </c>
      <c r="G130" s="175" t="s">
        <v>102</v>
      </c>
      <c r="H130" s="175" t="s">
        <v>105</v>
      </c>
      <c r="I130" s="175" t="s">
        <v>33</v>
      </c>
      <c r="J130" s="178">
        <v>2191228.2262499998</v>
      </c>
    </row>
    <row r="131" spans="1:10" x14ac:dyDescent="0.2">
      <c r="A131" s="169" t="s">
        <v>138</v>
      </c>
      <c r="B131" s="170" t="s">
        <v>0</v>
      </c>
      <c r="C131" s="170" t="s">
        <v>63</v>
      </c>
      <c r="D131" s="171">
        <v>41699</v>
      </c>
      <c r="E131" s="172">
        <f t="shared" si="2"/>
        <v>3</v>
      </c>
      <c r="F131" s="172" t="s">
        <v>111</v>
      </c>
      <c r="G131" s="170" t="s">
        <v>102</v>
      </c>
      <c r="H131" s="170" t="s">
        <v>105</v>
      </c>
      <c r="I131" s="170" t="s">
        <v>33</v>
      </c>
      <c r="J131" s="173">
        <v>1965526.61625</v>
      </c>
    </row>
    <row r="132" spans="1:10" x14ac:dyDescent="0.2">
      <c r="A132" s="174" t="s">
        <v>138</v>
      </c>
      <c r="B132" s="175" t="s">
        <v>0</v>
      </c>
      <c r="C132" s="175" t="s">
        <v>63</v>
      </c>
      <c r="D132" s="176">
        <v>41730</v>
      </c>
      <c r="E132" s="177">
        <f t="shared" si="2"/>
        <v>4</v>
      </c>
      <c r="F132" s="177" t="s">
        <v>111</v>
      </c>
      <c r="G132" s="175" t="s">
        <v>102</v>
      </c>
      <c r="H132" s="175" t="s">
        <v>105</v>
      </c>
      <c r="I132" s="175" t="s">
        <v>33</v>
      </c>
      <c r="J132" s="178">
        <v>2084911.36</v>
      </c>
    </row>
    <row r="133" spans="1:10" x14ac:dyDescent="0.2">
      <c r="A133" s="169" t="s">
        <v>138</v>
      </c>
      <c r="B133" s="170" t="s">
        <v>0</v>
      </c>
      <c r="C133" s="170" t="s">
        <v>63</v>
      </c>
      <c r="D133" s="171">
        <v>41760</v>
      </c>
      <c r="E133" s="172">
        <f t="shared" si="2"/>
        <v>5</v>
      </c>
      <c r="F133" s="172" t="s">
        <v>111</v>
      </c>
      <c r="G133" s="170" t="s">
        <v>102</v>
      </c>
      <c r="H133" s="170" t="s">
        <v>105</v>
      </c>
      <c r="I133" s="170" t="s">
        <v>33</v>
      </c>
      <c r="J133" s="173">
        <v>2053699.35375</v>
      </c>
    </row>
    <row r="134" spans="1:10" x14ac:dyDescent="0.2">
      <c r="A134" s="174" t="s">
        <v>138</v>
      </c>
      <c r="B134" s="175" t="s">
        <v>0</v>
      </c>
      <c r="C134" s="175" t="s">
        <v>63</v>
      </c>
      <c r="D134" s="176">
        <v>41791</v>
      </c>
      <c r="E134" s="177">
        <f t="shared" si="2"/>
        <v>6</v>
      </c>
      <c r="F134" s="177" t="s">
        <v>111</v>
      </c>
      <c r="G134" s="175" t="s">
        <v>102</v>
      </c>
      <c r="H134" s="175" t="s">
        <v>105</v>
      </c>
      <c r="I134" s="175" t="s">
        <v>33</v>
      </c>
      <c r="J134" s="178">
        <v>2197266.9237500001</v>
      </c>
    </row>
    <row r="135" spans="1:10" x14ac:dyDescent="0.2">
      <c r="A135" s="169" t="s">
        <v>138</v>
      </c>
      <c r="B135" s="170" t="s">
        <v>0</v>
      </c>
      <c r="C135" s="170" t="s">
        <v>63</v>
      </c>
      <c r="D135" s="171">
        <v>41456</v>
      </c>
      <c r="E135" s="172">
        <f t="shared" si="2"/>
        <v>7</v>
      </c>
      <c r="F135" s="172" t="s">
        <v>111</v>
      </c>
      <c r="G135" s="170" t="s">
        <v>102</v>
      </c>
      <c r="H135" s="170" t="s">
        <v>104</v>
      </c>
      <c r="I135" s="170" t="s">
        <v>33</v>
      </c>
      <c r="J135" s="173">
        <v>3532457.4424999999</v>
      </c>
    </row>
    <row r="136" spans="1:10" x14ac:dyDescent="0.2">
      <c r="A136" s="174" t="s">
        <v>138</v>
      </c>
      <c r="B136" s="175" t="s">
        <v>0</v>
      </c>
      <c r="C136" s="175" t="s">
        <v>63</v>
      </c>
      <c r="D136" s="176">
        <v>41487</v>
      </c>
      <c r="E136" s="177">
        <f t="shared" si="2"/>
        <v>8</v>
      </c>
      <c r="F136" s="177" t="s">
        <v>111</v>
      </c>
      <c r="G136" s="175" t="s">
        <v>102</v>
      </c>
      <c r="H136" s="175" t="s">
        <v>104</v>
      </c>
      <c r="I136" s="175" t="s">
        <v>33</v>
      </c>
      <c r="J136" s="178">
        <v>3902845.5225</v>
      </c>
    </row>
    <row r="137" spans="1:10" x14ac:dyDescent="0.2">
      <c r="A137" s="169" t="s">
        <v>138</v>
      </c>
      <c r="B137" s="170" t="s">
        <v>0</v>
      </c>
      <c r="C137" s="170" t="s">
        <v>63</v>
      </c>
      <c r="D137" s="171">
        <v>41518</v>
      </c>
      <c r="E137" s="172">
        <f t="shared" si="2"/>
        <v>9</v>
      </c>
      <c r="F137" s="172" t="s">
        <v>111</v>
      </c>
      <c r="G137" s="170" t="s">
        <v>102</v>
      </c>
      <c r="H137" s="170" t="s">
        <v>104</v>
      </c>
      <c r="I137" s="170" t="s">
        <v>33</v>
      </c>
      <c r="J137" s="173">
        <v>3398742.4775</v>
      </c>
    </row>
    <row r="138" spans="1:10" x14ac:dyDescent="0.2">
      <c r="A138" s="174" t="s">
        <v>138</v>
      </c>
      <c r="B138" s="175" t="s">
        <v>0</v>
      </c>
      <c r="C138" s="175" t="s">
        <v>63</v>
      </c>
      <c r="D138" s="176">
        <v>41548</v>
      </c>
      <c r="E138" s="177">
        <f t="shared" si="2"/>
        <v>10</v>
      </c>
      <c r="F138" s="177" t="s">
        <v>111</v>
      </c>
      <c r="G138" s="175" t="s">
        <v>102</v>
      </c>
      <c r="H138" s="175" t="s">
        <v>104</v>
      </c>
      <c r="I138" s="175" t="s">
        <v>33</v>
      </c>
      <c r="J138" s="178">
        <v>3004378.4075000002</v>
      </c>
    </row>
    <row r="139" spans="1:10" x14ac:dyDescent="0.2">
      <c r="A139" s="169" t="s">
        <v>138</v>
      </c>
      <c r="B139" s="170" t="s">
        <v>0</v>
      </c>
      <c r="C139" s="170" t="s">
        <v>63</v>
      </c>
      <c r="D139" s="171">
        <v>41579</v>
      </c>
      <c r="E139" s="172">
        <f t="shared" si="2"/>
        <v>11</v>
      </c>
      <c r="F139" s="172" t="s">
        <v>111</v>
      </c>
      <c r="G139" s="170" t="s">
        <v>102</v>
      </c>
      <c r="H139" s="170" t="s">
        <v>104</v>
      </c>
      <c r="I139" s="170" t="s">
        <v>33</v>
      </c>
      <c r="J139" s="173">
        <v>3300479.0125000002</v>
      </c>
    </row>
    <row r="140" spans="1:10" x14ac:dyDescent="0.2">
      <c r="A140" s="174" t="s">
        <v>138</v>
      </c>
      <c r="B140" s="175" t="s">
        <v>0</v>
      </c>
      <c r="C140" s="175" t="s">
        <v>63</v>
      </c>
      <c r="D140" s="176">
        <v>41609</v>
      </c>
      <c r="E140" s="177">
        <f t="shared" si="2"/>
        <v>12</v>
      </c>
      <c r="F140" s="177" t="s">
        <v>111</v>
      </c>
      <c r="G140" s="175" t="s">
        <v>102</v>
      </c>
      <c r="H140" s="175" t="s">
        <v>104</v>
      </c>
      <c r="I140" s="175" t="s">
        <v>33</v>
      </c>
      <c r="J140" s="178">
        <v>2813092.17</v>
      </c>
    </row>
    <row r="141" spans="1:10" x14ac:dyDescent="0.2">
      <c r="A141" s="169" t="s">
        <v>138</v>
      </c>
      <c r="B141" s="170" t="s">
        <v>0</v>
      </c>
      <c r="C141" s="170" t="s">
        <v>63</v>
      </c>
      <c r="D141" s="171">
        <v>41640</v>
      </c>
      <c r="E141" s="172">
        <f t="shared" si="2"/>
        <v>1</v>
      </c>
      <c r="F141" s="172" t="s">
        <v>111</v>
      </c>
      <c r="G141" s="170" t="s">
        <v>102</v>
      </c>
      <c r="H141" s="170" t="s">
        <v>104</v>
      </c>
      <c r="I141" s="170" t="s">
        <v>33</v>
      </c>
      <c r="J141" s="173">
        <v>4303080.3899999997</v>
      </c>
    </row>
    <row r="142" spans="1:10" x14ac:dyDescent="0.2">
      <c r="A142" s="174" t="s">
        <v>138</v>
      </c>
      <c r="B142" s="175" t="s">
        <v>0</v>
      </c>
      <c r="C142" s="175" t="s">
        <v>63</v>
      </c>
      <c r="D142" s="176">
        <v>41671</v>
      </c>
      <c r="E142" s="177">
        <f t="shared" si="2"/>
        <v>2</v>
      </c>
      <c r="F142" s="177" t="s">
        <v>111</v>
      </c>
      <c r="G142" s="175" t="s">
        <v>102</v>
      </c>
      <c r="H142" s="175" t="s">
        <v>104</v>
      </c>
      <c r="I142" s="175" t="s">
        <v>33</v>
      </c>
      <c r="J142" s="178">
        <v>4382456.4524999997</v>
      </c>
    </row>
    <row r="143" spans="1:10" x14ac:dyDescent="0.2">
      <c r="A143" s="169" t="s">
        <v>138</v>
      </c>
      <c r="B143" s="170" t="s">
        <v>0</v>
      </c>
      <c r="C143" s="170" t="s">
        <v>63</v>
      </c>
      <c r="D143" s="171">
        <v>41699</v>
      </c>
      <c r="E143" s="172">
        <f t="shared" si="2"/>
        <v>3</v>
      </c>
      <c r="F143" s="172" t="s">
        <v>111</v>
      </c>
      <c r="G143" s="170" t="s">
        <v>102</v>
      </c>
      <c r="H143" s="170" t="s">
        <v>104</v>
      </c>
      <c r="I143" s="170" t="s">
        <v>33</v>
      </c>
      <c r="J143" s="173">
        <v>3931053.2324999999</v>
      </c>
    </row>
    <row r="144" spans="1:10" x14ac:dyDescent="0.2">
      <c r="A144" s="174" t="s">
        <v>138</v>
      </c>
      <c r="B144" s="175" t="s">
        <v>0</v>
      </c>
      <c r="C144" s="175" t="s">
        <v>63</v>
      </c>
      <c r="D144" s="176">
        <v>41730</v>
      </c>
      <c r="E144" s="177">
        <f t="shared" si="2"/>
        <v>4</v>
      </c>
      <c r="F144" s="177" t="s">
        <v>111</v>
      </c>
      <c r="G144" s="175" t="s">
        <v>102</v>
      </c>
      <c r="H144" s="175" t="s">
        <v>104</v>
      </c>
      <c r="I144" s="175" t="s">
        <v>33</v>
      </c>
      <c r="J144" s="178">
        <v>4169822.72</v>
      </c>
    </row>
    <row r="145" spans="1:10" x14ac:dyDescent="0.2">
      <c r="A145" s="169" t="s">
        <v>138</v>
      </c>
      <c r="B145" s="170" t="s">
        <v>0</v>
      </c>
      <c r="C145" s="170" t="s">
        <v>63</v>
      </c>
      <c r="D145" s="171">
        <v>41760</v>
      </c>
      <c r="E145" s="172">
        <f t="shared" si="2"/>
        <v>5</v>
      </c>
      <c r="F145" s="172" t="s">
        <v>111</v>
      </c>
      <c r="G145" s="170" t="s">
        <v>102</v>
      </c>
      <c r="H145" s="170" t="s">
        <v>104</v>
      </c>
      <c r="I145" s="170" t="s">
        <v>33</v>
      </c>
      <c r="J145" s="173">
        <v>4107398.7075</v>
      </c>
    </row>
    <row r="146" spans="1:10" x14ac:dyDescent="0.2">
      <c r="A146" s="174" t="s">
        <v>138</v>
      </c>
      <c r="B146" s="175" t="s">
        <v>0</v>
      </c>
      <c r="C146" s="175" t="s">
        <v>63</v>
      </c>
      <c r="D146" s="176">
        <v>41791</v>
      </c>
      <c r="E146" s="177">
        <f t="shared" si="2"/>
        <v>6</v>
      </c>
      <c r="F146" s="177" t="s">
        <v>111</v>
      </c>
      <c r="G146" s="175" t="s">
        <v>102</v>
      </c>
      <c r="H146" s="175" t="s">
        <v>104</v>
      </c>
      <c r="I146" s="175" t="s">
        <v>33</v>
      </c>
      <c r="J146" s="178">
        <v>4394533.8475000001</v>
      </c>
    </row>
    <row r="147" spans="1:10" x14ac:dyDescent="0.2">
      <c r="A147" s="169" t="s">
        <v>138</v>
      </c>
      <c r="B147" s="170" t="s">
        <v>0</v>
      </c>
      <c r="C147" s="170" t="s">
        <v>63</v>
      </c>
      <c r="D147" s="171">
        <v>41456</v>
      </c>
      <c r="E147" s="172">
        <f t="shared" si="2"/>
        <v>7</v>
      </c>
      <c r="F147" s="172" t="s">
        <v>111</v>
      </c>
      <c r="G147" s="170" t="s">
        <v>101</v>
      </c>
      <c r="H147" s="170" t="s">
        <v>105</v>
      </c>
      <c r="I147" s="170" t="s">
        <v>33</v>
      </c>
      <c r="J147" s="173">
        <v>1554281.2747</v>
      </c>
    </row>
    <row r="148" spans="1:10" x14ac:dyDescent="0.2">
      <c r="A148" s="174" t="s">
        <v>138</v>
      </c>
      <c r="B148" s="175" t="s">
        <v>0</v>
      </c>
      <c r="C148" s="175" t="s">
        <v>63</v>
      </c>
      <c r="D148" s="176">
        <v>41487</v>
      </c>
      <c r="E148" s="177">
        <f t="shared" si="2"/>
        <v>8</v>
      </c>
      <c r="F148" s="177" t="s">
        <v>111</v>
      </c>
      <c r="G148" s="175" t="s">
        <v>101</v>
      </c>
      <c r="H148" s="175" t="s">
        <v>105</v>
      </c>
      <c r="I148" s="175" t="s">
        <v>33</v>
      </c>
      <c r="J148" s="178">
        <v>1717252.0299</v>
      </c>
    </row>
    <row r="149" spans="1:10" x14ac:dyDescent="0.2">
      <c r="A149" s="169" t="s">
        <v>138</v>
      </c>
      <c r="B149" s="170" t="s">
        <v>0</v>
      </c>
      <c r="C149" s="170" t="s">
        <v>63</v>
      </c>
      <c r="D149" s="171">
        <v>41518</v>
      </c>
      <c r="E149" s="172">
        <f t="shared" si="2"/>
        <v>9</v>
      </c>
      <c r="F149" s="172" t="s">
        <v>111</v>
      </c>
      <c r="G149" s="170" t="s">
        <v>101</v>
      </c>
      <c r="H149" s="170" t="s">
        <v>105</v>
      </c>
      <c r="I149" s="170" t="s">
        <v>33</v>
      </c>
      <c r="J149" s="173">
        <v>1495446.6901</v>
      </c>
    </row>
    <row r="150" spans="1:10" x14ac:dyDescent="0.2">
      <c r="A150" s="174" t="s">
        <v>138</v>
      </c>
      <c r="B150" s="175" t="s">
        <v>0</v>
      </c>
      <c r="C150" s="175" t="s">
        <v>63</v>
      </c>
      <c r="D150" s="176">
        <v>41548</v>
      </c>
      <c r="E150" s="177">
        <f t="shared" si="2"/>
        <v>10</v>
      </c>
      <c r="F150" s="177" t="s">
        <v>111</v>
      </c>
      <c r="G150" s="175" t="s">
        <v>101</v>
      </c>
      <c r="H150" s="175" t="s">
        <v>105</v>
      </c>
      <c r="I150" s="175" t="s">
        <v>33</v>
      </c>
      <c r="J150" s="178">
        <v>1321926.4993</v>
      </c>
    </row>
    <row r="151" spans="1:10" x14ac:dyDescent="0.2">
      <c r="A151" s="169" t="s">
        <v>138</v>
      </c>
      <c r="B151" s="170" t="s">
        <v>0</v>
      </c>
      <c r="C151" s="170" t="s">
        <v>63</v>
      </c>
      <c r="D151" s="171">
        <v>41579</v>
      </c>
      <c r="E151" s="172">
        <f t="shared" si="2"/>
        <v>11</v>
      </c>
      <c r="F151" s="172" t="s">
        <v>111</v>
      </c>
      <c r="G151" s="170" t="s">
        <v>101</v>
      </c>
      <c r="H151" s="170" t="s">
        <v>105</v>
      </c>
      <c r="I151" s="170" t="s">
        <v>33</v>
      </c>
      <c r="J151" s="173">
        <v>1452210.7655</v>
      </c>
    </row>
    <row r="152" spans="1:10" x14ac:dyDescent="0.2">
      <c r="A152" s="174" t="s">
        <v>138</v>
      </c>
      <c r="B152" s="175" t="s">
        <v>0</v>
      </c>
      <c r="C152" s="175" t="s">
        <v>63</v>
      </c>
      <c r="D152" s="176">
        <v>41609</v>
      </c>
      <c r="E152" s="177">
        <f t="shared" si="2"/>
        <v>12</v>
      </c>
      <c r="F152" s="177" t="s">
        <v>111</v>
      </c>
      <c r="G152" s="175" t="s">
        <v>101</v>
      </c>
      <c r="H152" s="175" t="s">
        <v>105</v>
      </c>
      <c r="I152" s="175" t="s">
        <v>33</v>
      </c>
      <c r="J152" s="178">
        <v>1237760.5548</v>
      </c>
    </row>
    <row r="153" spans="1:10" x14ac:dyDescent="0.2">
      <c r="A153" s="169" t="s">
        <v>138</v>
      </c>
      <c r="B153" s="170" t="s">
        <v>0</v>
      </c>
      <c r="C153" s="170" t="s">
        <v>63</v>
      </c>
      <c r="D153" s="171">
        <v>41640</v>
      </c>
      <c r="E153" s="172">
        <f t="shared" si="2"/>
        <v>1</v>
      </c>
      <c r="F153" s="172" t="s">
        <v>111</v>
      </c>
      <c r="G153" s="170" t="s">
        <v>101</v>
      </c>
      <c r="H153" s="170" t="s">
        <v>105</v>
      </c>
      <c r="I153" s="170" t="s">
        <v>33</v>
      </c>
      <c r="J153" s="173">
        <v>1893355.3716</v>
      </c>
    </row>
    <row r="154" spans="1:10" x14ac:dyDescent="0.2">
      <c r="A154" s="174" t="s">
        <v>138</v>
      </c>
      <c r="B154" s="175" t="s">
        <v>0</v>
      </c>
      <c r="C154" s="175" t="s">
        <v>63</v>
      </c>
      <c r="D154" s="176">
        <v>41671</v>
      </c>
      <c r="E154" s="177">
        <f t="shared" si="2"/>
        <v>2</v>
      </c>
      <c r="F154" s="177" t="s">
        <v>111</v>
      </c>
      <c r="G154" s="175" t="s">
        <v>101</v>
      </c>
      <c r="H154" s="175" t="s">
        <v>105</v>
      </c>
      <c r="I154" s="175" t="s">
        <v>33</v>
      </c>
      <c r="J154" s="178">
        <v>1928280.8390999998</v>
      </c>
    </row>
    <row r="155" spans="1:10" x14ac:dyDescent="0.2">
      <c r="A155" s="169" t="s">
        <v>138</v>
      </c>
      <c r="B155" s="170" t="s">
        <v>0</v>
      </c>
      <c r="C155" s="170" t="s">
        <v>63</v>
      </c>
      <c r="D155" s="171">
        <v>41699</v>
      </c>
      <c r="E155" s="172">
        <f t="shared" si="2"/>
        <v>3</v>
      </c>
      <c r="F155" s="172" t="s">
        <v>111</v>
      </c>
      <c r="G155" s="170" t="s">
        <v>101</v>
      </c>
      <c r="H155" s="170" t="s">
        <v>105</v>
      </c>
      <c r="I155" s="170" t="s">
        <v>33</v>
      </c>
      <c r="J155" s="173">
        <v>1729663.4223</v>
      </c>
    </row>
    <row r="156" spans="1:10" x14ac:dyDescent="0.2">
      <c r="A156" s="174" t="s">
        <v>138</v>
      </c>
      <c r="B156" s="175" t="s">
        <v>0</v>
      </c>
      <c r="C156" s="175" t="s">
        <v>63</v>
      </c>
      <c r="D156" s="176">
        <v>41730</v>
      </c>
      <c r="E156" s="177">
        <f t="shared" si="2"/>
        <v>4</v>
      </c>
      <c r="F156" s="177" t="s">
        <v>111</v>
      </c>
      <c r="G156" s="175" t="s">
        <v>101</v>
      </c>
      <c r="H156" s="175" t="s">
        <v>105</v>
      </c>
      <c r="I156" s="175" t="s">
        <v>33</v>
      </c>
      <c r="J156" s="178">
        <v>1834721.9968000001</v>
      </c>
    </row>
    <row r="157" spans="1:10" x14ac:dyDescent="0.2">
      <c r="A157" s="169" t="s">
        <v>138</v>
      </c>
      <c r="B157" s="170" t="s">
        <v>0</v>
      </c>
      <c r="C157" s="170" t="s">
        <v>63</v>
      </c>
      <c r="D157" s="171">
        <v>41760</v>
      </c>
      <c r="E157" s="172">
        <f t="shared" si="2"/>
        <v>5</v>
      </c>
      <c r="F157" s="172" t="s">
        <v>111</v>
      </c>
      <c r="G157" s="170" t="s">
        <v>101</v>
      </c>
      <c r="H157" s="170" t="s">
        <v>105</v>
      </c>
      <c r="I157" s="170" t="s">
        <v>33</v>
      </c>
      <c r="J157" s="173">
        <v>1807255.4313000001</v>
      </c>
    </row>
    <row r="158" spans="1:10" x14ac:dyDescent="0.2">
      <c r="A158" s="174" t="s">
        <v>138</v>
      </c>
      <c r="B158" s="175" t="s">
        <v>0</v>
      </c>
      <c r="C158" s="175" t="s">
        <v>63</v>
      </c>
      <c r="D158" s="176">
        <v>41791</v>
      </c>
      <c r="E158" s="177">
        <f t="shared" si="2"/>
        <v>6</v>
      </c>
      <c r="F158" s="177" t="s">
        <v>111</v>
      </c>
      <c r="G158" s="175" t="s">
        <v>101</v>
      </c>
      <c r="H158" s="175" t="s">
        <v>105</v>
      </c>
      <c r="I158" s="175" t="s">
        <v>33</v>
      </c>
      <c r="J158" s="178">
        <v>1933594.8929000001</v>
      </c>
    </row>
    <row r="159" spans="1:10" x14ac:dyDescent="0.2">
      <c r="A159" s="169" t="s">
        <v>138</v>
      </c>
      <c r="B159" s="170" t="s">
        <v>0</v>
      </c>
      <c r="C159" s="170" t="s">
        <v>63</v>
      </c>
      <c r="D159" s="171">
        <v>41456</v>
      </c>
      <c r="E159" s="172">
        <f t="shared" si="2"/>
        <v>7</v>
      </c>
      <c r="F159" s="172" t="s">
        <v>111</v>
      </c>
      <c r="G159" s="170" t="s">
        <v>101</v>
      </c>
      <c r="H159" s="170" t="s">
        <v>104</v>
      </c>
      <c r="I159" s="170" t="s">
        <v>33</v>
      </c>
      <c r="J159" s="173">
        <v>2825965.9539999999</v>
      </c>
    </row>
    <row r="160" spans="1:10" x14ac:dyDescent="0.2">
      <c r="A160" s="174" t="s">
        <v>138</v>
      </c>
      <c r="B160" s="175" t="s">
        <v>0</v>
      </c>
      <c r="C160" s="175" t="s">
        <v>63</v>
      </c>
      <c r="D160" s="176">
        <v>41487</v>
      </c>
      <c r="E160" s="177">
        <f t="shared" si="2"/>
        <v>8</v>
      </c>
      <c r="F160" s="177" t="s">
        <v>111</v>
      </c>
      <c r="G160" s="175" t="s">
        <v>101</v>
      </c>
      <c r="H160" s="175" t="s">
        <v>104</v>
      </c>
      <c r="I160" s="175" t="s">
        <v>33</v>
      </c>
      <c r="J160" s="178">
        <v>2122276.4180000001</v>
      </c>
    </row>
    <row r="161" spans="1:10" x14ac:dyDescent="0.2">
      <c r="A161" s="169" t="s">
        <v>138</v>
      </c>
      <c r="B161" s="170" t="s">
        <v>0</v>
      </c>
      <c r="C161" s="170" t="s">
        <v>63</v>
      </c>
      <c r="D161" s="171">
        <v>41518</v>
      </c>
      <c r="E161" s="172">
        <f t="shared" si="2"/>
        <v>9</v>
      </c>
      <c r="F161" s="172" t="s">
        <v>111</v>
      </c>
      <c r="G161" s="170" t="s">
        <v>101</v>
      </c>
      <c r="H161" s="170" t="s">
        <v>104</v>
      </c>
      <c r="I161" s="170" t="s">
        <v>33</v>
      </c>
      <c r="J161" s="173">
        <v>3718993.9819999998</v>
      </c>
    </row>
    <row r="162" spans="1:10" x14ac:dyDescent="0.2">
      <c r="A162" s="174" t="s">
        <v>138</v>
      </c>
      <c r="B162" s="175" t="s">
        <v>0</v>
      </c>
      <c r="C162" s="175" t="s">
        <v>63</v>
      </c>
      <c r="D162" s="176">
        <v>41548</v>
      </c>
      <c r="E162" s="177">
        <f t="shared" si="2"/>
        <v>10</v>
      </c>
      <c r="F162" s="177" t="s">
        <v>111</v>
      </c>
      <c r="G162" s="175" t="s">
        <v>101</v>
      </c>
      <c r="H162" s="175" t="s">
        <v>104</v>
      </c>
      <c r="I162" s="175" t="s">
        <v>33</v>
      </c>
      <c r="J162" s="178">
        <v>3403502.7259999998</v>
      </c>
    </row>
    <row r="163" spans="1:10" x14ac:dyDescent="0.2">
      <c r="A163" s="169" t="s">
        <v>138</v>
      </c>
      <c r="B163" s="170" t="s">
        <v>0</v>
      </c>
      <c r="C163" s="170" t="s">
        <v>63</v>
      </c>
      <c r="D163" s="171">
        <v>41579</v>
      </c>
      <c r="E163" s="172">
        <f t="shared" si="2"/>
        <v>11</v>
      </c>
      <c r="F163" s="172" t="s">
        <v>111</v>
      </c>
      <c r="G163" s="170" t="s">
        <v>101</v>
      </c>
      <c r="H163" s="170" t="s">
        <v>104</v>
      </c>
      <c r="I163" s="170" t="s">
        <v>33</v>
      </c>
      <c r="J163" s="173">
        <v>2640383.2100000004</v>
      </c>
    </row>
    <row r="164" spans="1:10" x14ac:dyDescent="0.2">
      <c r="A164" s="174" t="s">
        <v>138</v>
      </c>
      <c r="B164" s="175" t="s">
        <v>0</v>
      </c>
      <c r="C164" s="175" t="s">
        <v>63</v>
      </c>
      <c r="D164" s="176">
        <v>41609</v>
      </c>
      <c r="E164" s="177">
        <f t="shared" si="2"/>
        <v>12</v>
      </c>
      <c r="F164" s="177" t="s">
        <v>111</v>
      </c>
      <c r="G164" s="175" t="s">
        <v>101</v>
      </c>
      <c r="H164" s="175" t="s">
        <v>104</v>
      </c>
      <c r="I164" s="175" t="s">
        <v>33</v>
      </c>
      <c r="J164" s="178">
        <v>3250473.736</v>
      </c>
    </row>
    <row r="165" spans="1:10" x14ac:dyDescent="0.2">
      <c r="A165" s="169" t="s">
        <v>138</v>
      </c>
      <c r="B165" s="170" t="s">
        <v>0</v>
      </c>
      <c r="C165" s="170" t="s">
        <v>63</v>
      </c>
      <c r="D165" s="171">
        <v>41640</v>
      </c>
      <c r="E165" s="172">
        <f t="shared" si="2"/>
        <v>1</v>
      </c>
      <c r="F165" s="172" t="s">
        <v>111</v>
      </c>
      <c r="G165" s="170" t="s">
        <v>101</v>
      </c>
      <c r="H165" s="170" t="s">
        <v>104</v>
      </c>
      <c r="I165" s="170" t="s">
        <v>33</v>
      </c>
      <c r="J165" s="173">
        <v>3442464.3119999999</v>
      </c>
    </row>
    <row r="166" spans="1:10" x14ac:dyDescent="0.2">
      <c r="A166" s="174" t="s">
        <v>138</v>
      </c>
      <c r="B166" s="175" t="s">
        <v>0</v>
      </c>
      <c r="C166" s="175" t="s">
        <v>63</v>
      </c>
      <c r="D166" s="176">
        <v>41671</v>
      </c>
      <c r="E166" s="177">
        <f t="shared" si="2"/>
        <v>2</v>
      </c>
      <c r="F166" s="177" t="s">
        <v>111</v>
      </c>
      <c r="G166" s="175" t="s">
        <v>101</v>
      </c>
      <c r="H166" s="175" t="s">
        <v>104</v>
      </c>
      <c r="I166" s="175" t="s">
        <v>33</v>
      </c>
      <c r="J166" s="178">
        <v>3505965.162</v>
      </c>
    </row>
    <row r="167" spans="1:10" x14ac:dyDescent="0.2">
      <c r="A167" s="169" t="s">
        <v>138</v>
      </c>
      <c r="B167" s="170" t="s">
        <v>0</v>
      </c>
      <c r="C167" s="170" t="s">
        <v>63</v>
      </c>
      <c r="D167" s="171">
        <v>41699</v>
      </c>
      <c r="E167" s="172">
        <f t="shared" si="2"/>
        <v>3</v>
      </c>
      <c r="F167" s="172" t="s">
        <v>111</v>
      </c>
      <c r="G167" s="170" t="s">
        <v>101</v>
      </c>
      <c r="H167" s="170" t="s">
        <v>104</v>
      </c>
      <c r="I167" s="170" t="s">
        <v>33</v>
      </c>
      <c r="J167" s="173">
        <v>3144842.5860000001</v>
      </c>
    </row>
    <row r="168" spans="1:10" x14ac:dyDescent="0.2">
      <c r="A168" s="174" t="s">
        <v>138</v>
      </c>
      <c r="B168" s="175" t="s">
        <v>0</v>
      </c>
      <c r="C168" s="175" t="s">
        <v>63</v>
      </c>
      <c r="D168" s="176">
        <v>41730</v>
      </c>
      <c r="E168" s="177">
        <f t="shared" si="2"/>
        <v>4</v>
      </c>
      <c r="F168" s="177" t="s">
        <v>111</v>
      </c>
      <c r="G168" s="175" t="s">
        <v>101</v>
      </c>
      <c r="H168" s="175" t="s">
        <v>104</v>
      </c>
      <c r="I168" s="175" t="s">
        <v>33</v>
      </c>
      <c r="J168" s="178">
        <v>3335858.1760000004</v>
      </c>
    </row>
    <row r="169" spans="1:10" x14ac:dyDescent="0.2">
      <c r="A169" s="169" t="s">
        <v>138</v>
      </c>
      <c r="B169" s="170" t="s">
        <v>0</v>
      </c>
      <c r="C169" s="170" t="s">
        <v>63</v>
      </c>
      <c r="D169" s="171">
        <v>41760</v>
      </c>
      <c r="E169" s="172">
        <f t="shared" si="2"/>
        <v>5</v>
      </c>
      <c r="F169" s="172" t="s">
        <v>111</v>
      </c>
      <c r="G169" s="170" t="s">
        <v>101</v>
      </c>
      <c r="H169" s="170" t="s">
        <v>104</v>
      </c>
      <c r="I169" s="170" t="s">
        <v>33</v>
      </c>
      <c r="J169" s="173">
        <v>3285918.966</v>
      </c>
    </row>
    <row r="170" spans="1:10" x14ac:dyDescent="0.2">
      <c r="A170" s="174" t="s">
        <v>138</v>
      </c>
      <c r="B170" s="175" t="s">
        <v>0</v>
      </c>
      <c r="C170" s="175" t="s">
        <v>63</v>
      </c>
      <c r="D170" s="176">
        <v>41791</v>
      </c>
      <c r="E170" s="177">
        <f t="shared" si="2"/>
        <v>6</v>
      </c>
      <c r="F170" s="177" t="s">
        <v>111</v>
      </c>
      <c r="G170" s="175" t="s">
        <v>101</v>
      </c>
      <c r="H170" s="175" t="s">
        <v>104</v>
      </c>
      <c r="I170" s="175" t="s">
        <v>33</v>
      </c>
      <c r="J170" s="178">
        <v>3515627.0780000002</v>
      </c>
    </row>
    <row r="171" spans="1:10" x14ac:dyDescent="0.2">
      <c r="A171" s="169" t="s">
        <v>138</v>
      </c>
      <c r="B171" s="170" t="s">
        <v>0</v>
      </c>
      <c r="C171" s="170" t="s">
        <v>63</v>
      </c>
      <c r="D171" s="171">
        <v>41456</v>
      </c>
      <c r="E171" s="172">
        <f t="shared" si="2"/>
        <v>7</v>
      </c>
      <c r="F171" s="172" t="s">
        <v>111</v>
      </c>
      <c r="G171" s="170" t="s">
        <v>103</v>
      </c>
      <c r="H171" s="170" t="s">
        <v>105</v>
      </c>
      <c r="I171" s="170" t="s">
        <v>33</v>
      </c>
      <c r="J171" s="173">
        <v>3037913.400549999</v>
      </c>
    </row>
    <row r="172" spans="1:10" x14ac:dyDescent="0.2">
      <c r="A172" s="174" t="s">
        <v>138</v>
      </c>
      <c r="B172" s="175" t="s">
        <v>0</v>
      </c>
      <c r="C172" s="175" t="s">
        <v>63</v>
      </c>
      <c r="D172" s="176">
        <v>41487</v>
      </c>
      <c r="E172" s="177">
        <f t="shared" si="2"/>
        <v>8</v>
      </c>
      <c r="F172" s="177" t="s">
        <v>111</v>
      </c>
      <c r="G172" s="175" t="s">
        <v>103</v>
      </c>
      <c r="H172" s="175" t="s">
        <v>105</v>
      </c>
      <c r="I172" s="175" t="s">
        <v>33</v>
      </c>
      <c r="J172" s="178">
        <v>3356447.1493499991</v>
      </c>
    </row>
    <row r="173" spans="1:10" x14ac:dyDescent="0.2">
      <c r="A173" s="169" t="s">
        <v>138</v>
      </c>
      <c r="B173" s="170" t="s">
        <v>0</v>
      </c>
      <c r="C173" s="170" t="s">
        <v>63</v>
      </c>
      <c r="D173" s="171">
        <v>41518</v>
      </c>
      <c r="E173" s="172">
        <f t="shared" si="2"/>
        <v>9</v>
      </c>
      <c r="F173" s="172" t="s">
        <v>111</v>
      </c>
      <c r="G173" s="170" t="s">
        <v>103</v>
      </c>
      <c r="H173" s="170" t="s">
        <v>105</v>
      </c>
      <c r="I173" s="170" t="s">
        <v>33</v>
      </c>
      <c r="J173" s="173">
        <v>2922918.5306499992</v>
      </c>
    </row>
    <row r="174" spans="1:10" x14ac:dyDescent="0.2">
      <c r="A174" s="174" t="s">
        <v>138</v>
      </c>
      <c r="B174" s="175" t="s">
        <v>0</v>
      </c>
      <c r="C174" s="175" t="s">
        <v>63</v>
      </c>
      <c r="D174" s="176">
        <v>41548</v>
      </c>
      <c r="E174" s="177">
        <f t="shared" si="2"/>
        <v>10</v>
      </c>
      <c r="F174" s="177" t="s">
        <v>111</v>
      </c>
      <c r="G174" s="175" t="s">
        <v>103</v>
      </c>
      <c r="H174" s="175" t="s">
        <v>105</v>
      </c>
      <c r="I174" s="175" t="s">
        <v>33</v>
      </c>
      <c r="J174" s="178">
        <v>2583765.4304499994</v>
      </c>
    </row>
    <row r="175" spans="1:10" x14ac:dyDescent="0.2">
      <c r="A175" s="169" t="s">
        <v>138</v>
      </c>
      <c r="B175" s="170" t="s">
        <v>0</v>
      </c>
      <c r="C175" s="170" t="s">
        <v>63</v>
      </c>
      <c r="D175" s="171">
        <v>41579</v>
      </c>
      <c r="E175" s="172">
        <f t="shared" si="2"/>
        <v>11</v>
      </c>
      <c r="F175" s="172" t="s">
        <v>111</v>
      </c>
      <c r="G175" s="170" t="s">
        <v>103</v>
      </c>
      <c r="H175" s="170" t="s">
        <v>105</v>
      </c>
      <c r="I175" s="170" t="s">
        <v>33</v>
      </c>
      <c r="J175" s="173">
        <v>2838411.9507499994</v>
      </c>
    </row>
    <row r="176" spans="1:10" x14ac:dyDescent="0.2">
      <c r="A176" s="174" t="s">
        <v>138</v>
      </c>
      <c r="B176" s="175" t="s">
        <v>0</v>
      </c>
      <c r="C176" s="175" t="s">
        <v>63</v>
      </c>
      <c r="D176" s="176">
        <v>41609</v>
      </c>
      <c r="E176" s="177">
        <f t="shared" si="2"/>
        <v>12</v>
      </c>
      <c r="F176" s="177" t="s">
        <v>111</v>
      </c>
      <c r="G176" s="175" t="s">
        <v>103</v>
      </c>
      <c r="H176" s="175" t="s">
        <v>105</v>
      </c>
      <c r="I176" s="175" t="s">
        <v>33</v>
      </c>
      <c r="J176" s="178">
        <v>2419259.2661999995</v>
      </c>
    </row>
    <row r="177" spans="1:10" x14ac:dyDescent="0.2">
      <c r="A177" s="169" t="s">
        <v>138</v>
      </c>
      <c r="B177" s="170" t="s">
        <v>0</v>
      </c>
      <c r="C177" s="170" t="s">
        <v>63</v>
      </c>
      <c r="D177" s="171">
        <v>41640</v>
      </c>
      <c r="E177" s="172">
        <f t="shared" si="2"/>
        <v>1</v>
      </c>
      <c r="F177" s="172" t="s">
        <v>111</v>
      </c>
      <c r="G177" s="170" t="s">
        <v>103</v>
      </c>
      <c r="H177" s="170" t="s">
        <v>105</v>
      </c>
      <c r="I177" s="170" t="s">
        <v>33</v>
      </c>
      <c r="J177" s="173">
        <v>3700649.1353999986</v>
      </c>
    </row>
    <row r="178" spans="1:10" x14ac:dyDescent="0.2">
      <c r="A178" s="174" t="s">
        <v>138</v>
      </c>
      <c r="B178" s="175" t="s">
        <v>0</v>
      </c>
      <c r="C178" s="175" t="s">
        <v>63</v>
      </c>
      <c r="D178" s="176">
        <v>41671</v>
      </c>
      <c r="E178" s="177">
        <f t="shared" si="2"/>
        <v>2</v>
      </c>
      <c r="F178" s="177" t="s">
        <v>111</v>
      </c>
      <c r="G178" s="175" t="s">
        <v>103</v>
      </c>
      <c r="H178" s="175" t="s">
        <v>105</v>
      </c>
      <c r="I178" s="175" t="s">
        <v>33</v>
      </c>
      <c r="J178" s="178">
        <v>3768912.5491499985</v>
      </c>
    </row>
    <row r="179" spans="1:10" x14ac:dyDescent="0.2">
      <c r="A179" s="169" t="s">
        <v>138</v>
      </c>
      <c r="B179" s="170" t="s">
        <v>0</v>
      </c>
      <c r="C179" s="170" t="s">
        <v>63</v>
      </c>
      <c r="D179" s="171">
        <v>41699</v>
      </c>
      <c r="E179" s="172">
        <f t="shared" si="2"/>
        <v>3</v>
      </c>
      <c r="F179" s="172" t="s">
        <v>111</v>
      </c>
      <c r="G179" s="170" t="s">
        <v>103</v>
      </c>
      <c r="H179" s="170" t="s">
        <v>105</v>
      </c>
      <c r="I179" s="170" t="s">
        <v>33</v>
      </c>
      <c r="J179" s="173">
        <v>3380705.7799499989</v>
      </c>
    </row>
    <row r="180" spans="1:10" x14ac:dyDescent="0.2">
      <c r="A180" s="174" t="s">
        <v>138</v>
      </c>
      <c r="B180" s="175" t="s">
        <v>0</v>
      </c>
      <c r="C180" s="175" t="s">
        <v>63</v>
      </c>
      <c r="D180" s="176">
        <v>41730</v>
      </c>
      <c r="E180" s="177">
        <f t="shared" si="2"/>
        <v>4</v>
      </c>
      <c r="F180" s="177" t="s">
        <v>111</v>
      </c>
      <c r="G180" s="175" t="s">
        <v>103</v>
      </c>
      <c r="H180" s="175" t="s">
        <v>105</v>
      </c>
      <c r="I180" s="175" t="s">
        <v>33</v>
      </c>
      <c r="J180" s="178">
        <v>3586047.5391999991</v>
      </c>
    </row>
    <row r="181" spans="1:10" x14ac:dyDescent="0.2">
      <c r="A181" s="169" t="s">
        <v>138</v>
      </c>
      <c r="B181" s="170" t="s">
        <v>0</v>
      </c>
      <c r="C181" s="170" t="s">
        <v>63</v>
      </c>
      <c r="D181" s="171">
        <v>41760</v>
      </c>
      <c r="E181" s="172">
        <f t="shared" si="2"/>
        <v>5</v>
      </c>
      <c r="F181" s="172" t="s">
        <v>111</v>
      </c>
      <c r="G181" s="170" t="s">
        <v>103</v>
      </c>
      <c r="H181" s="170" t="s">
        <v>105</v>
      </c>
      <c r="I181" s="170" t="s">
        <v>33</v>
      </c>
      <c r="J181" s="173">
        <v>3032362.88845</v>
      </c>
    </row>
    <row r="182" spans="1:10" x14ac:dyDescent="0.2">
      <c r="A182" s="174" t="s">
        <v>138</v>
      </c>
      <c r="B182" s="175" t="s">
        <v>0</v>
      </c>
      <c r="C182" s="175" t="s">
        <v>63</v>
      </c>
      <c r="D182" s="176">
        <v>41791</v>
      </c>
      <c r="E182" s="177">
        <f t="shared" si="2"/>
        <v>6</v>
      </c>
      <c r="F182" s="177" t="s">
        <v>111</v>
      </c>
      <c r="G182" s="175" t="s">
        <v>103</v>
      </c>
      <c r="H182" s="175" t="s">
        <v>105</v>
      </c>
      <c r="I182" s="175" t="s">
        <v>33</v>
      </c>
      <c r="J182" s="178">
        <v>3079299.10885</v>
      </c>
    </row>
    <row r="183" spans="1:10" x14ac:dyDescent="0.2">
      <c r="A183" s="169" t="s">
        <v>138</v>
      </c>
      <c r="B183" s="170" t="s">
        <v>136</v>
      </c>
      <c r="C183" s="170" t="s">
        <v>51</v>
      </c>
      <c r="D183" s="171">
        <v>41456</v>
      </c>
      <c r="E183" s="172">
        <f t="shared" si="2"/>
        <v>7</v>
      </c>
      <c r="F183" s="172" t="s">
        <v>19</v>
      </c>
      <c r="G183" s="170" t="s">
        <v>123</v>
      </c>
      <c r="H183" s="170" t="s">
        <v>126</v>
      </c>
      <c r="I183" s="170" t="s">
        <v>33</v>
      </c>
      <c r="J183" s="173">
        <v>593751.84077137313</v>
      </c>
    </row>
    <row r="184" spans="1:10" x14ac:dyDescent="0.2">
      <c r="A184" s="174" t="s">
        <v>138</v>
      </c>
      <c r="B184" s="175" t="s">
        <v>136</v>
      </c>
      <c r="C184" s="175" t="s">
        <v>51</v>
      </c>
      <c r="D184" s="176">
        <v>41487</v>
      </c>
      <c r="E184" s="177">
        <f t="shared" si="2"/>
        <v>8</v>
      </c>
      <c r="F184" s="177" t="s">
        <v>19</v>
      </c>
      <c r="G184" s="175" t="s">
        <v>123</v>
      </c>
      <c r="H184" s="175" t="s">
        <v>126</v>
      </c>
      <c r="I184" s="175" t="s">
        <v>33</v>
      </c>
      <c r="J184" s="178">
        <v>820393.03401412489</v>
      </c>
    </row>
    <row r="185" spans="1:10" x14ac:dyDescent="0.2">
      <c r="A185" s="169" t="s">
        <v>138</v>
      </c>
      <c r="B185" s="170" t="s">
        <v>136</v>
      </c>
      <c r="C185" s="170" t="s">
        <v>51</v>
      </c>
      <c r="D185" s="171">
        <v>41518</v>
      </c>
      <c r="E185" s="172">
        <f t="shared" si="2"/>
        <v>9</v>
      </c>
      <c r="F185" s="172" t="s">
        <v>19</v>
      </c>
      <c r="G185" s="170" t="s">
        <v>123</v>
      </c>
      <c r="H185" s="170" t="s">
        <v>126</v>
      </c>
      <c r="I185" s="170" t="s">
        <v>33</v>
      </c>
      <c r="J185" s="173">
        <v>642291.58212862327</v>
      </c>
    </row>
    <row r="186" spans="1:10" x14ac:dyDescent="0.2">
      <c r="A186" s="174" t="s">
        <v>138</v>
      </c>
      <c r="B186" s="175" t="s">
        <v>136</v>
      </c>
      <c r="C186" s="175" t="s">
        <v>51</v>
      </c>
      <c r="D186" s="176">
        <v>41548</v>
      </c>
      <c r="E186" s="177">
        <f t="shared" si="2"/>
        <v>10</v>
      </c>
      <c r="F186" s="177" t="s">
        <v>19</v>
      </c>
      <c r="G186" s="175" t="s">
        <v>123</v>
      </c>
      <c r="H186" s="175" t="s">
        <v>126</v>
      </c>
      <c r="I186" s="175" t="s">
        <v>33</v>
      </c>
      <c r="J186" s="178">
        <v>609639.97288837493</v>
      </c>
    </row>
    <row r="187" spans="1:10" x14ac:dyDescent="0.2">
      <c r="A187" s="169" t="s">
        <v>138</v>
      </c>
      <c r="B187" s="170" t="s">
        <v>136</v>
      </c>
      <c r="C187" s="170" t="s">
        <v>51</v>
      </c>
      <c r="D187" s="171">
        <v>41579</v>
      </c>
      <c r="E187" s="172">
        <f t="shared" si="2"/>
        <v>11</v>
      </c>
      <c r="F187" s="172" t="s">
        <v>19</v>
      </c>
      <c r="G187" s="170" t="s">
        <v>123</v>
      </c>
      <c r="H187" s="170" t="s">
        <v>126</v>
      </c>
      <c r="I187" s="170" t="s">
        <v>33</v>
      </c>
      <c r="J187" s="173">
        <v>626073.16897124995</v>
      </c>
    </row>
    <row r="188" spans="1:10" x14ac:dyDescent="0.2">
      <c r="A188" s="174" t="s">
        <v>138</v>
      </c>
      <c r="B188" s="175" t="s">
        <v>136</v>
      </c>
      <c r="C188" s="175" t="s">
        <v>51</v>
      </c>
      <c r="D188" s="176">
        <v>41609</v>
      </c>
      <c r="E188" s="177">
        <f t="shared" ref="E188:E194" si="3">MONTH(D188)</f>
        <v>12</v>
      </c>
      <c r="F188" s="177" t="s">
        <v>19</v>
      </c>
      <c r="G188" s="175" t="s">
        <v>123</v>
      </c>
      <c r="H188" s="175" t="s">
        <v>126</v>
      </c>
      <c r="I188" s="175" t="s">
        <v>33</v>
      </c>
      <c r="J188" s="178">
        <v>602153.37789750006</v>
      </c>
    </row>
    <row r="189" spans="1:10" x14ac:dyDescent="0.2">
      <c r="A189" s="169" t="s">
        <v>138</v>
      </c>
      <c r="B189" s="170" t="s">
        <v>136</v>
      </c>
      <c r="C189" s="170" t="s">
        <v>51</v>
      </c>
      <c r="D189" s="171">
        <v>41640</v>
      </c>
      <c r="E189" s="172">
        <f t="shared" si="3"/>
        <v>1</v>
      </c>
      <c r="F189" s="172" t="s">
        <v>19</v>
      </c>
      <c r="G189" s="170" t="s">
        <v>123</v>
      </c>
      <c r="H189" s="170" t="s">
        <v>126</v>
      </c>
      <c r="I189" s="170" t="s">
        <v>33</v>
      </c>
      <c r="J189" s="173">
        <v>1146143.9846999997</v>
      </c>
    </row>
    <row r="190" spans="1:10" x14ac:dyDescent="0.2">
      <c r="A190" s="174" t="s">
        <v>138</v>
      </c>
      <c r="B190" s="175" t="s">
        <v>136</v>
      </c>
      <c r="C190" s="175" t="s">
        <v>51</v>
      </c>
      <c r="D190" s="176">
        <v>41671</v>
      </c>
      <c r="E190" s="177">
        <f t="shared" si="3"/>
        <v>2</v>
      </c>
      <c r="F190" s="177" t="s">
        <v>19</v>
      </c>
      <c r="G190" s="175" t="s">
        <v>123</v>
      </c>
      <c r="H190" s="175" t="s">
        <v>126</v>
      </c>
      <c r="I190" s="175" t="s">
        <v>33</v>
      </c>
      <c r="J190" s="178">
        <v>964931.83751249989</v>
      </c>
    </row>
    <row r="191" spans="1:10" x14ac:dyDescent="0.2">
      <c r="A191" s="169" t="s">
        <v>138</v>
      </c>
      <c r="B191" s="170" t="s">
        <v>136</v>
      </c>
      <c r="C191" s="170" t="s">
        <v>51</v>
      </c>
      <c r="D191" s="171">
        <v>41699</v>
      </c>
      <c r="E191" s="172">
        <f t="shared" si="3"/>
        <v>3</v>
      </c>
      <c r="F191" s="172" t="s">
        <v>19</v>
      </c>
      <c r="G191" s="170" t="s">
        <v>123</v>
      </c>
      <c r="H191" s="170" t="s">
        <v>126</v>
      </c>
      <c r="I191" s="170" t="s">
        <v>33</v>
      </c>
      <c r="J191" s="173">
        <v>962733.95790000004</v>
      </c>
    </row>
    <row r="192" spans="1:10" x14ac:dyDescent="0.2">
      <c r="A192" s="174" t="s">
        <v>138</v>
      </c>
      <c r="B192" s="175" t="s">
        <v>136</v>
      </c>
      <c r="C192" s="175" t="s">
        <v>51</v>
      </c>
      <c r="D192" s="176">
        <v>41730</v>
      </c>
      <c r="E192" s="177">
        <f t="shared" si="3"/>
        <v>4</v>
      </c>
      <c r="F192" s="177" t="s">
        <v>19</v>
      </c>
      <c r="G192" s="175" t="s">
        <v>123</v>
      </c>
      <c r="H192" s="175" t="s">
        <v>126</v>
      </c>
      <c r="I192" s="175" t="s">
        <v>33</v>
      </c>
      <c r="J192" s="178">
        <v>964825.21760624985</v>
      </c>
    </row>
    <row r="193" spans="1:12" x14ac:dyDescent="0.2">
      <c r="A193" s="169" t="s">
        <v>138</v>
      </c>
      <c r="B193" s="170" t="s">
        <v>136</v>
      </c>
      <c r="C193" s="170" t="s">
        <v>51</v>
      </c>
      <c r="D193" s="171">
        <v>41760</v>
      </c>
      <c r="E193" s="172">
        <f t="shared" si="3"/>
        <v>5</v>
      </c>
      <c r="F193" s="172" t="s">
        <v>19</v>
      </c>
      <c r="G193" s="170" t="s">
        <v>123</v>
      </c>
      <c r="H193" s="170" t="s">
        <v>126</v>
      </c>
      <c r="I193" s="170" t="s">
        <v>33</v>
      </c>
      <c r="J193" s="173">
        <v>1024534.78359375</v>
      </c>
    </row>
    <row r="194" spans="1:12" x14ac:dyDescent="0.2">
      <c r="A194" s="174" t="s">
        <v>138</v>
      </c>
      <c r="B194" s="175" t="s">
        <v>136</v>
      </c>
      <c r="C194" s="175" t="s">
        <v>51</v>
      </c>
      <c r="D194" s="176">
        <v>41791</v>
      </c>
      <c r="E194" s="177">
        <f t="shared" si="3"/>
        <v>6</v>
      </c>
      <c r="F194" s="177" t="s">
        <v>19</v>
      </c>
      <c r="G194" s="175" t="s">
        <v>123</v>
      </c>
      <c r="H194" s="175" t="s">
        <v>126</v>
      </c>
      <c r="I194" s="175" t="s">
        <v>33</v>
      </c>
      <c r="J194" s="178">
        <v>1168045.22566875</v>
      </c>
    </row>
    <row r="195" spans="1:12" x14ac:dyDescent="0.2">
      <c r="A195" s="169" t="s">
        <v>138</v>
      </c>
      <c r="B195" s="170" t="s">
        <v>136</v>
      </c>
      <c r="C195" s="170" t="s">
        <v>51</v>
      </c>
      <c r="D195" s="171">
        <v>41456</v>
      </c>
      <c r="E195" s="172">
        <f t="shared" ref="E195" si="4">MONTH(D195)</f>
        <v>7</v>
      </c>
      <c r="F195" s="172" t="s">
        <v>19</v>
      </c>
      <c r="G195" s="170" t="s">
        <v>127</v>
      </c>
      <c r="H195" s="170" t="s">
        <v>128</v>
      </c>
      <c r="I195" s="170" t="s">
        <v>33</v>
      </c>
      <c r="J195" s="173">
        <v>276807.38497499918</v>
      </c>
      <c r="K195" s="93"/>
      <c r="L195" s="93"/>
    </row>
    <row r="196" spans="1:12" x14ac:dyDescent="0.2">
      <c r="A196" s="174" t="s">
        <v>138</v>
      </c>
      <c r="B196" s="175" t="s">
        <v>136</v>
      </c>
      <c r="C196" s="175" t="s">
        <v>51</v>
      </c>
      <c r="D196" s="176">
        <v>41487</v>
      </c>
      <c r="E196" s="177">
        <f t="shared" ref="E196:E207" si="5">MONTH(D196)</f>
        <v>8</v>
      </c>
      <c r="F196" s="177" t="s">
        <v>19</v>
      </c>
      <c r="G196" s="175" t="s">
        <v>127</v>
      </c>
      <c r="H196" s="175" t="s">
        <v>128</v>
      </c>
      <c r="I196" s="175" t="s">
        <v>33</v>
      </c>
      <c r="J196" s="178">
        <v>382467.614925</v>
      </c>
      <c r="K196" s="93"/>
      <c r="L196" s="93"/>
    </row>
    <row r="197" spans="1:12" x14ac:dyDescent="0.2">
      <c r="A197" s="169" t="s">
        <v>138</v>
      </c>
      <c r="B197" s="170" t="s">
        <v>136</v>
      </c>
      <c r="C197" s="170" t="s">
        <v>51</v>
      </c>
      <c r="D197" s="171">
        <v>41518</v>
      </c>
      <c r="E197" s="172">
        <f t="shared" si="5"/>
        <v>9</v>
      </c>
      <c r="F197" s="172" t="s">
        <v>19</v>
      </c>
      <c r="G197" s="170" t="s">
        <v>127</v>
      </c>
      <c r="H197" s="170" t="s">
        <v>128</v>
      </c>
      <c r="I197" s="170" t="s">
        <v>33</v>
      </c>
      <c r="J197" s="173">
        <v>299436.63502499921</v>
      </c>
      <c r="K197" s="93"/>
      <c r="L197" s="93"/>
    </row>
    <row r="198" spans="1:12" x14ac:dyDescent="0.2">
      <c r="A198" s="174" t="s">
        <v>138</v>
      </c>
      <c r="B198" s="175" t="s">
        <v>136</v>
      </c>
      <c r="C198" s="175" t="s">
        <v>51</v>
      </c>
      <c r="D198" s="176">
        <v>41548</v>
      </c>
      <c r="E198" s="177">
        <f t="shared" si="5"/>
        <v>10</v>
      </c>
      <c r="F198" s="177" t="s">
        <v>19</v>
      </c>
      <c r="G198" s="175" t="s">
        <v>127</v>
      </c>
      <c r="H198" s="175" t="s">
        <v>128</v>
      </c>
      <c r="I198" s="175" t="s">
        <v>33</v>
      </c>
      <c r="J198" s="178">
        <v>284214.43957499997</v>
      </c>
      <c r="K198" s="93"/>
      <c r="L198" s="93"/>
    </row>
    <row r="199" spans="1:12" x14ac:dyDescent="0.2">
      <c r="A199" s="169" t="s">
        <v>138</v>
      </c>
      <c r="B199" s="170" t="s">
        <v>136</v>
      </c>
      <c r="C199" s="170" t="s">
        <v>51</v>
      </c>
      <c r="D199" s="171">
        <v>41579</v>
      </c>
      <c r="E199" s="172">
        <f t="shared" si="5"/>
        <v>11</v>
      </c>
      <c r="F199" s="172" t="s">
        <v>19</v>
      </c>
      <c r="G199" s="170" t="s">
        <v>127</v>
      </c>
      <c r="H199" s="170" t="s">
        <v>128</v>
      </c>
      <c r="I199" s="170" t="s">
        <v>33</v>
      </c>
      <c r="J199" s="173">
        <v>291875.60325000004</v>
      </c>
      <c r="K199" s="93"/>
      <c r="L199" s="93"/>
    </row>
    <row r="200" spans="1:12" x14ac:dyDescent="0.2">
      <c r="A200" s="174" t="s">
        <v>138</v>
      </c>
      <c r="B200" s="175" t="s">
        <v>136</v>
      </c>
      <c r="C200" s="175" t="s">
        <v>51</v>
      </c>
      <c r="D200" s="176">
        <v>41609</v>
      </c>
      <c r="E200" s="177">
        <f t="shared" si="5"/>
        <v>12</v>
      </c>
      <c r="F200" s="177" t="s">
        <v>19</v>
      </c>
      <c r="G200" s="175" t="s">
        <v>127</v>
      </c>
      <c r="H200" s="175" t="s">
        <v>128</v>
      </c>
      <c r="I200" s="175" t="s">
        <v>33</v>
      </c>
      <c r="J200" s="178">
        <v>280724.18550000002</v>
      </c>
      <c r="K200" s="93"/>
      <c r="L200" s="93"/>
    </row>
    <row r="201" spans="1:12" x14ac:dyDescent="0.2">
      <c r="A201" s="169" t="s">
        <v>138</v>
      </c>
      <c r="B201" s="170" t="s">
        <v>136</v>
      </c>
      <c r="C201" s="170" t="s">
        <v>51</v>
      </c>
      <c r="D201" s="171">
        <v>41640</v>
      </c>
      <c r="E201" s="172">
        <f t="shared" si="5"/>
        <v>1</v>
      </c>
      <c r="F201" s="172" t="s">
        <v>19</v>
      </c>
      <c r="G201" s="170" t="s">
        <v>127</v>
      </c>
      <c r="H201" s="170" t="s">
        <v>128</v>
      </c>
      <c r="I201" s="170" t="s">
        <v>33</v>
      </c>
      <c r="J201" s="173">
        <v>534332.85999999987</v>
      </c>
    </row>
    <row r="202" spans="1:12" x14ac:dyDescent="0.2">
      <c r="A202" s="174" t="s">
        <v>138</v>
      </c>
      <c r="B202" s="175" t="s">
        <v>136</v>
      </c>
      <c r="C202" s="175" t="s">
        <v>51</v>
      </c>
      <c r="D202" s="176">
        <v>41671</v>
      </c>
      <c r="E202" s="177">
        <f t="shared" si="5"/>
        <v>2</v>
      </c>
      <c r="F202" s="177" t="s">
        <v>19</v>
      </c>
      <c r="G202" s="175" t="s">
        <v>127</v>
      </c>
      <c r="H202" s="175" t="s">
        <v>128</v>
      </c>
      <c r="I202" s="175" t="s">
        <v>33</v>
      </c>
      <c r="J202" s="178">
        <v>449851.67249999999</v>
      </c>
    </row>
    <row r="203" spans="1:12" x14ac:dyDescent="0.2">
      <c r="A203" s="169" t="s">
        <v>138</v>
      </c>
      <c r="B203" s="170" t="s">
        <v>136</v>
      </c>
      <c r="C203" s="170" t="s">
        <v>51</v>
      </c>
      <c r="D203" s="171">
        <v>41699</v>
      </c>
      <c r="E203" s="172">
        <f t="shared" si="5"/>
        <v>3</v>
      </c>
      <c r="F203" s="172" t="s">
        <v>19</v>
      </c>
      <c r="G203" s="170" t="s">
        <v>127</v>
      </c>
      <c r="H203" s="170" t="s">
        <v>128</v>
      </c>
      <c r="I203" s="170" t="s">
        <v>33</v>
      </c>
      <c r="J203" s="173">
        <v>448827.02</v>
      </c>
    </row>
    <row r="204" spans="1:12" x14ac:dyDescent="0.2">
      <c r="A204" s="174" t="s">
        <v>138</v>
      </c>
      <c r="B204" s="175" t="s">
        <v>136</v>
      </c>
      <c r="C204" s="175" t="s">
        <v>51</v>
      </c>
      <c r="D204" s="176">
        <v>41730</v>
      </c>
      <c r="E204" s="177">
        <f t="shared" si="5"/>
        <v>4</v>
      </c>
      <c r="F204" s="177" t="s">
        <v>19</v>
      </c>
      <c r="G204" s="175" t="s">
        <v>127</v>
      </c>
      <c r="H204" s="175" t="s">
        <v>128</v>
      </c>
      <c r="I204" s="175" t="s">
        <v>33</v>
      </c>
      <c r="J204" s="178">
        <v>449801.96625</v>
      </c>
    </row>
    <row r="205" spans="1:12" x14ac:dyDescent="0.2">
      <c r="A205" s="169" t="s">
        <v>138</v>
      </c>
      <c r="B205" s="170" t="s">
        <v>136</v>
      </c>
      <c r="C205" s="170" t="s">
        <v>51</v>
      </c>
      <c r="D205" s="171">
        <v>41760</v>
      </c>
      <c r="E205" s="172">
        <f t="shared" si="5"/>
        <v>5</v>
      </c>
      <c r="F205" s="172" t="s">
        <v>19</v>
      </c>
      <c r="G205" s="170" t="s">
        <v>127</v>
      </c>
      <c r="H205" s="170" t="s">
        <v>128</v>
      </c>
      <c r="I205" s="170" t="s">
        <v>33</v>
      </c>
      <c r="J205" s="173">
        <v>477638.59375</v>
      </c>
    </row>
    <row r="206" spans="1:12" x14ac:dyDescent="0.2">
      <c r="A206" s="174" t="s">
        <v>138</v>
      </c>
      <c r="B206" s="175" t="s">
        <v>136</v>
      </c>
      <c r="C206" s="175" t="s">
        <v>51</v>
      </c>
      <c r="D206" s="176">
        <v>41791</v>
      </c>
      <c r="E206" s="177">
        <f t="shared" si="5"/>
        <v>6</v>
      </c>
      <c r="F206" s="177" t="s">
        <v>19</v>
      </c>
      <c r="G206" s="175" t="s">
        <v>127</v>
      </c>
      <c r="H206" s="175" t="s">
        <v>128</v>
      </c>
      <c r="I206" s="175" t="s">
        <v>33</v>
      </c>
      <c r="J206" s="178">
        <v>544543.22875000001</v>
      </c>
    </row>
    <row r="207" spans="1:12" x14ac:dyDescent="0.2">
      <c r="A207" s="169" t="s">
        <v>138</v>
      </c>
      <c r="B207" s="170" t="s">
        <v>136</v>
      </c>
      <c r="C207" s="170" t="s">
        <v>51</v>
      </c>
      <c r="D207" s="171">
        <v>41456</v>
      </c>
      <c r="E207" s="172">
        <f t="shared" si="5"/>
        <v>7</v>
      </c>
      <c r="F207" s="172" t="s">
        <v>19</v>
      </c>
      <c r="G207" s="170" t="s">
        <v>127</v>
      </c>
      <c r="H207" s="170" t="s">
        <v>129</v>
      </c>
      <c r="I207" s="170" t="s">
        <v>33</v>
      </c>
      <c r="J207" s="173">
        <v>415211.07746249868</v>
      </c>
    </row>
    <row r="208" spans="1:12" x14ac:dyDescent="0.2">
      <c r="A208" s="174" t="s">
        <v>138</v>
      </c>
      <c r="B208" s="175" t="s">
        <v>136</v>
      </c>
      <c r="C208" s="175" t="s">
        <v>51</v>
      </c>
      <c r="D208" s="176">
        <v>41487</v>
      </c>
      <c r="E208" s="177">
        <f t="shared" ref="E208:E218" si="6">MONTH(D208)</f>
        <v>8</v>
      </c>
      <c r="F208" s="177" t="s">
        <v>19</v>
      </c>
      <c r="G208" s="175" t="s">
        <v>127</v>
      </c>
      <c r="H208" s="175" t="s">
        <v>129</v>
      </c>
      <c r="I208" s="175" t="s">
        <v>33</v>
      </c>
      <c r="J208" s="178">
        <v>573701.42238750006</v>
      </c>
    </row>
    <row r="209" spans="1:10" x14ac:dyDescent="0.2">
      <c r="A209" s="169" t="s">
        <v>138</v>
      </c>
      <c r="B209" s="170" t="s">
        <v>136</v>
      </c>
      <c r="C209" s="170" t="s">
        <v>51</v>
      </c>
      <c r="D209" s="171">
        <v>41518</v>
      </c>
      <c r="E209" s="172">
        <f t="shared" si="6"/>
        <v>9</v>
      </c>
      <c r="F209" s="172" t="s">
        <v>19</v>
      </c>
      <c r="G209" s="170" t="s">
        <v>127</v>
      </c>
      <c r="H209" s="170" t="s">
        <v>129</v>
      </c>
      <c r="I209" s="170" t="s">
        <v>33</v>
      </c>
      <c r="J209" s="173">
        <v>449154.95253749873</v>
      </c>
    </row>
    <row r="210" spans="1:10" x14ac:dyDescent="0.2">
      <c r="A210" s="174" t="s">
        <v>138</v>
      </c>
      <c r="B210" s="175" t="s">
        <v>136</v>
      </c>
      <c r="C210" s="175" t="s">
        <v>51</v>
      </c>
      <c r="D210" s="176">
        <v>41548</v>
      </c>
      <c r="E210" s="177">
        <f t="shared" si="6"/>
        <v>10</v>
      </c>
      <c r="F210" s="177" t="s">
        <v>19</v>
      </c>
      <c r="G210" s="175" t="s">
        <v>127</v>
      </c>
      <c r="H210" s="175" t="s">
        <v>129</v>
      </c>
      <c r="I210" s="175" t="s">
        <v>33</v>
      </c>
      <c r="J210" s="178">
        <v>426321.65936249989</v>
      </c>
    </row>
    <row r="211" spans="1:10" x14ac:dyDescent="0.2">
      <c r="A211" s="169" t="s">
        <v>138</v>
      </c>
      <c r="B211" s="170" t="s">
        <v>136</v>
      </c>
      <c r="C211" s="170" t="s">
        <v>51</v>
      </c>
      <c r="D211" s="171">
        <v>41579</v>
      </c>
      <c r="E211" s="172">
        <f t="shared" si="6"/>
        <v>11</v>
      </c>
      <c r="F211" s="172" t="s">
        <v>19</v>
      </c>
      <c r="G211" s="170" t="s">
        <v>127</v>
      </c>
      <c r="H211" s="170" t="s">
        <v>129</v>
      </c>
      <c r="I211" s="170" t="s">
        <v>33</v>
      </c>
      <c r="J211" s="173">
        <v>437813.40487499995</v>
      </c>
    </row>
    <row r="212" spans="1:10" x14ac:dyDescent="0.2">
      <c r="A212" s="174" t="s">
        <v>138</v>
      </c>
      <c r="B212" s="175" t="s">
        <v>136</v>
      </c>
      <c r="C212" s="175" t="s">
        <v>51</v>
      </c>
      <c r="D212" s="176">
        <v>41609</v>
      </c>
      <c r="E212" s="177">
        <f t="shared" si="6"/>
        <v>12</v>
      </c>
      <c r="F212" s="177" t="s">
        <v>19</v>
      </c>
      <c r="G212" s="175" t="s">
        <v>127</v>
      </c>
      <c r="H212" s="175" t="s">
        <v>129</v>
      </c>
      <c r="I212" s="175" t="s">
        <v>33</v>
      </c>
      <c r="J212" s="178">
        <v>421086.27824999997</v>
      </c>
    </row>
    <row r="213" spans="1:10" x14ac:dyDescent="0.2">
      <c r="A213" s="169" t="s">
        <v>138</v>
      </c>
      <c r="B213" s="170" t="s">
        <v>136</v>
      </c>
      <c r="C213" s="170" t="s">
        <v>51</v>
      </c>
      <c r="D213" s="171">
        <v>41640</v>
      </c>
      <c r="E213" s="172">
        <f t="shared" si="6"/>
        <v>1</v>
      </c>
      <c r="F213" s="172" t="s">
        <v>19</v>
      </c>
      <c r="G213" s="170" t="s">
        <v>127</v>
      </c>
      <c r="H213" s="170" t="s">
        <v>129</v>
      </c>
      <c r="I213" s="170" t="s">
        <v>33</v>
      </c>
      <c r="J213" s="173">
        <v>801499.2899999998</v>
      </c>
    </row>
    <row r="214" spans="1:10" x14ac:dyDescent="0.2">
      <c r="A214" s="174" t="s">
        <v>138</v>
      </c>
      <c r="B214" s="175" t="s">
        <v>136</v>
      </c>
      <c r="C214" s="175" t="s">
        <v>51</v>
      </c>
      <c r="D214" s="176">
        <v>41671</v>
      </c>
      <c r="E214" s="177">
        <f t="shared" si="6"/>
        <v>2</v>
      </c>
      <c r="F214" s="177" t="s">
        <v>19</v>
      </c>
      <c r="G214" s="175" t="s">
        <v>127</v>
      </c>
      <c r="H214" s="175" t="s">
        <v>129</v>
      </c>
      <c r="I214" s="175" t="s">
        <v>33</v>
      </c>
      <c r="J214" s="178">
        <v>674777.50874999992</v>
      </c>
    </row>
    <row r="215" spans="1:10" x14ac:dyDescent="0.2">
      <c r="A215" s="169" t="s">
        <v>138</v>
      </c>
      <c r="B215" s="170" t="s">
        <v>136</v>
      </c>
      <c r="C215" s="170" t="s">
        <v>51</v>
      </c>
      <c r="D215" s="171">
        <v>41699</v>
      </c>
      <c r="E215" s="172">
        <f t="shared" si="6"/>
        <v>3</v>
      </c>
      <c r="F215" s="172" t="s">
        <v>19</v>
      </c>
      <c r="G215" s="170" t="s">
        <v>127</v>
      </c>
      <c r="H215" s="170" t="s">
        <v>129</v>
      </c>
      <c r="I215" s="170" t="s">
        <v>33</v>
      </c>
      <c r="J215" s="173">
        <v>673240.53</v>
      </c>
    </row>
    <row r="216" spans="1:10" x14ac:dyDescent="0.2">
      <c r="A216" s="174" t="s">
        <v>138</v>
      </c>
      <c r="B216" s="175" t="s">
        <v>136</v>
      </c>
      <c r="C216" s="175" t="s">
        <v>51</v>
      </c>
      <c r="D216" s="176">
        <v>41730</v>
      </c>
      <c r="E216" s="177">
        <f t="shared" si="6"/>
        <v>4</v>
      </c>
      <c r="F216" s="177" t="s">
        <v>19</v>
      </c>
      <c r="G216" s="175" t="s">
        <v>127</v>
      </c>
      <c r="H216" s="175" t="s">
        <v>129</v>
      </c>
      <c r="I216" s="175" t="s">
        <v>33</v>
      </c>
      <c r="J216" s="178">
        <v>674702.94937499997</v>
      </c>
    </row>
    <row r="217" spans="1:10" x14ac:dyDescent="0.2">
      <c r="A217" s="169" t="s">
        <v>138</v>
      </c>
      <c r="B217" s="170" t="s">
        <v>136</v>
      </c>
      <c r="C217" s="170" t="s">
        <v>51</v>
      </c>
      <c r="D217" s="171">
        <v>41760</v>
      </c>
      <c r="E217" s="172">
        <f t="shared" si="6"/>
        <v>5</v>
      </c>
      <c r="F217" s="172" t="s">
        <v>19</v>
      </c>
      <c r="G217" s="170" t="s">
        <v>127</v>
      </c>
      <c r="H217" s="170" t="s">
        <v>129</v>
      </c>
      <c r="I217" s="170" t="s">
        <v>33</v>
      </c>
      <c r="J217" s="173">
        <v>716457.890625</v>
      </c>
    </row>
    <row r="218" spans="1:10" x14ac:dyDescent="0.2">
      <c r="A218" s="174" t="s">
        <v>138</v>
      </c>
      <c r="B218" s="175" t="s">
        <v>136</v>
      </c>
      <c r="C218" s="175" t="s">
        <v>51</v>
      </c>
      <c r="D218" s="176">
        <v>41791</v>
      </c>
      <c r="E218" s="177">
        <f t="shared" si="6"/>
        <v>6</v>
      </c>
      <c r="F218" s="177" t="s">
        <v>19</v>
      </c>
      <c r="G218" s="175" t="s">
        <v>127</v>
      </c>
      <c r="H218" s="175" t="s">
        <v>129</v>
      </c>
      <c r="I218" s="175" t="s">
        <v>33</v>
      </c>
      <c r="J218" s="178">
        <v>816814.8431249999</v>
      </c>
    </row>
    <row r="219" spans="1:10" x14ac:dyDescent="0.2">
      <c r="A219" s="169" t="s">
        <v>138</v>
      </c>
      <c r="B219" s="170" t="s">
        <v>136</v>
      </c>
      <c r="C219" s="170" t="s">
        <v>51</v>
      </c>
      <c r="D219" s="171">
        <v>41456</v>
      </c>
      <c r="E219" s="172">
        <f t="shared" ref="E219:E282" si="7">MONTH(D219)</f>
        <v>7</v>
      </c>
      <c r="F219" s="172" t="s">
        <v>19</v>
      </c>
      <c r="G219" s="170" t="s">
        <v>146</v>
      </c>
      <c r="H219" s="170" t="s">
        <v>130</v>
      </c>
      <c r="I219" s="170" t="s">
        <v>33</v>
      </c>
      <c r="J219" s="173">
        <v>360688.41072499886</v>
      </c>
    </row>
    <row r="220" spans="1:10" x14ac:dyDescent="0.2">
      <c r="A220" s="174" t="s">
        <v>138</v>
      </c>
      <c r="B220" s="175" t="s">
        <v>136</v>
      </c>
      <c r="C220" s="175" t="s">
        <v>51</v>
      </c>
      <c r="D220" s="176">
        <v>41487</v>
      </c>
      <c r="E220" s="177">
        <f t="shared" si="7"/>
        <v>8</v>
      </c>
      <c r="F220" s="177" t="s">
        <v>19</v>
      </c>
      <c r="G220" s="175" t="s">
        <v>146</v>
      </c>
      <c r="H220" s="175" t="s">
        <v>130</v>
      </c>
      <c r="I220" s="175" t="s">
        <v>33</v>
      </c>
      <c r="J220" s="178">
        <v>498366.89217499993</v>
      </c>
    </row>
    <row r="221" spans="1:10" x14ac:dyDescent="0.2">
      <c r="A221" s="169" t="s">
        <v>138</v>
      </c>
      <c r="B221" s="170" t="s">
        <v>136</v>
      </c>
      <c r="C221" s="170" t="s">
        <v>51</v>
      </c>
      <c r="D221" s="171">
        <v>41518</v>
      </c>
      <c r="E221" s="172">
        <f t="shared" si="7"/>
        <v>9</v>
      </c>
      <c r="F221" s="172" t="s">
        <v>19</v>
      </c>
      <c r="G221" s="170" t="s">
        <v>146</v>
      </c>
      <c r="H221" s="170" t="s">
        <v>130</v>
      </c>
      <c r="I221" s="170" t="s">
        <v>33</v>
      </c>
      <c r="J221" s="173">
        <v>390175.00927499885</v>
      </c>
    </row>
    <row r="222" spans="1:10" x14ac:dyDescent="0.2">
      <c r="A222" s="174" t="s">
        <v>138</v>
      </c>
      <c r="B222" s="175" t="s">
        <v>136</v>
      </c>
      <c r="C222" s="175" t="s">
        <v>51</v>
      </c>
      <c r="D222" s="176">
        <v>41548</v>
      </c>
      <c r="E222" s="177">
        <f t="shared" si="7"/>
        <v>10</v>
      </c>
      <c r="F222" s="177" t="s">
        <v>19</v>
      </c>
      <c r="G222" s="175" t="s">
        <v>146</v>
      </c>
      <c r="H222" s="175" t="s">
        <v>130</v>
      </c>
      <c r="I222" s="175" t="s">
        <v>33</v>
      </c>
      <c r="J222" s="178">
        <v>370340.02732499992</v>
      </c>
    </row>
    <row r="223" spans="1:10" x14ac:dyDescent="0.2">
      <c r="A223" s="169" t="s">
        <v>138</v>
      </c>
      <c r="B223" s="170" t="s">
        <v>136</v>
      </c>
      <c r="C223" s="170" t="s">
        <v>51</v>
      </c>
      <c r="D223" s="171">
        <v>41579</v>
      </c>
      <c r="E223" s="172">
        <f t="shared" si="7"/>
        <v>11</v>
      </c>
      <c r="F223" s="172" t="s">
        <v>19</v>
      </c>
      <c r="G223" s="170" t="s">
        <v>146</v>
      </c>
      <c r="H223" s="170" t="s">
        <v>130</v>
      </c>
      <c r="I223" s="170" t="s">
        <v>33</v>
      </c>
      <c r="J223" s="173">
        <v>380322.75574999995</v>
      </c>
    </row>
    <row r="224" spans="1:10" x14ac:dyDescent="0.2">
      <c r="A224" s="174" t="s">
        <v>138</v>
      </c>
      <c r="B224" s="175" t="s">
        <v>136</v>
      </c>
      <c r="C224" s="175" t="s">
        <v>51</v>
      </c>
      <c r="D224" s="176">
        <v>41609</v>
      </c>
      <c r="E224" s="177">
        <f t="shared" si="7"/>
        <v>12</v>
      </c>
      <c r="F224" s="177" t="s">
        <v>19</v>
      </c>
      <c r="G224" s="175" t="s">
        <v>146</v>
      </c>
      <c r="H224" s="175" t="s">
        <v>130</v>
      </c>
      <c r="I224" s="175" t="s">
        <v>33</v>
      </c>
      <c r="J224" s="178">
        <v>365792.12049999996</v>
      </c>
    </row>
    <row r="225" spans="1:10" x14ac:dyDescent="0.2">
      <c r="A225" s="169" t="s">
        <v>138</v>
      </c>
      <c r="B225" s="170" t="s">
        <v>136</v>
      </c>
      <c r="C225" s="170" t="s">
        <v>51</v>
      </c>
      <c r="D225" s="171">
        <v>41640</v>
      </c>
      <c r="E225" s="172">
        <f t="shared" si="7"/>
        <v>1</v>
      </c>
      <c r="F225" s="172" t="s">
        <v>19</v>
      </c>
      <c r="G225" s="170" t="s">
        <v>146</v>
      </c>
      <c r="H225" s="170" t="s">
        <v>130</v>
      </c>
      <c r="I225" s="170" t="s">
        <v>33</v>
      </c>
      <c r="J225" s="173">
        <v>459526.25959999987</v>
      </c>
    </row>
    <row r="226" spans="1:10" x14ac:dyDescent="0.2">
      <c r="A226" s="174" t="s">
        <v>138</v>
      </c>
      <c r="B226" s="175" t="s">
        <v>136</v>
      </c>
      <c r="C226" s="175" t="s">
        <v>51</v>
      </c>
      <c r="D226" s="176">
        <v>41671</v>
      </c>
      <c r="E226" s="177">
        <f t="shared" si="7"/>
        <v>2</v>
      </c>
      <c r="F226" s="177" t="s">
        <v>19</v>
      </c>
      <c r="G226" s="175" t="s">
        <v>146</v>
      </c>
      <c r="H226" s="175" t="s">
        <v>130</v>
      </c>
      <c r="I226" s="175" t="s">
        <v>33</v>
      </c>
      <c r="J226" s="178">
        <v>386872.43834999995</v>
      </c>
    </row>
    <row r="227" spans="1:10" x14ac:dyDescent="0.2">
      <c r="A227" s="169" t="s">
        <v>138</v>
      </c>
      <c r="B227" s="170" t="s">
        <v>136</v>
      </c>
      <c r="C227" s="170" t="s">
        <v>51</v>
      </c>
      <c r="D227" s="171">
        <v>41699</v>
      </c>
      <c r="E227" s="172">
        <f t="shared" si="7"/>
        <v>3</v>
      </c>
      <c r="F227" s="172" t="s">
        <v>19</v>
      </c>
      <c r="G227" s="170" t="s">
        <v>146</v>
      </c>
      <c r="H227" s="170" t="s">
        <v>130</v>
      </c>
      <c r="I227" s="170" t="s">
        <v>33</v>
      </c>
      <c r="J227" s="173">
        <v>385991.23719999997</v>
      </c>
    </row>
    <row r="228" spans="1:10" x14ac:dyDescent="0.2">
      <c r="A228" s="174" t="s">
        <v>138</v>
      </c>
      <c r="B228" s="175" t="s">
        <v>136</v>
      </c>
      <c r="C228" s="175" t="s">
        <v>51</v>
      </c>
      <c r="D228" s="176">
        <v>41730</v>
      </c>
      <c r="E228" s="177">
        <f t="shared" si="7"/>
        <v>4</v>
      </c>
      <c r="F228" s="177" t="s">
        <v>19</v>
      </c>
      <c r="G228" s="175" t="s">
        <v>146</v>
      </c>
      <c r="H228" s="175" t="s">
        <v>130</v>
      </c>
      <c r="I228" s="175" t="s">
        <v>33</v>
      </c>
      <c r="J228" s="178">
        <v>386829.69097499992</v>
      </c>
    </row>
    <row r="229" spans="1:10" x14ac:dyDescent="0.2">
      <c r="A229" s="169" t="s">
        <v>138</v>
      </c>
      <c r="B229" s="170" t="s">
        <v>136</v>
      </c>
      <c r="C229" s="170" t="s">
        <v>51</v>
      </c>
      <c r="D229" s="171">
        <v>41760</v>
      </c>
      <c r="E229" s="172">
        <f t="shared" si="7"/>
        <v>5</v>
      </c>
      <c r="F229" s="172" t="s">
        <v>19</v>
      </c>
      <c r="G229" s="170" t="s">
        <v>146</v>
      </c>
      <c r="H229" s="170" t="s">
        <v>130</v>
      </c>
      <c r="I229" s="170" t="s">
        <v>33</v>
      </c>
      <c r="J229" s="173">
        <v>410769.19062499999</v>
      </c>
    </row>
    <row r="230" spans="1:10" x14ac:dyDescent="0.2">
      <c r="A230" s="174" t="s">
        <v>138</v>
      </c>
      <c r="B230" s="175" t="s">
        <v>136</v>
      </c>
      <c r="C230" s="175" t="s">
        <v>51</v>
      </c>
      <c r="D230" s="176">
        <v>41791</v>
      </c>
      <c r="E230" s="177">
        <f t="shared" si="7"/>
        <v>6</v>
      </c>
      <c r="F230" s="177" t="s">
        <v>19</v>
      </c>
      <c r="G230" s="175" t="s">
        <v>146</v>
      </c>
      <c r="H230" s="175" t="s">
        <v>130</v>
      </c>
      <c r="I230" s="175" t="s">
        <v>33</v>
      </c>
      <c r="J230" s="178">
        <v>468307.17672499991</v>
      </c>
    </row>
    <row r="231" spans="1:10" x14ac:dyDescent="0.2">
      <c r="A231" s="169" t="s">
        <v>138</v>
      </c>
      <c r="B231" s="170" t="s">
        <v>136</v>
      </c>
      <c r="C231" s="170" t="s">
        <v>51</v>
      </c>
      <c r="D231" s="171">
        <v>41456</v>
      </c>
      <c r="E231" s="172">
        <f t="shared" si="7"/>
        <v>7</v>
      </c>
      <c r="F231" s="172" t="s">
        <v>19</v>
      </c>
      <c r="G231" s="170" t="s">
        <v>146</v>
      </c>
      <c r="H231" s="170" t="s">
        <v>131</v>
      </c>
      <c r="I231" s="170" t="s">
        <v>33</v>
      </c>
      <c r="J231" s="173">
        <v>226478.76952499934</v>
      </c>
    </row>
    <row r="232" spans="1:10" x14ac:dyDescent="0.2">
      <c r="A232" s="174" t="s">
        <v>138</v>
      </c>
      <c r="B232" s="175" t="s">
        <v>136</v>
      </c>
      <c r="C232" s="175" t="s">
        <v>51</v>
      </c>
      <c r="D232" s="176">
        <v>41487</v>
      </c>
      <c r="E232" s="177">
        <f t="shared" si="7"/>
        <v>8</v>
      </c>
      <c r="F232" s="177" t="s">
        <v>19</v>
      </c>
      <c r="G232" s="175" t="s">
        <v>146</v>
      </c>
      <c r="H232" s="175" t="s">
        <v>131</v>
      </c>
      <c r="I232" s="175" t="s">
        <v>33</v>
      </c>
      <c r="J232" s="178">
        <v>312928.04857500002</v>
      </c>
    </row>
    <row r="233" spans="1:10" x14ac:dyDescent="0.2">
      <c r="A233" s="169" t="s">
        <v>138</v>
      </c>
      <c r="B233" s="170" t="s">
        <v>136</v>
      </c>
      <c r="C233" s="170" t="s">
        <v>51</v>
      </c>
      <c r="D233" s="171">
        <v>41518</v>
      </c>
      <c r="E233" s="172">
        <f t="shared" si="7"/>
        <v>9</v>
      </c>
      <c r="F233" s="172" t="s">
        <v>19</v>
      </c>
      <c r="G233" s="170" t="s">
        <v>146</v>
      </c>
      <c r="H233" s="170" t="s">
        <v>131</v>
      </c>
      <c r="I233" s="170" t="s">
        <v>33</v>
      </c>
      <c r="J233" s="173">
        <v>244993.61047499935</v>
      </c>
    </row>
    <row r="234" spans="1:10" x14ac:dyDescent="0.2">
      <c r="A234" s="174" t="s">
        <v>138</v>
      </c>
      <c r="B234" s="175" t="s">
        <v>136</v>
      </c>
      <c r="C234" s="175" t="s">
        <v>51</v>
      </c>
      <c r="D234" s="176">
        <v>41548</v>
      </c>
      <c r="E234" s="177">
        <f t="shared" si="7"/>
        <v>10</v>
      </c>
      <c r="F234" s="177" t="s">
        <v>19</v>
      </c>
      <c r="G234" s="175" t="s">
        <v>146</v>
      </c>
      <c r="H234" s="175" t="s">
        <v>131</v>
      </c>
      <c r="I234" s="175" t="s">
        <v>33</v>
      </c>
      <c r="J234" s="178">
        <v>232539.08692499998</v>
      </c>
    </row>
    <row r="235" spans="1:10" x14ac:dyDescent="0.2">
      <c r="A235" s="169" t="s">
        <v>138</v>
      </c>
      <c r="B235" s="170" t="s">
        <v>136</v>
      </c>
      <c r="C235" s="170" t="s">
        <v>51</v>
      </c>
      <c r="D235" s="171">
        <v>41579</v>
      </c>
      <c r="E235" s="172">
        <f t="shared" si="7"/>
        <v>11</v>
      </c>
      <c r="F235" s="172" t="s">
        <v>19</v>
      </c>
      <c r="G235" s="170" t="s">
        <v>146</v>
      </c>
      <c r="H235" s="170" t="s">
        <v>131</v>
      </c>
      <c r="I235" s="170" t="s">
        <v>33</v>
      </c>
      <c r="J235" s="173">
        <v>238807.31175000002</v>
      </c>
    </row>
    <row r="236" spans="1:10" x14ac:dyDescent="0.2">
      <c r="A236" s="174" t="s">
        <v>138</v>
      </c>
      <c r="B236" s="175" t="s">
        <v>136</v>
      </c>
      <c r="C236" s="175" t="s">
        <v>51</v>
      </c>
      <c r="D236" s="176">
        <v>41609</v>
      </c>
      <c r="E236" s="177">
        <f t="shared" si="7"/>
        <v>12</v>
      </c>
      <c r="F236" s="177" t="s">
        <v>19</v>
      </c>
      <c r="G236" s="175" t="s">
        <v>146</v>
      </c>
      <c r="H236" s="175" t="s">
        <v>131</v>
      </c>
      <c r="I236" s="175" t="s">
        <v>33</v>
      </c>
      <c r="J236" s="178">
        <v>229683.42450000002</v>
      </c>
    </row>
    <row r="237" spans="1:10" x14ac:dyDescent="0.2">
      <c r="A237" s="169" t="s">
        <v>138</v>
      </c>
      <c r="B237" s="170" t="s">
        <v>136</v>
      </c>
      <c r="C237" s="170" t="s">
        <v>51</v>
      </c>
      <c r="D237" s="171">
        <v>41640</v>
      </c>
      <c r="E237" s="172">
        <f t="shared" si="7"/>
        <v>1</v>
      </c>
      <c r="F237" s="172" t="s">
        <v>19</v>
      </c>
      <c r="G237" s="170" t="s">
        <v>146</v>
      </c>
      <c r="H237" s="170" t="s">
        <v>131</v>
      </c>
      <c r="I237" s="170" t="s">
        <v>33</v>
      </c>
      <c r="J237" s="173">
        <v>288539.74439999997</v>
      </c>
    </row>
    <row r="238" spans="1:10" x14ac:dyDescent="0.2">
      <c r="A238" s="174" t="s">
        <v>138</v>
      </c>
      <c r="B238" s="175" t="s">
        <v>136</v>
      </c>
      <c r="C238" s="175" t="s">
        <v>51</v>
      </c>
      <c r="D238" s="176">
        <v>41671</v>
      </c>
      <c r="E238" s="177">
        <f t="shared" si="7"/>
        <v>2</v>
      </c>
      <c r="F238" s="177" t="s">
        <v>19</v>
      </c>
      <c r="G238" s="175" t="s">
        <v>146</v>
      </c>
      <c r="H238" s="175" t="s">
        <v>131</v>
      </c>
      <c r="I238" s="175" t="s">
        <v>33</v>
      </c>
      <c r="J238" s="178">
        <v>242919.90315</v>
      </c>
    </row>
    <row r="239" spans="1:10" x14ac:dyDescent="0.2">
      <c r="A239" s="169" t="s">
        <v>138</v>
      </c>
      <c r="B239" s="170" t="s">
        <v>136</v>
      </c>
      <c r="C239" s="170" t="s">
        <v>51</v>
      </c>
      <c r="D239" s="171">
        <v>41699</v>
      </c>
      <c r="E239" s="172">
        <f t="shared" si="7"/>
        <v>3</v>
      </c>
      <c r="F239" s="172" t="s">
        <v>19</v>
      </c>
      <c r="G239" s="170" t="s">
        <v>146</v>
      </c>
      <c r="H239" s="170" t="s">
        <v>131</v>
      </c>
      <c r="I239" s="170" t="s">
        <v>33</v>
      </c>
      <c r="J239" s="173">
        <v>242366.59080000003</v>
      </c>
    </row>
    <row r="240" spans="1:10" x14ac:dyDescent="0.2">
      <c r="A240" s="174" t="s">
        <v>138</v>
      </c>
      <c r="B240" s="175" t="s">
        <v>136</v>
      </c>
      <c r="C240" s="175" t="s">
        <v>51</v>
      </c>
      <c r="D240" s="176">
        <v>41730</v>
      </c>
      <c r="E240" s="177">
        <f t="shared" si="7"/>
        <v>4</v>
      </c>
      <c r="F240" s="177" t="s">
        <v>19</v>
      </c>
      <c r="G240" s="175" t="s">
        <v>146</v>
      </c>
      <c r="H240" s="175" t="s">
        <v>131</v>
      </c>
      <c r="I240" s="175" t="s">
        <v>33</v>
      </c>
      <c r="J240" s="178">
        <v>242893.06177500001</v>
      </c>
    </row>
    <row r="241" spans="1:10" x14ac:dyDescent="0.2">
      <c r="A241" s="169" t="s">
        <v>138</v>
      </c>
      <c r="B241" s="170" t="s">
        <v>136</v>
      </c>
      <c r="C241" s="170" t="s">
        <v>51</v>
      </c>
      <c r="D241" s="171">
        <v>41760</v>
      </c>
      <c r="E241" s="172">
        <f t="shared" si="7"/>
        <v>5</v>
      </c>
      <c r="F241" s="172" t="s">
        <v>19</v>
      </c>
      <c r="G241" s="170" t="s">
        <v>146</v>
      </c>
      <c r="H241" s="170" t="s">
        <v>131</v>
      </c>
      <c r="I241" s="170" t="s">
        <v>33</v>
      </c>
      <c r="J241" s="173">
        <v>257924.84062500004</v>
      </c>
    </row>
    <row r="242" spans="1:10" x14ac:dyDescent="0.2">
      <c r="A242" s="174" t="s">
        <v>138</v>
      </c>
      <c r="B242" s="175" t="s">
        <v>136</v>
      </c>
      <c r="C242" s="175" t="s">
        <v>51</v>
      </c>
      <c r="D242" s="176">
        <v>41791</v>
      </c>
      <c r="E242" s="177">
        <f t="shared" si="7"/>
        <v>6</v>
      </c>
      <c r="F242" s="177" t="s">
        <v>19</v>
      </c>
      <c r="G242" s="175" t="s">
        <v>146</v>
      </c>
      <c r="H242" s="175" t="s">
        <v>131</v>
      </c>
      <c r="I242" s="175" t="s">
        <v>33</v>
      </c>
      <c r="J242" s="178">
        <v>294053.34352500003</v>
      </c>
    </row>
    <row r="243" spans="1:10" x14ac:dyDescent="0.2">
      <c r="A243" s="169" t="s">
        <v>138</v>
      </c>
      <c r="B243" s="170" t="s">
        <v>136</v>
      </c>
      <c r="C243" s="170" t="s">
        <v>51</v>
      </c>
      <c r="D243" s="171">
        <v>41456</v>
      </c>
      <c r="E243" s="172">
        <f t="shared" si="7"/>
        <v>7</v>
      </c>
      <c r="F243" s="172" t="s">
        <v>19</v>
      </c>
      <c r="G243" s="170" t="s">
        <v>146</v>
      </c>
      <c r="H243" s="170" t="s">
        <v>132</v>
      </c>
      <c r="I243" s="170" t="s">
        <v>33</v>
      </c>
      <c r="J243" s="173">
        <v>255837.1285374992</v>
      </c>
    </row>
    <row r="244" spans="1:10" x14ac:dyDescent="0.2">
      <c r="A244" s="174" t="s">
        <v>138</v>
      </c>
      <c r="B244" s="175" t="s">
        <v>136</v>
      </c>
      <c r="C244" s="175" t="s">
        <v>51</v>
      </c>
      <c r="D244" s="176">
        <v>41487</v>
      </c>
      <c r="E244" s="177">
        <f t="shared" si="7"/>
        <v>8</v>
      </c>
      <c r="F244" s="177" t="s">
        <v>19</v>
      </c>
      <c r="G244" s="175" t="s">
        <v>146</v>
      </c>
      <c r="H244" s="175" t="s">
        <v>132</v>
      </c>
      <c r="I244" s="175" t="s">
        <v>33</v>
      </c>
      <c r="J244" s="178">
        <v>353492.79561249999</v>
      </c>
    </row>
    <row r="245" spans="1:10" x14ac:dyDescent="0.2">
      <c r="A245" s="169" t="s">
        <v>138</v>
      </c>
      <c r="B245" s="170" t="s">
        <v>136</v>
      </c>
      <c r="C245" s="170" t="s">
        <v>51</v>
      </c>
      <c r="D245" s="171">
        <v>41518</v>
      </c>
      <c r="E245" s="172">
        <f t="shared" si="7"/>
        <v>9</v>
      </c>
      <c r="F245" s="172" t="s">
        <v>19</v>
      </c>
      <c r="G245" s="170" t="s">
        <v>146</v>
      </c>
      <c r="H245" s="170" t="s">
        <v>132</v>
      </c>
      <c r="I245" s="170" t="s">
        <v>33</v>
      </c>
      <c r="J245" s="173">
        <v>276752.04146249924</v>
      </c>
    </row>
    <row r="246" spans="1:10" x14ac:dyDescent="0.2">
      <c r="A246" s="174" t="s">
        <v>138</v>
      </c>
      <c r="B246" s="175" t="s">
        <v>136</v>
      </c>
      <c r="C246" s="175" t="s">
        <v>51</v>
      </c>
      <c r="D246" s="176">
        <v>41548</v>
      </c>
      <c r="E246" s="177">
        <f t="shared" si="7"/>
        <v>10</v>
      </c>
      <c r="F246" s="177" t="s">
        <v>19</v>
      </c>
      <c r="G246" s="175" t="s">
        <v>146</v>
      </c>
      <c r="H246" s="175" t="s">
        <v>132</v>
      </c>
      <c r="I246" s="175" t="s">
        <v>33</v>
      </c>
      <c r="J246" s="178">
        <v>262683.04263749992</v>
      </c>
    </row>
    <row r="247" spans="1:10" x14ac:dyDescent="0.2">
      <c r="A247" s="169" t="s">
        <v>138</v>
      </c>
      <c r="B247" s="170" t="s">
        <v>136</v>
      </c>
      <c r="C247" s="170" t="s">
        <v>51</v>
      </c>
      <c r="D247" s="171">
        <v>41579</v>
      </c>
      <c r="E247" s="172">
        <f t="shared" si="7"/>
        <v>11</v>
      </c>
      <c r="F247" s="172" t="s">
        <v>19</v>
      </c>
      <c r="G247" s="170" t="s">
        <v>146</v>
      </c>
      <c r="H247" s="170" t="s">
        <v>132</v>
      </c>
      <c r="I247" s="170" t="s">
        <v>33</v>
      </c>
      <c r="J247" s="173">
        <v>269763.81512500002</v>
      </c>
    </row>
    <row r="248" spans="1:10" x14ac:dyDescent="0.2">
      <c r="A248" s="174" t="s">
        <v>138</v>
      </c>
      <c r="B248" s="175" t="s">
        <v>136</v>
      </c>
      <c r="C248" s="175" t="s">
        <v>51</v>
      </c>
      <c r="D248" s="176">
        <v>41609</v>
      </c>
      <c r="E248" s="177">
        <f t="shared" si="7"/>
        <v>12</v>
      </c>
      <c r="F248" s="177" t="s">
        <v>19</v>
      </c>
      <c r="G248" s="175" t="s">
        <v>146</v>
      </c>
      <c r="H248" s="175" t="s">
        <v>132</v>
      </c>
      <c r="I248" s="175" t="s">
        <v>33</v>
      </c>
      <c r="J248" s="178">
        <v>259457.20175000001</v>
      </c>
    </row>
    <row r="249" spans="1:10" x14ac:dyDescent="0.2">
      <c r="A249" s="169" t="s">
        <v>138</v>
      </c>
      <c r="B249" s="170" t="s">
        <v>136</v>
      </c>
      <c r="C249" s="170" t="s">
        <v>51</v>
      </c>
      <c r="D249" s="171">
        <v>41640</v>
      </c>
      <c r="E249" s="172">
        <f t="shared" si="7"/>
        <v>1</v>
      </c>
      <c r="F249" s="172" t="s">
        <v>19</v>
      </c>
      <c r="G249" s="170" t="s">
        <v>146</v>
      </c>
      <c r="H249" s="170" t="s">
        <v>132</v>
      </c>
      <c r="I249" s="170" t="s">
        <v>33</v>
      </c>
      <c r="J249" s="173">
        <v>325943.04459999991</v>
      </c>
    </row>
    <row r="250" spans="1:10" x14ac:dyDescent="0.2">
      <c r="A250" s="174" t="s">
        <v>138</v>
      </c>
      <c r="B250" s="175" t="s">
        <v>136</v>
      </c>
      <c r="C250" s="175" t="s">
        <v>51</v>
      </c>
      <c r="D250" s="176">
        <v>41671</v>
      </c>
      <c r="E250" s="177">
        <f t="shared" si="7"/>
        <v>2</v>
      </c>
      <c r="F250" s="177" t="s">
        <v>19</v>
      </c>
      <c r="G250" s="175" t="s">
        <v>146</v>
      </c>
      <c r="H250" s="175" t="s">
        <v>132</v>
      </c>
      <c r="I250" s="175" t="s">
        <v>33</v>
      </c>
      <c r="J250" s="178">
        <v>274409.52022499999</v>
      </c>
    </row>
    <row r="251" spans="1:10" x14ac:dyDescent="0.2">
      <c r="A251" s="169" t="s">
        <v>138</v>
      </c>
      <c r="B251" s="170" t="s">
        <v>136</v>
      </c>
      <c r="C251" s="170" t="s">
        <v>51</v>
      </c>
      <c r="D251" s="171">
        <v>41699</v>
      </c>
      <c r="E251" s="172">
        <f t="shared" si="7"/>
        <v>3</v>
      </c>
      <c r="F251" s="172" t="s">
        <v>19</v>
      </c>
      <c r="G251" s="170" t="s">
        <v>146</v>
      </c>
      <c r="H251" s="170" t="s">
        <v>132</v>
      </c>
      <c r="I251" s="170" t="s">
        <v>33</v>
      </c>
      <c r="J251" s="173">
        <v>273784.48220000003</v>
      </c>
    </row>
    <row r="252" spans="1:10" x14ac:dyDescent="0.2">
      <c r="A252" s="174" t="s">
        <v>138</v>
      </c>
      <c r="B252" s="175" t="s">
        <v>136</v>
      </c>
      <c r="C252" s="175" t="s">
        <v>51</v>
      </c>
      <c r="D252" s="176">
        <v>41730</v>
      </c>
      <c r="E252" s="177">
        <f t="shared" si="7"/>
        <v>4</v>
      </c>
      <c r="F252" s="177" t="s">
        <v>19</v>
      </c>
      <c r="G252" s="175" t="s">
        <v>146</v>
      </c>
      <c r="H252" s="175" t="s">
        <v>132</v>
      </c>
      <c r="I252" s="175" t="s">
        <v>33</v>
      </c>
      <c r="J252" s="178">
        <v>274379.19941249996</v>
      </c>
    </row>
    <row r="253" spans="1:10" x14ac:dyDescent="0.2">
      <c r="A253" s="169" t="s">
        <v>138</v>
      </c>
      <c r="B253" s="170" t="s">
        <v>136</v>
      </c>
      <c r="C253" s="170" t="s">
        <v>51</v>
      </c>
      <c r="D253" s="171">
        <v>41760</v>
      </c>
      <c r="E253" s="172">
        <f t="shared" si="7"/>
        <v>5</v>
      </c>
      <c r="F253" s="172" t="s">
        <v>19</v>
      </c>
      <c r="G253" s="170" t="s">
        <v>146</v>
      </c>
      <c r="H253" s="170" t="s">
        <v>132</v>
      </c>
      <c r="I253" s="170" t="s">
        <v>33</v>
      </c>
      <c r="J253" s="173">
        <v>291359.54218749999</v>
      </c>
    </row>
    <row r="254" spans="1:10" x14ac:dyDescent="0.2">
      <c r="A254" s="174" t="s">
        <v>138</v>
      </c>
      <c r="B254" s="175" t="s">
        <v>136</v>
      </c>
      <c r="C254" s="175" t="s">
        <v>51</v>
      </c>
      <c r="D254" s="176">
        <v>41791</v>
      </c>
      <c r="E254" s="177">
        <f t="shared" si="7"/>
        <v>6</v>
      </c>
      <c r="F254" s="177" t="s">
        <v>19</v>
      </c>
      <c r="G254" s="175" t="s">
        <v>146</v>
      </c>
      <c r="H254" s="175" t="s">
        <v>132</v>
      </c>
      <c r="I254" s="175" t="s">
        <v>33</v>
      </c>
      <c r="J254" s="178">
        <v>332171.36953749997</v>
      </c>
    </row>
    <row r="255" spans="1:10" x14ac:dyDescent="0.2">
      <c r="A255" s="169" t="s">
        <v>138</v>
      </c>
      <c r="B255" s="170" t="s">
        <v>136</v>
      </c>
      <c r="C255" s="170" t="s">
        <v>51</v>
      </c>
      <c r="D255" s="171">
        <v>41456</v>
      </c>
      <c r="E255" s="172">
        <f t="shared" si="7"/>
        <v>7</v>
      </c>
      <c r="F255" s="172" t="s">
        <v>19</v>
      </c>
      <c r="G255" s="170" t="s">
        <v>146</v>
      </c>
      <c r="H255" s="170" t="s">
        <v>133</v>
      </c>
      <c r="I255" s="170" t="s">
        <v>33</v>
      </c>
      <c r="J255" s="173">
        <v>176150.15407499947</v>
      </c>
    </row>
    <row r="256" spans="1:10" x14ac:dyDescent="0.2">
      <c r="A256" s="174" t="s">
        <v>138</v>
      </c>
      <c r="B256" s="175" t="s">
        <v>136</v>
      </c>
      <c r="C256" s="175" t="s">
        <v>51</v>
      </c>
      <c r="D256" s="176">
        <v>41487</v>
      </c>
      <c r="E256" s="177">
        <f t="shared" si="7"/>
        <v>8</v>
      </c>
      <c r="F256" s="177" t="s">
        <v>19</v>
      </c>
      <c r="G256" s="175" t="s">
        <v>146</v>
      </c>
      <c r="H256" s="175" t="s">
        <v>133</v>
      </c>
      <c r="I256" s="175" t="s">
        <v>33</v>
      </c>
      <c r="J256" s="178">
        <v>243388.48222500001</v>
      </c>
    </row>
    <row r="257" spans="1:10" x14ac:dyDescent="0.2">
      <c r="A257" s="169" t="s">
        <v>138</v>
      </c>
      <c r="B257" s="170" t="s">
        <v>136</v>
      </c>
      <c r="C257" s="170" t="s">
        <v>51</v>
      </c>
      <c r="D257" s="171">
        <v>41518</v>
      </c>
      <c r="E257" s="172">
        <f t="shared" si="7"/>
        <v>9</v>
      </c>
      <c r="F257" s="172" t="s">
        <v>19</v>
      </c>
      <c r="G257" s="170" t="s">
        <v>146</v>
      </c>
      <c r="H257" s="170" t="s">
        <v>133</v>
      </c>
      <c r="I257" s="170" t="s">
        <v>33</v>
      </c>
      <c r="J257" s="173">
        <v>190550.58592499947</v>
      </c>
    </row>
    <row r="258" spans="1:10" x14ac:dyDescent="0.2">
      <c r="A258" s="174" t="s">
        <v>138</v>
      </c>
      <c r="B258" s="175" t="s">
        <v>136</v>
      </c>
      <c r="C258" s="175" t="s">
        <v>51</v>
      </c>
      <c r="D258" s="176">
        <v>41548</v>
      </c>
      <c r="E258" s="177">
        <f t="shared" si="7"/>
        <v>10</v>
      </c>
      <c r="F258" s="177" t="s">
        <v>19</v>
      </c>
      <c r="G258" s="175" t="s">
        <v>146</v>
      </c>
      <c r="H258" s="175" t="s">
        <v>133</v>
      </c>
      <c r="I258" s="175" t="s">
        <v>33</v>
      </c>
      <c r="J258" s="178">
        <v>180863.73427499997</v>
      </c>
    </row>
    <row r="259" spans="1:10" x14ac:dyDescent="0.2">
      <c r="A259" s="169" t="s">
        <v>138</v>
      </c>
      <c r="B259" s="170" t="s">
        <v>136</v>
      </c>
      <c r="C259" s="170" t="s">
        <v>51</v>
      </c>
      <c r="D259" s="171">
        <v>41579</v>
      </c>
      <c r="E259" s="172">
        <f t="shared" si="7"/>
        <v>11</v>
      </c>
      <c r="F259" s="172" t="s">
        <v>19</v>
      </c>
      <c r="G259" s="170" t="s">
        <v>146</v>
      </c>
      <c r="H259" s="170" t="s">
        <v>133</v>
      </c>
      <c r="I259" s="170" t="s">
        <v>33</v>
      </c>
      <c r="J259" s="173">
        <v>185739.02025</v>
      </c>
    </row>
    <row r="260" spans="1:10" x14ac:dyDescent="0.2">
      <c r="A260" s="174" t="s">
        <v>138</v>
      </c>
      <c r="B260" s="175" t="s">
        <v>136</v>
      </c>
      <c r="C260" s="175" t="s">
        <v>51</v>
      </c>
      <c r="D260" s="176">
        <v>41609</v>
      </c>
      <c r="E260" s="177">
        <f t="shared" si="7"/>
        <v>12</v>
      </c>
      <c r="F260" s="177" t="s">
        <v>19</v>
      </c>
      <c r="G260" s="175" t="s">
        <v>146</v>
      </c>
      <c r="H260" s="175" t="s">
        <v>133</v>
      </c>
      <c r="I260" s="175" t="s">
        <v>33</v>
      </c>
      <c r="J260" s="178">
        <v>178642.66350000002</v>
      </c>
    </row>
    <row r="261" spans="1:10" x14ac:dyDescent="0.2">
      <c r="A261" s="169" t="s">
        <v>138</v>
      </c>
      <c r="B261" s="170" t="s">
        <v>136</v>
      </c>
      <c r="C261" s="170" t="s">
        <v>51</v>
      </c>
      <c r="D261" s="171">
        <v>41640</v>
      </c>
      <c r="E261" s="172">
        <f t="shared" si="7"/>
        <v>1</v>
      </c>
      <c r="F261" s="172" t="s">
        <v>19</v>
      </c>
      <c r="G261" s="170" t="s">
        <v>146</v>
      </c>
      <c r="H261" s="170" t="s">
        <v>133</v>
      </c>
      <c r="I261" s="170" t="s">
        <v>33</v>
      </c>
      <c r="J261" s="173">
        <v>224419.80119999996</v>
      </c>
    </row>
    <row r="262" spans="1:10" x14ac:dyDescent="0.2">
      <c r="A262" s="174" t="s">
        <v>138</v>
      </c>
      <c r="B262" s="175" t="s">
        <v>136</v>
      </c>
      <c r="C262" s="175" t="s">
        <v>51</v>
      </c>
      <c r="D262" s="176">
        <v>41671</v>
      </c>
      <c r="E262" s="177">
        <f t="shared" si="7"/>
        <v>2</v>
      </c>
      <c r="F262" s="177" t="s">
        <v>19</v>
      </c>
      <c r="G262" s="175" t="s">
        <v>146</v>
      </c>
      <c r="H262" s="175" t="s">
        <v>133</v>
      </c>
      <c r="I262" s="175" t="s">
        <v>33</v>
      </c>
      <c r="J262" s="178">
        <v>188937.70244999998</v>
      </c>
    </row>
    <row r="263" spans="1:10" x14ac:dyDescent="0.2">
      <c r="A263" s="169" t="s">
        <v>138</v>
      </c>
      <c r="B263" s="170" t="s">
        <v>136</v>
      </c>
      <c r="C263" s="170" t="s">
        <v>51</v>
      </c>
      <c r="D263" s="171">
        <v>41699</v>
      </c>
      <c r="E263" s="172">
        <f t="shared" si="7"/>
        <v>3</v>
      </c>
      <c r="F263" s="172" t="s">
        <v>19</v>
      </c>
      <c r="G263" s="170" t="s">
        <v>146</v>
      </c>
      <c r="H263" s="170" t="s">
        <v>133</v>
      </c>
      <c r="I263" s="170" t="s">
        <v>33</v>
      </c>
      <c r="J263" s="173">
        <v>188507.34840000002</v>
      </c>
    </row>
    <row r="264" spans="1:10" x14ac:dyDescent="0.2">
      <c r="A264" s="174" t="s">
        <v>138</v>
      </c>
      <c r="B264" s="175" t="s">
        <v>136</v>
      </c>
      <c r="C264" s="175" t="s">
        <v>51</v>
      </c>
      <c r="D264" s="176">
        <v>41730</v>
      </c>
      <c r="E264" s="177">
        <f t="shared" si="7"/>
        <v>4</v>
      </c>
      <c r="F264" s="177" t="s">
        <v>19</v>
      </c>
      <c r="G264" s="175" t="s">
        <v>146</v>
      </c>
      <c r="H264" s="175" t="s">
        <v>133</v>
      </c>
      <c r="I264" s="175" t="s">
        <v>33</v>
      </c>
      <c r="J264" s="178">
        <v>188916.82582500001</v>
      </c>
    </row>
    <row r="265" spans="1:10" x14ac:dyDescent="0.2">
      <c r="A265" s="169" t="s">
        <v>138</v>
      </c>
      <c r="B265" s="170" t="s">
        <v>136</v>
      </c>
      <c r="C265" s="170" t="s">
        <v>51</v>
      </c>
      <c r="D265" s="171">
        <v>41760</v>
      </c>
      <c r="E265" s="172">
        <f t="shared" si="7"/>
        <v>5</v>
      </c>
      <c r="F265" s="172" t="s">
        <v>19</v>
      </c>
      <c r="G265" s="170" t="s">
        <v>146</v>
      </c>
      <c r="H265" s="170" t="s">
        <v>133</v>
      </c>
      <c r="I265" s="170" t="s">
        <v>33</v>
      </c>
      <c r="J265" s="173">
        <v>200608.20937500001</v>
      </c>
    </row>
    <row r="266" spans="1:10" x14ac:dyDescent="0.2">
      <c r="A266" s="174" t="s">
        <v>138</v>
      </c>
      <c r="B266" s="175" t="s">
        <v>136</v>
      </c>
      <c r="C266" s="175" t="s">
        <v>51</v>
      </c>
      <c r="D266" s="176">
        <v>41791</v>
      </c>
      <c r="E266" s="177">
        <f t="shared" si="7"/>
        <v>6</v>
      </c>
      <c r="F266" s="177" t="s">
        <v>19</v>
      </c>
      <c r="G266" s="175" t="s">
        <v>146</v>
      </c>
      <c r="H266" s="175" t="s">
        <v>133</v>
      </c>
      <c r="I266" s="175" t="s">
        <v>33</v>
      </c>
      <c r="J266" s="178">
        <v>228708.15607500001</v>
      </c>
    </row>
    <row r="267" spans="1:10" x14ac:dyDescent="0.2">
      <c r="A267" s="169" t="s">
        <v>138</v>
      </c>
      <c r="B267" s="170" t="s">
        <v>136</v>
      </c>
      <c r="C267" s="170" t="s">
        <v>51</v>
      </c>
      <c r="D267" s="171">
        <v>41456</v>
      </c>
      <c r="E267" s="172">
        <f t="shared" si="7"/>
        <v>7</v>
      </c>
      <c r="F267" s="172" t="s">
        <v>19</v>
      </c>
      <c r="G267" s="170" t="s">
        <v>134</v>
      </c>
      <c r="H267" s="170" t="s">
        <v>135</v>
      </c>
      <c r="I267" s="170" t="s">
        <v>33</v>
      </c>
      <c r="J267" s="173">
        <v>1153364.1040624965</v>
      </c>
    </row>
    <row r="268" spans="1:10" x14ac:dyDescent="0.2">
      <c r="A268" s="174" t="s">
        <v>138</v>
      </c>
      <c r="B268" s="175" t="s">
        <v>136</v>
      </c>
      <c r="C268" s="175" t="s">
        <v>51</v>
      </c>
      <c r="D268" s="176">
        <v>41487</v>
      </c>
      <c r="E268" s="177">
        <f t="shared" si="7"/>
        <v>8</v>
      </c>
      <c r="F268" s="177" t="s">
        <v>19</v>
      </c>
      <c r="G268" s="175" t="s">
        <v>134</v>
      </c>
      <c r="H268" s="175" t="s">
        <v>135</v>
      </c>
      <c r="I268" s="175" t="s">
        <v>33</v>
      </c>
      <c r="J268" s="178">
        <v>1593615.0621875001</v>
      </c>
    </row>
    <row r="269" spans="1:10" x14ac:dyDescent="0.2">
      <c r="A269" s="169" t="s">
        <v>138</v>
      </c>
      <c r="B269" s="170" t="s">
        <v>136</v>
      </c>
      <c r="C269" s="170" t="s">
        <v>51</v>
      </c>
      <c r="D269" s="171">
        <v>41518</v>
      </c>
      <c r="E269" s="172">
        <f t="shared" si="7"/>
        <v>9</v>
      </c>
      <c r="F269" s="172" t="s">
        <v>19</v>
      </c>
      <c r="G269" s="170" t="s">
        <v>134</v>
      </c>
      <c r="H269" s="170" t="s">
        <v>135</v>
      </c>
      <c r="I269" s="170" t="s">
        <v>33</v>
      </c>
      <c r="J269" s="173">
        <v>1247652.6459374966</v>
      </c>
    </row>
    <row r="270" spans="1:10" x14ac:dyDescent="0.2">
      <c r="A270" s="174" t="s">
        <v>138</v>
      </c>
      <c r="B270" s="175" t="s">
        <v>136</v>
      </c>
      <c r="C270" s="175" t="s">
        <v>51</v>
      </c>
      <c r="D270" s="176">
        <v>41548</v>
      </c>
      <c r="E270" s="177">
        <f t="shared" si="7"/>
        <v>10</v>
      </c>
      <c r="F270" s="177" t="s">
        <v>19</v>
      </c>
      <c r="G270" s="175" t="s">
        <v>134</v>
      </c>
      <c r="H270" s="175" t="s">
        <v>135</v>
      </c>
      <c r="I270" s="175" t="s">
        <v>33</v>
      </c>
      <c r="J270" s="178">
        <v>1184226.8315625</v>
      </c>
    </row>
    <row r="271" spans="1:10" x14ac:dyDescent="0.2">
      <c r="A271" s="169" t="s">
        <v>138</v>
      </c>
      <c r="B271" s="170" t="s">
        <v>136</v>
      </c>
      <c r="C271" s="170" t="s">
        <v>51</v>
      </c>
      <c r="D271" s="171">
        <v>41579</v>
      </c>
      <c r="E271" s="172">
        <f t="shared" si="7"/>
        <v>11</v>
      </c>
      <c r="F271" s="172" t="s">
        <v>19</v>
      </c>
      <c r="G271" s="170" t="s">
        <v>134</v>
      </c>
      <c r="H271" s="170" t="s">
        <v>135</v>
      </c>
      <c r="I271" s="170" t="s">
        <v>33</v>
      </c>
      <c r="J271" s="173">
        <v>1216148.346875</v>
      </c>
    </row>
    <row r="272" spans="1:10" x14ac:dyDescent="0.2">
      <c r="A272" s="174" t="s">
        <v>138</v>
      </c>
      <c r="B272" s="175" t="s">
        <v>136</v>
      </c>
      <c r="C272" s="175" t="s">
        <v>51</v>
      </c>
      <c r="D272" s="176">
        <v>41609</v>
      </c>
      <c r="E272" s="177">
        <f t="shared" si="7"/>
        <v>12</v>
      </c>
      <c r="F272" s="177" t="s">
        <v>19</v>
      </c>
      <c r="G272" s="175" t="s">
        <v>134</v>
      </c>
      <c r="H272" s="175" t="s">
        <v>135</v>
      </c>
      <c r="I272" s="175" t="s">
        <v>33</v>
      </c>
      <c r="J272" s="178">
        <v>1169684.1062500002</v>
      </c>
    </row>
    <row r="273" spans="1:10" x14ac:dyDescent="0.2">
      <c r="A273" s="169" t="s">
        <v>138</v>
      </c>
      <c r="B273" s="170" t="s">
        <v>136</v>
      </c>
      <c r="C273" s="170" t="s">
        <v>51</v>
      </c>
      <c r="D273" s="171">
        <v>41640</v>
      </c>
      <c r="E273" s="172">
        <f t="shared" si="7"/>
        <v>1</v>
      </c>
      <c r="F273" s="172" t="s">
        <v>19</v>
      </c>
      <c r="G273" s="170" t="s">
        <v>134</v>
      </c>
      <c r="H273" s="170" t="s">
        <v>135</v>
      </c>
      <c r="I273" s="170" t="s">
        <v>33</v>
      </c>
      <c r="J273" s="173">
        <v>1469415.3649999998</v>
      </c>
    </row>
    <row r="274" spans="1:10" x14ac:dyDescent="0.2">
      <c r="A274" s="174" t="s">
        <v>138</v>
      </c>
      <c r="B274" s="175" t="s">
        <v>136</v>
      </c>
      <c r="C274" s="175" t="s">
        <v>51</v>
      </c>
      <c r="D274" s="176">
        <v>41671</v>
      </c>
      <c r="E274" s="177">
        <f t="shared" si="7"/>
        <v>2</v>
      </c>
      <c r="F274" s="177" t="s">
        <v>19</v>
      </c>
      <c r="G274" s="175" t="s">
        <v>134</v>
      </c>
      <c r="H274" s="175" t="s">
        <v>135</v>
      </c>
      <c r="I274" s="175" t="s">
        <v>33</v>
      </c>
      <c r="J274" s="178">
        <v>1237092.099375</v>
      </c>
    </row>
    <row r="275" spans="1:10" x14ac:dyDescent="0.2">
      <c r="A275" s="169" t="s">
        <v>138</v>
      </c>
      <c r="B275" s="170" t="s">
        <v>136</v>
      </c>
      <c r="C275" s="170" t="s">
        <v>51</v>
      </c>
      <c r="D275" s="171">
        <v>41699</v>
      </c>
      <c r="E275" s="172">
        <f t="shared" si="7"/>
        <v>3</v>
      </c>
      <c r="F275" s="172" t="s">
        <v>19</v>
      </c>
      <c r="G275" s="170" t="s">
        <v>134</v>
      </c>
      <c r="H275" s="170" t="s">
        <v>135</v>
      </c>
      <c r="I275" s="170" t="s">
        <v>33</v>
      </c>
      <c r="J275" s="173">
        <v>1234274.3050000002</v>
      </c>
    </row>
    <row r="276" spans="1:10" x14ac:dyDescent="0.2">
      <c r="A276" s="174" t="s">
        <v>138</v>
      </c>
      <c r="B276" s="175" t="s">
        <v>136</v>
      </c>
      <c r="C276" s="175" t="s">
        <v>51</v>
      </c>
      <c r="D276" s="176">
        <v>41730</v>
      </c>
      <c r="E276" s="177">
        <f t="shared" si="7"/>
        <v>4</v>
      </c>
      <c r="F276" s="177" t="s">
        <v>19</v>
      </c>
      <c r="G276" s="175" t="s">
        <v>134</v>
      </c>
      <c r="H276" s="175" t="s">
        <v>135</v>
      </c>
      <c r="I276" s="175" t="s">
        <v>33</v>
      </c>
      <c r="J276" s="178">
        <v>1236955.4071875</v>
      </c>
    </row>
    <row r="277" spans="1:10" x14ac:dyDescent="0.2">
      <c r="A277" s="169" t="s">
        <v>138</v>
      </c>
      <c r="B277" s="170" t="s">
        <v>136</v>
      </c>
      <c r="C277" s="170" t="s">
        <v>51</v>
      </c>
      <c r="D277" s="171">
        <v>41760</v>
      </c>
      <c r="E277" s="172">
        <f t="shared" si="7"/>
        <v>5</v>
      </c>
      <c r="F277" s="172" t="s">
        <v>19</v>
      </c>
      <c r="G277" s="170" t="s">
        <v>134</v>
      </c>
      <c r="H277" s="170" t="s">
        <v>135</v>
      </c>
      <c r="I277" s="170" t="s">
        <v>33</v>
      </c>
      <c r="J277" s="173">
        <v>1313506.1328125</v>
      </c>
    </row>
    <row r="278" spans="1:10" x14ac:dyDescent="0.2">
      <c r="A278" s="174" t="s">
        <v>138</v>
      </c>
      <c r="B278" s="175" t="s">
        <v>136</v>
      </c>
      <c r="C278" s="175" t="s">
        <v>51</v>
      </c>
      <c r="D278" s="176">
        <v>41791</v>
      </c>
      <c r="E278" s="177">
        <f t="shared" si="7"/>
        <v>6</v>
      </c>
      <c r="F278" s="177" t="s">
        <v>19</v>
      </c>
      <c r="G278" s="175" t="s">
        <v>134</v>
      </c>
      <c r="H278" s="175" t="s">
        <v>135</v>
      </c>
      <c r="I278" s="175" t="s">
        <v>33</v>
      </c>
      <c r="J278" s="178">
        <v>1497493.8790625001</v>
      </c>
    </row>
    <row r="279" spans="1:10" x14ac:dyDescent="0.2">
      <c r="A279" s="169" t="s">
        <v>138</v>
      </c>
      <c r="B279" s="170" t="s">
        <v>136</v>
      </c>
      <c r="C279" s="170" t="s">
        <v>64</v>
      </c>
      <c r="D279" s="171">
        <v>41456</v>
      </c>
      <c r="E279" s="172">
        <f t="shared" si="7"/>
        <v>7</v>
      </c>
      <c r="F279" s="172" t="s">
        <v>19</v>
      </c>
      <c r="G279" s="170" t="s">
        <v>123</v>
      </c>
      <c r="H279" s="170" t="s">
        <v>126</v>
      </c>
      <c r="I279" s="170" t="s">
        <v>33</v>
      </c>
      <c r="J279" s="173">
        <v>2533034.5131168002</v>
      </c>
    </row>
    <row r="280" spans="1:10" x14ac:dyDescent="0.2">
      <c r="A280" s="174" t="s">
        <v>138</v>
      </c>
      <c r="B280" s="175" t="s">
        <v>136</v>
      </c>
      <c r="C280" s="175" t="s">
        <v>64</v>
      </c>
      <c r="D280" s="176">
        <v>41487</v>
      </c>
      <c r="E280" s="177">
        <f t="shared" si="7"/>
        <v>8</v>
      </c>
      <c r="F280" s="177" t="s">
        <v>19</v>
      </c>
      <c r="G280" s="175" t="s">
        <v>123</v>
      </c>
      <c r="H280" s="175" t="s">
        <v>126</v>
      </c>
      <c r="I280" s="175" t="s">
        <v>33</v>
      </c>
      <c r="J280" s="178">
        <v>3051574.1625600001</v>
      </c>
    </row>
    <row r="281" spans="1:10" x14ac:dyDescent="0.2">
      <c r="A281" s="169" t="s">
        <v>138</v>
      </c>
      <c r="B281" s="170" t="s">
        <v>136</v>
      </c>
      <c r="C281" s="170" t="s">
        <v>64</v>
      </c>
      <c r="D281" s="171">
        <v>41518</v>
      </c>
      <c r="E281" s="172">
        <f t="shared" si="7"/>
        <v>9</v>
      </c>
      <c r="F281" s="172" t="s">
        <v>19</v>
      </c>
      <c r="G281" s="170" t="s">
        <v>123</v>
      </c>
      <c r="H281" s="170" t="s">
        <v>126</v>
      </c>
      <c r="I281" s="170" t="s">
        <v>33</v>
      </c>
      <c r="J281" s="173">
        <v>3084202.7580672004</v>
      </c>
    </row>
    <row r="282" spans="1:10" x14ac:dyDescent="0.2">
      <c r="A282" s="174" t="s">
        <v>138</v>
      </c>
      <c r="B282" s="175" t="s">
        <v>136</v>
      </c>
      <c r="C282" s="175" t="s">
        <v>64</v>
      </c>
      <c r="D282" s="176">
        <v>41548</v>
      </c>
      <c r="E282" s="177">
        <f t="shared" si="7"/>
        <v>10</v>
      </c>
      <c r="F282" s="177" t="s">
        <v>19</v>
      </c>
      <c r="G282" s="175" t="s">
        <v>123</v>
      </c>
      <c r="H282" s="175" t="s">
        <v>126</v>
      </c>
      <c r="I282" s="175" t="s">
        <v>33</v>
      </c>
      <c r="J282" s="178">
        <v>4135202.765971201</v>
      </c>
    </row>
    <row r="283" spans="1:10" x14ac:dyDescent="0.2">
      <c r="A283" s="169" t="s">
        <v>138</v>
      </c>
      <c r="B283" s="170" t="s">
        <v>136</v>
      </c>
      <c r="C283" s="170" t="s">
        <v>64</v>
      </c>
      <c r="D283" s="171">
        <v>41579</v>
      </c>
      <c r="E283" s="172">
        <f t="shared" ref="E283:E346" si="8">MONTH(D283)</f>
        <v>11</v>
      </c>
      <c r="F283" s="172" t="s">
        <v>19</v>
      </c>
      <c r="G283" s="170" t="s">
        <v>123</v>
      </c>
      <c r="H283" s="170" t="s">
        <v>126</v>
      </c>
      <c r="I283" s="170" t="s">
        <v>33</v>
      </c>
      <c r="J283" s="173">
        <v>4473275.8948415993</v>
      </c>
    </row>
    <row r="284" spans="1:10" x14ac:dyDescent="0.2">
      <c r="A284" s="174" t="s">
        <v>138</v>
      </c>
      <c r="B284" s="175" t="s">
        <v>136</v>
      </c>
      <c r="C284" s="175" t="s">
        <v>64</v>
      </c>
      <c r="D284" s="176">
        <v>41609</v>
      </c>
      <c r="E284" s="177">
        <f t="shared" si="8"/>
        <v>12</v>
      </c>
      <c r="F284" s="177" t="s">
        <v>19</v>
      </c>
      <c r="G284" s="175" t="s">
        <v>123</v>
      </c>
      <c r="H284" s="175" t="s">
        <v>126</v>
      </c>
      <c r="I284" s="175" t="s">
        <v>33</v>
      </c>
      <c r="J284" s="178">
        <v>3464957.9260800011</v>
      </c>
    </row>
    <row r="285" spans="1:10" x14ac:dyDescent="0.2">
      <c r="A285" s="169" t="s">
        <v>138</v>
      </c>
      <c r="B285" s="170" t="s">
        <v>136</v>
      </c>
      <c r="C285" s="170" t="s">
        <v>64</v>
      </c>
      <c r="D285" s="171">
        <v>41640</v>
      </c>
      <c r="E285" s="172">
        <f t="shared" si="8"/>
        <v>1</v>
      </c>
      <c r="F285" s="172" t="s">
        <v>19</v>
      </c>
      <c r="G285" s="170" t="s">
        <v>123</v>
      </c>
      <c r="H285" s="170" t="s">
        <v>126</v>
      </c>
      <c r="I285" s="170" t="s">
        <v>33</v>
      </c>
      <c r="J285" s="173">
        <v>4049642.8266000003</v>
      </c>
    </row>
    <row r="286" spans="1:10" x14ac:dyDescent="0.2">
      <c r="A286" s="174" t="s">
        <v>138</v>
      </c>
      <c r="B286" s="175" t="s">
        <v>136</v>
      </c>
      <c r="C286" s="175" t="s">
        <v>64</v>
      </c>
      <c r="D286" s="176">
        <v>41671</v>
      </c>
      <c r="E286" s="177">
        <f t="shared" si="8"/>
        <v>2</v>
      </c>
      <c r="F286" s="177" t="s">
        <v>19</v>
      </c>
      <c r="G286" s="175" t="s">
        <v>123</v>
      </c>
      <c r="H286" s="175" t="s">
        <v>126</v>
      </c>
      <c r="I286" s="175" t="s">
        <v>33</v>
      </c>
      <c r="J286" s="178">
        <v>4767948.2214000002</v>
      </c>
    </row>
    <row r="287" spans="1:10" x14ac:dyDescent="0.2">
      <c r="A287" s="169" t="s">
        <v>138</v>
      </c>
      <c r="B287" s="170" t="s">
        <v>136</v>
      </c>
      <c r="C287" s="170" t="s">
        <v>64</v>
      </c>
      <c r="D287" s="171">
        <v>41699</v>
      </c>
      <c r="E287" s="172">
        <f t="shared" si="8"/>
        <v>3</v>
      </c>
      <c r="F287" s="172" t="s">
        <v>19</v>
      </c>
      <c r="G287" s="170" t="s">
        <v>123</v>
      </c>
      <c r="H287" s="170" t="s">
        <v>126</v>
      </c>
      <c r="I287" s="170" t="s">
        <v>33</v>
      </c>
      <c r="J287" s="173">
        <v>4346722.8083999995</v>
      </c>
    </row>
    <row r="288" spans="1:10" x14ac:dyDescent="0.2">
      <c r="A288" s="174" t="s">
        <v>138</v>
      </c>
      <c r="B288" s="175" t="s">
        <v>136</v>
      </c>
      <c r="C288" s="175" t="s">
        <v>64</v>
      </c>
      <c r="D288" s="176">
        <v>41730</v>
      </c>
      <c r="E288" s="177">
        <f t="shared" si="8"/>
        <v>4</v>
      </c>
      <c r="F288" s="177" t="s">
        <v>19</v>
      </c>
      <c r="G288" s="175" t="s">
        <v>123</v>
      </c>
      <c r="H288" s="175" t="s">
        <v>126</v>
      </c>
      <c r="I288" s="175" t="s">
        <v>33</v>
      </c>
      <c r="J288" s="178">
        <v>4671541.1274000006</v>
      </c>
    </row>
    <row r="289" spans="1:10" x14ac:dyDescent="0.2">
      <c r="A289" s="169" t="s">
        <v>138</v>
      </c>
      <c r="B289" s="170" t="s">
        <v>136</v>
      </c>
      <c r="C289" s="170" t="s">
        <v>64</v>
      </c>
      <c r="D289" s="171">
        <v>41760</v>
      </c>
      <c r="E289" s="172">
        <f t="shared" si="8"/>
        <v>5</v>
      </c>
      <c r="F289" s="172" t="s">
        <v>19</v>
      </c>
      <c r="G289" s="170" t="s">
        <v>123</v>
      </c>
      <c r="H289" s="170" t="s">
        <v>126</v>
      </c>
      <c r="I289" s="170" t="s">
        <v>33</v>
      </c>
      <c r="J289" s="173">
        <v>5478104.6040000012</v>
      </c>
    </row>
    <row r="290" spans="1:10" x14ac:dyDescent="0.2">
      <c r="A290" s="174" t="s">
        <v>138</v>
      </c>
      <c r="B290" s="175" t="s">
        <v>136</v>
      </c>
      <c r="C290" s="175" t="s">
        <v>64</v>
      </c>
      <c r="D290" s="176">
        <v>41791</v>
      </c>
      <c r="E290" s="177">
        <f t="shared" si="8"/>
        <v>6</v>
      </c>
      <c r="F290" s="177" t="s">
        <v>19</v>
      </c>
      <c r="G290" s="175" t="s">
        <v>123</v>
      </c>
      <c r="H290" s="175" t="s">
        <v>126</v>
      </c>
      <c r="I290" s="175" t="s">
        <v>33</v>
      </c>
      <c r="J290" s="178">
        <v>2269805.1667200001</v>
      </c>
    </row>
    <row r="291" spans="1:10" x14ac:dyDescent="0.2">
      <c r="A291" s="169" t="s">
        <v>138</v>
      </c>
      <c r="B291" s="170" t="s">
        <v>136</v>
      </c>
      <c r="C291" s="170" t="s">
        <v>64</v>
      </c>
      <c r="D291" s="171">
        <v>41456</v>
      </c>
      <c r="E291" s="172">
        <f t="shared" si="8"/>
        <v>7</v>
      </c>
      <c r="F291" s="172" t="s">
        <v>19</v>
      </c>
      <c r="G291" s="170" t="s">
        <v>127</v>
      </c>
      <c r="H291" s="170" t="s">
        <v>128</v>
      </c>
      <c r="I291" s="170" t="s">
        <v>33</v>
      </c>
      <c r="J291" s="173">
        <v>1266517.2565584001</v>
      </c>
    </row>
    <row r="292" spans="1:10" x14ac:dyDescent="0.2">
      <c r="A292" s="174" t="s">
        <v>138</v>
      </c>
      <c r="B292" s="175" t="s">
        <v>136</v>
      </c>
      <c r="C292" s="175" t="s">
        <v>64</v>
      </c>
      <c r="D292" s="176">
        <v>41487</v>
      </c>
      <c r="E292" s="177">
        <f t="shared" si="8"/>
        <v>8</v>
      </c>
      <c r="F292" s="177" t="s">
        <v>19</v>
      </c>
      <c r="G292" s="175" t="s">
        <v>127</v>
      </c>
      <c r="H292" s="175" t="s">
        <v>128</v>
      </c>
      <c r="I292" s="175" t="s">
        <v>33</v>
      </c>
      <c r="J292" s="178">
        <v>1525787.08128</v>
      </c>
    </row>
    <row r="293" spans="1:10" x14ac:dyDescent="0.2">
      <c r="A293" s="169" t="s">
        <v>138</v>
      </c>
      <c r="B293" s="170" t="s">
        <v>136</v>
      </c>
      <c r="C293" s="170" t="s">
        <v>64</v>
      </c>
      <c r="D293" s="171">
        <v>41518</v>
      </c>
      <c r="E293" s="172">
        <f t="shared" si="8"/>
        <v>9</v>
      </c>
      <c r="F293" s="172" t="s">
        <v>19</v>
      </c>
      <c r="G293" s="170" t="s">
        <v>127</v>
      </c>
      <c r="H293" s="170" t="s">
        <v>128</v>
      </c>
      <c r="I293" s="170" t="s">
        <v>33</v>
      </c>
      <c r="J293" s="173">
        <v>1542101.3790336002</v>
      </c>
    </row>
    <row r="294" spans="1:10" x14ac:dyDescent="0.2">
      <c r="A294" s="174" t="s">
        <v>138</v>
      </c>
      <c r="B294" s="175" t="s">
        <v>136</v>
      </c>
      <c r="C294" s="175" t="s">
        <v>64</v>
      </c>
      <c r="D294" s="176">
        <v>41548</v>
      </c>
      <c r="E294" s="177">
        <f t="shared" si="8"/>
        <v>10</v>
      </c>
      <c r="F294" s="177" t="s">
        <v>19</v>
      </c>
      <c r="G294" s="175" t="s">
        <v>127</v>
      </c>
      <c r="H294" s="175" t="s">
        <v>128</v>
      </c>
      <c r="I294" s="175" t="s">
        <v>33</v>
      </c>
      <c r="J294" s="178">
        <v>2067601.3829856005</v>
      </c>
    </row>
    <row r="295" spans="1:10" x14ac:dyDescent="0.2">
      <c r="A295" s="169" t="s">
        <v>138</v>
      </c>
      <c r="B295" s="170" t="s">
        <v>136</v>
      </c>
      <c r="C295" s="170" t="s">
        <v>64</v>
      </c>
      <c r="D295" s="171">
        <v>41579</v>
      </c>
      <c r="E295" s="172">
        <f t="shared" si="8"/>
        <v>11</v>
      </c>
      <c r="F295" s="172" t="s">
        <v>19</v>
      </c>
      <c r="G295" s="170" t="s">
        <v>127</v>
      </c>
      <c r="H295" s="170" t="s">
        <v>128</v>
      </c>
      <c r="I295" s="170" t="s">
        <v>33</v>
      </c>
      <c r="J295" s="173">
        <v>2236637.9474207996</v>
      </c>
    </row>
    <row r="296" spans="1:10" x14ac:dyDescent="0.2">
      <c r="A296" s="174" t="s">
        <v>138</v>
      </c>
      <c r="B296" s="175" t="s">
        <v>136</v>
      </c>
      <c r="C296" s="175" t="s">
        <v>64</v>
      </c>
      <c r="D296" s="176">
        <v>41609</v>
      </c>
      <c r="E296" s="177">
        <f t="shared" si="8"/>
        <v>12</v>
      </c>
      <c r="F296" s="177" t="s">
        <v>19</v>
      </c>
      <c r="G296" s="175" t="s">
        <v>127</v>
      </c>
      <c r="H296" s="175" t="s">
        <v>128</v>
      </c>
      <c r="I296" s="175" t="s">
        <v>33</v>
      </c>
      <c r="J296" s="178">
        <v>1732478.9630400005</v>
      </c>
    </row>
    <row r="297" spans="1:10" x14ac:dyDescent="0.2">
      <c r="A297" s="169" t="s">
        <v>138</v>
      </c>
      <c r="B297" s="170" t="s">
        <v>136</v>
      </c>
      <c r="C297" s="170" t="s">
        <v>64</v>
      </c>
      <c r="D297" s="171">
        <v>41640</v>
      </c>
      <c r="E297" s="172">
        <f t="shared" si="8"/>
        <v>1</v>
      </c>
      <c r="F297" s="172" t="s">
        <v>19</v>
      </c>
      <c r="G297" s="170" t="s">
        <v>127</v>
      </c>
      <c r="H297" s="170" t="s">
        <v>128</v>
      </c>
      <c r="I297" s="170" t="s">
        <v>33</v>
      </c>
      <c r="J297" s="173">
        <v>2024821.4133000001</v>
      </c>
    </row>
    <row r="298" spans="1:10" x14ac:dyDescent="0.2">
      <c r="A298" s="174" t="s">
        <v>138</v>
      </c>
      <c r="B298" s="175" t="s">
        <v>136</v>
      </c>
      <c r="C298" s="175" t="s">
        <v>64</v>
      </c>
      <c r="D298" s="176">
        <v>41671</v>
      </c>
      <c r="E298" s="177">
        <f t="shared" si="8"/>
        <v>2</v>
      </c>
      <c r="F298" s="177" t="s">
        <v>19</v>
      </c>
      <c r="G298" s="175" t="s">
        <v>127</v>
      </c>
      <c r="H298" s="175" t="s">
        <v>128</v>
      </c>
      <c r="I298" s="175" t="s">
        <v>33</v>
      </c>
      <c r="J298" s="178">
        <v>2383974.1107000001</v>
      </c>
    </row>
    <row r="299" spans="1:10" x14ac:dyDescent="0.2">
      <c r="A299" s="169" t="s">
        <v>138</v>
      </c>
      <c r="B299" s="170" t="s">
        <v>136</v>
      </c>
      <c r="C299" s="170" t="s">
        <v>64</v>
      </c>
      <c r="D299" s="171">
        <v>41699</v>
      </c>
      <c r="E299" s="172">
        <f t="shared" si="8"/>
        <v>3</v>
      </c>
      <c r="F299" s="172" t="s">
        <v>19</v>
      </c>
      <c r="G299" s="170" t="s">
        <v>127</v>
      </c>
      <c r="H299" s="170" t="s">
        <v>128</v>
      </c>
      <c r="I299" s="170" t="s">
        <v>33</v>
      </c>
      <c r="J299" s="173">
        <v>2173361.4041999998</v>
      </c>
    </row>
    <row r="300" spans="1:10" x14ac:dyDescent="0.2">
      <c r="A300" s="174" t="s">
        <v>138</v>
      </c>
      <c r="B300" s="175" t="s">
        <v>136</v>
      </c>
      <c r="C300" s="175" t="s">
        <v>64</v>
      </c>
      <c r="D300" s="176">
        <v>41730</v>
      </c>
      <c r="E300" s="177">
        <f t="shared" si="8"/>
        <v>4</v>
      </c>
      <c r="F300" s="177" t="s">
        <v>19</v>
      </c>
      <c r="G300" s="175" t="s">
        <v>127</v>
      </c>
      <c r="H300" s="175" t="s">
        <v>128</v>
      </c>
      <c r="I300" s="175" t="s">
        <v>33</v>
      </c>
      <c r="J300" s="178">
        <v>2335770.5637000003</v>
      </c>
    </row>
    <row r="301" spans="1:10" x14ac:dyDescent="0.2">
      <c r="A301" s="169" t="s">
        <v>138</v>
      </c>
      <c r="B301" s="170" t="s">
        <v>136</v>
      </c>
      <c r="C301" s="170" t="s">
        <v>64</v>
      </c>
      <c r="D301" s="171">
        <v>41760</v>
      </c>
      <c r="E301" s="172">
        <f t="shared" si="8"/>
        <v>5</v>
      </c>
      <c r="F301" s="172" t="s">
        <v>19</v>
      </c>
      <c r="G301" s="170" t="s">
        <v>127</v>
      </c>
      <c r="H301" s="170" t="s">
        <v>128</v>
      </c>
      <c r="I301" s="170" t="s">
        <v>33</v>
      </c>
      <c r="J301" s="173">
        <v>2739052.3020000006</v>
      </c>
    </row>
    <row r="302" spans="1:10" x14ac:dyDescent="0.2">
      <c r="A302" s="174" t="s">
        <v>138</v>
      </c>
      <c r="B302" s="175" t="s">
        <v>136</v>
      </c>
      <c r="C302" s="175" t="s">
        <v>64</v>
      </c>
      <c r="D302" s="176">
        <v>41791</v>
      </c>
      <c r="E302" s="177">
        <f t="shared" si="8"/>
        <v>6</v>
      </c>
      <c r="F302" s="177" t="s">
        <v>19</v>
      </c>
      <c r="G302" s="175" t="s">
        <v>127</v>
      </c>
      <c r="H302" s="175" t="s">
        <v>128</v>
      </c>
      <c r="I302" s="175" t="s">
        <v>33</v>
      </c>
      <c r="J302" s="178">
        <v>1134902.58336</v>
      </c>
    </row>
    <row r="303" spans="1:10" x14ac:dyDescent="0.2">
      <c r="A303" s="169" t="s">
        <v>138</v>
      </c>
      <c r="B303" s="170" t="s">
        <v>136</v>
      </c>
      <c r="C303" s="170" t="s">
        <v>64</v>
      </c>
      <c r="D303" s="171">
        <v>41456</v>
      </c>
      <c r="E303" s="172">
        <f t="shared" si="8"/>
        <v>7</v>
      </c>
      <c r="F303" s="172" t="s">
        <v>19</v>
      </c>
      <c r="G303" s="170" t="s">
        <v>127</v>
      </c>
      <c r="H303" s="170" t="s">
        <v>129</v>
      </c>
      <c r="I303" s="170" t="s">
        <v>33</v>
      </c>
      <c r="J303" s="173">
        <v>1055431.0471320001</v>
      </c>
    </row>
    <row r="304" spans="1:10" x14ac:dyDescent="0.2">
      <c r="A304" s="174" t="s">
        <v>138</v>
      </c>
      <c r="B304" s="175" t="s">
        <v>136</v>
      </c>
      <c r="C304" s="175" t="s">
        <v>64</v>
      </c>
      <c r="D304" s="176">
        <v>41487</v>
      </c>
      <c r="E304" s="177">
        <f t="shared" si="8"/>
        <v>8</v>
      </c>
      <c r="F304" s="177" t="s">
        <v>19</v>
      </c>
      <c r="G304" s="175" t="s">
        <v>127</v>
      </c>
      <c r="H304" s="175" t="s">
        <v>129</v>
      </c>
      <c r="I304" s="175" t="s">
        <v>33</v>
      </c>
      <c r="J304" s="178">
        <v>1271489.2344000002</v>
      </c>
    </row>
    <row r="305" spans="1:10" x14ac:dyDescent="0.2">
      <c r="A305" s="169" t="s">
        <v>138</v>
      </c>
      <c r="B305" s="170" t="s">
        <v>136</v>
      </c>
      <c r="C305" s="170" t="s">
        <v>64</v>
      </c>
      <c r="D305" s="171">
        <v>41518</v>
      </c>
      <c r="E305" s="172">
        <f t="shared" si="8"/>
        <v>9</v>
      </c>
      <c r="F305" s="172" t="s">
        <v>19</v>
      </c>
      <c r="G305" s="170" t="s">
        <v>127</v>
      </c>
      <c r="H305" s="170" t="s">
        <v>129</v>
      </c>
      <c r="I305" s="170" t="s">
        <v>33</v>
      </c>
      <c r="J305" s="173">
        <v>1285084.4825280001</v>
      </c>
    </row>
    <row r="306" spans="1:10" x14ac:dyDescent="0.2">
      <c r="A306" s="174" t="s">
        <v>138</v>
      </c>
      <c r="B306" s="175" t="s">
        <v>136</v>
      </c>
      <c r="C306" s="175" t="s">
        <v>64</v>
      </c>
      <c r="D306" s="176">
        <v>41548</v>
      </c>
      <c r="E306" s="177">
        <f t="shared" si="8"/>
        <v>10</v>
      </c>
      <c r="F306" s="177" t="s">
        <v>19</v>
      </c>
      <c r="G306" s="175" t="s">
        <v>127</v>
      </c>
      <c r="H306" s="175" t="s">
        <v>129</v>
      </c>
      <c r="I306" s="175" t="s">
        <v>33</v>
      </c>
      <c r="J306" s="178">
        <v>1723001.1524880002</v>
      </c>
    </row>
    <row r="307" spans="1:10" x14ac:dyDescent="0.2">
      <c r="A307" s="169" t="s">
        <v>138</v>
      </c>
      <c r="B307" s="170" t="s">
        <v>136</v>
      </c>
      <c r="C307" s="170" t="s">
        <v>64</v>
      </c>
      <c r="D307" s="171">
        <v>41579</v>
      </c>
      <c r="E307" s="172">
        <f t="shared" si="8"/>
        <v>11</v>
      </c>
      <c r="F307" s="172" t="s">
        <v>19</v>
      </c>
      <c r="G307" s="170" t="s">
        <v>127</v>
      </c>
      <c r="H307" s="170" t="s">
        <v>129</v>
      </c>
      <c r="I307" s="170" t="s">
        <v>33</v>
      </c>
      <c r="J307" s="173">
        <v>1863864.9561839998</v>
      </c>
    </row>
    <row r="308" spans="1:10" x14ac:dyDescent="0.2">
      <c r="A308" s="174" t="s">
        <v>138</v>
      </c>
      <c r="B308" s="175" t="s">
        <v>136</v>
      </c>
      <c r="C308" s="175" t="s">
        <v>64</v>
      </c>
      <c r="D308" s="176">
        <v>41609</v>
      </c>
      <c r="E308" s="177">
        <f t="shared" si="8"/>
        <v>12</v>
      </c>
      <c r="F308" s="177" t="s">
        <v>19</v>
      </c>
      <c r="G308" s="175" t="s">
        <v>127</v>
      </c>
      <c r="H308" s="175" t="s">
        <v>129</v>
      </c>
      <c r="I308" s="175" t="s">
        <v>33</v>
      </c>
      <c r="J308" s="178">
        <v>1443732.4692000004</v>
      </c>
    </row>
    <row r="309" spans="1:10" x14ac:dyDescent="0.2">
      <c r="A309" s="169" t="s">
        <v>138</v>
      </c>
      <c r="B309" s="170" t="s">
        <v>136</v>
      </c>
      <c r="C309" s="170" t="s">
        <v>64</v>
      </c>
      <c r="D309" s="171">
        <v>41640</v>
      </c>
      <c r="E309" s="172">
        <f t="shared" si="8"/>
        <v>1</v>
      </c>
      <c r="F309" s="172" t="s">
        <v>19</v>
      </c>
      <c r="G309" s="170" t="s">
        <v>127</v>
      </c>
      <c r="H309" s="170" t="s">
        <v>129</v>
      </c>
      <c r="I309" s="170" t="s">
        <v>33</v>
      </c>
      <c r="J309" s="173">
        <v>1687351.1777500003</v>
      </c>
    </row>
    <row r="310" spans="1:10" x14ac:dyDescent="0.2">
      <c r="A310" s="174" t="s">
        <v>138</v>
      </c>
      <c r="B310" s="175" t="s">
        <v>136</v>
      </c>
      <c r="C310" s="175" t="s">
        <v>64</v>
      </c>
      <c r="D310" s="176">
        <v>41671</v>
      </c>
      <c r="E310" s="177">
        <f t="shared" si="8"/>
        <v>2</v>
      </c>
      <c r="F310" s="177" t="s">
        <v>19</v>
      </c>
      <c r="G310" s="175" t="s">
        <v>127</v>
      </c>
      <c r="H310" s="175" t="s">
        <v>129</v>
      </c>
      <c r="I310" s="175" t="s">
        <v>33</v>
      </c>
      <c r="J310" s="178">
        <v>1986645.0922500002</v>
      </c>
    </row>
    <row r="311" spans="1:10" x14ac:dyDescent="0.2">
      <c r="A311" s="169" t="s">
        <v>138</v>
      </c>
      <c r="B311" s="170" t="s">
        <v>136</v>
      </c>
      <c r="C311" s="170" t="s">
        <v>64</v>
      </c>
      <c r="D311" s="171">
        <v>41699</v>
      </c>
      <c r="E311" s="172">
        <f t="shared" si="8"/>
        <v>3</v>
      </c>
      <c r="F311" s="172" t="s">
        <v>19</v>
      </c>
      <c r="G311" s="170" t="s">
        <v>127</v>
      </c>
      <c r="H311" s="170" t="s">
        <v>129</v>
      </c>
      <c r="I311" s="170" t="s">
        <v>33</v>
      </c>
      <c r="J311" s="173">
        <v>1811134.5035000001</v>
      </c>
    </row>
    <row r="312" spans="1:10" x14ac:dyDescent="0.2">
      <c r="A312" s="174" t="s">
        <v>138</v>
      </c>
      <c r="B312" s="175" t="s">
        <v>136</v>
      </c>
      <c r="C312" s="175" t="s">
        <v>64</v>
      </c>
      <c r="D312" s="176">
        <v>41730</v>
      </c>
      <c r="E312" s="177">
        <f t="shared" si="8"/>
        <v>4</v>
      </c>
      <c r="F312" s="177" t="s">
        <v>19</v>
      </c>
      <c r="G312" s="175" t="s">
        <v>127</v>
      </c>
      <c r="H312" s="175" t="s">
        <v>129</v>
      </c>
      <c r="I312" s="175" t="s">
        <v>33</v>
      </c>
      <c r="J312" s="178">
        <v>1946475.4697500004</v>
      </c>
    </row>
    <row r="313" spans="1:10" x14ac:dyDescent="0.2">
      <c r="A313" s="169" t="s">
        <v>138</v>
      </c>
      <c r="B313" s="170" t="s">
        <v>136</v>
      </c>
      <c r="C313" s="170" t="s">
        <v>64</v>
      </c>
      <c r="D313" s="171">
        <v>41760</v>
      </c>
      <c r="E313" s="172">
        <f t="shared" si="8"/>
        <v>5</v>
      </c>
      <c r="F313" s="172" t="s">
        <v>19</v>
      </c>
      <c r="G313" s="170" t="s">
        <v>127</v>
      </c>
      <c r="H313" s="170" t="s">
        <v>129</v>
      </c>
      <c r="I313" s="170" t="s">
        <v>33</v>
      </c>
      <c r="J313" s="173">
        <v>2282543.5850000004</v>
      </c>
    </row>
    <row r="314" spans="1:10" x14ac:dyDescent="0.2">
      <c r="A314" s="174" t="s">
        <v>138</v>
      </c>
      <c r="B314" s="175" t="s">
        <v>136</v>
      </c>
      <c r="C314" s="175" t="s">
        <v>64</v>
      </c>
      <c r="D314" s="176">
        <v>41791</v>
      </c>
      <c r="E314" s="177">
        <f t="shared" si="8"/>
        <v>6</v>
      </c>
      <c r="F314" s="177" t="s">
        <v>19</v>
      </c>
      <c r="G314" s="175" t="s">
        <v>127</v>
      </c>
      <c r="H314" s="175" t="s">
        <v>129</v>
      </c>
      <c r="I314" s="175" t="s">
        <v>33</v>
      </c>
      <c r="J314" s="178">
        <v>945752.15280000004</v>
      </c>
    </row>
    <row r="315" spans="1:10" x14ac:dyDescent="0.2">
      <c r="A315" s="169" t="s">
        <v>138</v>
      </c>
      <c r="B315" s="170" t="s">
        <v>136</v>
      </c>
      <c r="C315" s="170" t="s">
        <v>64</v>
      </c>
      <c r="D315" s="171">
        <v>41456</v>
      </c>
      <c r="E315" s="172">
        <f t="shared" si="8"/>
        <v>7</v>
      </c>
      <c r="F315" s="172" t="s">
        <v>19</v>
      </c>
      <c r="G315" s="170" t="s">
        <v>146</v>
      </c>
      <c r="H315" s="170" t="s">
        <v>130</v>
      </c>
      <c r="I315" s="170" t="s">
        <v>33</v>
      </c>
      <c r="J315" s="173">
        <v>996326.908492608</v>
      </c>
    </row>
    <row r="316" spans="1:10" x14ac:dyDescent="0.2">
      <c r="A316" s="174" t="s">
        <v>138</v>
      </c>
      <c r="B316" s="175" t="s">
        <v>136</v>
      </c>
      <c r="C316" s="175" t="s">
        <v>64</v>
      </c>
      <c r="D316" s="176">
        <v>41487</v>
      </c>
      <c r="E316" s="177">
        <f t="shared" si="8"/>
        <v>8</v>
      </c>
      <c r="F316" s="177" t="s">
        <v>19</v>
      </c>
      <c r="G316" s="175" t="s">
        <v>146</v>
      </c>
      <c r="H316" s="175" t="s">
        <v>130</v>
      </c>
      <c r="I316" s="175" t="s">
        <v>33</v>
      </c>
      <c r="J316" s="178">
        <v>1200285.8372736</v>
      </c>
    </row>
    <row r="317" spans="1:10" x14ac:dyDescent="0.2">
      <c r="A317" s="169" t="s">
        <v>138</v>
      </c>
      <c r="B317" s="170" t="s">
        <v>136</v>
      </c>
      <c r="C317" s="170" t="s">
        <v>64</v>
      </c>
      <c r="D317" s="171">
        <v>41518</v>
      </c>
      <c r="E317" s="172">
        <f t="shared" si="8"/>
        <v>9</v>
      </c>
      <c r="F317" s="172" t="s">
        <v>19</v>
      </c>
      <c r="G317" s="170" t="s">
        <v>146</v>
      </c>
      <c r="H317" s="170" t="s">
        <v>130</v>
      </c>
      <c r="I317" s="170" t="s">
        <v>33</v>
      </c>
      <c r="J317" s="173">
        <v>1213119.7515064322</v>
      </c>
    </row>
    <row r="318" spans="1:10" x14ac:dyDescent="0.2">
      <c r="A318" s="174" t="s">
        <v>138</v>
      </c>
      <c r="B318" s="175" t="s">
        <v>136</v>
      </c>
      <c r="C318" s="175" t="s">
        <v>64</v>
      </c>
      <c r="D318" s="176">
        <v>41548</v>
      </c>
      <c r="E318" s="177">
        <f t="shared" si="8"/>
        <v>10</v>
      </c>
      <c r="F318" s="177" t="s">
        <v>19</v>
      </c>
      <c r="G318" s="175" t="s">
        <v>146</v>
      </c>
      <c r="H318" s="175" t="s">
        <v>130</v>
      </c>
      <c r="I318" s="175" t="s">
        <v>33</v>
      </c>
      <c r="J318" s="178">
        <v>1626513.0879486722</v>
      </c>
    </row>
    <row r="319" spans="1:10" x14ac:dyDescent="0.2">
      <c r="A319" s="169" t="s">
        <v>138</v>
      </c>
      <c r="B319" s="170" t="s">
        <v>136</v>
      </c>
      <c r="C319" s="170" t="s">
        <v>64</v>
      </c>
      <c r="D319" s="171">
        <v>41579</v>
      </c>
      <c r="E319" s="172">
        <f t="shared" si="8"/>
        <v>11</v>
      </c>
      <c r="F319" s="172" t="s">
        <v>19</v>
      </c>
      <c r="G319" s="170" t="s">
        <v>146</v>
      </c>
      <c r="H319" s="170" t="s">
        <v>130</v>
      </c>
      <c r="I319" s="170" t="s">
        <v>33</v>
      </c>
      <c r="J319" s="173">
        <v>1759488.5186376958</v>
      </c>
    </row>
    <row r="320" spans="1:10" x14ac:dyDescent="0.2">
      <c r="A320" s="174" t="s">
        <v>138</v>
      </c>
      <c r="B320" s="175" t="s">
        <v>136</v>
      </c>
      <c r="C320" s="175" t="s">
        <v>64</v>
      </c>
      <c r="D320" s="176">
        <v>41609</v>
      </c>
      <c r="E320" s="177">
        <f t="shared" si="8"/>
        <v>12</v>
      </c>
      <c r="F320" s="177" t="s">
        <v>19</v>
      </c>
      <c r="G320" s="175" t="s">
        <v>146</v>
      </c>
      <c r="H320" s="175" t="s">
        <v>130</v>
      </c>
      <c r="I320" s="175" t="s">
        <v>33</v>
      </c>
      <c r="J320" s="178">
        <v>1362883.4509248002</v>
      </c>
    </row>
    <row r="321" spans="1:10" x14ac:dyDescent="0.2">
      <c r="A321" s="169" t="s">
        <v>138</v>
      </c>
      <c r="B321" s="170" t="s">
        <v>136</v>
      </c>
      <c r="C321" s="170" t="s">
        <v>64</v>
      </c>
      <c r="D321" s="171">
        <v>41640</v>
      </c>
      <c r="E321" s="172">
        <f t="shared" si="8"/>
        <v>1</v>
      </c>
      <c r="F321" s="172" t="s">
        <v>19</v>
      </c>
      <c r="G321" s="170" t="s">
        <v>146</v>
      </c>
      <c r="H321" s="170" t="s">
        <v>130</v>
      </c>
      <c r="I321" s="170" t="s">
        <v>33</v>
      </c>
      <c r="J321" s="173">
        <v>1592859.5117959999</v>
      </c>
    </row>
    <row r="322" spans="1:10" x14ac:dyDescent="0.2">
      <c r="A322" s="174" t="s">
        <v>138</v>
      </c>
      <c r="B322" s="175" t="s">
        <v>136</v>
      </c>
      <c r="C322" s="175" t="s">
        <v>64</v>
      </c>
      <c r="D322" s="176">
        <v>41671</v>
      </c>
      <c r="E322" s="177">
        <f t="shared" si="8"/>
        <v>2</v>
      </c>
      <c r="F322" s="177" t="s">
        <v>19</v>
      </c>
      <c r="G322" s="175" t="s">
        <v>146</v>
      </c>
      <c r="H322" s="175" t="s">
        <v>130</v>
      </c>
      <c r="I322" s="175" t="s">
        <v>33</v>
      </c>
      <c r="J322" s="178">
        <v>1875392.9670840001</v>
      </c>
    </row>
    <row r="323" spans="1:10" x14ac:dyDescent="0.2">
      <c r="A323" s="169" t="s">
        <v>138</v>
      </c>
      <c r="B323" s="170" t="s">
        <v>136</v>
      </c>
      <c r="C323" s="170" t="s">
        <v>64</v>
      </c>
      <c r="D323" s="171">
        <v>41699</v>
      </c>
      <c r="E323" s="172">
        <f t="shared" si="8"/>
        <v>3</v>
      </c>
      <c r="F323" s="172" t="s">
        <v>19</v>
      </c>
      <c r="G323" s="170" t="s">
        <v>146</v>
      </c>
      <c r="H323" s="170" t="s">
        <v>130</v>
      </c>
      <c r="I323" s="170" t="s">
        <v>33</v>
      </c>
      <c r="J323" s="173">
        <v>1709710.9713039999</v>
      </c>
    </row>
    <row r="324" spans="1:10" x14ac:dyDescent="0.2">
      <c r="A324" s="174" t="s">
        <v>138</v>
      </c>
      <c r="B324" s="175" t="s">
        <v>136</v>
      </c>
      <c r="C324" s="175" t="s">
        <v>64</v>
      </c>
      <c r="D324" s="176">
        <v>41730</v>
      </c>
      <c r="E324" s="177">
        <f t="shared" si="8"/>
        <v>4</v>
      </c>
      <c r="F324" s="177" t="s">
        <v>19</v>
      </c>
      <c r="G324" s="175" t="s">
        <v>146</v>
      </c>
      <c r="H324" s="175" t="s">
        <v>130</v>
      </c>
      <c r="I324" s="175" t="s">
        <v>33</v>
      </c>
      <c r="J324" s="178">
        <v>1837472.8434440002</v>
      </c>
    </row>
    <row r="325" spans="1:10" x14ac:dyDescent="0.2">
      <c r="A325" s="169" t="s">
        <v>138</v>
      </c>
      <c r="B325" s="170" t="s">
        <v>136</v>
      </c>
      <c r="C325" s="170" t="s">
        <v>64</v>
      </c>
      <c r="D325" s="171">
        <v>41760</v>
      </c>
      <c r="E325" s="172">
        <f t="shared" si="8"/>
        <v>5</v>
      </c>
      <c r="F325" s="172" t="s">
        <v>19</v>
      </c>
      <c r="G325" s="170" t="s">
        <v>146</v>
      </c>
      <c r="H325" s="170" t="s">
        <v>130</v>
      </c>
      <c r="I325" s="170" t="s">
        <v>33</v>
      </c>
      <c r="J325" s="173">
        <v>2154721.1442400003</v>
      </c>
    </row>
    <row r="326" spans="1:10" x14ac:dyDescent="0.2">
      <c r="A326" s="174" t="s">
        <v>138</v>
      </c>
      <c r="B326" s="175" t="s">
        <v>136</v>
      </c>
      <c r="C326" s="175" t="s">
        <v>64</v>
      </c>
      <c r="D326" s="176">
        <v>41791</v>
      </c>
      <c r="E326" s="177">
        <f t="shared" si="8"/>
        <v>6</v>
      </c>
      <c r="F326" s="177" t="s">
        <v>19</v>
      </c>
      <c r="G326" s="175" t="s">
        <v>146</v>
      </c>
      <c r="H326" s="175" t="s">
        <v>130</v>
      </c>
      <c r="I326" s="175" t="s">
        <v>33</v>
      </c>
      <c r="J326" s="178">
        <v>892790.0322432</v>
      </c>
    </row>
    <row r="327" spans="1:10" x14ac:dyDescent="0.2">
      <c r="A327" s="169" t="s">
        <v>138</v>
      </c>
      <c r="B327" s="170" t="s">
        <v>136</v>
      </c>
      <c r="C327" s="170" t="s">
        <v>64</v>
      </c>
      <c r="D327" s="171">
        <v>41456</v>
      </c>
      <c r="E327" s="172">
        <f t="shared" si="8"/>
        <v>7</v>
      </c>
      <c r="F327" s="172" t="s">
        <v>19</v>
      </c>
      <c r="G327" s="170" t="s">
        <v>146</v>
      </c>
      <c r="H327" s="170" t="s">
        <v>131</v>
      </c>
      <c r="I327" s="170" t="s">
        <v>33</v>
      </c>
      <c r="J327" s="173">
        <v>869931.04490880016</v>
      </c>
    </row>
    <row r="328" spans="1:10" x14ac:dyDescent="0.2">
      <c r="A328" s="174" t="s">
        <v>138</v>
      </c>
      <c r="B328" s="175" t="s">
        <v>136</v>
      </c>
      <c r="C328" s="175" t="s">
        <v>64</v>
      </c>
      <c r="D328" s="176">
        <v>41487</v>
      </c>
      <c r="E328" s="177">
        <f t="shared" si="8"/>
        <v>8</v>
      </c>
      <c r="F328" s="177" t="s">
        <v>19</v>
      </c>
      <c r="G328" s="175" t="s">
        <v>146</v>
      </c>
      <c r="H328" s="175" t="s">
        <v>131</v>
      </c>
      <c r="I328" s="175" t="s">
        <v>33</v>
      </c>
      <c r="J328" s="178">
        <v>1048015.3689600001</v>
      </c>
    </row>
    <row r="329" spans="1:10" x14ac:dyDescent="0.2">
      <c r="A329" s="169" t="s">
        <v>138</v>
      </c>
      <c r="B329" s="170" t="s">
        <v>136</v>
      </c>
      <c r="C329" s="170" t="s">
        <v>64</v>
      </c>
      <c r="D329" s="171">
        <v>41518</v>
      </c>
      <c r="E329" s="172">
        <f t="shared" si="8"/>
        <v>9</v>
      </c>
      <c r="F329" s="172" t="s">
        <v>19</v>
      </c>
      <c r="G329" s="170" t="s">
        <v>146</v>
      </c>
      <c r="H329" s="170" t="s">
        <v>131</v>
      </c>
      <c r="I329" s="170" t="s">
        <v>33</v>
      </c>
      <c r="J329" s="173">
        <v>1059221.1492352001</v>
      </c>
    </row>
    <row r="330" spans="1:10" x14ac:dyDescent="0.2">
      <c r="A330" s="174" t="s">
        <v>138</v>
      </c>
      <c r="B330" s="175" t="s">
        <v>136</v>
      </c>
      <c r="C330" s="175" t="s">
        <v>64</v>
      </c>
      <c r="D330" s="176">
        <v>41548</v>
      </c>
      <c r="E330" s="177">
        <f t="shared" si="8"/>
        <v>10</v>
      </c>
      <c r="F330" s="177" t="s">
        <v>19</v>
      </c>
      <c r="G330" s="175" t="s">
        <v>146</v>
      </c>
      <c r="H330" s="175" t="s">
        <v>131</v>
      </c>
      <c r="I330" s="175" t="s">
        <v>33</v>
      </c>
      <c r="J330" s="178">
        <v>1420170.6468992003</v>
      </c>
    </row>
    <row r="331" spans="1:10" x14ac:dyDescent="0.2">
      <c r="A331" s="169" t="s">
        <v>138</v>
      </c>
      <c r="B331" s="170" t="s">
        <v>136</v>
      </c>
      <c r="C331" s="170" t="s">
        <v>64</v>
      </c>
      <c r="D331" s="171">
        <v>41579</v>
      </c>
      <c r="E331" s="172">
        <f t="shared" si="8"/>
        <v>11</v>
      </c>
      <c r="F331" s="172" t="s">
        <v>19</v>
      </c>
      <c r="G331" s="170" t="s">
        <v>146</v>
      </c>
      <c r="H331" s="170" t="s">
        <v>131</v>
      </c>
      <c r="I331" s="170" t="s">
        <v>33</v>
      </c>
      <c r="J331" s="173">
        <v>1536276.5699455999</v>
      </c>
    </row>
    <row r="332" spans="1:10" x14ac:dyDescent="0.2">
      <c r="A332" s="174" t="s">
        <v>138</v>
      </c>
      <c r="B332" s="175" t="s">
        <v>136</v>
      </c>
      <c r="C332" s="175" t="s">
        <v>64</v>
      </c>
      <c r="D332" s="176">
        <v>41609</v>
      </c>
      <c r="E332" s="177">
        <f t="shared" si="8"/>
        <v>12</v>
      </c>
      <c r="F332" s="177" t="s">
        <v>19</v>
      </c>
      <c r="G332" s="175" t="s">
        <v>146</v>
      </c>
      <c r="H332" s="175" t="s">
        <v>131</v>
      </c>
      <c r="I332" s="175" t="s">
        <v>33</v>
      </c>
      <c r="J332" s="178">
        <v>785390.46324480022</v>
      </c>
    </row>
    <row r="333" spans="1:10" x14ac:dyDescent="0.2">
      <c r="A333" s="169" t="s">
        <v>138</v>
      </c>
      <c r="B333" s="170" t="s">
        <v>136</v>
      </c>
      <c r="C333" s="170" t="s">
        <v>64</v>
      </c>
      <c r="D333" s="171">
        <v>41640</v>
      </c>
      <c r="E333" s="172">
        <f t="shared" si="8"/>
        <v>1</v>
      </c>
      <c r="F333" s="172" t="s">
        <v>19</v>
      </c>
      <c r="G333" s="170" t="s">
        <v>146</v>
      </c>
      <c r="H333" s="170" t="s">
        <v>131</v>
      </c>
      <c r="I333" s="170" t="s">
        <v>33</v>
      </c>
      <c r="J333" s="173">
        <v>734335.23255680013</v>
      </c>
    </row>
    <row r="334" spans="1:10" x14ac:dyDescent="0.2">
      <c r="A334" s="174" t="s">
        <v>138</v>
      </c>
      <c r="B334" s="175" t="s">
        <v>136</v>
      </c>
      <c r="C334" s="175" t="s">
        <v>64</v>
      </c>
      <c r="D334" s="176">
        <v>41671</v>
      </c>
      <c r="E334" s="177">
        <f t="shared" si="8"/>
        <v>2</v>
      </c>
      <c r="F334" s="177" t="s">
        <v>19</v>
      </c>
      <c r="G334" s="175" t="s">
        <v>146</v>
      </c>
      <c r="H334" s="175" t="s">
        <v>131</v>
      </c>
      <c r="I334" s="175" t="s">
        <v>33</v>
      </c>
      <c r="J334" s="178">
        <v>864587.94414720009</v>
      </c>
    </row>
    <row r="335" spans="1:10" x14ac:dyDescent="0.2">
      <c r="A335" s="169" t="s">
        <v>138</v>
      </c>
      <c r="B335" s="170" t="s">
        <v>136</v>
      </c>
      <c r="C335" s="170" t="s">
        <v>64</v>
      </c>
      <c r="D335" s="171">
        <v>41699</v>
      </c>
      <c r="E335" s="172">
        <f t="shared" si="8"/>
        <v>3</v>
      </c>
      <c r="F335" s="172" t="s">
        <v>19</v>
      </c>
      <c r="G335" s="170" t="s">
        <v>146</v>
      </c>
      <c r="H335" s="170" t="s">
        <v>131</v>
      </c>
      <c r="I335" s="170" t="s">
        <v>33</v>
      </c>
      <c r="J335" s="173">
        <v>788205.73592320003</v>
      </c>
    </row>
    <row r="336" spans="1:10" x14ac:dyDescent="0.2">
      <c r="A336" s="174" t="s">
        <v>138</v>
      </c>
      <c r="B336" s="175" t="s">
        <v>136</v>
      </c>
      <c r="C336" s="175" t="s">
        <v>64</v>
      </c>
      <c r="D336" s="176">
        <v>41730</v>
      </c>
      <c r="E336" s="177">
        <f t="shared" si="8"/>
        <v>4</v>
      </c>
      <c r="F336" s="177" t="s">
        <v>19</v>
      </c>
      <c r="G336" s="175" t="s">
        <v>146</v>
      </c>
      <c r="H336" s="175" t="s">
        <v>131</v>
      </c>
      <c r="I336" s="175" t="s">
        <v>33</v>
      </c>
      <c r="J336" s="178">
        <v>847106.12443520024</v>
      </c>
    </row>
    <row r="337" spans="1:10" x14ac:dyDescent="0.2">
      <c r="A337" s="169" t="s">
        <v>138</v>
      </c>
      <c r="B337" s="170" t="s">
        <v>136</v>
      </c>
      <c r="C337" s="170" t="s">
        <v>64</v>
      </c>
      <c r="D337" s="171">
        <v>41760</v>
      </c>
      <c r="E337" s="172">
        <f t="shared" si="8"/>
        <v>5</v>
      </c>
      <c r="F337" s="172" t="s">
        <v>19</v>
      </c>
      <c r="G337" s="170" t="s">
        <v>146</v>
      </c>
      <c r="H337" s="170" t="s">
        <v>131</v>
      </c>
      <c r="I337" s="170" t="s">
        <v>33</v>
      </c>
      <c r="J337" s="173">
        <v>993362.96819200017</v>
      </c>
    </row>
    <row r="338" spans="1:10" x14ac:dyDescent="0.2">
      <c r="A338" s="174" t="s">
        <v>138</v>
      </c>
      <c r="B338" s="175" t="s">
        <v>136</v>
      </c>
      <c r="C338" s="175" t="s">
        <v>64</v>
      </c>
      <c r="D338" s="176">
        <v>41791</v>
      </c>
      <c r="E338" s="177">
        <f t="shared" si="8"/>
        <v>6</v>
      </c>
      <c r="F338" s="177" t="s">
        <v>19</v>
      </c>
      <c r="G338" s="175" t="s">
        <v>146</v>
      </c>
      <c r="H338" s="175" t="s">
        <v>131</v>
      </c>
      <c r="I338" s="175" t="s">
        <v>33</v>
      </c>
      <c r="J338" s="178">
        <v>514489.17112320004</v>
      </c>
    </row>
    <row r="339" spans="1:10" x14ac:dyDescent="0.2">
      <c r="A339" s="169" t="s">
        <v>138</v>
      </c>
      <c r="B339" s="170" t="s">
        <v>136</v>
      </c>
      <c r="C339" s="170" t="s">
        <v>64</v>
      </c>
      <c r="D339" s="171">
        <v>41456</v>
      </c>
      <c r="E339" s="172">
        <f t="shared" si="8"/>
        <v>7</v>
      </c>
      <c r="F339" s="172" t="s">
        <v>19</v>
      </c>
      <c r="G339" s="170" t="s">
        <v>146</v>
      </c>
      <c r="H339" s="170" t="s">
        <v>132</v>
      </c>
      <c r="I339" s="170" t="s">
        <v>33</v>
      </c>
      <c r="J339" s="173">
        <v>921103.45931519999</v>
      </c>
    </row>
    <row r="340" spans="1:10" x14ac:dyDescent="0.2">
      <c r="A340" s="174" t="s">
        <v>138</v>
      </c>
      <c r="B340" s="175" t="s">
        <v>136</v>
      </c>
      <c r="C340" s="175" t="s">
        <v>64</v>
      </c>
      <c r="D340" s="176">
        <v>41487</v>
      </c>
      <c r="E340" s="177">
        <f t="shared" si="8"/>
        <v>8</v>
      </c>
      <c r="F340" s="177" t="s">
        <v>19</v>
      </c>
      <c r="G340" s="175" t="s">
        <v>146</v>
      </c>
      <c r="H340" s="175" t="s">
        <v>132</v>
      </c>
      <c r="I340" s="175" t="s">
        <v>33</v>
      </c>
      <c r="J340" s="178">
        <v>1109663.3318399999</v>
      </c>
    </row>
    <row r="341" spans="1:10" x14ac:dyDescent="0.2">
      <c r="A341" s="169" t="s">
        <v>138</v>
      </c>
      <c r="B341" s="170" t="s">
        <v>136</v>
      </c>
      <c r="C341" s="170" t="s">
        <v>64</v>
      </c>
      <c r="D341" s="171">
        <v>41518</v>
      </c>
      <c r="E341" s="172">
        <f t="shared" si="8"/>
        <v>9</v>
      </c>
      <c r="F341" s="172" t="s">
        <v>19</v>
      </c>
      <c r="G341" s="170" t="s">
        <v>146</v>
      </c>
      <c r="H341" s="170" t="s">
        <v>132</v>
      </c>
      <c r="I341" s="170" t="s">
        <v>33</v>
      </c>
      <c r="J341" s="173">
        <v>1121528.2756608</v>
      </c>
    </row>
    <row r="342" spans="1:10" x14ac:dyDescent="0.2">
      <c r="A342" s="174" t="s">
        <v>138</v>
      </c>
      <c r="B342" s="175" t="s">
        <v>136</v>
      </c>
      <c r="C342" s="175" t="s">
        <v>64</v>
      </c>
      <c r="D342" s="176">
        <v>41548</v>
      </c>
      <c r="E342" s="177">
        <f t="shared" si="8"/>
        <v>10</v>
      </c>
      <c r="F342" s="177" t="s">
        <v>19</v>
      </c>
      <c r="G342" s="175" t="s">
        <v>146</v>
      </c>
      <c r="H342" s="175" t="s">
        <v>132</v>
      </c>
      <c r="I342" s="175" t="s">
        <v>33</v>
      </c>
      <c r="J342" s="178">
        <v>1503710.0967168</v>
      </c>
    </row>
    <row r="343" spans="1:10" x14ac:dyDescent="0.2">
      <c r="A343" s="169" t="s">
        <v>138</v>
      </c>
      <c r="B343" s="170" t="s">
        <v>136</v>
      </c>
      <c r="C343" s="170" t="s">
        <v>64</v>
      </c>
      <c r="D343" s="171">
        <v>41579</v>
      </c>
      <c r="E343" s="172">
        <f t="shared" si="8"/>
        <v>11</v>
      </c>
      <c r="F343" s="172" t="s">
        <v>19</v>
      </c>
      <c r="G343" s="170" t="s">
        <v>146</v>
      </c>
      <c r="H343" s="170" t="s">
        <v>132</v>
      </c>
      <c r="I343" s="170" t="s">
        <v>33</v>
      </c>
      <c r="J343" s="173">
        <v>1626645.7799423998</v>
      </c>
    </row>
    <row r="344" spans="1:10" x14ac:dyDescent="0.2">
      <c r="A344" s="174" t="s">
        <v>138</v>
      </c>
      <c r="B344" s="175" t="s">
        <v>136</v>
      </c>
      <c r="C344" s="175" t="s">
        <v>64</v>
      </c>
      <c r="D344" s="176">
        <v>41609</v>
      </c>
      <c r="E344" s="177">
        <f t="shared" si="8"/>
        <v>12</v>
      </c>
      <c r="F344" s="177" t="s">
        <v>19</v>
      </c>
      <c r="G344" s="175" t="s">
        <v>146</v>
      </c>
      <c r="H344" s="175" t="s">
        <v>132</v>
      </c>
      <c r="I344" s="175" t="s">
        <v>33</v>
      </c>
      <c r="J344" s="178">
        <v>831589.90225920011</v>
      </c>
    </row>
    <row r="345" spans="1:10" x14ac:dyDescent="0.2">
      <c r="A345" s="169" t="s">
        <v>138</v>
      </c>
      <c r="B345" s="170" t="s">
        <v>136</v>
      </c>
      <c r="C345" s="170" t="s">
        <v>64</v>
      </c>
      <c r="D345" s="171">
        <v>41640</v>
      </c>
      <c r="E345" s="172">
        <f t="shared" si="8"/>
        <v>1</v>
      </c>
      <c r="F345" s="172" t="s">
        <v>19</v>
      </c>
      <c r="G345" s="170" t="s">
        <v>146</v>
      </c>
      <c r="H345" s="170" t="s">
        <v>132</v>
      </c>
      <c r="I345" s="170" t="s">
        <v>33</v>
      </c>
      <c r="J345" s="173">
        <v>777531.42270720005</v>
      </c>
    </row>
    <row r="346" spans="1:10" x14ac:dyDescent="0.2">
      <c r="A346" s="174" t="s">
        <v>138</v>
      </c>
      <c r="B346" s="175" t="s">
        <v>136</v>
      </c>
      <c r="C346" s="175" t="s">
        <v>64</v>
      </c>
      <c r="D346" s="176">
        <v>41671</v>
      </c>
      <c r="E346" s="177">
        <f t="shared" si="8"/>
        <v>2</v>
      </c>
      <c r="F346" s="177" t="s">
        <v>19</v>
      </c>
      <c r="G346" s="175" t="s">
        <v>146</v>
      </c>
      <c r="H346" s="175" t="s">
        <v>132</v>
      </c>
      <c r="I346" s="175" t="s">
        <v>33</v>
      </c>
      <c r="J346" s="178">
        <v>915446.05850879999</v>
      </c>
    </row>
    <row r="347" spans="1:10" x14ac:dyDescent="0.2">
      <c r="A347" s="169" t="s">
        <v>138</v>
      </c>
      <c r="B347" s="170" t="s">
        <v>136</v>
      </c>
      <c r="C347" s="170" t="s">
        <v>64</v>
      </c>
      <c r="D347" s="171">
        <v>41699</v>
      </c>
      <c r="E347" s="172">
        <f t="shared" ref="E347:E374" si="9">MONTH(D347)</f>
        <v>3</v>
      </c>
      <c r="F347" s="172" t="s">
        <v>19</v>
      </c>
      <c r="G347" s="170" t="s">
        <v>146</v>
      </c>
      <c r="H347" s="170" t="s">
        <v>132</v>
      </c>
      <c r="I347" s="170" t="s">
        <v>33</v>
      </c>
      <c r="J347" s="173">
        <v>834570.77921279997</v>
      </c>
    </row>
    <row r="348" spans="1:10" x14ac:dyDescent="0.2">
      <c r="A348" s="174" t="s">
        <v>138</v>
      </c>
      <c r="B348" s="175" t="s">
        <v>136</v>
      </c>
      <c r="C348" s="175" t="s">
        <v>64</v>
      </c>
      <c r="D348" s="176">
        <v>41730</v>
      </c>
      <c r="E348" s="177">
        <f t="shared" si="9"/>
        <v>4</v>
      </c>
      <c r="F348" s="177" t="s">
        <v>19</v>
      </c>
      <c r="G348" s="175" t="s">
        <v>146</v>
      </c>
      <c r="H348" s="175" t="s">
        <v>132</v>
      </c>
      <c r="I348" s="175" t="s">
        <v>33</v>
      </c>
      <c r="J348" s="178">
        <v>896935.89646080008</v>
      </c>
    </row>
    <row r="349" spans="1:10" x14ac:dyDescent="0.2">
      <c r="A349" s="169" t="s">
        <v>138</v>
      </c>
      <c r="B349" s="170" t="s">
        <v>136</v>
      </c>
      <c r="C349" s="170" t="s">
        <v>64</v>
      </c>
      <c r="D349" s="171">
        <v>41760</v>
      </c>
      <c r="E349" s="172">
        <f t="shared" si="9"/>
        <v>5</v>
      </c>
      <c r="F349" s="172" t="s">
        <v>19</v>
      </c>
      <c r="G349" s="170" t="s">
        <v>146</v>
      </c>
      <c r="H349" s="170" t="s">
        <v>132</v>
      </c>
      <c r="I349" s="170" t="s">
        <v>33</v>
      </c>
      <c r="J349" s="173">
        <v>1051796.083968</v>
      </c>
    </row>
    <row r="350" spans="1:10" x14ac:dyDescent="0.2">
      <c r="A350" s="174" t="s">
        <v>138</v>
      </c>
      <c r="B350" s="175" t="s">
        <v>136</v>
      </c>
      <c r="C350" s="175" t="s">
        <v>64</v>
      </c>
      <c r="D350" s="176">
        <v>41791</v>
      </c>
      <c r="E350" s="177">
        <f t="shared" si="9"/>
        <v>6</v>
      </c>
      <c r="F350" s="177" t="s">
        <v>19</v>
      </c>
      <c r="G350" s="175" t="s">
        <v>146</v>
      </c>
      <c r="H350" s="175" t="s">
        <v>132</v>
      </c>
      <c r="I350" s="175" t="s">
        <v>33</v>
      </c>
      <c r="J350" s="178">
        <v>544753.24001279997</v>
      </c>
    </row>
    <row r="351" spans="1:10" x14ac:dyDescent="0.2">
      <c r="A351" s="169" t="s">
        <v>138</v>
      </c>
      <c r="B351" s="170" t="s">
        <v>136</v>
      </c>
      <c r="C351" s="170" t="s">
        <v>64</v>
      </c>
      <c r="D351" s="171">
        <v>41456</v>
      </c>
      <c r="E351" s="172">
        <f t="shared" si="9"/>
        <v>7</v>
      </c>
      <c r="F351" s="172" t="s">
        <v>19</v>
      </c>
      <c r="G351" s="170" t="s">
        <v>146</v>
      </c>
      <c r="H351" s="170" t="s">
        <v>133</v>
      </c>
      <c r="I351" s="170" t="s">
        <v>33</v>
      </c>
      <c r="J351" s="173">
        <v>498931.04046240001</v>
      </c>
    </row>
    <row r="352" spans="1:10" x14ac:dyDescent="0.2">
      <c r="A352" s="174" t="s">
        <v>138</v>
      </c>
      <c r="B352" s="175" t="s">
        <v>136</v>
      </c>
      <c r="C352" s="175" t="s">
        <v>64</v>
      </c>
      <c r="D352" s="176">
        <v>41487</v>
      </c>
      <c r="E352" s="177">
        <f t="shared" si="9"/>
        <v>8</v>
      </c>
      <c r="F352" s="177" t="s">
        <v>19</v>
      </c>
      <c r="G352" s="175" t="s">
        <v>146</v>
      </c>
      <c r="H352" s="175" t="s">
        <v>133</v>
      </c>
      <c r="I352" s="175" t="s">
        <v>33</v>
      </c>
      <c r="J352" s="178">
        <v>601067.63808000006</v>
      </c>
    </row>
    <row r="353" spans="1:10" x14ac:dyDescent="0.2">
      <c r="A353" s="169" t="s">
        <v>138</v>
      </c>
      <c r="B353" s="170" t="s">
        <v>136</v>
      </c>
      <c r="C353" s="170" t="s">
        <v>64</v>
      </c>
      <c r="D353" s="171">
        <v>41518</v>
      </c>
      <c r="E353" s="172">
        <f t="shared" si="9"/>
        <v>9</v>
      </c>
      <c r="F353" s="172" t="s">
        <v>19</v>
      </c>
      <c r="G353" s="170" t="s">
        <v>146</v>
      </c>
      <c r="H353" s="170" t="s">
        <v>133</v>
      </c>
      <c r="I353" s="170" t="s">
        <v>33</v>
      </c>
      <c r="J353" s="173">
        <v>607494.48264960002</v>
      </c>
    </row>
    <row r="354" spans="1:10" x14ac:dyDescent="0.2">
      <c r="A354" s="174" t="s">
        <v>138</v>
      </c>
      <c r="B354" s="175" t="s">
        <v>136</v>
      </c>
      <c r="C354" s="175" t="s">
        <v>64</v>
      </c>
      <c r="D354" s="176">
        <v>41548</v>
      </c>
      <c r="E354" s="177">
        <f t="shared" si="9"/>
        <v>10</v>
      </c>
      <c r="F354" s="177" t="s">
        <v>19</v>
      </c>
      <c r="G354" s="175" t="s">
        <v>146</v>
      </c>
      <c r="H354" s="175" t="s">
        <v>133</v>
      </c>
      <c r="I354" s="175" t="s">
        <v>33</v>
      </c>
      <c r="J354" s="178">
        <v>814509.63572160015</v>
      </c>
    </row>
    <row r="355" spans="1:10" x14ac:dyDescent="0.2">
      <c r="A355" s="169" t="s">
        <v>138</v>
      </c>
      <c r="B355" s="170" t="s">
        <v>136</v>
      </c>
      <c r="C355" s="170" t="s">
        <v>64</v>
      </c>
      <c r="D355" s="171">
        <v>41579</v>
      </c>
      <c r="E355" s="172">
        <f t="shared" si="9"/>
        <v>11</v>
      </c>
      <c r="F355" s="172" t="s">
        <v>19</v>
      </c>
      <c r="G355" s="170" t="s">
        <v>146</v>
      </c>
      <c r="H355" s="170" t="s">
        <v>133</v>
      </c>
      <c r="I355" s="170" t="s">
        <v>33</v>
      </c>
      <c r="J355" s="173">
        <v>881099.79746879986</v>
      </c>
    </row>
    <row r="356" spans="1:10" x14ac:dyDescent="0.2">
      <c r="A356" s="174" t="s">
        <v>138</v>
      </c>
      <c r="B356" s="175" t="s">
        <v>136</v>
      </c>
      <c r="C356" s="175" t="s">
        <v>64</v>
      </c>
      <c r="D356" s="176">
        <v>41609</v>
      </c>
      <c r="E356" s="177">
        <f t="shared" si="9"/>
        <v>12</v>
      </c>
      <c r="F356" s="177" t="s">
        <v>19</v>
      </c>
      <c r="G356" s="175" t="s">
        <v>146</v>
      </c>
      <c r="H356" s="175" t="s">
        <v>133</v>
      </c>
      <c r="I356" s="175" t="s">
        <v>33</v>
      </c>
      <c r="J356" s="178">
        <v>450444.53039040015</v>
      </c>
    </row>
    <row r="357" spans="1:10" x14ac:dyDescent="0.2">
      <c r="A357" s="169" t="s">
        <v>138</v>
      </c>
      <c r="B357" s="170" t="s">
        <v>136</v>
      </c>
      <c r="C357" s="170" t="s">
        <v>64</v>
      </c>
      <c r="D357" s="171">
        <v>41640</v>
      </c>
      <c r="E357" s="172">
        <f t="shared" si="9"/>
        <v>1</v>
      </c>
      <c r="F357" s="172" t="s">
        <v>19</v>
      </c>
      <c r="G357" s="170" t="s">
        <v>146</v>
      </c>
      <c r="H357" s="170" t="s">
        <v>133</v>
      </c>
      <c r="I357" s="170" t="s">
        <v>33</v>
      </c>
      <c r="J357" s="173">
        <v>421162.85396640003</v>
      </c>
    </row>
    <row r="358" spans="1:10" x14ac:dyDescent="0.2">
      <c r="A358" s="174" t="s">
        <v>138</v>
      </c>
      <c r="B358" s="175" t="s">
        <v>136</v>
      </c>
      <c r="C358" s="175" t="s">
        <v>64</v>
      </c>
      <c r="D358" s="176">
        <v>41671</v>
      </c>
      <c r="E358" s="177">
        <f t="shared" si="9"/>
        <v>2</v>
      </c>
      <c r="F358" s="177" t="s">
        <v>19</v>
      </c>
      <c r="G358" s="175" t="s">
        <v>146</v>
      </c>
      <c r="H358" s="175" t="s">
        <v>133</v>
      </c>
      <c r="I358" s="175" t="s">
        <v>33</v>
      </c>
      <c r="J358" s="178">
        <v>495866.61502560001</v>
      </c>
    </row>
    <row r="359" spans="1:10" x14ac:dyDescent="0.2">
      <c r="A359" s="169" t="s">
        <v>138</v>
      </c>
      <c r="B359" s="170" t="s">
        <v>136</v>
      </c>
      <c r="C359" s="170" t="s">
        <v>64</v>
      </c>
      <c r="D359" s="171">
        <v>41699</v>
      </c>
      <c r="E359" s="172">
        <f t="shared" si="9"/>
        <v>3</v>
      </c>
      <c r="F359" s="172" t="s">
        <v>19</v>
      </c>
      <c r="G359" s="170" t="s">
        <v>146</v>
      </c>
      <c r="H359" s="170" t="s">
        <v>133</v>
      </c>
      <c r="I359" s="170" t="s">
        <v>33</v>
      </c>
      <c r="J359" s="173">
        <v>452059.1720736</v>
      </c>
    </row>
    <row r="360" spans="1:10" x14ac:dyDescent="0.2">
      <c r="A360" s="174" t="s">
        <v>138</v>
      </c>
      <c r="B360" s="175" t="s">
        <v>136</v>
      </c>
      <c r="C360" s="175" t="s">
        <v>64</v>
      </c>
      <c r="D360" s="176">
        <v>41730</v>
      </c>
      <c r="E360" s="177">
        <f t="shared" si="9"/>
        <v>4</v>
      </c>
      <c r="F360" s="177" t="s">
        <v>19</v>
      </c>
      <c r="G360" s="175" t="s">
        <v>146</v>
      </c>
      <c r="H360" s="175" t="s">
        <v>133</v>
      </c>
      <c r="I360" s="175" t="s">
        <v>33</v>
      </c>
      <c r="J360" s="178">
        <v>485840.2772496001</v>
      </c>
    </row>
    <row r="361" spans="1:10" x14ac:dyDescent="0.2">
      <c r="A361" s="169" t="s">
        <v>138</v>
      </c>
      <c r="B361" s="170" t="s">
        <v>136</v>
      </c>
      <c r="C361" s="170" t="s">
        <v>64</v>
      </c>
      <c r="D361" s="171">
        <v>41760</v>
      </c>
      <c r="E361" s="172">
        <f t="shared" si="9"/>
        <v>5</v>
      </c>
      <c r="F361" s="172" t="s">
        <v>19</v>
      </c>
      <c r="G361" s="170" t="s">
        <v>146</v>
      </c>
      <c r="H361" s="170" t="s">
        <v>133</v>
      </c>
      <c r="I361" s="170" t="s">
        <v>33</v>
      </c>
      <c r="J361" s="173">
        <v>569722.87881600007</v>
      </c>
    </row>
    <row r="362" spans="1:10" x14ac:dyDescent="0.2">
      <c r="A362" s="174" t="s">
        <v>138</v>
      </c>
      <c r="B362" s="175" t="s">
        <v>136</v>
      </c>
      <c r="C362" s="175" t="s">
        <v>64</v>
      </c>
      <c r="D362" s="176">
        <v>41791</v>
      </c>
      <c r="E362" s="177">
        <f t="shared" si="9"/>
        <v>6</v>
      </c>
      <c r="F362" s="177" t="s">
        <v>19</v>
      </c>
      <c r="G362" s="175" t="s">
        <v>146</v>
      </c>
      <c r="H362" s="175" t="s">
        <v>133</v>
      </c>
      <c r="I362" s="175" t="s">
        <v>33</v>
      </c>
      <c r="J362" s="178">
        <v>295074.67167360004</v>
      </c>
    </row>
    <row r="363" spans="1:10" x14ac:dyDescent="0.2">
      <c r="A363" s="169" t="s">
        <v>138</v>
      </c>
      <c r="B363" s="170" t="s">
        <v>136</v>
      </c>
      <c r="C363" s="170" t="s">
        <v>64</v>
      </c>
      <c r="D363" s="171">
        <v>41456</v>
      </c>
      <c r="E363" s="172">
        <f t="shared" si="9"/>
        <v>7</v>
      </c>
      <c r="F363" s="172" t="s">
        <v>19</v>
      </c>
      <c r="G363" s="170" t="s">
        <v>134</v>
      </c>
      <c r="H363" s="170" t="s">
        <v>135</v>
      </c>
      <c r="I363" s="170" t="s">
        <v>33</v>
      </c>
      <c r="J363" s="173">
        <v>3198275.9004000002</v>
      </c>
    </row>
    <row r="364" spans="1:10" x14ac:dyDescent="0.2">
      <c r="A364" s="174" t="s">
        <v>138</v>
      </c>
      <c r="B364" s="175" t="s">
        <v>136</v>
      </c>
      <c r="C364" s="175" t="s">
        <v>64</v>
      </c>
      <c r="D364" s="176">
        <v>41487</v>
      </c>
      <c r="E364" s="177">
        <f t="shared" si="9"/>
        <v>8</v>
      </c>
      <c r="F364" s="177" t="s">
        <v>19</v>
      </c>
      <c r="G364" s="175" t="s">
        <v>134</v>
      </c>
      <c r="H364" s="175" t="s">
        <v>135</v>
      </c>
      <c r="I364" s="175" t="s">
        <v>33</v>
      </c>
      <c r="J364" s="178">
        <v>3852997.68</v>
      </c>
    </row>
    <row r="365" spans="1:10" x14ac:dyDescent="0.2">
      <c r="A365" s="169" t="s">
        <v>138</v>
      </c>
      <c r="B365" s="170" t="s">
        <v>136</v>
      </c>
      <c r="C365" s="170" t="s">
        <v>64</v>
      </c>
      <c r="D365" s="171">
        <v>41518</v>
      </c>
      <c r="E365" s="172">
        <f t="shared" si="9"/>
        <v>9</v>
      </c>
      <c r="F365" s="172" t="s">
        <v>19</v>
      </c>
      <c r="G365" s="170" t="s">
        <v>134</v>
      </c>
      <c r="H365" s="170" t="s">
        <v>135</v>
      </c>
      <c r="I365" s="170" t="s">
        <v>33</v>
      </c>
      <c r="J365" s="173">
        <v>3894195.4016000004</v>
      </c>
    </row>
    <row r="366" spans="1:10" x14ac:dyDescent="0.2">
      <c r="A366" s="174" t="s">
        <v>138</v>
      </c>
      <c r="B366" s="175" t="s">
        <v>136</v>
      </c>
      <c r="C366" s="175" t="s">
        <v>64</v>
      </c>
      <c r="D366" s="176">
        <v>41548</v>
      </c>
      <c r="E366" s="177">
        <f t="shared" si="9"/>
        <v>10</v>
      </c>
      <c r="F366" s="177" t="s">
        <v>19</v>
      </c>
      <c r="G366" s="175" t="s">
        <v>134</v>
      </c>
      <c r="H366" s="175" t="s">
        <v>135</v>
      </c>
      <c r="I366" s="175" t="s">
        <v>33</v>
      </c>
      <c r="J366" s="178">
        <v>5221215.6136000007</v>
      </c>
    </row>
    <row r="367" spans="1:10" x14ac:dyDescent="0.2">
      <c r="A367" s="169" t="s">
        <v>138</v>
      </c>
      <c r="B367" s="170" t="s">
        <v>136</v>
      </c>
      <c r="C367" s="170" t="s">
        <v>64</v>
      </c>
      <c r="D367" s="171">
        <v>41579</v>
      </c>
      <c r="E367" s="172">
        <f t="shared" si="9"/>
        <v>11</v>
      </c>
      <c r="F367" s="172" t="s">
        <v>19</v>
      </c>
      <c r="G367" s="170" t="s">
        <v>134</v>
      </c>
      <c r="H367" s="170" t="s">
        <v>135</v>
      </c>
      <c r="I367" s="170" t="s">
        <v>33</v>
      </c>
      <c r="J367" s="173">
        <v>5648075.6247999994</v>
      </c>
    </row>
    <row r="368" spans="1:10" x14ac:dyDescent="0.2">
      <c r="A368" s="174" t="s">
        <v>138</v>
      </c>
      <c r="B368" s="175" t="s">
        <v>136</v>
      </c>
      <c r="C368" s="175" t="s">
        <v>64</v>
      </c>
      <c r="D368" s="176">
        <v>41609</v>
      </c>
      <c r="E368" s="177">
        <f t="shared" si="9"/>
        <v>12</v>
      </c>
      <c r="F368" s="177" t="s">
        <v>19</v>
      </c>
      <c r="G368" s="175" t="s">
        <v>134</v>
      </c>
      <c r="H368" s="175" t="s">
        <v>135</v>
      </c>
      <c r="I368" s="175" t="s">
        <v>33</v>
      </c>
      <c r="J368" s="178">
        <v>2887464.9384000008</v>
      </c>
    </row>
    <row r="369" spans="1:10" x14ac:dyDescent="0.2">
      <c r="A369" s="169" t="s">
        <v>138</v>
      </c>
      <c r="B369" s="170" t="s">
        <v>136</v>
      </c>
      <c r="C369" s="170" t="s">
        <v>64</v>
      </c>
      <c r="D369" s="171">
        <v>41640</v>
      </c>
      <c r="E369" s="172">
        <f t="shared" si="9"/>
        <v>1</v>
      </c>
      <c r="F369" s="172" t="s">
        <v>19</v>
      </c>
      <c r="G369" s="170" t="s">
        <v>134</v>
      </c>
      <c r="H369" s="170" t="s">
        <v>135</v>
      </c>
      <c r="I369" s="170" t="s">
        <v>33</v>
      </c>
      <c r="J369" s="173">
        <v>2699761.8844000003</v>
      </c>
    </row>
    <row r="370" spans="1:10" x14ac:dyDescent="0.2">
      <c r="A370" s="174" t="s">
        <v>138</v>
      </c>
      <c r="B370" s="175" t="s">
        <v>136</v>
      </c>
      <c r="C370" s="175" t="s">
        <v>64</v>
      </c>
      <c r="D370" s="176">
        <v>41671</v>
      </c>
      <c r="E370" s="177">
        <f t="shared" si="9"/>
        <v>2</v>
      </c>
      <c r="F370" s="177" t="s">
        <v>19</v>
      </c>
      <c r="G370" s="175" t="s">
        <v>134</v>
      </c>
      <c r="H370" s="175" t="s">
        <v>135</v>
      </c>
      <c r="I370" s="175" t="s">
        <v>33</v>
      </c>
      <c r="J370" s="178">
        <v>3178632.1476000003</v>
      </c>
    </row>
    <row r="371" spans="1:10" x14ac:dyDescent="0.2">
      <c r="A371" s="169" t="s">
        <v>138</v>
      </c>
      <c r="B371" s="170" t="s">
        <v>136</v>
      </c>
      <c r="C371" s="170" t="s">
        <v>64</v>
      </c>
      <c r="D371" s="171">
        <v>41699</v>
      </c>
      <c r="E371" s="172">
        <f t="shared" si="9"/>
        <v>3</v>
      </c>
      <c r="F371" s="172" t="s">
        <v>19</v>
      </c>
      <c r="G371" s="170" t="s">
        <v>134</v>
      </c>
      <c r="H371" s="170" t="s">
        <v>135</v>
      </c>
      <c r="I371" s="170" t="s">
        <v>33</v>
      </c>
      <c r="J371" s="173">
        <v>2897815.2056</v>
      </c>
    </row>
    <row r="372" spans="1:10" x14ac:dyDescent="0.2">
      <c r="A372" s="174" t="s">
        <v>138</v>
      </c>
      <c r="B372" s="175" t="s">
        <v>136</v>
      </c>
      <c r="C372" s="175" t="s">
        <v>64</v>
      </c>
      <c r="D372" s="176">
        <v>41730</v>
      </c>
      <c r="E372" s="177">
        <f t="shared" si="9"/>
        <v>4</v>
      </c>
      <c r="F372" s="177" t="s">
        <v>19</v>
      </c>
      <c r="G372" s="175" t="s">
        <v>134</v>
      </c>
      <c r="H372" s="175" t="s">
        <v>135</v>
      </c>
      <c r="I372" s="175" t="s">
        <v>33</v>
      </c>
      <c r="J372" s="178">
        <v>3114360.7516000005</v>
      </c>
    </row>
    <row r="373" spans="1:10" x14ac:dyDescent="0.2">
      <c r="A373" s="169" t="s">
        <v>138</v>
      </c>
      <c r="B373" s="170" t="s">
        <v>136</v>
      </c>
      <c r="C373" s="170" t="s">
        <v>64</v>
      </c>
      <c r="D373" s="171">
        <v>41760</v>
      </c>
      <c r="E373" s="172">
        <f t="shared" si="9"/>
        <v>5</v>
      </c>
      <c r="F373" s="172" t="s">
        <v>19</v>
      </c>
      <c r="G373" s="170" t="s">
        <v>134</v>
      </c>
      <c r="H373" s="170" t="s">
        <v>135</v>
      </c>
      <c r="I373" s="170" t="s">
        <v>33</v>
      </c>
      <c r="J373" s="173">
        <v>3652069.7360000005</v>
      </c>
    </row>
    <row r="374" spans="1:10" x14ac:dyDescent="0.2">
      <c r="A374" s="174" t="s">
        <v>138</v>
      </c>
      <c r="B374" s="175" t="s">
        <v>136</v>
      </c>
      <c r="C374" s="175" t="s">
        <v>64</v>
      </c>
      <c r="D374" s="176">
        <v>41791</v>
      </c>
      <c r="E374" s="177">
        <f t="shared" si="9"/>
        <v>6</v>
      </c>
      <c r="F374" s="177" t="s">
        <v>19</v>
      </c>
      <c r="G374" s="175" t="s">
        <v>134</v>
      </c>
      <c r="H374" s="175" t="s">
        <v>135</v>
      </c>
      <c r="I374" s="175" t="s">
        <v>33</v>
      </c>
      <c r="J374" s="178">
        <v>1891504.3056000001</v>
      </c>
    </row>
    <row r="375" spans="1:10" x14ac:dyDescent="0.2">
      <c r="A375" s="169" t="s">
        <v>138</v>
      </c>
      <c r="B375" s="170" t="s">
        <v>136</v>
      </c>
      <c r="C375" s="170" t="s">
        <v>63</v>
      </c>
      <c r="D375" s="171">
        <v>41456</v>
      </c>
      <c r="E375" s="170">
        <v>7</v>
      </c>
      <c r="F375" s="170" t="s">
        <v>19</v>
      </c>
      <c r="G375" s="170" t="s">
        <v>123</v>
      </c>
      <c r="H375" s="170" t="s">
        <v>126</v>
      </c>
      <c r="I375" s="170" t="s">
        <v>33</v>
      </c>
      <c r="J375" s="173">
        <v>1625596.3356633</v>
      </c>
    </row>
    <row r="376" spans="1:10" x14ac:dyDescent="0.2">
      <c r="A376" s="174" t="s">
        <v>138</v>
      </c>
      <c r="B376" s="175" t="s">
        <v>136</v>
      </c>
      <c r="C376" s="175" t="s">
        <v>63</v>
      </c>
      <c r="D376" s="176">
        <v>41487</v>
      </c>
      <c r="E376" s="175">
        <v>8</v>
      </c>
      <c r="F376" s="175" t="s">
        <v>19</v>
      </c>
      <c r="G376" s="175" t="s">
        <v>123</v>
      </c>
      <c r="H376" s="175" t="s">
        <v>126</v>
      </c>
      <c r="I376" s="175" t="s">
        <v>33</v>
      </c>
      <c r="J376" s="178">
        <v>1295067.8472731998</v>
      </c>
    </row>
    <row r="377" spans="1:10" x14ac:dyDescent="0.2">
      <c r="A377" s="169" t="s">
        <v>138</v>
      </c>
      <c r="B377" s="170" t="s">
        <v>136</v>
      </c>
      <c r="C377" s="170" t="s">
        <v>63</v>
      </c>
      <c r="D377" s="171">
        <v>41518</v>
      </c>
      <c r="E377" s="170">
        <v>9</v>
      </c>
      <c r="F377" s="170" t="s">
        <v>19</v>
      </c>
      <c r="G377" s="170" t="s">
        <v>123</v>
      </c>
      <c r="H377" s="170" t="s">
        <v>126</v>
      </c>
      <c r="I377" s="170" t="s">
        <v>33</v>
      </c>
      <c r="J377" s="173">
        <v>1750624.8818057997</v>
      </c>
    </row>
    <row r="378" spans="1:10" x14ac:dyDescent="0.2">
      <c r="A378" s="174" t="s">
        <v>138</v>
      </c>
      <c r="B378" s="175" t="s">
        <v>136</v>
      </c>
      <c r="C378" s="175" t="s">
        <v>63</v>
      </c>
      <c r="D378" s="176">
        <v>41548</v>
      </c>
      <c r="E378" s="175">
        <v>10</v>
      </c>
      <c r="F378" s="175" t="s">
        <v>19</v>
      </c>
      <c r="G378" s="175" t="s">
        <v>123</v>
      </c>
      <c r="H378" s="175" t="s">
        <v>126</v>
      </c>
      <c r="I378" s="175" t="s">
        <v>33</v>
      </c>
      <c r="J378" s="178">
        <v>1472529.3869285996</v>
      </c>
    </row>
    <row r="379" spans="1:10" x14ac:dyDescent="0.2">
      <c r="A379" s="169" t="s">
        <v>138</v>
      </c>
      <c r="B379" s="170" t="s">
        <v>136</v>
      </c>
      <c r="C379" s="170" t="s">
        <v>63</v>
      </c>
      <c r="D379" s="171">
        <v>41579</v>
      </c>
      <c r="E379" s="170">
        <v>11</v>
      </c>
      <c r="F379" s="170" t="s">
        <v>19</v>
      </c>
      <c r="G379" s="170" t="s">
        <v>123</v>
      </c>
      <c r="H379" s="170" t="s">
        <v>126</v>
      </c>
      <c r="I379" s="170" t="s">
        <v>33</v>
      </c>
      <c r="J379" s="173">
        <v>1252200.4923928501</v>
      </c>
    </row>
    <row r="380" spans="1:10" x14ac:dyDescent="0.2">
      <c r="A380" s="174" t="s">
        <v>138</v>
      </c>
      <c r="B380" s="175" t="s">
        <v>136</v>
      </c>
      <c r="C380" s="175" t="s">
        <v>63</v>
      </c>
      <c r="D380" s="176">
        <v>41609</v>
      </c>
      <c r="E380" s="175">
        <v>12</v>
      </c>
      <c r="F380" s="175" t="s">
        <v>19</v>
      </c>
      <c r="G380" s="175" t="s">
        <v>123</v>
      </c>
      <c r="H380" s="175" t="s">
        <v>126</v>
      </c>
      <c r="I380" s="175" t="s">
        <v>33</v>
      </c>
      <c r="J380" s="178">
        <v>1406782.6738875001</v>
      </c>
    </row>
    <row r="381" spans="1:10" x14ac:dyDescent="0.2">
      <c r="A381" s="169" t="s">
        <v>138</v>
      </c>
      <c r="B381" s="170" t="s">
        <v>136</v>
      </c>
      <c r="C381" s="170" t="s">
        <v>63</v>
      </c>
      <c r="D381" s="171">
        <v>41640</v>
      </c>
      <c r="E381" s="170">
        <v>1</v>
      </c>
      <c r="F381" s="170" t="s">
        <v>19</v>
      </c>
      <c r="G381" s="170" t="s">
        <v>123</v>
      </c>
      <c r="H381" s="170" t="s">
        <v>126</v>
      </c>
      <c r="I381" s="170" t="s">
        <v>33</v>
      </c>
      <c r="J381" s="173">
        <v>1877449.5046125001</v>
      </c>
    </row>
    <row r="382" spans="1:10" x14ac:dyDescent="0.2">
      <c r="A382" s="174" t="s">
        <v>138</v>
      </c>
      <c r="B382" s="175" t="s">
        <v>136</v>
      </c>
      <c r="C382" s="175" t="s">
        <v>63</v>
      </c>
      <c r="D382" s="176">
        <v>41671</v>
      </c>
      <c r="E382" s="175">
        <v>2</v>
      </c>
      <c r="F382" s="175" t="s">
        <v>19</v>
      </c>
      <c r="G382" s="175" t="s">
        <v>123</v>
      </c>
      <c r="H382" s="175" t="s">
        <v>126</v>
      </c>
      <c r="I382" s="175" t="s">
        <v>33</v>
      </c>
      <c r="J382" s="178">
        <v>1912219.1750437501</v>
      </c>
    </row>
    <row r="383" spans="1:10" x14ac:dyDescent="0.2">
      <c r="A383" s="169" t="s">
        <v>138</v>
      </c>
      <c r="B383" s="170" t="s">
        <v>136</v>
      </c>
      <c r="C383" s="170" t="s">
        <v>63</v>
      </c>
      <c r="D383" s="171">
        <v>41699</v>
      </c>
      <c r="E383" s="170">
        <v>3</v>
      </c>
      <c r="F383" s="170" t="s">
        <v>19</v>
      </c>
      <c r="G383" s="170" t="s">
        <v>123</v>
      </c>
      <c r="H383" s="170" t="s">
        <v>126</v>
      </c>
      <c r="I383" s="170" t="s">
        <v>33</v>
      </c>
      <c r="J383" s="173">
        <v>2266625.1980531253</v>
      </c>
    </row>
    <row r="384" spans="1:10" x14ac:dyDescent="0.2">
      <c r="A384" s="174" t="s">
        <v>138</v>
      </c>
      <c r="B384" s="175" t="s">
        <v>136</v>
      </c>
      <c r="C384" s="175" t="s">
        <v>63</v>
      </c>
      <c r="D384" s="176">
        <v>41730</v>
      </c>
      <c r="E384" s="175">
        <v>4</v>
      </c>
      <c r="F384" s="175" t="s">
        <v>19</v>
      </c>
      <c r="G384" s="175" t="s">
        <v>123</v>
      </c>
      <c r="H384" s="175" t="s">
        <v>126</v>
      </c>
      <c r="I384" s="175" t="s">
        <v>33</v>
      </c>
      <c r="J384" s="178">
        <v>2234200.5744250002</v>
      </c>
    </row>
    <row r="385" spans="1:10" x14ac:dyDescent="0.2">
      <c r="A385" s="169" t="s">
        <v>138</v>
      </c>
      <c r="B385" s="170" t="s">
        <v>136</v>
      </c>
      <c r="C385" s="170" t="s">
        <v>63</v>
      </c>
      <c r="D385" s="171">
        <v>41760</v>
      </c>
      <c r="E385" s="170">
        <v>5</v>
      </c>
      <c r="F385" s="170" t="s">
        <v>19</v>
      </c>
      <c r="G385" s="170" t="s">
        <v>123</v>
      </c>
      <c r="H385" s="170" t="s">
        <v>126</v>
      </c>
      <c r="I385" s="170" t="s">
        <v>33</v>
      </c>
      <c r="J385" s="173">
        <v>2593715.6428375002</v>
      </c>
    </row>
    <row r="386" spans="1:10" x14ac:dyDescent="0.2">
      <c r="A386" s="174" t="s">
        <v>138</v>
      </c>
      <c r="B386" s="175" t="s">
        <v>136</v>
      </c>
      <c r="C386" s="175" t="s">
        <v>63</v>
      </c>
      <c r="D386" s="176">
        <v>41791</v>
      </c>
      <c r="E386" s="175">
        <v>6</v>
      </c>
      <c r="F386" s="175" t="s">
        <v>19</v>
      </c>
      <c r="G386" s="175" t="s">
        <v>123</v>
      </c>
      <c r="H386" s="175" t="s">
        <v>126</v>
      </c>
      <c r="I386" s="175" t="s">
        <v>33</v>
      </c>
      <c r="J386" s="178">
        <v>2274807.7859325004</v>
      </c>
    </row>
    <row r="387" spans="1:10" x14ac:dyDescent="0.2">
      <c r="A387" s="169" t="s">
        <v>138</v>
      </c>
      <c r="B387" s="170" t="s">
        <v>136</v>
      </c>
      <c r="C387" s="170" t="s">
        <v>63</v>
      </c>
      <c r="D387" s="171">
        <v>41456</v>
      </c>
      <c r="E387" s="170">
        <v>7</v>
      </c>
      <c r="F387" s="170" t="s">
        <v>19</v>
      </c>
      <c r="G387" s="170" t="s">
        <v>127</v>
      </c>
      <c r="H387" s="170" t="s">
        <v>128</v>
      </c>
      <c r="I387" s="170" t="s">
        <v>33</v>
      </c>
      <c r="J387" s="173">
        <v>895736.75638589996</v>
      </c>
    </row>
    <row r="388" spans="1:10" x14ac:dyDescent="0.2">
      <c r="A388" s="174" t="s">
        <v>138</v>
      </c>
      <c r="B388" s="175" t="s">
        <v>136</v>
      </c>
      <c r="C388" s="175" t="s">
        <v>63</v>
      </c>
      <c r="D388" s="176">
        <v>41487</v>
      </c>
      <c r="E388" s="175">
        <v>8</v>
      </c>
      <c r="F388" s="175" t="s">
        <v>19</v>
      </c>
      <c r="G388" s="175" t="s">
        <v>127</v>
      </c>
      <c r="H388" s="175" t="s">
        <v>128</v>
      </c>
      <c r="I388" s="175" t="s">
        <v>33</v>
      </c>
      <c r="J388" s="178">
        <v>713608.81380359991</v>
      </c>
    </row>
    <row r="389" spans="1:10" x14ac:dyDescent="0.2">
      <c r="A389" s="169" t="s">
        <v>138</v>
      </c>
      <c r="B389" s="170" t="s">
        <v>136</v>
      </c>
      <c r="C389" s="170" t="s">
        <v>63</v>
      </c>
      <c r="D389" s="171">
        <v>41518</v>
      </c>
      <c r="E389" s="170">
        <v>9</v>
      </c>
      <c r="F389" s="170" t="s">
        <v>19</v>
      </c>
      <c r="G389" s="170" t="s">
        <v>127</v>
      </c>
      <c r="H389" s="170" t="s">
        <v>128</v>
      </c>
      <c r="I389" s="170" t="s">
        <v>33</v>
      </c>
      <c r="J389" s="173">
        <v>964630.03691340005</v>
      </c>
    </row>
    <row r="390" spans="1:10" x14ac:dyDescent="0.2">
      <c r="A390" s="174" t="s">
        <v>138</v>
      </c>
      <c r="B390" s="175" t="s">
        <v>136</v>
      </c>
      <c r="C390" s="175" t="s">
        <v>63</v>
      </c>
      <c r="D390" s="176">
        <v>41548</v>
      </c>
      <c r="E390" s="175">
        <v>10</v>
      </c>
      <c r="F390" s="175" t="s">
        <v>19</v>
      </c>
      <c r="G390" s="175" t="s">
        <v>127</v>
      </c>
      <c r="H390" s="175" t="s">
        <v>128</v>
      </c>
      <c r="I390" s="175" t="s">
        <v>33</v>
      </c>
      <c r="J390" s="178">
        <v>811393.74381779996</v>
      </c>
    </row>
    <row r="391" spans="1:10" x14ac:dyDescent="0.2">
      <c r="A391" s="169" t="s">
        <v>138</v>
      </c>
      <c r="B391" s="170" t="s">
        <v>136</v>
      </c>
      <c r="C391" s="170" t="s">
        <v>63</v>
      </c>
      <c r="D391" s="171">
        <v>41579</v>
      </c>
      <c r="E391" s="170">
        <v>11</v>
      </c>
      <c r="F391" s="170" t="s">
        <v>19</v>
      </c>
      <c r="G391" s="170" t="s">
        <v>127</v>
      </c>
      <c r="H391" s="170" t="s">
        <v>128</v>
      </c>
      <c r="I391" s="170" t="s">
        <v>33</v>
      </c>
      <c r="J391" s="173">
        <v>689988.02642055007</v>
      </c>
    </row>
    <row r="392" spans="1:10" x14ac:dyDescent="0.2">
      <c r="A392" s="174" t="s">
        <v>138</v>
      </c>
      <c r="B392" s="175" t="s">
        <v>136</v>
      </c>
      <c r="C392" s="175" t="s">
        <v>63</v>
      </c>
      <c r="D392" s="176">
        <v>41609</v>
      </c>
      <c r="E392" s="175">
        <v>12</v>
      </c>
      <c r="F392" s="175" t="s">
        <v>19</v>
      </c>
      <c r="G392" s="175" t="s">
        <v>127</v>
      </c>
      <c r="H392" s="175" t="s">
        <v>128</v>
      </c>
      <c r="I392" s="175" t="s">
        <v>33</v>
      </c>
      <c r="J392" s="178">
        <v>775165.96316250006</v>
      </c>
    </row>
    <row r="393" spans="1:10" x14ac:dyDescent="0.2">
      <c r="A393" s="169" t="s">
        <v>138</v>
      </c>
      <c r="B393" s="170" t="s">
        <v>136</v>
      </c>
      <c r="C393" s="170" t="s">
        <v>63</v>
      </c>
      <c r="D393" s="171">
        <v>41640</v>
      </c>
      <c r="E393" s="170">
        <v>1</v>
      </c>
      <c r="F393" s="170" t="s">
        <v>19</v>
      </c>
      <c r="G393" s="170" t="s">
        <v>127</v>
      </c>
      <c r="H393" s="170" t="s">
        <v>128</v>
      </c>
      <c r="I393" s="170" t="s">
        <v>33</v>
      </c>
      <c r="J393" s="173">
        <v>1034512.9923375</v>
      </c>
    </row>
    <row r="394" spans="1:10" x14ac:dyDescent="0.2">
      <c r="A394" s="174" t="s">
        <v>138</v>
      </c>
      <c r="B394" s="175" t="s">
        <v>136</v>
      </c>
      <c r="C394" s="175" t="s">
        <v>63</v>
      </c>
      <c r="D394" s="176">
        <v>41671</v>
      </c>
      <c r="E394" s="175">
        <v>2</v>
      </c>
      <c r="F394" s="175" t="s">
        <v>19</v>
      </c>
      <c r="G394" s="175" t="s">
        <v>127</v>
      </c>
      <c r="H394" s="175" t="s">
        <v>128</v>
      </c>
      <c r="I394" s="175" t="s">
        <v>33</v>
      </c>
      <c r="J394" s="178">
        <v>888365.66788124992</v>
      </c>
    </row>
    <row r="395" spans="1:10" x14ac:dyDescent="0.2">
      <c r="A395" s="169" t="s">
        <v>138</v>
      </c>
      <c r="B395" s="170" t="s">
        <v>136</v>
      </c>
      <c r="C395" s="170" t="s">
        <v>63</v>
      </c>
      <c r="D395" s="171">
        <v>41699</v>
      </c>
      <c r="E395" s="170">
        <v>3</v>
      </c>
      <c r="F395" s="170" t="s">
        <v>19</v>
      </c>
      <c r="G395" s="170" t="s">
        <v>127</v>
      </c>
      <c r="H395" s="170" t="s">
        <v>128</v>
      </c>
      <c r="I395" s="170" t="s">
        <v>33</v>
      </c>
      <c r="J395" s="173">
        <v>1248956.7417843752</v>
      </c>
    </row>
    <row r="396" spans="1:10" x14ac:dyDescent="0.2">
      <c r="A396" s="174" t="s">
        <v>138</v>
      </c>
      <c r="B396" s="175" t="s">
        <v>136</v>
      </c>
      <c r="C396" s="175" t="s">
        <v>63</v>
      </c>
      <c r="D396" s="176">
        <v>41730</v>
      </c>
      <c r="E396" s="175">
        <v>4</v>
      </c>
      <c r="F396" s="175" t="s">
        <v>19</v>
      </c>
      <c r="G396" s="175" t="s">
        <v>127</v>
      </c>
      <c r="H396" s="175" t="s">
        <v>128</v>
      </c>
      <c r="I396" s="175" t="s">
        <v>33</v>
      </c>
      <c r="J396" s="178">
        <v>680069.70427499991</v>
      </c>
    </row>
    <row r="397" spans="1:10" x14ac:dyDescent="0.2">
      <c r="A397" s="169" t="s">
        <v>138</v>
      </c>
      <c r="B397" s="170" t="s">
        <v>136</v>
      </c>
      <c r="C397" s="170" t="s">
        <v>63</v>
      </c>
      <c r="D397" s="171">
        <v>41760</v>
      </c>
      <c r="E397" s="170">
        <v>5</v>
      </c>
      <c r="F397" s="170" t="s">
        <v>19</v>
      </c>
      <c r="G397" s="170" t="s">
        <v>127</v>
      </c>
      <c r="H397" s="170" t="s">
        <v>128</v>
      </c>
      <c r="I397" s="170" t="s">
        <v>33</v>
      </c>
      <c r="J397" s="173">
        <v>878169.84401249979</v>
      </c>
    </row>
    <row r="398" spans="1:10" x14ac:dyDescent="0.2">
      <c r="A398" s="174" t="s">
        <v>138</v>
      </c>
      <c r="B398" s="175" t="s">
        <v>136</v>
      </c>
      <c r="C398" s="175" t="s">
        <v>63</v>
      </c>
      <c r="D398" s="176">
        <v>41791</v>
      </c>
      <c r="E398" s="175">
        <v>6</v>
      </c>
      <c r="F398" s="175" t="s">
        <v>19</v>
      </c>
      <c r="G398" s="175" t="s">
        <v>127</v>
      </c>
      <c r="H398" s="175" t="s">
        <v>128</v>
      </c>
      <c r="I398" s="175" t="s">
        <v>33</v>
      </c>
      <c r="J398" s="178">
        <v>1253465.5146975003</v>
      </c>
    </row>
    <row r="399" spans="1:10" x14ac:dyDescent="0.2">
      <c r="A399" s="169" t="s">
        <v>138</v>
      </c>
      <c r="B399" s="170" t="s">
        <v>136</v>
      </c>
      <c r="C399" s="170" t="s">
        <v>63</v>
      </c>
      <c r="D399" s="171">
        <v>41456</v>
      </c>
      <c r="E399" s="170">
        <v>7</v>
      </c>
      <c r="F399" s="170" t="s">
        <v>19</v>
      </c>
      <c r="G399" s="170" t="s">
        <v>127</v>
      </c>
      <c r="H399" s="170" t="s">
        <v>129</v>
      </c>
      <c r="I399" s="170" t="s">
        <v>33</v>
      </c>
      <c r="J399" s="173">
        <v>829385.88554250007</v>
      </c>
    </row>
    <row r="400" spans="1:10" x14ac:dyDescent="0.2">
      <c r="A400" s="174" t="s">
        <v>138</v>
      </c>
      <c r="B400" s="175" t="s">
        <v>136</v>
      </c>
      <c r="C400" s="175" t="s">
        <v>63</v>
      </c>
      <c r="D400" s="176">
        <v>41487</v>
      </c>
      <c r="E400" s="175">
        <v>8</v>
      </c>
      <c r="F400" s="175" t="s">
        <v>19</v>
      </c>
      <c r="G400" s="175" t="s">
        <v>127</v>
      </c>
      <c r="H400" s="175" t="s">
        <v>129</v>
      </c>
      <c r="I400" s="175" t="s">
        <v>33</v>
      </c>
      <c r="J400" s="178">
        <v>660748.90166999993</v>
      </c>
    </row>
    <row r="401" spans="1:10" x14ac:dyDescent="0.2">
      <c r="A401" s="169" t="s">
        <v>138</v>
      </c>
      <c r="B401" s="170" t="s">
        <v>136</v>
      </c>
      <c r="C401" s="170" t="s">
        <v>63</v>
      </c>
      <c r="D401" s="171">
        <v>41518</v>
      </c>
      <c r="E401" s="170">
        <v>9</v>
      </c>
      <c r="F401" s="170" t="s">
        <v>19</v>
      </c>
      <c r="G401" s="170" t="s">
        <v>127</v>
      </c>
      <c r="H401" s="170" t="s">
        <v>129</v>
      </c>
      <c r="I401" s="170" t="s">
        <v>33</v>
      </c>
      <c r="J401" s="173">
        <v>893175.96010499995</v>
      </c>
    </row>
    <row r="402" spans="1:10" x14ac:dyDescent="0.2">
      <c r="A402" s="174" t="s">
        <v>138</v>
      </c>
      <c r="B402" s="175" t="s">
        <v>136</v>
      </c>
      <c r="C402" s="175" t="s">
        <v>63</v>
      </c>
      <c r="D402" s="176">
        <v>41548</v>
      </c>
      <c r="E402" s="175">
        <v>10</v>
      </c>
      <c r="F402" s="175" t="s">
        <v>19</v>
      </c>
      <c r="G402" s="175" t="s">
        <v>127</v>
      </c>
      <c r="H402" s="175" t="s">
        <v>129</v>
      </c>
      <c r="I402" s="175" t="s">
        <v>33</v>
      </c>
      <c r="J402" s="178">
        <v>751290.50353499991</v>
      </c>
    </row>
    <row r="403" spans="1:10" x14ac:dyDescent="0.2">
      <c r="A403" s="169" t="s">
        <v>138</v>
      </c>
      <c r="B403" s="170" t="s">
        <v>136</v>
      </c>
      <c r="C403" s="170" t="s">
        <v>63</v>
      </c>
      <c r="D403" s="171">
        <v>41579</v>
      </c>
      <c r="E403" s="170">
        <v>11</v>
      </c>
      <c r="F403" s="170" t="s">
        <v>19</v>
      </c>
      <c r="G403" s="170" t="s">
        <v>127</v>
      </c>
      <c r="H403" s="170" t="s">
        <v>129</v>
      </c>
      <c r="I403" s="170" t="s">
        <v>33</v>
      </c>
      <c r="J403" s="173">
        <v>638877.80224125006</v>
      </c>
    </row>
    <row r="404" spans="1:10" x14ac:dyDescent="0.2">
      <c r="A404" s="174" t="s">
        <v>138</v>
      </c>
      <c r="B404" s="175" t="s">
        <v>136</v>
      </c>
      <c r="C404" s="175" t="s">
        <v>63</v>
      </c>
      <c r="D404" s="176">
        <v>41609</v>
      </c>
      <c r="E404" s="175">
        <v>12</v>
      </c>
      <c r="F404" s="175" t="s">
        <v>19</v>
      </c>
      <c r="G404" s="175" t="s">
        <v>127</v>
      </c>
      <c r="H404" s="175" t="s">
        <v>129</v>
      </c>
      <c r="I404" s="175" t="s">
        <v>33</v>
      </c>
      <c r="J404" s="178">
        <v>717746.26218750002</v>
      </c>
    </row>
    <row r="405" spans="1:10" x14ac:dyDescent="0.2">
      <c r="A405" s="169" t="s">
        <v>138</v>
      </c>
      <c r="B405" s="170" t="s">
        <v>136</v>
      </c>
      <c r="C405" s="170" t="s">
        <v>63</v>
      </c>
      <c r="D405" s="171">
        <v>41640</v>
      </c>
      <c r="E405" s="170">
        <v>1</v>
      </c>
      <c r="F405" s="170" t="s">
        <v>19</v>
      </c>
      <c r="G405" s="170" t="s">
        <v>127</v>
      </c>
      <c r="H405" s="170" t="s">
        <v>129</v>
      </c>
      <c r="I405" s="170" t="s">
        <v>33</v>
      </c>
      <c r="J405" s="173">
        <v>957882.40031249996</v>
      </c>
    </row>
    <row r="406" spans="1:10" x14ac:dyDescent="0.2">
      <c r="A406" s="174" t="s">
        <v>138</v>
      </c>
      <c r="B406" s="175" t="s">
        <v>136</v>
      </c>
      <c r="C406" s="175" t="s">
        <v>63</v>
      </c>
      <c r="D406" s="176">
        <v>41671</v>
      </c>
      <c r="E406" s="175">
        <v>2</v>
      </c>
      <c r="F406" s="175" t="s">
        <v>19</v>
      </c>
      <c r="G406" s="175" t="s">
        <v>127</v>
      </c>
      <c r="H406" s="175" t="s">
        <v>129</v>
      </c>
      <c r="I406" s="175" t="s">
        <v>33</v>
      </c>
      <c r="J406" s="178">
        <v>822560.80359374988</v>
      </c>
    </row>
    <row r="407" spans="1:10" x14ac:dyDescent="0.2">
      <c r="A407" s="169" t="s">
        <v>138</v>
      </c>
      <c r="B407" s="170" t="s">
        <v>136</v>
      </c>
      <c r="C407" s="170" t="s">
        <v>63</v>
      </c>
      <c r="D407" s="171">
        <v>41699</v>
      </c>
      <c r="E407" s="170">
        <v>3</v>
      </c>
      <c r="F407" s="170" t="s">
        <v>19</v>
      </c>
      <c r="G407" s="170" t="s">
        <v>127</v>
      </c>
      <c r="H407" s="170" t="s">
        <v>129</v>
      </c>
      <c r="I407" s="170" t="s">
        <v>33</v>
      </c>
      <c r="J407" s="173">
        <v>1156441.4275781249</v>
      </c>
    </row>
    <row r="408" spans="1:10" x14ac:dyDescent="0.2">
      <c r="A408" s="174" t="s">
        <v>138</v>
      </c>
      <c r="B408" s="175" t="s">
        <v>136</v>
      </c>
      <c r="C408" s="175" t="s">
        <v>63</v>
      </c>
      <c r="D408" s="176">
        <v>41730</v>
      </c>
      <c r="E408" s="175">
        <v>4</v>
      </c>
      <c r="F408" s="175" t="s">
        <v>19</v>
      </c>
      <c r="G408" s="175" t="s">
        <v>127</v>
      </c>
      <c r="H408" s="175" t="s">
        <v>129</v>
      </c>
      <c r="I408" s="175" t="s">
        <v>33</v>
      </c>
      <c r="J408" s="178">
        <v>629694.17062500003</v>
      </c>
    </row>
    <row r="409" spans="1:10" x14ac:dyDescent="0.2">
      <c r="A409" s="169" t="s">
        <v>138</v>
      </c>
      <c r="B409" s="170" t="s">
        <v>136</v>
      </c>
      <c r="C409" s="170" t="s">
        <v>63</v>
      </c>
      <c r="D409" s="171">
        <v>41760</v>
      </c>
      <c r="E409" s="170">
        <v>5</v>
      </c>
      <c r="F409" s="170" t="s">
        <v>19</v>
      </c>
      <c r="G409" s="170" t="s">
        <v>127</v>
      </c>
      <c r="H409" s="170" t="s">
        <v>129</v>
      </c>
      <c r="I409" s="170" t="s">
        <v>33</v>
      </c>
      <c r="J409" s="173">
        <v>813120.22593749978</v>
      </c>
    </row>
    <row r="410" spans="1:10" x14ac:dyDescent="0.2">
      <c r="A410" s="174" t="s">
        <v>138</v>
      </c>
      <c r="B410" s="175" t="s">
        <v>136</v>
      </c>
      <c r="C410" s="175" t="s">
        <v>63</v>
      </c>
      <c r="D410" s="176">
        <v>41791</v>
      </c>
      <c r="E410" s="175">
        <v>6</v>
      </c>
      <c r="F410" s="175" t="s">
        <v>19</v>
      </c>
      <c r="G410" s="175" t="s">
        <v>127</v>
      </c>
      <c r="H410" s="175" t="s">
        <v>129</v>
      </c>
      <c r="I410" s="175" t="s">
        <v>33</v>
      </c>
      <c r="J410" s="178">
        <v>1160616.2173125001</v>
      </c>
    </row>
    <row r="411" spans="1:10" x14ac:dyDescent="0.2">
      <c r="A411" s="169" t="s">
        <v>138</v>
      </c>
      <c r="B411" s="170" t="s">
        <v>136</v>
      </c>
      <c r="C411" s="170" t="s">
        <v>63</v>
      </c>
      <c r="D411" s="171">
        <v>41456</v>
      </c>
      <c r="E411" s="170">
        <v>7</v>
      </c>
      <c r="F411" s="170" t="s">
        <v>19</v>
      </c>
      <c r="G411" s="170" t="s">
        <v>146</v>
      </c>
      <c r="H411" s="170" t="s">
        <v>130</v>
      </c>
      <c r="I411" s="170" t="s">
        <v>33</v>
      </c>
      <c r="J411" s="173">
        <v>716589.40510871995</v>
      </c>
    </row>
    <row r="412" spans="1:10" x14ac:dyDescent="0.2">
      <c r="A412" s="174" t="s">
        <v>138</v>
      </c>
      <c r="B412" s="175" t="s">
        <v>136</v>
      </c>
      <c r="C412" s="175" t="s">
        <v>63</v>
      </c>
      <c r="D412" s="176">
        <v>41487</v>
      </c>
      <c r="E412" s="175">
        <v>8</v>
      </c>
      <c r="F412" s="175" t="s">
        <v>19</v>
      </c>
      <c r="G412" s="175" t="s">
        <v>146</v>
      </c>
      <c r="H412" s="175" t="s">
        <v>130</v>
      </c>
      <c r="I412" s="175" t="s">
        <v>33</v>
      </c>
      <c r="J412" s="178">
        <v>570887.05104287993</v>
      </c>
    </row>
    <row r="413" spans="1:10" x14ac:dyDescent="0.2">
      <c r="A413" s="169" t="s">
        <v>138</v>
      </c>
      <c r="B413" s="170" t="s">
        <v>136</v>
      </c>
      <c r="C413" s="170" t="s">
        <v>63</v>
      </c>
      <c r="D413" s="171">
        <v>41518</v>
      </c>
      <c r="E413" s="170">
        <v>9</v>
      </c>
      <c r="F413" s="170" t="s">
        <v>19</v>
      </c>
      <c r="G413" s="170" t="s">
        <v>146</v>
      </c>
      <c r="H413" s="170" t="s">
        <v>130</v>
      </c>
      <c r="I413" s="170" t="s">
        <v>33</v>
      </c>
      <c r="J413" s="173">
        <v>771704.02953071985</v>
      </c>
    </row>
    <row r="414" spans="1:10" x14ac:dyDescent="0.2">
      <c r="A414" s="174" t="s">
        <v>138</v>
      </c>
      <c r="B414" s="175" t="s">
        <v>136</v>
      </c>
      <c r="C414" s="175" t="s">
        <v>63</v>
      </c>
      <c r="D414" s="176">
        <v>41548</v>
      </c>
      <c r="E414" s="175">
        <v>10</v>
      </c>
      <c r="F414" s="175" t="s">
        <v>19</v>
      </c>
      <c r="G414" s="175" t="s">
        <v>146</v>
      </c>
      <c r="H414" s="175" t="s">
        <v>130</v>
      </c>
      <c r="I414" s="175" t="s">
        <v>33</v>
      </c>
      <c r="J414" s="178">
        <v>649114.99505423987</v>
      </c>
    </row>
    <row r="415" spans="1:10" x14ac:dyDescent="0.2">
      <c r="A415" s="169" t="s">
        <v>138</v>
      </c>
      <c r="B415" s="170" t="s">
        <v>136</v>
      </c>
      <c r="C415" s="170" t="s">
        <v>63</v>
      </c>
      <c r="D415" s="171">
        <v>41579</v>
      </c>
      <c r="E415" s="170">
        <v>11</v>
      </c>
      <c r="F415" s="170" t="s">
        <v>19</v>
      </c>
      <c r="G415" s="170" t="s">
        <v>146</v>
      </c>
      <c r="H415" s="170" t="s">
        <v>130</v>
      </c>
      <c r="I415" s="170" t="s">
        <v>33</v>
      </c>
      <c r="J415" s="173">
        <v>551990.42113644001</v>
      </c>
    </row>
    <row r="416" spans="1:10" x14ac:dyDescent="0.2">
      <c r="A416" s="174" t="s">
        <v>138</v>
      </c>
      <c r="B416" s="175" t="s">
        <v>136</v>
      </c>
      <c r="C416" s="175" t="s">
        <v>63</v>
      </c>
      <c r="D416" s="176">
        <v>41609</v>
      </c>
      <c r="E416" s="175">
        <v>12</v>
      </c>
      <c r="F416" s="175" t="s">
        <v>19</v>
      </c>
      <c r="G416" s="175" t="s">
        <v>146</v>
      </c>
      <c r="H416" s="175" t="s">
        <v>130</v>
      </c>
      <c r="I416" s="175" t="s">
        <v>33</v>
      </c>
      <c r="J416" s="178">
        <v>620132.77052999998</v>
      </c>
    </row>
    <row r="417" spans="1:10" x14ac:dyDescent="0.2">
      <c r="A417" s="169" t="s">
        <v>138</v>
      </c>
      <c r="B417" s="170" t="s">
        <v>136</v>
      </c>
      <c r="C417" s="170" t="s">
        <v>63</v>
      </c>
      <c r="D417" s="171">
        <v>41640</v>
      </c>
      <c r="E417" s="170">
        <v>1</v>
      </c>
      <c r="F417" s="170" t="s">
        <v>19</v>
      </c>
      <c r="G417" s="170" t="s">
        <v>146</v>
      </c>
      <c r="H417" s="170" t="s">
        <v>130</v>
      </c>
      <c r="I417" s="170" t="s">
        <v>33</v>
      </c>
      <c r="J417" s="173">
        <v>827610.39387000003</v>
      </c>
    </row>
    <row r="418" spans="1:10" x14ac:dyDescent="0.2">
      <c r="A418" s="174" t="s">
        <v>138</v>
      </c>
      <c r="B418" s="175" t="s">
        <v>136</v>
      </c>
      <c r="C418" s="175" t="s">
        <v>63</v>
      </c>
      <c r="D418" s="176">
        <v>41671</v>
      </c>
      <c r="E418" s="175">
        <v>2</v>
      </c>
      <c r="F418" s="175" t="s">
        <v>19</v>
      </c>
      <c r="G418" s="175" t="s">
        <v>146</v>
      </c>
      <c r="H418" s="175" t="s">
        <v>130</v>
      </c>
      <c r="I418" s="175" t="s">
        <v>33</v>
      </c>
      <c r="J418" s="178">
        <v>710692.53430499986</v>
      </c>
    </row>
    <row r="419" spans="1:10" x14ac:dyDescent="0.2">
      <c r="A419" s="169" t="s">
        <v>138</v>
      </c>
      <c r="B419" s="170" t="s">
        <v>136</v>
      </c>
      <c r="C419" s="170" t="s">
        <v>63</v>
      </c>
      <c r="D419" s="171">
        <v>41699</v>
      </c>
      <c r="E419" s="170">
        <v>3</v>
      </c>
      <c r="F419" s="170" t="s">
        <v>19</v>
      </c>
      <c r="G419" s="170" t="s">
        <v>146</v>
      </c>
      <c r="H419" s="170" t="s">
        <v>130</v>
      </c>
      <c r="I419" s="170" t="s">
        <v>33</v>
      </c>
      <c r="J419" s="173">
        <v>999165.39342749992</v>
      </c>
    </row>
    <row r="420" spans="1:10" x14ac:dyDescent="0.2">
      <c r="A420" s="174" t="s">
        <v>138</v>
      </c>
      <c r="B420" s="175" t="s">
        <v>136</v>
      </c>
      <c r="C420" s="175" t="s">
        <v>63</v>
      </c>
      <c r="D420" s="176">
        <v>41730</v>
      </c>
      <c r="E420" s="175">
        <v>4</v>
      </c>
      <c r="F420" s="175" t="s">
        <v>19</v>
      </c>
      <c r="G420" s="175" t="s">
        <v>146</v>
      </c>
      <c r="H420" s="175" t="s">
        <v>130</v>
      </c>
      <c r="I420" s="175" t="s">
        <v>33</v>
      </c>
      <c r="J420" s="178">
        <v>544055.76341999997</v>
      </c>
    </row>
    <row r="421" spans="1:10" x14ac:dyDescent="0.2">
      <c r="A421" s="169" t="s">
        <v>138</v>
      </c>
      <c r="B421" s="170" t="s">
        <v>136</v>
      </c>
      <c r="C421" s="170" t="s">
        <v>63</v>
      </c>
      <c r="D421" s="171">
        <v>41760</v>
      </c>
      <c r="E421" s="170">
        <v>5</v>
      </c>
      <c r="F421" s="170" t="s">
        <v>19</v>
      </c>
      <c r="G421" s="170" t="s">
        <v>146</v>
      </c>
      <c r="H421" s="170" t="s">
        <v>130</v>
      </c>
      <c r="I421" s="170" t="s">
        <v>33</v>
      </c>
      <c r="J421" s="173">
        <v>702535.87520999974</v>
      </c>
    </row>
    <row r="422" spans="1:10" x14ac:dyDescent="0.2">
      <c r="A422" s="174" t="s">
        <v>138</v>
      </c>
      <c r="B422" s="175" t="s">
        <v>136</v>
      </c>
      <c r="C422" s="175" t="s">
        <v>63</v>
      </c>
      <c r="D422" s="176">
        <v>41791</v>
      </c>
      <c r="E422" s="175">
        <v>6</v>
      </c>
      <c r="F422" s="175" t="s">
        <v>19</v>
      </c>
      <c r="G422" s="175" t="s">
        <v>146</v>
      </c>
      <c r="H422" s="175" t="s">
        <v>130</v>
      </c>
      <c r="I422" s="175" t="s">
        <v>33</v>
      </c>
      <c r="J422" s="178">
        <v>1002772.411758</v>
      </c>
    </row>
    <row r="423" spans="1:10" x14ac:dyDescent="0.2">
      <c r="A423" s="169" t="s">
        <v>138</v>
      </c>
      <c r="B423" s="170" t="s">
        <v>136</v>
      </c>
      <c r="C423" s="170" t="s">
        <v>63</v>
      </c>
      <c r="D423" s="171">
        <v>41456</v>
      </c>
      <c r="E423" s="170">
        <v>7</v>
      </c>
      <c r="F423" s="170" t="s">
        <v>19</v>
      </c>
      <c r="G423" s="170" t="s">
        <v>146</v>
      </c>
      <c r="H423" s="170" t="s">
        <v>131</v>
      </c>
      <c r="I423" s="170" t="s">
        <v>33</v>
      </c>
      <c r="J423" s="173">
        <v>251329.05622500001</v>
      </c>
    </row>
    <row r="424" spans="1:10" x14ac:dyDescent="0.2">
      <c r="A424" s="174" t="s">
        <v>138</v>
      </c>
      <c r="B424" s="175" t="s">
        <v>136</v>
      </c>
      <c r="C424" s="175" t="s">
        <v>63</v>
      </c>
      <c r="D424" s="176">
        <v>41487</v>
      </c>
      <c r="E424" s="175">
        <v>8</v>
      </c>
      <c r="F424" s="175" t="s">
        <v>19</v>
      </c>
      <c r="G424" s="175" t="s">
        <v>146</v>
      </c>
      <c r="H424" s="175" t="s">
        <v>131</v>
      </c>
      <c r="I424" s="175" t="s">
        <v>33</v>
      </c>
      <c r="J424" s="178">
        <v>200226.9399</v>
      </c>
    </row>
    <row r="425" spans="1:10" x14ac:dyDescent="0.2">
      <c r="A425" s="169" t="s">
        <v>138</v>
      </c>
      <c r="B425" s="170" t="s">
        <v>136</v>
      </c>
      <c r="C425" s="170" t="s">
        <v>63</v>
      </c>
      <c r="D425" s="171">
        <v>41518</v>
      </c>
      <c r="E425" s="170">
        <v>9</v>
      </c>
      <c r="F425" s="170" t="s">
        <v>19</v>
      </c>
      <c r="G425" s="170" t="s">
        <v>146</v>
      </c>
      <c r="H425" s="170" t="s">
        <v>131</v>
      </c>
      <c r="I425" s="170" t="s">
        <v>33</v>
      </c>
      <c r="J425" s="173">
        <v>270659.38184999995</v>
      </c>
    </row>
    <row r="426" spans="1:10" x14ac:dyDescent="0.2">
      <c r="A426" s="174" t="s">
        <v>138</v>
      </c>
      <c r="B426" s="175" t="s">
        <v>136</v>
      </c>
      <c r="C426" s="175" t="s">
        <v>63</v>
      </c>
      <c r="D426" s="176">
        <v>41548</v>
      </c>
      <c r="E426" s="175">
        <v>10</v>
      </c>
      <c r="F426" s="175" t="s">
        <v>19</v>
      </c>
      <c r="G426" s="175" t="s">
        <v>146</v>
      </c>
      <c r="H426" s="175" t="s">
        <v>131</v>
      </c>
      <c r="I426" s="175" t="s">
        <v>33</v>
      </c>
      <c r="J426" s="178">
        <v>227663.78894999996</v>
      </c>
    </row>
    <row r="427" spans="1:10" x14ac:dyDescent="0.2">
      <c r="A427" s="169" t="s">
        <v>138</v>
      </c>
      <c r="B427" s="170" t="s">
        <v>136</v>
      </c>
      <c r="C427" s="170" t="s">
        <v>63</v>
      </c>
      <c r="D427" s="171">
        <v>41579</v>
      </c>
      <c r="E427" s="170">
        <v>11</v>
      </c>
      <c r="F427" s="170" t="s">
        <v>19</v>
      </c>
      <c r="G427" s="170" t="s">
        <v>146</v>
      </c>
      <c r="H427" s="170" t="s">
        <v>131</v>
      </c>
      <c r="I427" s="170" t="s">
        <v>33</v>
      </c>
      <c r="J427" s="173">
        <v>193599.33401250001</v>
      </c>
    </row>
    <row r="428" spans="1:10" x14ac:dyDescent="0.2">
      <c r="A428" s="174" t="s">
        <v>138</v>
      </c>
      <c r="B428" s="175" t="s">
        <v>136</v>
      </c>
      <c r="C428" s="175" t="s">
        <v>63</v>
      </c>
      <c r="D428" s="176">
        <v>41609</v>
      </c>
      <c r="E428" s="175">
        <v>12</v>
      </c>
      <c r="F428" s="175" t="s">
        <v>19</v>
      </c>
      <c r="G428" s="175" t="s">
        <v>146</v>
      </c>
      <c r="H428" s="175" t="s">
        <v>131</v>
      </c>
      <c r="I428" s="175" t="s">
        <v>33</v>
      </c>
      <c r="J428" s="178">
        <v>143549.25243750002</v>
      </c>
    </row>
    <row r="429" spans="1:10" x14ac:dyDescent="0.2">
      <c r="A429" s="169" t="s">
        <v>138</v>
      </c>
      <c r="B429" s="170" t="s">
        <v>136</v>
      </c>
      <c r="C429" s="170" t="s">
        <v>63</v>
      </c>
      <c r="D429" s="171">
        <v>41640</v>
      </c>
      <c r="E429" s="170">
        <v>1</v>
      </c>
      <c r="F429" s="170" t="s">
        <v>19</v>
      </c>
      <c r="G429" s="170" t="s">
        <v>146</v>
      </c>
      <c r="H429" s="170" t="s">
        <v>131</v>
      </c>
      <c r="I429" s="170" t="s">
        <v>33</v>
      </c>
      <c r="J429" s="173">
        <v>153261.18405000001</v>
      </c>
    </row>
    <row r="430" spans="1:10" x14ac:dyDescent="0.2">
      <c r="A430" s="174" t="s">
        <v>138</v>
      </c>
      <c r="B430" s="175" t="s">
        <v>136</v>
      </c>
      <c r="C430" s="175" t="s">
        <v>63</v>
      </c>
      <c r="D430" s="176">
        <v>41671</v>
      </c>
      <c r="E430" s="175">
        <v>2</v>
      </c>
      <c r="F430" s="175" t="s">
        <v>19</v>
      </c>
      <c r="G430" s="175" t="s">
        <v>146</v>
      </c>
      <c r="H430" s="175" t="s">
        <v>131</v>
      </c>
      <c r="I430" s="175" t="s">
        <v>33</v>
      </c>
      <c r="J430" s="178">
        <v>131609.72857499999</v>
      </c>
    </row>
    <row r="431" spans="1:10" x14ac:dyDescent="0.2">
      <c r="A431" s="169" t="s">
        <v>138</v>
      </c>
      <c r="B431" s="170" t="s">
        <v>136</v>
      </c>
      <c r="C431" s="170" t="s">
        <v>63</v>
      </c>
      <c r="D431" s="171">
        <v>41699</v>
      </c>
      <c r="E431" s="170">
        <v>3</v>
      </c>
      <c r="F431" s="170" t="s">
        <v>19</v>
      </c>
      <c r="G431" s="170" t="s">
        <v>146</v>
      </c>
      <c r="H431" s="170" t="s">
        <v>131</v>
      </c>
      <c r="I431" s="170" t="s">
        <v>33</v>
      </c>
      <c r="J431" s="173">
        <v>185030.62841250002</v>
      </c>
    </row>
    <row r="432" spans="1:10" x14ac:dyDescent="0.2">
      <c r="A432" s="174" t="s">
        <v>138</v>
      </c>
      <c r="B432" s="175" t="s">
        <v>136</v>
      </c>
      <c r="C432" s="175" t="s">
        <v>63</v>
      </c>
      <c r="D432" s="176">
        <v>41730</v>
      </c>
      <c r="E432" s="175">
        <v>4</v>
      </c>
      <c r="F432" s="175" t="s">
        <v>19</v>
      </c>
      <c r="G432" s="175" t="s">
        <v>146</v>
      </c>
      <c r="H432" s="175" t="s">
        <v>131</v>
      </c>
      <c r="I432" s="175" t="s">
        <v>33</v>
      </c>
      <c r="J432" s="178">
        <v>100751.0673</v>
      </c>
    </row>
    <row r="433" spans="1:10" x14ac:dyDescent="0.2">
      <c r="A433" s="169" t="s">
        <v>138</v>
      </c>
      <c r="B433" s="170" t="s">
        <v>136</v>
      </c>
      <c r="C433" s="170" t="s">
        <v>63</v>
      </c>
      <c r="D433" s="171">
        <v>41760</v>
      </c>
      <c r="E433" s="170">
        <v>5</v>
      </c>
      <c r="F433" s="170" t="s">
        <v>19</v>
      </c>
      <c r="G433" s="170" t="s">
        <v>146</v>
      </c>
      <c r="H433" s="170" t="s">
        <v>131</v>
      </c>
      <c r="I433" s="170" t="s">
        <v>33</v>
      </c>
      <c r="J433" s="173">
        <v>130099.23614999997</v>
      </c>
    </row>
    <row r="434" spans="1:10" x14ac:dyDescent="0.2">
      <c r="A434" s="174" t="s">
        <v>138</v>
      </c>
      <c r="B434" s="175" t="s">
        <v>136</v>
      </c>
      <c r="C434" s="175" t="s">
        <v>63</v>
      </c>
      <c r="D434" s="176">
        <v>41791</v>
      </c>
      <c r="E434" s="175">
        <v>6</v>
      </c>
      <c r="F434" s="175" t="s">
        <v>19</v>
      </c>
      <c r="G434" s="175" t="s">
        <v>146</v>
      </c>
      <c r="H434" s="175" t="s">
        <v>131</v>
      </c>
      <c r="I434" s="175" t="s">
        <v>33</v>
      </c>
      <c r="J434" s="178">
        <v>232123.24346250005</v>
      </c>
    </row>
    <row r="435" spans="1:10" x14ac:dyDescent="0.2">
      <c r="A435" s="169" t="s">
        <v>138</v>
      </c>
      <c r="B435" s="170" t="s">
        <v>136</v>
      </c>
      <c r="C435" s="170" t="s">
        <v>63</v>
      </c>
      <c r="D435" s="171">
        <v>41456</v>
      </c>
      <c r="E435" s="170">
        <v>7</v>
      </c>
      <c r="F435" s="170" t="s">
        <v>19</v>
      </c>
      <c r="G435" s="170" t="s">
        <v>146</v>
      </c>
      <c r="H435" s="170" t="s">
        <v>132</v>
      </c>
      <c r="I435" s="170" t="s">
        <v>33</v>
      </c>
      <c r="J435" s="173">
        <v>623296.05943799997</v>
      </c>
    </row>
    <row r="436" spans="1:10" x14ac:dyDescent="0.2">
      <c r="A436" s="174" t="s">
        <v>138</v>
      </c>
      <c r="B436" s="175" t="s">
        <v>136</v>
      </c>
      <c r="C436" s="175" t="s">
        <v>63</v>
      </c>
      <c r="D436" s="176">
        <v>41487</v>
      </c>
      <c r="E436" s="175">
        <v>8</v>
      </c>
      <c r="F436" s="175" t="s">
        <v>19</v>
      </c>
      <c r="G436" s="175" t="s">
        <v>146</v>
      </c>
      <c r="H436" s="175" t="s">
        <v>132</v>
      </c>
      <c r="I436" s="175" t="s">
        <v>33</v>
      </c>
      <c r="J436" s="178">
        <v>496562.81095199991</v>
      </c>
    </row>
    <row r="437" spans="1:10" x14ac:dyDescent="0.2">
      <c r="A437" s="169" t="s">
        <v>138</v>
      </c>
      <c r="B437" s="170" t="s">
        <v>136</v>
      </c>
      <c r="C437" s="170" t="s">
        <v>63</v>
      </c>
      <c r="D437" s="171">
        <v>41518</v>
      </c>
      <c r="E437" s="170">
        <v>9</v>
      </c>
      <c r="F437" s="170" t="s">
        <v>19</v>
      </c>
      <c r="G437" s="170" t="s">
        <v>146</v>
      </c>
      <c r="H437" s="170" t="s">
        <v>132</v>
      </c>
      <c r="I437" s="170" t="s">
        <v>33</v>
      </c>
      <c r="J437" s="173">
        <v>671235.2669879999</v>
      </c>
    </row>
    <row r="438" spans="1:10" x14ac:dyDescent="0.2">
      <c r="A438" s="174" t="s">
        <v>138</v>
      </c>
      <c r="B438" s="175" t="s">
        <v>136</v>
      </c>
      <c r="C438" s="175" t="s">
        <v>63</v>
      </c>
      <c r="D438" s="176">
        <v>41548</v>
      </c>
      <c r="E438" s="175">
        <v>10</v>
      </c>
      <c r="F438" s="175" t="s">
        <v>19</v>
      </c>
      <c r="G438" s="175" t="s">
        <v>146</v>
      </c>
      <c r="H438" s="175" t="s">
        <v>132</v>
      </c>
      <c r="I438" s="175" t="s">
        <v>33</v>
      </c>
      <c r="J438" s="178">
        <v>564606.19659599988</v>
      </c>
    </row>
    <row r="439" spans="1:10" x14ac:dyDescent="0.2">
      <c r="A439" s="169" t="s">
        <v>138</v>
      </c>
      <c r="B439" s="170" t="s">
        <v>136</v>
      </c>
      <c r="C439" s="170" t="s">
        <v>63</v>
      </c>
      <c r="D439" s="171">
        <v>41579</v>
      </c>
      <c r="E439" s="170">
        <v>11</v>
      </c>
      <c r="F439" s="170" t="s">
        <v>19</v>
      </c>
      <c r="G439" s="170" t="s">
        <v>146</v>
      </c>
      <c r="H439" s="170" t="s">
        <v>132</v>
      </c>
      <c r="I439" s="170" t="s">
        <v>33</v>
      </c>
      <c r="J439" s="173">
        <v>480126.34835100005</v>
      </c>
    </row>
    <row r="440" spans="1:10" x14ac:dyDescent="0.2">
      <c r="A440" s="174" t="s">
        <v>138</v>
      </c>
      <c r="B440" s="175" t="s">
        <v>136</v>
      </c>
      <c r="C440" s="175" t="s">
        <v>63</v>
      </c>
      <c r="D440" s="176">
        <v>41609</v>
      </c>
      <c r="E440" s="175">
        <v>12</v>
      </c>
      <c r="F440" s="175" t="s">
        <v>19</v>
      </c>
      <c r="G440" s="175" t="s">
        <v>146</v>
      </c>
      <c r="H440" s="175" t="s">
        <v>132</v>
      </c>
      <c r="I440" s="175" t="s">
        <v>33</v>
      </c>
      <c r="J440" s="178">
        <v>356002.146045</v>
      </c>
    </row>
    <row r="441" spans="1:10" x14ac:dyDescent="0.2">
      <c r="A441" s="169" t="s">
        <v>138</v>
      </c>
      <c r="B441" s="170" t="s">
        <v>136</v>
      </c>
      <c r="C441" s="170" t="s">
        <v>63</v>
      </c>
      <c r="D441" s="171">
        <v>41640</v>
      </c>
      <c r="E441" s="170">
        <v>1</v>
      </c>
      <c r="F441" s="170" t="s">
        <v>19</v>
      </c>
      <c r="G441" s="170" t="s">
        <v>146</v>
      </c>
      <c r="H441" s="170" t="s">
        <v>132</v>
      </c>
      <c r="I441" s="170" t="s">
        <v>33</v>
      </c>
      <c r="J441" s="173">
        <v>380087.73644399998</v>
      </c>
    </row>
    <row r="442" spans="1:10" x14ac:dyDescent="0.2">
      <c r="A442" s="174" t="s">
        <v>138</v>
      </c>
      <c r="B442" s="175" t="s">
        <v>136</v>
      </c>
      <c r="C442" s="175" t="s">
        <v>63</v>
      </c>
      <c r="D442" s="176">
        <v>41671</v>
      </c>
      <c r="E442" s="175">
        <v>2</v>
      </c>
      <c r="F442" s="175" t="s">
        <v>19</v>
      </c>
      <c r="G442" s="175" t="s">
        <v>146</v>
      </c>
      <c r="H442" s="175" t="s">
        <v>132</v>
      </c>
      <c r="I442" s="175" t="s">
        <v>33</v>
      </c>
      <c r="J442" s="178">
        <v>326392.12686599995</v>
      </c>
    </row>
    <row r="443" spans="1:10" x14ac:dyDescent="0.2">
      <c r="A443" s="169" t="s">
        <v>138</v>
      </c>
      <c r="B443" s="170" t="s">
        <v>136</v>
      </c>
      <c r="C443" s="170" t="s">
        <v>63</v>
      </c>
      <c r="D443" s="171">
        <v>41699</v>
      </c>
      <c r="E443" s="170">
        <v>3</v>
      </c>
      <c r="F443" s="170" t="s">
        <v>19</v>
      </c>
      <c r="G443" s="170" t="s">
        <v>146</v>
      </c>
      <c r="H443" s="170" t="s">
        <v>132</v>
      </c>
      <c r="I443" s="170" t="s">
        <v>33</v>
      </c>
      <c r="J443" s="173">
        <v>458875.95846300002</v>
      </c>
    </row>
    <row r="444" spans="1:10" x14ac:dyDescent="0.2">
      <c r="A444" s="174" t="s">
        <v>138</v>
      </c>
      <c r="B444" s="175" t="s">
        <v>136</v>
      </c>
      <c r="C444" s="175" t="s">
        <v>63</v>
      </c>
      <c r="D444" s="176">
        <v>41730</v>
      </c>
      <c r="E444" s="175">
        <v>4</v>
      </c>
      <c r="F444" s="175" t="s">
        <v>19</v>
      </c>
      <c r="G444" s="175" t="s">
        <v>146</v>
      </c>
      <c r="H444" s="175" t="s">
        <v>132</v>
      </c>
      <c r="I444" s="175" t="s">
        <v>33</v>
      </c>
      <c r="J444" s="178">
        <v>249862.64690399999</v>
      </c>
    </row>
    <row r="445" spans="1:10" x14ac:dyDescent="0.2">
      <c r="A445" s="169" t="s">
        <v>138</v>
      </c>
      <c r="B445" s="170" t="s">
        <v>136</v>
      </c>
      <c r="C445" s="170" t="s">
        <v>63</v>
      </c>
      <c r="D445" s="171">
        <v>41760</v>
      </c>
      <c r="E445" s="170">
        <v>5</v>
      </c>
      <c r="F445" s="170" t="s">
        <v>19</v>
      </c>
      <c r="G445" s="170" t="s">
        <v>146</v>
      </c>
      <c r="H445" s="170" t="s">
        <v>132</v>
      </c>
      <c r="I445" s="170" t="s">
        <v>33</v>
      </c>
      <c r="J445" s="173">
        <v>322646.10565199988</v>
      </c>
    </row>
    <row r="446" spans="1:10" x14ac:dyDescent="0.2">
      <c r="A446" s="174" t="s">
        <v>138</v>
      </c>
      <c r="B446" s="175" t="s">
        <v>136</v>
      </c>
      <c r="C446" s="175" t="s">
        <v>63</v>
      </c>
      <c r="D446" s="176">
        <v>41791</v>
      </c>
      <c r="E446" s="175">
        <v>6</v>
      </c>
      <c r="F446" s="175" t="s">
        <v>19</v>
      </c>
      <c r="G446" s="175" t="s">
        <v>146</v>
      </c>
      <c r="H446" s="175" t="s">
        <v>132</v>
      </c>
      <c r="I446" s="175" t="s">
        <v>33</v>
      </c>
      <c r="J446" s="178">
        <v>575665.6437870001</v>
      </c>
    </row>
    <row r="447" spans="1:10" x14ac:dyDescent="0.2">
      <c r="A447" s="169" t="s">
        <v>138</v>
      </c>
      <c r="B447" s="170" t="s">
        <v>136</v>
      </c>
      <c r="C447" s="170" t="s">
        <v>63</v>
      </c>
      <c r="D447" s="171">
        <v>41456</v>
      </c>
      <c r="E447" s="170">
        <v>7</v>
      </c>
      <c r="F447" s="170" t="s">
        <v>19</v>
      </c>
      <c r="G447" s="170" t="s">
        <v>146</v>
      </c>
      <c r="H447" s="170" t="s">
        <v>133</v>
      </c>
      <c r="I447" s="170" t="s">
        <v>33</v>
      </c>
      <c r="J447" s="173">
        <v>211116.407229</v>
      </c>
    </row>
    <row r="448" spans="1:10" x14ac:dyDescent="0.2">
      <c r="A448" s="174" t="s">
        <v>138</v>
      </c>
      <c r="B448" s="175" t="s">
        <v>136</v>
      </c>
      <c r="C448" s="175" t="s">
        <v>63</v>
      </c>
      <c r="D448" s="176">
        <v>41487</v>
      </c>
      <c r="E448" s="175">
        <v>8</v>
      </c>
      <c r="F448" s="175" t="s">
        <v>19</v>
      </c>
      <c r="G448" s="175" t="s">
        <v>146</v>
      </c>
      <c r="H448" s="175" t="s">
        <v>133</v>
      </c>
      <c r="I448" s="175" t="s">
        <v>33</v>
      </c>
      <c r="J448" s="178">
        <v>168190.62951599999</v>
      </c>
    </row>
    <row r="449" spans="1:10" x14ac:dyDescent="0.2">
      <c r="A449" s="169" t="s">
        <v>138</v>
      </c>
      <c r="B449" s="170" t="s">
        <v>136</v>
      </c>
      <c r="C449" s="170" t="s">
        <v>63</v>
      </c>
      <c r="D449" s="171">
        <v>41518</v>
      </c>
      <c r="E449" s="170">
        <v>9</v>
      </c>
      <c r="F449" s="170" t="s">
        <v>19</v>
      </c>
      <c r="G449" s="170" t="s">
        <v>146</v>
      </c>
      <c r="H449" s="170" t="s">
        <v>133</v>
      </c>
      <c r="I449" s="170" t="s">
        <v>33</v>
      </c>
      <c r="J449" s="173">
        <v>227353.88075399998</v>
      </c>
    </row>
    <row r="450" spans="1:10" x14ac:dyDescent="0.2">
      <c r="A450" s="174" t="s">
        <v>138</v>
      </c>
      <c r="B450" s="175" t="s">
        <v>136</v>
      </c>
      <c r="C450" s="175" t="s">
        <v>63</v>
      </c>
      <c r="D450" s="176">
        <v>41548</v>
      </c>
      <c r="E450" s="175">
        <v>10</v>
      </c>
      <c r="F450" s="175" t="s">
        <v>19</v>
      </c>
      <c r="G450" s="175" t="s">
        <v>146</v>
      </c>
      <c r="H450" s="175" t="s">
        <v>133</v>
      </c>
      <c r="I450" s="175" t="s">
        <v>33</v>
      </c>
      <c r="J450" s="178">
        <v>191237.58271799999</v>
      </c>
    </row>
    <row r="451" spans="1:10" x14ac:dyDescent="0.2">
      <c r="A451" s="169" t="s">
        <v>138</v>
      </c>
      <c r="B451" s="170" t="s">
        <v>136</v>
      </c>
      <c r="C451" s="170" t="s">
        <v>63</v>
      </c>
      <c r="D451" s="171">
        <v>41579</v>
      </c>
      <c r="E451" s="170">
        <v>11</v>
      </c>
      <c r="F451" s="170" t="s">
        <v>19</v>
      </c>
      <c r="G451" s="170" t="s">
        <v>146</v>
      </c>
      <c r="H451" s="170" t="s">
        <v>133</v>
      </c>
      <c r="I451" s="170" t="s">
        <v>33</v>
      </c>
      <c r="J451" s="173">
        <v>162623.44057050001</v>
      </c>
    </row>
    <row r="452" spans="1:10" x14ac:dyDescent="0.2">
      <c r="A452" s="174" t="s">
        <v>138</v>
      </c>
      <c r="B452" s="175" t="s">
        <v>136</v>
      </c>
      <c r="C452" s="175" t="s">
        <v>63</v>
      </c>
      <c r="D452" s="176">
        <v>41609</v>
      </c>
      <c r="E452" s="175">
        <v>12</v>
      </c>
      <c r="F452" s="175" t="s">
        <v>19</v>
      </c>
      <c r="G452" s="175" t="s">
        <v>146</v>
      </c>
      <c r="H452" s="175" t="s">
        <v>133</v>
      </c>
      <c r="I452" s="175" t="s">
        <v>33</v>
      </c>
      <c r="J452" s="178">
        <v>120581.37204750002</v>
      </c>
    </row>
    <row r="453" spans="1:10" x14ac:dyDescent="0.2">
      <c r="A453" s="169" t="s">
        <v>138</v>
      </c>
      <c r="B453" s="170" t="s">
        <v>136</v>
      </c>
      <c r="C453" s="170" t="s">
        <v>63</v>
      </c>
      <c r="D453" s="171">
        <v>41640</v>
      </c>
      <c r="E453" s="170">
        <v>1</v>
      </c>
      <c r="F453" s="170" t="s">
        <v>19</v>
      </c>
      <c r="G453" s="170" t="s">
        <v>146</v>
      </c>
      <c r="H453" s="170" t="s">
        <v>133</v>
      </c>
      <c r="I453" s="170" t="s">
        <v>33</v>
      </c>
      <c r="J453" s="173">
        <v>128739.394602</v>
      </c>
    </row>
    <row r="454" spans="1:10" x14ac:dyDescent="0.2">
      <c r="A454" s="174" t="s">
        <v>138</v>
      </c>
      <c r="B454" s="175" t="s">
        <v>136</v>
      </c>
      <c r="C454" s="175" t="s">
        <v>63</v>
      </c>
      <c r="D454" s="176">
        <v>41671</v>
      </c>
      <c r="E454" s="175">
        <v>2</v>
      </c>
      <c r="F454" s="175" t="s">
        <v>19</v>
      </c>
      <c r="G454" s="175" t="s">
        <v>146</v>
      </c>
      <c r="H454" s="175" t="s">
        <v>133</v>
      </c>
      <c r="I454" s="175" t="s">
        <v>33</v>
      </c>
      <c r="J454" s="178">
        <v>110552.17200299999</v>
      </c>
    </row>
    <row r="455" spans="1:10" x14ac:dyDescent="0.2">
      <c r="A455" s="169" t="s">
        <v>138</v>
      </c>
      <c r="B455" s="170" t="s">
        <v>136</v>
      </c>
      <c r="C455" s="170" t="s">
        <v>63</v>
      </c>
      <c r="D455" s="171">
        <v>41699</v>
      </c>
      <c r="E455" s="170">
        <v>3</v>
      </c>
      <c r="F455" s="170" t="s">
        <v>19</v>
      </c>
      <c r="G455" s="170" t="s">
        <v>146</v>
      </c>
      <c r="H455" s="170" t="s">
        <v>133</v>
      </c>
      <c r="I455" s="170" t="s">
        <v>33</v>
      </c>
      <c r="J455" s="173">
        <v>155425.7278665</v>
      </c>
    </row>
    <row r="456" spans="1:10" x14ac:dyDescent="0.2">
      <c r="A456" s="174" t="s">
        <v>138</v>
      </c>
      <c r="B456" s="175" t="s">
        <v>136</v>
      </c>
      <c r="C456" s="175" t="s">
        <v>63</v>
      </c>
      <c r="D456" s="176">
        <v>41730</v>
      </c>
      <c r="E456" s="175">
        <v>4</v>
      </c>
      <c r="F456" s="175" t="s">
        <v>19</v>
      </c>
      <c r="G456" s="175" t="s">
        <v>146</v>
      </c>
      <c r="H456" s="175" t="s">
        <v>133</v>
      </c>
      <c r="I456" s="175" t="s">
        <v>33</v>
      </c>
      <c r="J456" s="178">
        <v>84630.896531999999</v>
      </c>
    </row>
    <row r="457" spans="1:10" x14ac:dyDescent="0.2">
      <c r="A457" s="169" t="s">
        <v>138</v>
      </c>
      <c r="B457" s="170" t="s">
        <v>136</v>
      </c>
      <c r="C457" s="170" t="s">
        <v>63</v>
      </c>
      <c r="D457" s="171">
        <v>41760</v>
      </c>
      <c r="E457" s="170">
        <v>5</v>
      </c>
      <c r="F457" s="170" t="s">
        <v>19</v>
      </c>
      <c r="G457" s="170" t="s">
        <v>146</v>
      </c>
      <c r="H457" s="170" t="s">
        <v>133</v>
      </c>
      <c r="I457" s="170" t="s">
        <v>33</v>
      </c>
      <c r="J457" s="173">
        <v>109283.35836599997</v>
      </c>
    </row>
    <row r="458" spans="1:10" x14ac:dyDescent="0.2">
      <c r="A458" s="174" t="s">
        <v>138</v>
      </c>
      <c r="B458" s="175" t="s">
        <v>136</v>
      </c>
      <c r="C458" s="175" t="s">
        <v>63</v>
      </c>
      <c r="D458" s="176">
        <v>41791</v>
      </c>
      <c r="E458" s="175">
        <v>6</v>
      </c>
      <c r="F458" s="175" t="s">
        <v>19</v>
      </c>
      <c r="G458" s="175" t="s">
        <v>146</v>
      </c>
      <c r="H458" s="175" t="s">
        <v>133</v>
      </c>
      <c r="I458" s="175" t="s">
        <v>33</v>
      </c>
      <c r="J458" s="178">
        <v>194983.52450850004</v>
      </c>
    </row>
    <row r="459" spans="1:10" x14ac:dyDescent="0.2">
      <c r="A459" s="169" t="s">
        <v>138</v>
      </c>
      <c r="B459" s="170" t="s">
        <v>136</v>
      </c>
      <c r="C459" s="170" t="s">
        <v>63</v>
      </c>
      <c r="D459" s="171">
        <v>41456</v>
      </c>
      <c r="E459" s="170">
        <v>7</v>
      </c>
      <c r="F459" s="170" t="s">
        <v>19</v>
      </c>
      <c r="G459" s="170" t="s">
        <v>134</v>
      </c>
      <c r="H459" s="170" t="s">
        <v>135</v>
      </c>
      <c r="I459" s="170" t="s">
        <v>33</v>
      </c>
      <c r="J459" s="173">
        <v>3015948.6746999999</v>
      </c>
    </row>
    <row r="460" spans="1:10" x14ac:dyDescent="0.2">
      <c r="A460" s="174" t="s">
        <v>138</v>
      </c>
      <c r="B460" s="175" t="s">
        <v>136</v>
      </c>
      <c r="C460" s="175" t="s">
        <v>63</v>
      </c>
      <c r="D460" s="176">
        <v>41487</v>
      </c>
      <c r="E460" s="175">
        <v>8</v>
      </c>
      <c r="F460" s="175" t="s">
        <v>19</v>
      </c>
      <c r="G460" s="175" t="s">
        <v>134</v>
      </c>
      <c r="H460" s="175" t="s">
        <v>135</v>
      </c>
      <c r="I460" s="175" t="s">
        <v>33</v>
      </c>
      <c r="J460" s="178">
        <v>2402723.2787999995</v>
      </c>
    </row>
    <row r="461" spans="1:10" x14ac:dyDescent="0.2">
      <c r="A461" s="169" t="s">
        <v>138</v>
      </c>
      <c r="B461" s="170" t="s">
        <v>136</v>
      </c>
      <c r="C461" s="170" t="s">
        <v>63</v>
      </c>
      <c r="D461" s="171">
        <v>41518</v>
      </c>
      <c r="E461" s="170">
        <v>9</v>
      </c>
      <c r="F461" s="170" t="s">
        <v>19</v>
      </c>
      <c r="G461" s="170" t="s">
        <v>134</v>
      </c>
      <c r="H461" s="170" t="s">
        <v>135</v>
      </c>
      <c r="I461" s="170" t="s">
        <v>33</v>
      </c>
      <c r="J461" s="173">
        <v>3247912.5821999996</v>
      </c>
    </row>
    <row r="462" spans="1:10" x14ac:dyDescent="0.2">
      <c r="A462" s="174" t="s">
        <v>138</v>
      </c>
      <c r="B462" s="175" t="s">
        <v>136</v>
      </c>
      <c r="C462" s="175" t="s">
        <v>63</v>
      </c>
      <c r="D462" s="176">
        <v>41548</v>
      </c>
      <c r="E462" s="175">
        <v>10</v>
      </c>
      <c r="F462" s="175" t="s">
        <v>19</v>
      </c>
      <c r="G462" s="175" t="s">
        <v>134</v>
      </c>
      <c r="H462" s="175" t="s">
        <v>135</v>
      </c>
      <c r="I462" s="175" t="s">
        <v>33</v>
      </c>
      <c r="J462" s="178">
        <v>2731965.4673999995</v>
      </c>
    </row>
    <row r="463" spans="1:10" x14ac:dyDescent="0.2">
      <c r="A463" s="169" t="s">
        <v>138</v>
      </c>
      <c r="B463" s="170" t="s">
        <v>136</v>
      </c>
      <c r="C463" s="170" t="s">
        <v>63</v>
      </c>
      <c r="D463" s="171">
        <v>41579</v>
      </c>
      <c r="E463" s="170">
        <v>11</v>
      </c>
      <c r="F463" s="170" t="s">
        <v>19</v>
      </c>
      <c r="G463" s="170" t="s">
        <v>134</v>
      </c>
      <c r="H463" s="170" t="s">
        <v>135</v>
      </c>
      <c r="I463" s="170" t="s">
        <v>33</v>
      </c>
      <c r="J463" s="173">
        <v>2323192.0081500001</v>
      </c>
    </row>
    <row r="464" spans="1:10" x14ac:dyDescent="0.2">
      <c r="A464" s="174" t="s">
        <v>138</v>
      </c>
      <c r="B464" s="175" t="s">
        <v>136</v>
      </c>
      <c r="C464" s="175" t="s">
        <v>63</v>
      </c>
      <c r="D464" s="176">
        <v>41609</v>
      </c>
      <c r="E464" s="175">
        <v>12</v>
      </c>
      <c r="F464" s="175" t="s">
        <v>19</v>
      </c>
      <c r="G464" s="175" t="s">
        <v>134</v>
      </c>
      <c r="H464" s="175" t="s">
        <v>135</v>
      </c>
      <c r="I464" s="175" t="s">
        <v>33</v>
      </c>
      <c r="J464" s="178">
        <v>1722591.0292499999</v>
      </c>
    </row>
    <row r="465" spans="1:12" x14ac:dyDescent="0.2">
      <c r="A465" s="169" t="s">
        <v>138</v>
      </c>
      <c r="B465" s="170" t="s">
        <v>136</v>
      </c>
      <c r="C465" s="170" t="s">
        <v>63</v>
      </c>
      <c r="D465" s="171">
        <v>41640</v>
      </c>
      <c r="E465" s="170">
        <v>1</v>
      </c>
      <c r="F465" s="170" t="s">
        <v>19</v>
      </c>
      <c r="G465" s="170" t="s">
        <v>134</v>
      </c>
      <c r="H465" s="170" t="s">
        <v>135</v>
      </c>
      <c r="I465" s="170" t="s">
        <v>33</v>
      </c>
      <c r="J465" s="173">
        <v>1839134.2085999998</v>
      </c>
    </row>
    <row r="466" spans="1:12" x14ac:dyDescent="0.2">
      <c r="A466" s="174" t="s">
        <v>138</v>
      </c>
      <c r="B466" s="175" t="s">
        <v>136</v>
      </c>
      <c r="C466" s="175" t="s">
        <v>63</v>
      </c>
      <c r="D466" s="176">
        <v>41671</v>
      </c>
      <c r="E466" s="175">
        <v>2</v>
      </c>
      <c r="F466" s="175" t="s">
        <v>19</v>
      </c>
      <c r="G466" s="175" t="s">
        <v>134</v>
      </c>
      <c r="H466" s="175" t="s">
        <v>135</v>
      </c>
      <c r="I466" s="175" t="s">
        <v>33</v>
      </c>
      <c r="J466" s="178">
        <v>2579316.7429</v>
      </c>
    </row>
    <row r="467" spans="1:12" x14ac:dyDescent="0.2">
      <c r="A467" s="169" t="s">
        <v>138</v>
      </c>
      <c r="B467" s="170" t="s">
        <v>136</v>
      </c>
      <c r="C467" s="170" t="s">
        <v>63</v>
      </c>
      <c r="D467" s="171">
        <v>41699</v>
      </c>
      <c r="E467" s="170">
        <v>3</v>
      </c>
      <c r="F467" s="170" t="s">
        <v>19</v>
      </c>
      <c r="G467" s="170" t="s">
        <v>134</v>
      </c>
      <c r="H467" s="170" t="s">
        <v>135</v>
      </c>
      <c r="I467" s="170" t="s">
        <v>33</v>
      </c>
      <c r="J467" s="173">
        <v>2220367.5409499998</v>
      </c>
    </row>
    <row r="468" spans="1:12" x14ac:dyDescent="0.2">
      <c r="A468" s="174" t="s">
        <v>138</v>
      </c>
      <c r="B468" s="175" t="s">
        <v>136</v>
      </c>
      <c r="C468" s="175" t="s">
        <v>63</v>
      </c>
      <c r="D468" s="176">
        <v>41730</v>
      </c>
      <c r="E468" s="175">
        <v>4</v>
      </c>
      <c r="F468" s="175" t="s">
        <v>19</v>
      </c>
      <c r="G468" s="175" t="s">
        <v>134</v>
      </c>
      <c r="H468" s="175" t="s">
        <v>135</v>
      </c>
      <c r="I468" s="175" t="s">
        <v>33</v>
      </c>
      <c r="J468" s="178">
        <v>2209012.8075999999</v>
      </c>
    </row>
    <row r="469" spans="1:12" x14ac:dyDescent="0.2">
      <c r="A469" s="169" t="s">
        <v>138</v>
      </c>
      <c r="B469" s="170" t="s">
        <v>136</v>
      </c>
      <c r="C469" s="170" t="s">
        <v>63</v>
      </c>
      <c r="D469" s="171">
        <v>41760</v>
      </c>
      <c r="E469" s="170">
        <v>5</v>
      </c>
      <c r="F469" s="170" t="s">
        <v>19</v>
      </c>
      <c r="G469" s="170" t="s">
        <v>134</v>
      </c>
      <c r="H469" s="170" t="s">
        <v>135</v>
      </c>
      <c r="I469" s="170" t="s">
        <v>33</v>
      </c>
      <c r="J469" s="173">
        <v>2561190.8338000001</v>
      </c>
    </row>
    <row r="470" spans="1:12" x14ac:dyDescent="0.2">
      <c r="A470" s="174" t="s">
        <v>138</v>
      </c>
      <c r="B470" s="175" t="s">
        <v>136</v>
      </c>
      <c r="C470" s="175" t="s">
        <v>63</v>
      </c>
      <c r="D470" s="176">
        <v>41791</v>
      </c>
      <c r="E470" s="175">
        <v>6</v>
      </c>
      <c r="F470" s="175" t="s">
        <v>19</v>
      </c>
      <c r="G470" s="175" t="s">
        <v>134</v>
      </c>
      <c r="H470" s="175" t="s">
        <v>135</v>
      </c>
      <c r="I470" s="175" t="s">
        <v>33</v>
      </c>
      <c r="J470" s="178">
        <v>2785478.9215500001</v>
      </c>
    </row>
    <row r="471" spans="1:12" x14ac:dyDescent="0.2">
      <c r="A471" s="169" t="s">
        <v>139</v>
      </c>
      <c r="B471" s="170" t="s">
        <v>0</v>
      </c>
      <c r="C471" s="170" t="s">
        <v>51</v>
      </c>
      <c r="D471" s="171">
        <v>41456</v>
      </c>
      <c r="E471" s="172">
        <f>MONTH(D471)</f>
        <v>7</v>
      </c>
      <c r="F471" s="172" t="s">
        <v>111</v>
      </c>
      <c r="G471" s="170" t="s">
        <v>102</v>
      </c>
      <c r="H471" s="170" t="s">
        <v>105</v>
      </c>
      <c r="I471" s="170" t="s">
        <v>33</v>
      </c>
      <c r="J471" s="173">
        <v>1393573.1617478998</v>
      </c>
      <c r="K471" s="126"/>
    </row>
    <row r="472" spans="1:12" x14ac:dyDescent="0.2">
      <c r="A472" s="174" t="s">
        <v>139</v>
      </c>
      <c r="B472" s="175" t="s">
        <v>0</v>
      </c>
      <c r="C472" s="175" t="s">
        <v>51</v>
      </c>
      <c r="D472" s="176">
        <v>41487</v>
      </c>
      <c r="E472" s="177">
        <f t="shared" ref="E472:E530" si="10">MONTH(D472)</f>
        <v>8</v>
      </c>
      <c r="F472" s="177" t="s">
        <v>111</v>
      </c>
      <c r="G472" s="175" t="s">
        <v>102</v>
      </c>
      <c r="H472" s="175" t="s">
        <v>105</v>
      </c>
      <c r="I472" s="175" t="s">
        <v>33</v>
      </c>
      <c r="J472" s="178">
        <v>1485861.087351725</v>
      </c>
      <c r="K472" s="126"/>
      <c r="L472" s="114"/>
    </row>
    <row r="473" spans="1:12" x14ac:dyDescent="0.2">
      <c r="A473" s="169" t="s">
        <v>139</v>
      </c>
      <c r="B473" s="170" t="s">
        <v>0</v>
      </c>
      <c r="C473" s="170" t="s">
        <v>51</v>
      </c>
      <c r="D473" s="171">
        <v>41518</v>
      </c>
      <c r="E473" s="172">
        <f t="shared" si="10"/>
        <v>9</v>
      </c>
      <c r="F473" s="172" t="s">
        <v>111</v>
      </c>
      <c r="G473" s="170" t="s">
        <v>102</v>
      </c>
      <c r="H473" s="170" t="s">
        <v>105</v>
      </c>
      <c r="I473" s="170" t="s">
        <v>33</v>
      </c>
      <c r="J473" s="173">
        <v>1365590.417499</v>
      </c>
      <c r="K473" s="126"/>
      <c r="L473" s="114"/>
    </row>
    <row r="474" spans="1:12" x14ac:dyDescent="0.2">
      <c r="A474" s="174" t="s">
        <v>139</v>
      </c>
      <c r="B474" s="175" t="s">
        <v>0</v>
      </c>
      <c r="C474" s="175" t="s">
        <v>51</v>
      </c>
      <c r="D474" s="176">
        <v>41548</v>
      </c>
      <c r="E474" s="177">
        <f t="shared" si="10"/>
        <v>10</v>
      </c>
      <c r="F474" s="177" t="s">
        <v>111</v>
      </c>
      <c r="G474" s="175" t="s">
        <v>102</v>
      </c>
      <c r="H474" s="175" t="s">
        <v>105</v>
      </c>
      <c r="I474" s="175" t="s">
        <v>33</v>
      </c>
      <c r="J474" s="178">
        <v>1190958.0396727999</v>
      </c>
      <c r="K474" s="126"/>
      <c r="L474" s="114"/>
    </row>
    <row r="475" spans="1:12" x14ac:dyDescent="0.2">
      <c r="A475" s="169" t="s">
        <v>139</v>
      </c>
      <c r="B475" s="170" t="s">
        <v>0</v>
      </c>
      <c r="C475" s="170" t="s">
        <v>51</v>
      </c>
      <c r="D475" s="171">
        <v>41579</v>
      </c>
      <c r="E475" s="172">
        <f t="shared" si="10"/>
        <v>11</v>
      </c>
      <c r="F475" s="172" t="s">
        <v>111</v>
      </c>
      <c r="G475" s="170" t="s">
        <v>102</v>
      </c>
      <c r="H475" s="170" t="s">
        <v>105</v>
      </c>
      <c r="I475" s="170" t="s">
        <v>33</v>
      </c>
      <c r="J475" s="173">
        <v>1446085.9455937999</v>
      </c>
      <c r="K475" s="126"/>
      <c r="L475" s="114"/>
    </row>
    <row r="476" spans="1:12" x14ac:dyDescent="0.2">
      <c r="A476" s="174" t="s">
        <v>139</v>
      </c>
      <c r="B476" s="175" t="s">
        <v>0</v>
      </c>
      <c r="C476" s="175" t="s">
        <v>51</v>
      </c>
      <c r="D476" s="176">
        <v>41609</v>
      </c>
      <c r="E476" s="177">
        <f t="shared" si="10"/>
        <v>12</v>
      </c>
      <c r="F476" s="177" t="s">
        <v>111</v>
      </c>
      <c r="G476" s="175" t="s">
        <v>102</v>
      </c>
      <c r="H476" s="175" t="s">
        <v>105</v>
      </c>
      <c r="I476" s="175" t="s">
        <v>33</v>
      </c>
      <c r="J476" s="178">
        <v>1339684.6011239251</v>
      </c>
      <c r="K476" s="126"/>
      <c r="L476" s="114"/>
    </row>
    <row r="477" spans="1:12" x14ac:dyDescent="0.2">
      <c r="A477" s="169" t="s">
        <v>139</v>
      </c>
      <c r="B477" s="170" t="s">
        <v>0</v>
      </c>
      <c r="C477" s="170" t="s">
        <v>51</v>
      </c>
      <c r="D477" s="171">
        <v>41640</v>
      </c>
      <c r="E477" s="172">
        <f t="shared" si="10"/>
        <v>1</v>
      </c>
      <c r="F477" s="172" t="s">
        <v>111</v>
      </c>
      <c r="G477" s="170" t="s">
        <v>102</v>
      </c>
      <c r="H477" s="170" t="s">
        <v>105</v>
      </c>
      <c r="I477" s="170" t="s">
        <v>33</v>
      </c>
      <c r="J477" s="173">
        <v>1936684.0881708246</v>
      </c>
      <c r="K477" s="126"/>
      <c r="L477" s="114"/>
    </row>
    <row r="478" spans="1:12" x14ac:dyDescent="0.2">
      <c r="A478" s="174" t="s">
        <v>139</v>
      </c>
      <c r="B478" s="175" t="s">
        <v>0</v>
      </c>
      <c r="C478" s="175" t="s">
        <v>51</v>
      </c>
      <c r="D478" s="176">
        <v>41671</v>
      </c>
      <c r="E478" s="177">
        <f t="shared" si="10"/>
        <v>2</v>
      </c>
      <c r="F478" s="177" t="s">
        <v>111</v>
      </c>
      <c r="G478" s="175" t="s">
        <v>102</v>
      </c>
      <c r="H478" s="175" t="s">
        <v>105</v>
      </c>
      <c r="I478" s="175" t="s">
        <v>33</v>
      </c>
      <c r="J478" s="178">
        <v>1649599.6146714</v>
      </c>
      <c r="K478" s="126"/>
      <c r="L478" s="114"/>
    </row>
    <row r="479" spans="1:12" x14ac:dyDescent="0.2">
      <c r="A479" s="169" t="s">
        <v>139</v>
      </c>
      <c r="B479" s="170" t="s">
        <v>0</v>
      </c>
      <c r="C479" s="170" t="s">
        <v>51</v>
      </c>
      <c r="D479" s="171">
        <v>41699</v>
      </c>
      <c r="E479" s="172">
        <f t="shared" si="10"/>
        <v>3</v>
      </c>
      <c r="F479" s="172" t="s">
        <v>111</v>
      </c>
      <c r="G479" s="170" t="s">
        <v>102</v>
      </c>
      <c r="H479" s="170" t="s">
        <v>105</v>
      </c>
      <c r="I479" s="170" t="s">
        <v>33</v>
      </c>
      <c r="J479" s="173">
        <v>1849481.8077553997</v>
      </c>
      <c r="K479" s="126"/>
      <c r="L479" s="114"/>
    </row>
    <row r="480" spans="1:12" x14ac:dyDescent="0.2">
      <c r="A480" s="174" t="s">
        <v>139</v>
      </c>
      <c r="B480" s="175" t="s">
        <v>0</v>
      </c>
      <c r="C480" s="175" t="s">
        <v>51</v>
      </c>
      <c r="D480" s="176">
        <v>41730</v>
      </c>
      <c r="E480" s="177">
        <f t="shared" si="10"/>
        <v>4</v>
      </c>
      <c r="F480" s="177" t="s">
        <v>111</v>
      </c>
      <c r="G480" s="175" t="s">
        <v>102</v>
      </c>
      <c r="H480" s="175" t="s">
        <v>105</v>
      </c>
      <c r="I480" s="175" t="s">
        <v>33</v>
      </c>
      <c r="J480" s="178">
        <v>1283332.6260195</v>
      </c>
      <c r="K480" s="126"/>
      <c r="L480" s="114"/>
    </row>
    <row r="481" spans="1:12" x14ac:dyDescent="0.2">
      <c r="A481" s="169" t="s">
        <v>139</v>
      </c>
      <c r="B481" s="170" t="s">
        <v>0</v>
      </c>
      <c r="C481" s="170" t="s">
        <v>51</v>
      </c>
      <c r="D481" s="171">
        <v>41760</v>
      </c>
      <c r="E481" s="172">
        <f t="shared" si="10"/>
        <v>5</v>
      </c>
      <c r="F481" s="172" t="s">
        <v>111</v>
      </c>
      <c r="G481" s="170" t="s">
        <v>102</v>
      </c>
      <c r="H481" s="170" t="s">
        <v>105</v>
      </c>
      <c r="I481" s="170" t="s">
        <v>33</v>
      </c>
      <c r="J481" s="173">
        <v>1392102.2684495498</v>
      </c>
      <c r="K481" s="126"/>
      <c r="L481" s="114"/>
    </row>
    <row r="482" spans="1:12" x14ac:dyDescent="0.2">
      <c r="A482" s="174" t="s">
        <v>139</v>
      </c>
      <c r="B482" s="175" t="s">
        <v>0</v>
      </c>
      <c r="C482" s="175" t="s">
        <v>51</v>
      </c>
      <c r="D482" s="176">
        <v>41791</v>
      </c>
      <c r="E482" s="177">
        <f t="shared" si="10"/>
        <v>6</v>
      </c>
      <c r="F482" s="177" t="s">
        <v>111</v>
      </c>
      <c r="G482" s="175" t="s">
        <v>102</v>
      </c>
      <c r="H482" s="175" t="s">
        <v>105</v>
      </c>
      <c r="I482" s="175" t="s">
        <v>33</v>
      </c>
      <c r="J482" s="178">
        <v>1411857.9438288501</v>
      </c>
      <c r="K482" s="126"/>
      <c r="L482" s="114"/>
    </row>
    <row r="483" spans="1:12" x14ac:dyDescent="0.2">
      <c r="A483" s="169" t="s">
        <v>139</v>
      </c>
      <c r="B483" s="170" t="s">
        <v>0</v>
      </c>
      <c r="C483" s="170" t="s">
        <v>51</v>
      </c>
      <c r="D483" s="171">
        <v>41456</v>
      </c>
      <c r="E483" s="172">
        <f t="shared" si="10"/>
        <v>7</v>
      </c>
      <c r="F483" s="172" t="s">
        <v>111</v>
      </c>
      <c r="G483" s="170" t="s">
        <v>102</v>
      </c>
      <c r="H483" s="170" t="s">
        <v>104</v>
      </c>
      <c r="I483" s="170" t="s">
        <v>33</v>
      </c>
      <c r="J483" s="173">
        <v>1625486.6059647598</v>
      </c>
      <c r="K483" s="126"/>
      <c r="L483" s="114"/>
    </row>
    <row r="484" spans="1:12" x14ac:dyDescent="0.2">
      <c r="A484" s="174" t="s">
        <v>139</v>
      </c>
      <c r="B484" s="175" t="s">
        <v>0</v>
      </c>
      <c r="C484" s="175" t="s">
        <v>51</v>
      </c>
      <c r="D484" s="176">
        <v>41487</v>
      </c>
      <c r="E484" s="177">
        <f t="shared" si="10"/>
        <v>8</v>
      </c>
      <c r="F484" s="177" t="s">
        <v>111</v>
      </c>
      <c r="G484" s="175" t="s">
        <v>102</v>
      </c>
      <c r="H484" s="175" t="s">
        <v>104</v>
      </c>
      <c r="I484" s="175" t="s">
        <v>33</v>
      </c>
      <c r="J484" s="178">
        <v>1659895.1751643799</v>
      </c>
      <c r="K484" s="126"/>
      <c r="L484" s="114"/>
    </row>
    <row r="485" spans="1:12" x14ac:dyDescent="0.2">
      <c r="A485" s="169" t="s">
        <v>139</v>
      </c>
      <c r="B485" s="170" t="s">
        <v>0</v>
      </c>
      <c r="C485" s="170" t="s">
        <v>51</v>
      </c>
      <c r="D485" s="171">
        <v>41518</v>
      </c>
      <c r="E485" s="172">
        <f t="shared" si="10"/>
        <v>9</v>
      </c>
      <c r="F485" s="172" t="s">
        <v>111</v>
      </c>
      <c r="G485" s="170" t="s">
        <v>102</v>
      </c>
      <c r="H485" s="170" t="s">
        <v>104</v>
      </c>
      <c r="I485" s="170" t="s">
        <v>33</v>
      </c>
      <c r="J485" s="173">
        <v>1444191.4899026998</v>
      </c>
      <c r="K485" s="126"/>
      <c r="L485" s="114"/>
    </row>
    <row r="486" spans="1:12" x14ac:dyDescent="0.2">
      <c r="A486" s="174" t="s">
        <v>139</v>
      </c>
      <c r="B486" s="175" t="s">
        <v>0</v>
      </c>
      <c r="C486" s="175" t="s">
        <v>51</v>
      </c>
      <c r="D486" s="176">
        <v>41548</v>
      </c>
      <c r="E486" s="177">
        <f t="shared" si="10"/>
        <v>10</v>
      </c>
      <c r="F486" s="177" t="s">
        <v>111</v>
      </c>
      <c r="G486" s="175" t="s">
        <v>102</v>
      </c>
      <c r="H486" s="175" t="s">
        <v>104</v>
      </c>
      <c r="I486" s="175" t="s">
        <v>33</v>
      </c>
      <c r="J486" s="178">
        <v>1446297.1535751198</v>
      </c>
      <c r="K486" s="126"/>
      <c r="L486" s="114"/>
    </row>
    <row r="487" spans="1:12" x14ac:dyDescent="0.2">
      <c r="A487" s="169" t="s">
        <v>139</v>
      </c>
      <c r="B487" s="170" t="s">
        <v>0</v>
      </c>
      <c r="C487" s="170" t="s">
        <v>51</v>
      </c>
      <c r="D487" s="171">
        <v>41579</v>
      </c>
      <c r="E487" s="172">
        <f t="shared" si="10"/>
        <v>11</v>
      </c>
      <c r="F487" s="172" t="s">
        <v>111</v>
      </c>
      <c r="G487" s="170" t="s">
        <v>102</v>
      </c>
      <c r="H487" s="170" t="s">
        <v>104</v>
      </c>
      <c r="I487" s="170" t="s">
        <v>33</v>
      </c>
      <c r="J487" s="173">
        <v>1514832.0416583198</v>
      </c>
      <c r="K487" s="126"/>
      <c r="L487" s="114"/>
    </row>
    <row r="488" spans="1:12" x14ac:dyDescent="0.2">
      <c r="A488" s="174" t="s">
        <v>139</v>
      </c>
      <c r="B488" s="175" t="s">
        <v>0</v>
      </c>
      <c r="C488" s="175" t="s">
        <v>51</v>
      </c>
      <c r="D488" s="176">
        <v>41609</v>
      </c>
      <c r="E488" s="177">
        <f t="shared" si="10"/>
        <v>12</v>
      </c>
      <c r="F488" s="177" t="s">
        <v>111</v>
      </c>
      <c r="G488" s="175" t="s">
        <v>102</v>
      </c>
      <c r="H488" s="175" t="s">
        <v>104</v>
      </c>
      <c r="I488" s="175" t="s">
        <v>33</v>
      </c>
      <c r="J488" s="178">
        <v>1583222.1820707603</v>
      </c>
      <c r="K488" s="126"/>
      <c r="L488" s="114"/>
    </row>
    <row r="489" spans="1:12" x14ac:dyDescent="0.2">
      <c r="A489" s="169" t="s">
        <v>139</v>
      </c>
      <c r="B489" s="170" t="s">
        <v>0</v>
      </c>
      <c r="C489" s="170" t="s">
        <v>51</v>
      </c>
      <c r="D489" s="171">
        <v>41640</v>
      </c>
      <c r="E489" s="172">
        <f t="shared" si="10"/>
        <v>1</v>
      </c>
      <c r="F489" s="172" t="s">
        <v>111</v>
      </c>
      <c r="G489" s="170" t="s">
        <v>102</v>
      </c>
      <c r="H489" s="170" t="s">
        <v>104</v>
      </c>
      <c r="I489" s="170" t="s">
        <v>33</v>
      </c>
      <c r="J489" s="173">
        <v>2185449.6683400148</v>
      </c>
      <c r="K489" s="126"/>
      <c r="L489" s="114"/>
    </row>
    <row r="490" spans="1:12" x14ac:dyDescent="0.2">
      <c r="A490" s="174" t="s">
        <v>139</v>
      </c>
      <c r="B490" s="175" t="s">
        <v>0</v>
      </c>
      <c r="C490" s="175" t="s">
        <v>51</v>
      </c>
      <c r="D490" s="176">
        <v>41671</v>
      </c>
      <c r="E490" s="177">
        <f t="shared" si="10"/>
        <v>2</v>
      </c>
      <c r="F490" s="177" t="s">
        <v>111</v>
      </c>
      <c r="G490" s="175" t="s">
        <v>102</v>
      </c>
      <c r="H490" s="175" t="s">
        <v>104</v>
      </c>
      <c r="I490" s="175" t="s">
        <v>33</v>
      </c>
      <c r="J490" s="178">
        <v>1908874.1661135301</v>
      </c>
      <c r="K490" s="126"/>
      <c r="L490" s="114"/>
    </row>
    <row r="491" spans="1:12" x14ac:dyDescent="0.2">
      <c r="A491" s="169" t="s">
        <v>139</v>
      </c>
      <c r="B491" s="170" t="s">
        <v>0</v>
      </c>
      <c r="C491" s="170" t="s">
        <v>51</v>
      </c>
      <c r="D491" s="171">
        <v>41699</v>
      </c>
      <c r="E491" s="172">
        <f t="shared" si="10"/>
        <v>3</v>
      </c>
      <c r="F491" s="172" t="s">
        <v>111</v>
      </c>
      <c r="G491" s="170" t="s">
        <v>102</v>
      </c>
      <c r="H491" s="170" t="s">
        <v>104</v>
      </c>
      <c r="I491" s="170" t="s">
        <v>33</v>
      </c>
      <c r="J491" s="173">
        <v>2172232.0198028446</v>
      </c>
      <c r="K491" s="126"/>
      <c r="L491" s="114"/>
    </row>
    <row r="492" spans="1:12" x14ac:dyDescent="0.2">
      <c r="A492" s="174" t="s">
        <v>139</v>
      </c>
      <c r="B492" s="175" t="s">
        <v>0</v>
      </c>
      <c r="C492" s="175" t="s">
        <v>51</v>
      </c>
      <c r="D492" s="176">
        <v>41730</v>
      </c>
      <c r="E492" s="177">
        <f t="shared" si="10"/>
        <v>4</v>
      </c>
      <c r="F492" s="177" t="s">
        <v>111</v>
      </c>
      <c r="G492" s="175" t="s">
        <v>102</v>
      </c>
      <c r="H492" s="175" t="s">
        <v>104</v>
      </c>
      <c r="I492" s="175" t="s">
        <v>33</v>
      </c>
      <c r="J492" s="178">
        <v>1578698.4052564728</v>
      </c>
      <c r="K492" s="126"/>
      <c r="L492" s="114"/>
    </row>
    <row r="493" spans="1:12" x14ac:dyDescent="0.2">
      <c r="A493" s="169" t="s">
        <v>139</v>
      </c>
      <c r="B493" s="170" t="s">
        <v>0</v>
      </c>
      <c r="C493" s="170" t="s">
        <v>51</v>
      </c>
      <c r="D493" s="171">
        <v>41760</v>
      </c>
      <c r="E493" s="172">
        <f t="shared" si="10"/>
        <v>5</v>
      </c>
      <c r="F493" s="172" t="s">
        <v>111</v>
      </c>
      <c r="G493" s="170" t="s">
        <v>102</v>
      </c>
      <c r="H493" s="170" t="s">
        <v>104</v>
      </c>
      <c r="I493" s="170" t="s">
        <v>33</v>
      </c>
      <c r="J493" s="173">
        <v>1427519.7588170748</v>
      </c>
      <c r="K493" s="126"/>
      <c r="L493" s="114"/>
    </row>
    <row r="494" spans="1:12" x14ac:dyDescent="0.2">
      <c r="A494" s="174" t="s">
        <v>139</v>
      </c>
      <c r="B494" s="175" t="s">
        <v>0</v>
      </c>
      <c r="C494" s="175" t="s">
        <v>51</v>
      </c>
      <c r="D494" s="176">
        <v>41791</v>
      </c>
      <c r="E494" s="177">
        <f t="shared" si="10"/>
        <v>6</v>
      </c>
      <c r="F494" s="177" t="s">
        <v>111</v>
      </c>
      <c r="G494" s="175" t="s">
        <v>102</v>
      </c>
      <c r="H494" s="175" t="s">
        <v>104</v>
      </c>
      <c r="I494" s="175" t="s">
        <v>33</v>
      </c>
      <c r="J494" s="178">
        <v>1514114.6389280451</v>
      </c>
      <c r="K494" s="126"/>
      <c r="L494" s="114"/>
    </row>
    <row r="495" spans="1:12" x14ac:dyDescent="0.2">
      <c r="A495" s="169" t="s">
        <v>139</v>
      </c>
      <c r="B495" s="170" t="s">
        <v>0</v>
      </c>
      <c r="C495" s="170" t="s">
        <v>51</v>
      </c>
      <c r="D495" s="171">
        <v>41456</v>
      </c>
      <c r="E495" s="172">
        <f t="shared" si="10"/>
        <v>7</v>
      </c>
      <c r="F495" s="172" t="s">
        <v>111</v>
      </c>
      <c r="G495" s="170" t="s">
        <v>101</v>
      </c>
      <c r="H495" s="170" t="s">
        <v>105</v>
      </c>
      <c r="I495" s="170" t="s">
        <v>33</v>
      </c>
      <c r="J495" s="173">
        <v>572721.43503440253</v>
      </c>
      <c r="K495" s="126"/>
      <c r="L495" s="114"/>
    </row>
    <row r="496" spans="1:12" x14ac:dyDescent="0.2">
      <c r="A496" s="174" t="s">
        <v>139</v>
      </c>
      <c r="B496" s="175" t="s">
        <v>0</v>
      </c>
      <c r="C496" s="175" t="s">
        <v>51</v>
      </c>
      <c r="D496" s="176">
        <v>41487</v>
      </c>
      <c r="E496" s="177">
        <f t="shared" si="10"/>
        <v>8</v>
      </c>
      <c r="F496" s="177" t="s">
        <v>111</v>
      </c>
      <c r="G496" s="175" t="s">
        <v>101</v>
      </c>
      <c r="H496" s="175" t="s">
        <v>105</v>
      </c>
      <c r="I496" s="175" t="s">
        <v>33</v>
      </c>
      <c r="J496" s="178">
        <v>553259.36107870308</v>
      </c>
      <c r="K496" s="126"/>
      <c r="L496" s="114"/>
    </row>
    <row r="497" spans="1:12" x14ac:dyDescent="0.2">
      <c r="A497" s="169" t="s">
        <v>139</v>
      </c>
      <c r="B497" s="170" t="s">
        <v>0</v>
      </c>
      <c r="C497" s="170" t="s">
        <v>51</v>
      </c>
      <c r="D497" s="171">
        <v>41518</v>
      </c>
      <c r="E497" s="172">
        <f t="shared" si="10"/>
        <v>9</v>
      </c>
      <c r="F497" s="172" t="s">
        <v>111</v>
      </c>
      <c r="G497" s="170" t="s">
        <v>101</v>
      </c>
      <c r="H497" s="170" t="s">
        <v>105</v>
      </c>
      <c r="I497" s="170" t="s">
        <v>33</v>
      </c>
      <c r="J497" s="173">
        <v>488663.53557713993</v>
      </c>
      <c r="K497" s="126"/>
      <c r="L497" s="114"/>
    </row>
    <row r="498" spans="1:12" x14ac:dyDescent="0.2">
      <c r="A498" s="174" t="s">
        <v>139</v>
      </c>
      <c r="B498" s="175" t="s">
        <v>0</v>
      </c>
      <c r="C498" s="175" t="s">
        <v>51</v>
      </c>
      <c r="D498" s="176">
        <v>41548</v>
      </c>
      <c r="E498" s="177">
        <f t="shared" si="10"/>
        <v>10</v>
      </c>
      <c r="F498" s="177" t="s">
        <v>111</v>
      </c>
      <c r="G498" s="175" t="s">
        <v>101</v>
      </c>
      <c r="H498" s="175" t="s">
        <v>105</v>
      </c>
      <c r="I498" s="175" t="s">
        <v>33</v>
      </c>
      <c r="J498" s="178">
        <v>489975.02124432393</v>
      </c>
      <c r="K498" s="126"/>
      <c r="L498" s="114"/>
    </row>
    <row r="499" spans="1:12" x14ac:dyDescent="0.2">
      <c r="A499" s="169" t="s">
        <v>139</v>
      </c>
      <c r="B499" s="170" t="s">
        <v>0</v>
      </c>
      <c r="C499" s="170" t="s">
        <v>51</v>
      </c>
      <c r="D499" s="171">
        <v>41579</v>
      </c>
      <c r="E499" s="172">
        <f t="shared" si="10"/>
        <v>11</v>
      </c>
      <c r="F499" s="172" t="s">
        <v>111</v>
      </c>
      <c r="G499" s="170" t="s">
        <v>101</v>
      </c>
      <c r="H499" s="170" t="s">
        <v>105</v>
      </c>
      <c r="I499" s="170" t="s">
        <v>33</v>
      </c>
      <c r="J499" s="173">
        <v>529133.37097590195</v>
      </c>
      <c r="K499" s="126"/>
      <c r="L499" s="114"/>
    </row>
    <row r="500" spans="1:12" x14ac:dyDescent="0.2">
      <c r="A500" s="174" t="s">
        <v>139</v>
      </c>
      <c r="B500" s="175" t="s">
        <v>0</v>
      </c>
      <c r="C500" s="175" t="s">
        <v>51</v>
      </c>
      <c r="D500" s="176">
        <v>41609</v>
      </c>
      <c r="E500" s="177">
        <f t="shared" si="10"/>
        <v>12</v>
      </c>
      <c r="F500" s="177" t="s">
        <v>111</v>
      </c>
      <c r="G500" s="175" t="s">
        <v>101</v>
      </c>
      <c r="H500" s="175" t="s">
        <v>105</v>
      </c>
      <c r="I500" s="175" t="s">
        <v>33</v>
      </c>
      <c r="J500" s="178">
        <v>548346.99718814401</v>
      </c>
      <c r="K500" s="126"/>
      <c r="L500" s="114"/>
    </row>
    <row r="501" spans="1:12" x14ac:dyDescent="0.2">
      <c r="A501" s="169" t="s">
        <v>139</v>
      </c>
      <c r="B501" s="170" t="s">
        <v>0</v>
      </c>
      <c r="C501" s="170" t="s">
        <v>51</v>
      </c>
      <c r="D501" s="171">
        <v>41640</v>
      </c>
      <c r="E501" s="172">
        <f t="shared" si="10"/>
        <v>1</v>
      </c>
      <c r="F501" s="172" t="s">
        <v>111</v>
      </c>
      <c r="G501" s="170" t="s">
        <v>101</v>
      </c>
      <c r="H501" s="170" t="s">
        <v>105</v>
      </c>
      <c r="I501" s="170" t="s">
        <v>33</v>
      </c>
      <c r="J501" s="173">
        <v>708180.8798732165</v>
      </c>
      <c r="K501" s="126"/>
      <c r="L501" s="114"/>
    </row>
    <row r="502" spans="1:12" x14ac:dyDescent="0.2">
      <c r="A502" s="174" t="s">
        <v>139</v>
      </c>
      <c r="B502" s="175" t="s">
        <v>0</v>
      </c>
      <c r="C502" s="175" t="s">
        <v>51</v>
      </c>
      <c r="D502" s="176">
        <v>41671</v>
      </c>
      <c r="E502" s="177">
        <f t="shared" si="10"/>
        <v>2</v>
      </c>
      <c r="F502" s="177" t="s">
        <v>111</v>
      </c>
      <c r="G502" s="175" t="s">
        <v>101</v>
      </c>
      <c r="H502" s="175" t="s">
        <v>105</v>
      </c>
      <c r="I502" s="175" t="s">
        <v>33</v>
      </c>
      <c r="J502" s="178">
        <v>640010.83732324198</v>
      </c>
      <c r="K502" s="126"/>
      <c r="L502" s="114"/>
    </row>
    <row r="503" spans="1:12" x14ac:dyDescent="0.2">
      <c r="A503" s="169" t="s">
        <v>139</v>
      </c>
      <c r="B503" s="170" t="s">
        <v>0</v>
      </c>
      <c r="C503" s="170" t="s">
        <v>51</v>
      </c>
      <c r="D503" s="171">
        <v>41699</v>
      </c>
      <c r="E503" s="172">
        <f t="shared" si="10"/>
        <v>3</v>
      </c>
      <c r="F503" s="172" t="s">
        <v>111</v>
      </c>
      <c r="G503" s="170" t="s">
        <v>101</v>
      </c>
      <c r="H503" s="170" t="s">
        <v>105</v>
      </c>
      <c r="I503" s="170" t="s">
        <v>33</v>
      </c>
      <c r="J503" s="173">
        <v>667459.8386969011</v>
      </c>
      <c r="K503" s="126"/>
      <c r="L503" s="114"/>
    </row>
    <row r="504" spans="1:12" x14ac:dyDescent="0.2">
      <c r="A504" s="174" t="s">
        <v>139</v>
      </c>
      <c r="B504" s="175" t="s">
        <v>0</v>
      </c>
      <c r="C504" s="175" t="s">
        <v>51</v>
      </c>
      <c r="D504" s="176">
        <v>41730</v>
      </c>
      <c r="E504" s="177">
        <f t="shared" si="10"/>
        <v>4</v>
      </c>
      <c r="F504" s="177" t="s">
        <v>111</v>
      </c>
      <c r="G504" s="175" t="s">
        <v>101</v>
      </c>
      <c r="H504" s="175" t="s">
        <v>105</v>
      </c>
      <c r="I504" s="175" t="s">
        <v>33</v>
      </c>
      <c r="J504" s="178">
        <v>522776.70462318265</v>
      </c>
      <c r="K504" s="126"/>
      <c r="L504" s="114"/>
    </row>
    <row r="505" spans="1:12" x14ac:dyDescent="0.2">
      <c r="A505" s="169" t="s">
        <v>139</v>
      </c>
      <c r="B505" s="170" t="s">
        <v>0</v>
      </c>
      <c r="C505" s="170" t="s">
        <v>51</v>
      </c>
      <c r="D505" s="171">
        <v>41760</v>
      </c>
      <c r="E505" s="172">
        <f t="shared" si="10"/>
        <v>5</v>
      </c>
      <c r="F505" s="172" t="s">
        <v>111</v>
      </c>
      <c r="G505" s="170" t="s">
        <v>101</v>
      </c>
      <c r="H505" s="170" t="s">
        <v>105</v>
      </c>
      <c r="I505" s="170" t="s">
        <v>33</v>
      </c>
      <c r="J505" s="173">
        <v>512724.28996642696</v>
      </c>
      <c r="K505" s="126"/>
      <c r="L505" s="114"/>
    </row>
    <row r="506" spans="1:12" x14ac:dyDescent="0.2">
      <c r="A506" s="174" t="s">
        <v>139</v>
      </c>
      <c r="B506" s="175" t="s">
        <v>0</v>
      </c>
      <c r="C506" s="175" t="s">
        <v>51</v>
      </c>
      <c r="D506" s="176">
        <v>41791</v>
      </c>
      <c r="E506" s="177">
        <f t="shared" si="10"/>
        <v>6</v>
      </c>
      <c r="F506" s="177" t="s">
        <v>111</v>
      </c>
      <c r="G506" s="175" t="s">
        <v>101</v>
      </c>
      <c r="H506" s="175" t="s">
        <v>105</v>
      </c>
      <c r="I506" s="175" t="s">
        <v>33</v>
      </c>
      <c r="J506" s="178">
        <v>505076.6478049407</v>
      </c>
      <c r="K506" s="126"/>
      <c r="L506" s="114"/>
    </row>
    <row r="507" spans="1:12" x14ac:dyDescent="0.2">
      <c r="A507" s="169" t="s">
        <v>139</v>
      </c>
      <c r="B507" s="170" t="s">
        <v>0</v>
      </c>
      <c r="C507" s="170" t="s">
        <v>51</v>
      </c>
      <c r="D507" s="171">
        <v>41456</v>
      </c>
      <c r="E507" s="172">
        <f t="shared" si="10"/>
        <v>7</v>
      </c>
      <c r="F507" s="172" t="s">
        <v>111</v>
      </c>
      <c r="G507" s="170" t="s">
        <v>101</v>
      </c>
      <c r="H507" s="170" t="s">
        <v>104</v>
      </c>
      <c r="I507" s="170" t="s">
        <v>33</v>
      </c>
      <c r="J507" s="173">
        <v>951843.45208066003</v>
      </c>
      <c r="K507" s="126"/>
      <c r="L507" s="114"/>
    </row>
    <row r="508" spans="1:12" x14ac:dyDescent="0.2">
      <c r="A508" s="174" t="s">
        <v>139</v>
      </c>
      <c r="B508" s="175" t="s">
        <v>0</v>
      </c>
      <c r="C508" s="175" t="s">
        <v>51</v>
      </c>
      <c r="D508" s="176">
        <v>41487</v>
      </c>
      <c r="E508" s="177">
        <f t="shared" si="10"/>
        <v>8</v>
      </c>
      <c r="F508" s="177" t="s">
        <v>111</v>
      </c>
      <c r="G508" s="175" t="s">
        <v>101</v>
      </c>
      <c r="H508" s="175" t="s">
        <v>104</v>
      </c>
      <c r="I508" s="175" t="s">
        <v>33</v>
      </c>
      <c r="J508" s="178">
        <v>948078.62865493121</v>
      </c>
      <c r="K508" s="126"/>
      <c r="L508" s="114"/>
    </row>
    <row r="509" spans="1:12" x14ac:dyDescent="0.2">
      <c r="A509" s="169" t="s">
        <v>139</v>
      </c>
      <c r="B509" s="170" t="s">
        <v>0</v>
      </c>
      <c r="C509" s="170" t="s">
        <v>51</v>
      </c>
      <c r="D509" s="171">
        <v>41518</v>
      </c>
      <c r="E509" s="172">
        <f t="shared" si="10"/>
        <v>9</v>
      </c>
      <c r="F509" s="172" t="s">
        <v>111</v>
      </c>
      <c r="G509" s="170" t="s">
        <v>101</v>
      </c>
      <c r="H509" s="170" t="s">
        <v>104</v>
      </c>
      <c r="I509" s="170" t="s">
        <v>33</v>
      </c>
      <c r="J509" s="173">
        <v>839638.14718028437</v>
      </c>
      <c r="K509" s="126"/>
      <c r="L509" s="114"/>
    </row>
    <row r="510" spans="1:12" x14ac:dyDescent="0.2">
      <c r="A510" s="174" t="s">
        <v>139</v>
      </c>
      <c r="B510" s="175" t="s">
        <v>0</v>
      </c>
      <c r="C510" s="175" t="s">
        <v>51</v>
      </c>
      <c r="D510" s="176">
        <v>41548</v>
      </c>
      <c r="E510" s="177">
        <f t="shared" si="10"/>
        <v>10</v>
      </c>
      <c r="F510" s="177" t="s">
        <v>111</v>
      </c>
      <c r="G510" s="175" t="s">
        <v>101</v>
      </c>
      <c r="H510" s="175" t="s">
        <v>104</v>
      </c>
      <c r="I510" s="175" t="s">
        <v>33</v>
      </c>
      <c r="J510" s="178">
        <v>837761.61547412642</v>
      </c>
      <c r="K510" s="126"/>
      <c r="L510" s="114"/>
    </row>
    <row r="511" spans="1:12" x14ac:dyDescent="0.2">
      <c r="A511" s="169" t="s">
        <v>139</v>
      </c>
      <c r="B511" s="170" t="s">
        <v>0</v>
      </c>
      <c r="C511" s="170" t="s">
        <v>51</v>
      </c>
      <c r="D511" s="171">
        <v>41579</v>
      </c>
      <c r="E511" s="172">
        <f t="shared" si="10"/>
        <v>11</v>
      </c>
      <c r="F511" s="172" t="s">
        <v>111</v>
      </c>
      <c r="G511" s="170" t="s">
        <v>101</v>
      </c>
      <c r="H511" s="170" t="s">
        <v>104</v>
      </c>
      <c r="I511" s="170" t="s">
        <v>33</v>
      </c>
      <c r="J511" s="173">
        <v>825905.84054225881</v>
      </c>
      <c r="K511" s="126"/>
      <c r="L511" s="114"/>
    </row>
    <row r="512" spans="1:12" x14ac:dyDescent="0.2">
      <c r="A512" s="174" t="s">
        <v>139</v>
      </c>
      <c r="B512" s="175" t="s">
        <v>0</v>
      </c>
      <c r="C512" s="175" t="s">
        <v>51</v>
      </c>
      <c r="D512" s="176">
        <v>41609</v>
      </c>
      <c r="E512" s="177">
        <f t="shared" si="10"/>
        <v>12</v>
      </c>
      <c r="F512" s="177" t="s">
        <v>111</v>
      </c>
      <c r="G512" s="175" t="s">
        <v>101</v>
      </c>
      <c r="H512" s="175" t="s">
        <v>104</v>
      </c>
      <c r="I512" s="175" t="s">
        <v>33</v>
      </c>
      <c r="J512" s="178">
        <v>862303.26656136638</v>
      </c>
      <c r="K512" s="126"/>
      <c r="L512" s="114"/>
    </row>
    <row r="513" spans="1:12" x14ac:dyDescent="0.2">
      <c r="A513" s="169" t="s">
        <v>139</v>
      </c>
      <c r="B513" s="170" t="s">
        <v>0</v>
      </c>
      <c r="C513" s="170" t="s">
        <v>51</v>
      </c>
      <c r="D513" s="171">
        <v>41640</v>
      </c>
      <c r="E513" s="172">
        <f t="shared" si="10"/>
        <v>1</v>
      </c>
      <c r="F513" s="172" t="s">
        <v>111</v>
      </c>
      <c r="G513" s="170" t="s">
        <v>101</v>
      </c>
      <c r="H513" s="170" t="s">
        <v>104</v>
      </c>
      <c r="I513" s="170" t="s">
        <v>33</v>
      </c>
      <c r="J513" s="173">
        <v>1253846.7036352013</v>
      </c>
      <c r="K513" s="126"/>
      <c r="L513" s="114"/>
    </row>
    <row r="514" spans="1:12" x14ac:dyDescent="0.2">
      <c r="A514" s="174" t="s">
        <v>139</v>
      </c>
      <c r="B514" s="175" t="s">
        <v>0</v>
      </c>
      <c r="C514" s="175" t="s">
        <v>51</v>
      </c>
      <c r="D514" s="176">
        <v>41671</v>
      </c>
      <c r="E514" s="177">
        <f t="shared" si="10"/>
        <v>2</v>
      </c>
      <c r="F514" s="177" t="s">
        <v>111</v>
      </c>
      <c r="G514" s="175" t="s">
        <v>101</v>
      </c>
      <c r="H514" s="175" t="s">
        <v>104</v>
      </c>
      <c r="I514" s="175" t="s">
        <v>33</v>
      </c>
      <c r="J514" s="178">
        <v>1118819.7752297593</v>
      </c>
      <c r="K514" s="126"/>
      <c r="L514" s="114"/>
    </row>
    <row r="515" spans="1:12" x14ac:dyDescent="0.2">
      <c r="A515" s="169" t="s">
        <v>139</v>
      </c>
      <c r="B515" s="170" t="s">
        <v>0</v>
      </c>
      <c r="C515" s="170" t="s">
        <v>51</v>
      </c>
      <c r="D515" s="171">
        <v>41699</v>
      </c>
      <c r="E515" s="172">
        <f t="shared" si="10"/>
        <v>3</v>
      </c>
      <c r="F515" s="172" t="s">
        <v>111</v>
      </c>
      <c r="G515" s="170" t="s">
        <v>101</v>
      </c>
      <c r="H515" s="170" t="s">
        <v>104</v>
      </c>
      <c r="I515" s="170" t="s">
        <v>33</v>
      </c>
      <c r="J515" s="173">
        <v>1243211.3255661349</v>
      </c>
      <c r="K515" s="126"/>
      <c r="L515" s="114"/>
    </row>
    <row r="516" spans="1:12" x14ac:dyDescent="0.2">
      <c r="A516" s="174" t="s">
        <v>139</v>
      </c>
      <c r="B516" s="175" t="s">
        <v>0</v>
      </c>
      <c r="C516" s="175" t="s">
        <v>51</v>
      </c>
      <c r="D516" s="176">
        <v>41730</v>
      </c>
      <c r="E516" s="177">
        <f t="shared" si="10"/>
        <v>4</v>
      </c>
      <c r="F516" s="177" t="s">
        <v>111</v>
      </c>
      <c r="G516" s="175" t="s">
        <v>101</v>
      </c>
      <c r="H516" s="175" t="s">
        <v>104</v>
      </c>
      <c r="I516" s="175" t="s">
        <v>33</v>
      </c>
      <c r="J516" s="178">
        <v>873553.17312709882</v>
      </c>
      <c r="K516" s="126"/>
      <c r="L516" s="114"/>
    </row>
    <row r="517" spans="1:12" x14ac:dyDescent="0.2">
      <c r="A517" s="169" t="s">
        <v>139</v>
      </c>
      <c r="B517" s="170" t="s">
        <v>0</v>
      </c>
      <c r="C517" s="170" t="s">
        <v>51</v>
      </c>
      <c r="D517" s="171">
        <v>41760</v>
      </c>
      <c r="E517" s="172">
        <f t="shared" si="10"/>
        <v>5</v>
      </c>
      <c r="F517" s="172" t="s">
        <v>111</v>
      </c>
      <c r="G517" s="170" t="s">
        <v>101</v>
      </c>
      <c r="H517" s="170" t="s">
        <v>104</v>
      </c>
      <c r="I517" s="170" t="s">
        <v>33</v>
      </c>
      <c r="J517" s="173">
        <v>904225.09532840759</v>
      </c>
      <c r="K517" s="126"/>
      <c r="L517" s="114"/>
    </row>
    <row r="518" spans="1:12" x14ac:dyDescent="0.2">
      <c r="A518" s="174" t="s">
        <v>139</v>
      </c>
      <c r="B518" s="175" t="s">
        <v>0</v>
      </c>
      <c r="C518" s="175" t="s">
        <v>51</v>
      </c>
      <c r="D518" s="176">
        <v>41791</v>
      </c>
      <c r="E518" s="177">
        <f t="shared" si="10"/>
        <v>6</v>
      </c>
      <c r="F518" s="177" t="s">
        <v>111</v>
      </c>
      <c r="G518" s="175" t="s">
        <v>101</v>
      </c>
      <c r="H518" s="175" t="s">
        <v>104</v>
      </c>
      <c r="I518" s="175" t="s">
        <v>33</v>
      </c>
      <c r="J518" s="178">
        <v>871415.10053497902</v>
      </c>
      <c r="K518" s="126"/>
      <c r="L518" s="114"/>
    </row>
    <row r="519" spans="1:12" x14ac:dyDescent="0.2">
      <c r="A519" s="169" t="s">
        <v>139</v>
      </c>
      <c r="B519" s="170" t="s">
        <v>0</v>
      </c>
      <c r="C519" s="170" t="s">
        <v>51</v>
      </c>
      <c r="D519" s="171">
        <v>41456</v>
      </c>
      <c r="E519" s="172">
        <f t="shared" si="10"/>
        <v>7</v>
      </c>
      <c r="F519" s="172" t="s">
        <v>111</v>
      </c>
      <c r="G519" s="170" t="s">
        <v>103</v>
      </c>
      <c r="H519" s="170" t="s">
        <v>105</v>
      </c>
      <c r="I519" s="170" t="s">
        <v>33</v>
      </c>
      <c r="J519" s="173">
        <v>1297406.74054068</v>
      </c>
      <c r="K519" s="126"/>
      <c r="L519" s="114"/>
    </row>
    <row r="520" spans="1:12" x14ac:dyDescent="0.2">
      <c r="A520" s="174" t="s">
        <v>139</v>
      </c>
      <c r="B520" s="175" t="s">
        <v>0</v>
      </c>
      <c r="C520" s="175" t="s">
        <v>51</v>
      </c>
      <c r="D520" s="176">
        <v>41487</v>
      </c>
      <c r="E520" s="177">
        <f t="shared" si="10"/>
        <v>8</v>
      </c>
      <c r="F520" s="177" t="s">
        <v>111</v>
      </c>
      <c r="G520" s="175" t="s">
        <v>103</v>
      </c>
      <c r="H520" s="175" t="s">
        <v>105</v>
      </c>
      <c r="I520" s="175" t="s">
        <v>33</v>
      </c>
      <c r="J520" s="178">
        <v>1246732.403197204</v>
      </c>
      <c r="K520" s="126"/>
      <c r="L520" s="114"/>
    </row>
    <row r="521" spans="1:12" x14ac:dyDescent="0.2">
      <c r="A521" s="169" t="s">
        <v>139</v>
      </c>
      <c r="B521" s="170" t="s">
        <v>0</v>
      </c>
      <c r="C521" s="170" t="s">
        <v>51</v>
      </c>
      <c r="D521" s="171">
        <v>41518</v>
      </c>
      <c r="E521" s="172">
        <f t="shared" si="10"/>
        <v>9</v>
      </c>
      <c r="F521" s="172" t="s">
        <v>111</v>
      </c>
      <c r="G521" s="170" t="s">
        <v>103</v>
      </c>
      <c r="H521" s="170" t="s">
        <v>105</v>
      </c>
      <c r="I521" s="170" t="s">
        <v>33</v>
      </c>
      <c r="J521" s="173">
        <v>1261003.9380338399</v>
      </c>
      <c r="K521" s="126"/>
      <c r="L521" s="114"/>
    </row>
    <row r="522" spans="1:12" x14ac:dyDescent="0.2">
      <c r="A522" s="174" t="s">
        <v>139</v>
      </c>
      <c r="B522" s="175" t="s">
        <v>0</v>
      </c>
      <c r="C522" s="175" t="s">
        <v>51</v>
      </c>
      <c r="D522" s="176">
        <v>41548</v>
      </c>
      <c r="E522" s="177">
        <f t="shared" si="10"/>
        <v>10</v>
      </c>
      <c r="F522" s="177" t="s">
        <v>111</v>
      </c>
      <c r="G522" s="175" t="s">
        <v>103</v>
      </c>
      <c r="H522" s="175" t="s">
        <v>105</v>
      </c>
      <c r="I522" s="175" t="s">
        <v>33</v>
      </c>
      <c r="J522" s="178">
        <v>1179821.26796688</v>
      </c>
      <c r="K522" s="126"/>
      <c r="L522" s="114"/>
    </row>
    <row r="523" spans="1:12" x14ac:dyDescent="0.2">
      <c r="A523" s="169" t="s">
        <v>139</v>
      </c>
      <c r="B523" s="170" t="s">
        <v>0</v>
      </c>
      <c r="C523" s="170" t="s">
        <v>51</v>
      </c>
      <c r="D523" s="171">
        <v>41579</v>
      </c>
      <c r="E523" s="172">
        <f t="shared" si="10"/>
        <v>11</v>
      </c>
      <c r="F523" s="172" t="s">
        <v>111</v>
      </c>
      <c r="G523" s="170" t="s">
        <v>103</v>
      </c>
      <c r="H523" s="170" t="s">
        <v>105</v>
      </c>
      <c r="I523" s="170" t="s">
        <v>33</v>
      </c>
      <c r="J523" s="173">
        <v>1225043.3422285519</v>
      </c>
      <c r="K523" s="126"/>
      <c r="L523" s="114"/>
    </row>
    <row r="524" spans="1:12" x14ac:dyDescent="0.2">
      <c r="A524" s="174" t="s">
        <v>139</v>
      </c>
      <c r="B524" s="175" t="s">
        <v>0</v>
      </c>
      <c r="C524" s="175" t="s">
        <v>51</v>
      </c>
      <c r="D524" s="176">
        <v>41609</v>
      </c>
      <c r="E524" s="177">
        <f t="shared" si="10"/>
        <v>12</v>
      </c>
      <c r="F524" s="177" t="s">
        <v>111</v>
      </c>
      <c r="G524" s="175" t="s">
        <v>103</v>
      </c>
      <c r="H524" s="175" t="s">
        <v>105</v>
      </c>
      <c r="I524" s="175" t="s">
        <v>33</v>
      </c>
      <c r="J524" s="178">
        <v>1129962.8956686843</v>
      </c>
      <c r="K524" s="126"/>
      <c r="L524" s="114"/>
    </row>
    <row r="525" spans="1:12" x14ac:dyDescent="0.2">
      <c r="A525" s="169" t="s">
        <v>139</v>
      </c>
      <c r="B525" s="170" t="s">
        <v>0</v>
      </c>
      <c r="C525" s="170" t="s">
        <v>51</v>
      </c>
      <c r="D525" s="171">
        <v>41640</v>
      </c>
      <c r="E525" s="172">
        <f t="shared" si="10"/>
        <v>1</v>
      </c>
      <c r="F525" s="172" t="s">
        <v>111</v>
      </c>
      <c r="G525" s="170" t="s">
        <v>103</v>
      </c>
      <c r="H525" s="170" t="s">
        <v>105</v>
      </c>
      <c r="I525" s="170" t="s">
        <v>33</v>
      </c>
      <c r="J525" s="173">
        <v>1834971.6304940018</v>
      </c>
      <c r="K525" s="126"/>
      <c r="L525" s="114"/>
    </row>
    <row r="526" spans="1:12" x14ac:dyDescent="0.2">
      <c r="A526" s="174" t="s">
        <v>139</v>
      </c>
      <c r="B526" s="175" t="s">
        <v>0</v>
      </c>
      <c r="C526" s="175" t="s">
        <v>51</v>
      </c>
      <c r="D526" s="176">
        <v>41671</v>
      </c>
      <c r="E526" s="177">
        <f t="shared" si="10"/>
        <v>2</v>
      </c>
      <c r="F526" s="177" t="s">
        <v>111</v>
      </c>
      <c r="G526" s="175" t="s">
        <v>103</v>
      </c>
      <c r="H526" s="175" t="s">
        <v>105</v>
      </c>
      <c r="I526" s="175" t="s">
        <v>33</v>
      </c>
      <c r="J526" s="178">
        <v>1482921.3921540482</v>
      </c>
      <c r="K526" s="126"/>
      <c r="L526" s="114"/>
    </row>
    <row r="527" spans="1:12" x14ac:dyDescent="0.2">
      <c r="A527" s="169" t="s">
        <v>139</v>
      </c>
      <c r="B527" s="170" t="s">
        <v>0</v>
      </c>
      <c r="C527" s="170" t="s">
        <v>51</v>
      </c>
      <c r="D527" s="171">
        <v>41699</v>
      </c>
      <c r="E527" s="172">
        <f t="shared" si="10"/>
        <v>3</v>
      </c>
      <c r="F527" s="172" t="s">
        <v>111</v>
      </c>
      <c r="G527" s="170" t="s">
        <v>103</v>
      </c>
      <c r="H527" s="170" t="s">
        <v>105</v>
      </c>
      <c r="I527" s="170" t="s">
        <v>33</v>
      </c>
      <c r="J527" s="173">
        <v>1660344.4743205321</v>
      </c>
      <c r="K527" s="126"/>
      <c r="L527" s="114"/>
    </row>
    <row r="528" spans="1:12" x14ac:dyDescent="0.2">
      <c r="A528" s="174" t="s">
        <v>139</v>
      </c>
      <c r="B528" s="175" t="s">
        <v>0</v>
      </c>
      <c r="C528" s="175" t="s">
        <v>51</v>
      </c>
      <c r="D528" s="176">
        <v>41730</v>
      </c>
      <c r="E528" s="177">
        <f t="shared" si="10"/>
        <v>4</v>
      </c>
      <c r="F528" s="177" t="s">
        <v>111</v>
      </c>
      <c r="G528" s="175" t="s">
        <v>103</v>
      </c>
      <c r="H528" s="175" t="s">
        <v>105</v>
      </c>
      <c r="I528" s="175" t="s">
        <v>33</v>
      </c>
      <c r="J528" s="178">
        <v>1113082.4783076462</v>
      </c>
      <c r="K528" s="126"/>
      <c r="L528" s="114"/>
    </row>
    <row r="529" spans="1:12" x14ac:dyDescent="0.2">
      <c r="A529" s="169" t="s">
        <v>139</v>
      </c>
      <c r="B529" s="170" t="s">
        <v>0</v>
      </c>
      <c r="C529" s="170" t="s">
        <v>51</v>
      </c>
      <c r="D529" s="171">
        <v>41760</v>
      </c>
      <c r="E529" s="172">
        <f t="shared" si="10"/>
        <v>5</v>
      </c>
      <c r="F529" s="172" t="s">
        <v>111</v>
      </c>
      <c r="G529" s="170" t="s">
        <v>103</v>
      </c>
      <c r="H529" s="170" t="s">
        <v>105</v>
      </c>
      <c r="I529" s="170" t="s">
        <v>33</v>
      </c>
      <c r="J529" s="173">
        <v>1161768.9546225839</v>
      </c>
      <c r="K529" s="126"/>
      <c r="L529" s="114"/>
    </row>
    <row r="530" spans="1:12" x14ac:dyDescent="0.2">
      <c r="A530" s="174" t="s">
        <v>139</v>
      </c>
      <c r="B530" s="175" t="s">
        <v>0</v>
      </c>
      <c r="C530" s="175" t="s">
        <v>51</v>
      </c>
      <c r="D530" s="176">
        <v>41791</v>
      </c>
      <c r="E530" s="177">
        <f t="shared" si="10"/>
        <v>6</v>
      </c>
      <c r="F530" s="177" t="s">
        <v>111</v>
      </c>
      <c r="G530" s="175" t="s">
        <v>103</v>
      </c>
      <c r="H530" s="175" t="s">
        <v>105</v>
      </c>
      <c r="I530" s="175" t="s">
        <v>33</v>
      </c>
      <c r="J530" s="178">
        <v>1224249.1339697081</v>
      </c>
      <c r="K530" s="126"/>
      <c r="L530" s="114"/>
    </row>
    <row r="531" spans="1:12" x14ac:dyDescent="0.2">
      <c r="A531" s="169" t="s">
        <v>139</v>
      </c>
      <c r="B531" s="170" t="s">
        <v>0</v>
      </c>
      <c r="C531" s="170" t="s">
        <v>64</v>
      </c>
      <c r="D531" s="171">
        <v>41456</v>
      </c>
      <c r="E531" s="172">
        <f>MONTH(D531)</f>
        <v>7</v>
      </c>
      <c r="F531" s="172" t="s">
        <v>111</v>
      </c>
      <c r="G531" s="170" t="s">
        <v>102</v>
      </c>
      <c r="H531" s="170" t="s">
        <v>105</v>
      </c>
      <c r="I531" s="170" t="s">
        <v>33</v>
      </c>
      <c r="J531" s="173">
        <v>2439885.8439482502</v>
      </c>
      <c r="K531" s="126"/>
      <c r="L531" s="114"/>
    </row>
    <row r="532" spans="1:12" x14ac:dyDescent="0.2">
      <c r="A532" s="174" t="s">
        <v>139</v>
      </c>
      <c r="B532" s="175" t="s">
        <v>0</v>
      </c>
      <c r="C532" s="175" t="s">
        <v>64</v>
      </c>
      <c r="D532" s="176">
        <v>41487</v>
      </c>
      <c r="E532" s="177">
        <f t="shared" ref="E532:E590" si="11">MONTH(D532)</f>
        <v>8</v>
      </c>
      <c r="F532" s="177" t="s">
        <v>111</v>
      </c>
      <c r="G532" s="175" t="s">
        <v>102</v>
      </c>
      <c r="H532" s="175" t="s">
        <v>105</v>
      </c>
      <c r="I532" s="175" t="s">
        <v>33</v>
      </c>
      <c r="J532" s="178">
        <v>2069958.7336024998</v>
      </c>
      <c r="K532" s="126"/>
      <c r="L532" s="114"/>
    </row>
    <row r="533" spans="1:12" x14ac:dyDescent="0.2">
      <c r="A533" s="169" t="s">
        <v>139</v>
      </c>
      <c r="B533" s="170" t="s">
        <v>0</v>
      </c>
      <c r="C533" s="170" t="s">
        <v>64</v>
      </c>
      <c r="D533" s="171">
        <v>41518</v>
      </c>
      <c r="E533" s="172">
        <f t="shared" si="11"/>
        <v>9</v>
      </c>
      <c r="F533" s="172" t="s">
        <v>111</v>
      </c>
      <c r="G533" s="170" t="s">
        <v>102</v>
      </c>
      <c r="H533" s="170" t="s">
        <v>105</v>
      </c>
      <c r="I533" s="170" t="s">
        <v>33</v>
      </c>
      <c r="J533" s="173">
        <v>2209497.7676836252</v>
      </c>
      <c r="K533" s="126"/>
      <c r="L533" s="114"/>
    </row>
    <row r="534" spans="1:12" x14ac:dyDescent="0.2">
      <c r="A534" s="174" t="s">
        <v>139</v>
      </c>
      <c r="B534" s="175" t="s">
        <v>0</v>
      </c>
      <c r="C534" s="175" t="s">
        <v>64</v>
      </c>
      <c r="D534" s="176">
        <v>41548</v>
      </c>
      <c r="E534" s="177">
        <f t="shared" si="11"/>
        <v>10</v>
      </c>
      <c r="F534" s="177" t="s">
        <v>111</v>
      </c>
      <c r="G534" s="175" t="s">
        <v>102</v>
      </c>
      <c r="H534" s="175" t="s">
        <v>105</v>
      </c>
      <c r="I534" s="175" t="s">
        <v>33</v>
      </c>
      <c r="J534" s="178">
        <v>2131961.0649809996</v>
      </c>
      <c r="K534" s="126"/>
      <c r="L534" s="114"/>
    </row>
    <row r="535" spans="1:12" x14ac:dyDescent="0.2">
      <c r="A535" s="169" t="s">
        <v>139</v>
      </c>
      <c r="B535" s="170" t="s">
        <v>0</v>
      </c>
      <c r="C535" s="170" t="s">
        <v>64</v>
      </c>
      <c r="D535" s="171">
        <v>41579</v>
      </c>
      <c r="E535" s="172">
        <f t="shared" si="11"/>
        <v>11</v>
      </c>
      <c r="F535" s="172" t="s">
        <v>111</v>
      </c>
      <c r="G535" s="170" t="s">
        <v>102</v>
      </c>
      <c r="H535" s="170" t="s">
        <v>105</v>
      </c>
      <c r="I535" s="170" t="s">
        <v>33</v>
      </c>
      <c r="J535" s="173">
        <v>1933724.25794625</v>
      </c>
      <c r="K535" s="126"/>
      <c r="L535" s="114"/>
    </row>
    <row r="536" spans="1:12" x14ac:dyDescent="0.2">
      <c r="A536" s="174" t="s">
        <v>139</v>
      </c>
      <c r="B536" s="175" t="s">
        <v>0</v>
      </c>
      <c r="C536" s="175" t="s">
        <v>64</v>
      </c>
      <c r="D536" s="176">
        <v>41609</v>
      </c>
      <c r="E536" s="177">
        <f t="shared" si="11"/>
        <v>12</v>
      </c>
      <c r="F536" s="177" t="s">
        <v>111</v>
      </c>
      <c r="G536" s="175" t="s">
        <v>102</v>
      </c>
      <c r="H536" s="175" t="s">
        <v>105</v>
      </c>
      <c r="I536" s="175" t="s">
        <v>33</v>
      </c>
      <c r="J536" s="178">
        <v>2147472.275895</v>
      </c>
      <c r="K536" s="126"/>
      <c r="L536" s="114"/>
    </row>
    <row r="537" spans="1:12" x14ac:dyDescent="0.2">
      <c r="A537" s="169" t="s">
        <v>139</v>
      </c>
      <c r="B537" s="170" t="s">
        <v>0</v>
      </c>
      <c r="C537" s="170" t="s">
        <v>64</v>
      </c>
      <c r="D537" s="171">
        <v>41640</v>
      </c>
      <c r="E537" s="172">
        <f t="shared" si="11"/>
        <v>1</v>
      </c>
      <c r="F537" s="172" t="s">
        <v>111</v>
      </c>
      <c r="G537" s="170" t="s">
        <v>102</v>
      </c>
      <c r="H537" s="170" t="s">
        <v>105</v>
      </c>
      <c r="I537" s="170" t="s">
        <v>33</v>
      </c>
      <c r="J537" s="173">
        <v>2981782.90809</v>
      </c>
      <c r="K537" s="126"/>
      <c r="L537" s="114"/>
    </row>
    <row r="538" spans="1:12" x14ac:dyDescent="0.2">
      <c r="A538" s="174" t="s">
        <v>139</v>
      </c>
      <c r="B538" s="175" t="s">
        <v>0</v>
      </c>
      <c r="C538" s="175" t="s">
        <v>64</v>
      </c>
      <c r="D538" s="176">
        <v>41671</v>
      </c>
      <c r="E538" s="177">
        <f t="shared" si="11"/>
        <v>2</v>
      </c>
      <c r="F538" s="177" t="s">
        <v>111</v>
      </c>
      <c r="G538" s="175" t="s">
        <v>102</v>
      </c>
      <c r="H538" s="175" t="s">
        <v>105</v>
      </c>
      <c r="I538" s="175" t="s">
        <v>33</v>
      </c>
      <c r="J538" s="178">
        <v>2090550.4084649999</v>
      </c>
      <c r="K538" s="126"/>
      <c r="L538" s="114"/>
    </row>
    <row r="539" spans="1:12" x14ac:dyDescent="0.2">
      <c r="A539" s="169" t="s">
        <v>139</v>
      </c>
      <c r="B539" s="170" t="s">
        <v>0</v>
      </c>
      <c r="C539" s="170" t="s">
        <v>64</v>
      </c>
      <c r="D539" s="171">
        <v>41699</v>
      </c>
      <c r="E539" s="172">
        <f t="shared" si="11"/>
        <v>3</v>
      </c>
      <c r="F539" s="172" t="s">
        <v>111</v>
      </c>
      <c r="G539" s="170" t="s">
        <v>102</v>
      </c>
      <c r="H539" s="170" t="s">
        <v>105</v>
      </c>
      <c r="I539" s="170" t="s">
        <v>33</v>
      </c>
      <c r="J539" s="173">
        <v>2633205.7530198749</v>
      </c>
      <c r="K539" s="126"/>
      <c r="L539" s="114"/>
    </row>
    <row r="540" spans="1:12" x14ac:dyDescent="0.2">
      <c r="A540" s="174" t="s">
        <v>139</v>
      </c>
      <c r="B540" s="175" t="s">
        <v>0</v>
      </c>
      <c r="C540" s="175" t="s">
        <v>64</v>
      </c>
      <c r="D540" s="176">
        <v>41730</v>
      </c>
      <c r="E540" s="177">
        <f t="shared" si="11"/>
        <v>4</v>
      </c>
      <c r="F540" s="177" t="s">
        <v>111</v>
      </c>
      <c r="G540" s="175" t="s">
        <v>102</v>
      </c>
      <c r="H540" s="175" t="s">
        <v>105</v>
      </c>
      <c r="I540" s="175" t="s">
        <v>33</v>
      </c>
      <c r="J540" s="178">
        <v>2356889.5272892499</v>
      </c>
      <c r="K540" s="126"/>
      <c r="L540" s="114"/>
    </row>
    <row r="541" spans="1:12" x14ac:dyDescent="0.2">
      <c r="A541" s="169" t="s">
        <v>139</v>
      </c>
      <c r="B541" s="170" t="s">
        <v>0</v>
      </c>
      <c r="C541" s="170" t="s">
        <v>64</v>
      </c>
      <c r="D541" s="171">
        <v>41760</v>
      </c>
      <c r="E541" s="172">
        <f t="shared" si="11"/>
        <v>5</v>
      </c>
      <c r="F541" s="172" t="s">
        <v>111</v>
      </c>
      <c r="G541" s="170" t="s">
        <v>102</v>
      </c>
      <c r="H541" s="170" t="s">
        <v>105</v>
      </c>
      <c r="I541" s="170" t="s">
        <v>33</v>
      </c>
      <c r="J541" s="173">
        <v>2084390.0351099998</v>
      </c>
      <c r="K541" s="126"/>
      <c r="L541" s="114"/>
    </row>
    <row r="542" spans="1:12" x14ac:dyDescent="0.2">
      <c r="A542" s="174" t="s">
        <v>139</v>
      </c>
      <c r="B542" s="175" t="s">
        <v>0</v>
      </c>
      <c r="C542" s="175" t="s">
        <v>64</v>
      </c>
      <c r="D542" s="176">
        <v>41791</v>
      </c>
      <c r="E542" s="177">
        <f t="shared" si="11"/>
        <v>6</v>
      </c>
      <c r="F542" s="177" t="s">
        <v>111</v>
      </c>
      <c r="G542" s="175" t="s">
        <v>102</v>
      </c>
      <c r="H542" s="175" t="s">
        <v>105</v>
      </c>
      <c r="I542" s="175" t="s">
        <v>33</v>
      </c>
      <c r="J542" s="178">
        <v>2138384.6289562499</v>
      </c>
      <c r="K542" s="126"/>
      <c r="L542" s="114"/>
    </row>
    <row r="543" spans="1:12" x14ac:dyDescent="0.2">
      <c r="A543" s="169" t="s">
        <v>139</v>
      </c>
      <c r="B543" s="170" t="s">
        <v>0</v>
      </c>
      <c r="C543" s="170" t="s">
        <v>64</v>
      </c>
      <c r="D543" s="171">
        <v>41456</v>
      </c>
      <c r="E543" s="172">
        <f t="shared" si="11"/>
        <v>7</v>
      </c>
      <c r="F543" s="172" t="s">
        <v>111</v>
      </c>
      <c r="G543" s="170" t="s">
        <v>102</v>
      </c>
      <c r="H543" s="170" t="s">
        <v>104</v>
      </c>
      <c r="I543" s="170" t="s">
        <v>33</v>
      </c>
      <c r="J543" s="173">
        <v>5139211.1177422497</v>
      </c>
      <c r="K543" s="126"/>
      <c r="L543" s="114"/>
    </row>
    <row r="544" spans="1:12" x14ac:dyDescent="0.2">
      <c r="A544" s="174" t="s">
        <v>139</v>
      </c>
      <c r="B544" s="175" t="s">
        <v>0</v>
      </c>
      <c r="C544" s="175" t="s">
        <v>64</v>
      </c>
      <c r="D544" s="176">
        <v>41487</v>
      </c>
      <c r="E544" s="177">
        <f t="shared" si="11"/>
        <v>8</v>
      </c>
      <c r="F544" s="177" t="s">
        <v>111</v>
      </c>
      <c r="G544" s="175" t="s">
        <v>102</v>
      </c>
      <c r="H544" s="175" t="s">
        <v>104</v>
      </c>
      <c r="I544" s="175" t="s">
        <v>33</v>
      </c>
      <c r="J544" s="178">
        <v>3946004.6255270001</v>
      </c>
      <c r="K544" s="126"/>
      <c r="L544" s="114"/>
    </row>
    <row r="545" spans="1:12" x14ac:dyDescent="0.2">
      <c r="A545" s="169" t="s">
        <v>139</v>
      </c>
      <c r="B545" s="170" t="s">
        <v>0</v>
      </c>
      <c r="C545" s="170" t="s">
        <v>64</v>
      </c>
      <c r="D545" s="171">
        <v>41518</v>
      </c>
      <c r="E545" s="172">
        <f t="shared" si="11"/>
        <v>9</v>
      </c>
      <c r="F545" s="172" t="s">
        <v>111</v>
      </c>
      <c r="G545" s="170" t="s">
        <v>102</v>
      </c>
      <c r="H545" s="170" t="s">
        <v>104</v>
      </c>
      <c r="I545" s="170" t="s">
        <v>33</v>
      </c>
      <c r="J545" s="173">
        <v>4346383.9848317504</v>
      </c>
      <c r="K545" s="126"/>
      <c r="L545" s="114"/>
    </row>
    <row r="546" spans="1:12" x14ac:dyDescent="0.2">
      <c r="A546" s="174" t="s">
        <v>139</v>
      </c>
      <c r="B546" s="175" t="s">
        <v>0</v>
      </c>
      <c r="C546" s="175" t="s">
        <v>64</v>
      </c>
      <c r="D546" s="176">
        <v>41548</v>
      </c>
      <c r="E546" s="177">
        <f t="shared" si="11"/>
        <v>10</v>
      </c>
      <c r="F546" s="177" t="s">
        <v>111</v>
      </c>
      <c r="G546" s="175" t="s">
        <v>102</v>
      </c>
      <c r="H546" s="175" t="s">
        <v>104</v>
      </c>
      <c r="I546" s="175" t="s">
        <v>33</v>
      </c>
      <c r="J546" s="178">
        <v>4282440.7928499999</v>
      </c>
      <c r="K546" s="126"/>
      <c r="L546" s="114"/>
    </row>
    <row r="547" spans="1:12" x14ac:dyDescent="0.2">
      <c r="A547" s="169" t="s">
        <v>139</v>
      </c>
      <c r="B547" s="170" t="s">
        <v>0</v>
      </c>
      <c r="C547" s="170" t="s">
        <v>64</v>
      </c>
      <c r="D547" s="171">
        <v>41579</v>
      </c>
      <c r="E547" s="172">
        <f t="shared" si="11"/>
        <v>11</v>
      </c>
      <c r="F547" s="172" t="s">
        <v>111</v>
      </c>
      <c r="G547" s="170" t="s">
        <v>102</v>
      </c>
      <c r="H547" s="170" t="s">
        <v>104</v>
      </c>
      <c r="I547" s="170" t="s">
        <v>33</v>
      </c>
      <c r="J547" s="173">
        <v>4041128.2704065</v>
      </c>
      <c r="K547" s="126"/>
      <c r="L547" s="114"/>
    </row>
    <row r="548" spans="1:12" x14ac:dyDescent="0.2">
      <c r="A548" s="174" t="s">
        <v>139</v>
      </c>
      <c r="B548" s="175" t="s">
        <v>0</v>
      </c>
      <c r="C548" s="175" t="s">
        <v>64</v>
      </c>
      <c r="D548" s="176">
        <v>41609</v>
      </c>
      <c r="E548" s="177">
        <f t="shared" si="11"/>
        <v>12</v>
      </c>
      <c r="F548" s="177" t="s">
        <v>111</v>
      </c>
      <c r="G548" s="175" t="s">
        <v>102</v>
      </c>
      <c r="H548" s="175" t="s">
        <v>104</v>
      </c>
      <c r="I548" s="175" t="s">
        <v>33</v>
      </c>
      <c r="J548" s="178">
        <v>4489049.242656</v>
      </c>
      <c r="K548" s="126"/>
      <c r="L548" s="114"/>
    </row>
    <row r="549" spans="1:12" x14ac:dyDescent="0.2">
      <c r="A549" s="169" t="s">
        <v>139</v>
      </c>
      <c r="B549" s="170" t="s">
        <v>0</v>
      </c>
      <c r="C549" s="170" t="s">
        <v>64</v>
      </c>
      <c r="D549" s="171">
        <v>41640</v>
      </c>
      <c r="E549" s="172">
        <f t="shared" si="11"/>
        <v>1</v>
      </c>
      <c r="F549" s="172" t="s">
        <v>111</v>
      </c>
      <c r="G549" s="170" t="s">
        <v>102</v>
      </c>
      <c r="H549" s="170" t="s">
        <v>104</v>
      </c>
      <c r="I549" s="170" t="s">
        <v>33</v>
      </c>
      <c r="J549" s="173">
        <v>6198904.3672349993</v>
      </c>
      <c r="K549" s="126"/>
      <c r="L549" s="114"/>
    </row>
    <row r="550" spans="1:12" x14ac:dyDescent="0.2">
      <c r="A550" s="174" t="s">
        <v>139</v>
      </c>
      <c r="B550" s="175" t="s">
        <v>0</v>
      </c>
      <c r="C550" s="175" t="s">
        <v>64</v>
      </c>
      <c r="D550" s="176">
        <v>41671</v>
      </c>
      <c r="E550" s="177">
        <f t="shared" si="11"/>
        <v>2</v>
      </c>
      <c r="F550" s="177" t="s">
        <v>111</v>
      </c>
      <c r="G550" s="175" t="s">
        <v>102</v>
      </c>
      <c r="H550" s="175" t="s">
        <v>104</v>
      </c>
      <c r="I550" s="175" t="s">
        <v>33</v>
      </c>
      <c r="J550" s="178">
        <v>4648888.2965024998</v>
      </c>
      <c r="K550" s="126"/>
      <c r="L550" s="114"/>
    </row>
    <row r="551" spans="1:12" x14ac:dyDescent="0.2">
      <c r="A551" s="169" t="s">
        <v>139</v>
      </c>
      <c r="B551" s="170" t="s">
        <v>0</v>
      </c>
      <c r="C551" s="170" t="s">
        <v>64</v>
      </c>
      <c r="D551" s="171">
        <v>41699</v>
      </c>
      <c r="E551" s="172">
        <f t="shared" si="11"/>
        <v>3</v>
      </c>
      <c r="F551" s="172" t="s">
        <v>111</v>
      </c>
      <c r="G551" s="170" t="s">
        <v>102</v>
      </c>
      <c r="H551" s="170" t="s">
        <v>104</v>
      </c>
      <c r="I551" s="170" t="s">
        <v>33</v>
      </c>
      <c r="J551" s="173">
        <v>5898315.4044952495</v>
      </c>
      <c r="K551" s="126"/>
      <c r="L551" s="114"/>
    </row>
    <row r="552" spans="1:12" x14ac:dyDescent="0.2">
      <c r="A552" s="174" t="s">
        <v>139</v>
      </c>
      <c r="B552" s="175" t="s">
        <v>0</v>
      </c>
      <c r="C552" s="175" t="s">
        <v>64</v>
      </c>
      <c r="D552" s="176">
        <v>41730</v>
      </c>
      <c r="E552" s="177">
        <f t="shared" si="11"/>
        <v>4</v>
      </c>
      <c r="F552" s="177" t="s">
        <v>111</v>
      </c>
      <c r="G552" s="175" t="s">
        <v>102</v>
      </c>
      <c r="H552" s="175" t="s">
        <v>104</v>
      </c>
      <c r="I552" s="175" t="s">
        <v>33</v>
      </c>
      <c r="J552" s="178">
        <v>4664521.8484669998</v>
      </c>
      <c r="K552" s="126"/>
      <c r="L552" s="114"/>
    </row>
    <row r="553" spans="1:12" x14ac:dyDescent="0.2">
      <c r="A553" s="169" t="s">
        <v>139</v>
      </c>
      <c r="B553" s="170" t="s">
        <v>0</v>
      </c>
      <c r="C553" s="170" t="s">
        <v>64</v>
      </c>
      <c r="D553" s="171">
        <v>41760</v>
      </c>
      <c r="E553" s="172">
        <f t="shared" si="11"/>
        <v>5</v>
      </c>
      <c r="F553" s="172" t="s">
        <v>111</v>
      </c>
      <c r="G553" s="170" t="s">
        <v>102</v>
      </c>
      <c r="H553" s="170" t="s">
        <v>104</v>
      </c>
      <c r="I553" s="170" t="s">
        <v>33</v>
      </c>
      <c r="J553" s="173">
        <v>4250449.1534670005</v>
      </c>
      <c r="K553" s="126"/>
      <c r="L553" s="114"/>
    </row>
    <row r="554" spans="1:12" x14ac:dyDescent="0.2">
      <c r="A554" s="174" t="s">
        <v>139</v>
      </c>
      <c r="B554" s="175" t="s">
        <v>0</v>
      </c>
      <c r="C554" s="175" t="s">
        <v>64</v>
      </c>
      <c r="D554" s="176">
        <v>41791</v>
      </c>
      <c r="E554" s="177">
        <f t="shared" si="11"/>
        <v>6</v>
      </c>
      <c r="F554" s="177" t="s">
        <v>111</v>
      </c>
      <c r="G554" s="175" t="s">
        <v>102</v>
      </c>
      <c r="H554" s="175" t="s">
        <v>104</v>
      </c>
      <c r="I554" s="175" t="s">
        <v>33</v>
      </c>
      <c r="J554" s="178">
        <v>4197744.4401284996</v>
      </c>
      <c r="K554" s="126"/>
      <c r="L554" s="114"/>
    </row>
    <row r="555" spans="1:12" x14ac:dyDescent="0.2">
      <c r="A555" s="169" t="s">
        <v>139</v>
      </c>
      <c r="B555" s="170" t="s">
        <v>0</v>
      </c>
      <c r="C555" s="170" t="s">
        <v>64</v>
      </c>
      <c r="D555" s="171">
        <v>41456</v>
      </c>
      <c r="E555" s="172">
        <f t="shared" si="11"/>
        <v>7</v>
      </c>
      <c r="F555" s="172" t="s">
        <v>111</v>
      </c>
      <c r="G555" s="170" t="s">
        <v>101</v>
      </c>
      <c r="H555" s="170" t="s">
        <v>105</v>
      </c>
      <c r="I555" s="170" t="s">
        <v>33</v>
      </c>
      <c r="J555" s="173">
        <v>2126344.3882868001</v>
      </c>
      <c r="K555" s="126"/>
      <c r="L555" s="114"/>
    </row>
    <row r="556" spans="1:12" x14ac:dyDescent="0.2">
      <c r="A556" s="174" t="s">
        <v>139</v>
      </c>
      <c r="B556" s="175" t="s">
        <v>0</v>
      </c>
      <c r="C556" s="175" t="s">
        <v>64</v>
      </c>
      <c r="D556" s="176">
        <v>41487</v>
      </c>
      <c r="E556" s="177">
        <f t="shared" si="11"/>
        <v>8</v>
      </c>
      <c r="F556" s="177" t="s">
        <v>111</v>
      </c>
      <c r="G556" s="175" t="s">
        <v>101</v>
      </c>
      <c r="H556" s="175" t="s">
        <v>105</v>
      </c>
      <c r="I556" s="175" t="s">
        <v>33</v>
      </c>
      <c r="J556" s="178">
        <v>1830310.04721576</v>
      </c>
      <c r="K556" s="126"/>
      <c r="L556" s="114"/>
    </row>
    <row r="557" spans="1:12" x14ac:dyDescent="0.2">
      <c r="A557" s="169" t="s">
        <v>139</v>
      </c>
      <c r="B557" s="170" t="s">
        <v>0</v>
      </c>
      <c r="C557" s="170" t="s">
        <v>64</v>
      </c>
      <c r="D557" s="171">
        <v>41518</v>
      </c>
      <c r="E557" s="172">
        <f t="shared" si="11"/>
        <v>9</v>
      </c>
      <c r="F557" s="172" t="s">
        <v>111</v>
      </c>
      <c r="G557" s="170" t="s">
        <v>101</v>
      </c>
      <c r="H557" s="170" t="s">
        <v>105</v>
      </c>
      <c r="I557" s="170" t="s">
        <v>33</v>
      </c>
      <c r="J557" s="173">
        <v>1932722.2586980001</v>
      </c>
      <c r="K557" s="126"/>
      <c r="L557" s="114"/>
    </row>
    <row r="558" spans="1:12" x14ac:dyDescent="0.2">
      <c r="A558" s="174" t="s">
        <v>139</v>
      </c>
      <c r="B558" s="175" t="s">
        <v>0</v>
      </c>
      <c r="C558" s="175" t="s">
        <v>64</v>
      </c>
      <c r="D558" s="176">
        <v>41548</v>
      </c>
      <c r="E558" s="177">
        <f t="shared" si="11"/>
        <v>10</v>
      </c>
      <c r="F558" s="177" t="s">
        <v>111</v>
      </c>
      <c r="G558" s="175" t="s">
        <v>101</v>
      </c>
      <c r="H558" s="175" t="s">
        <v>105</v>
      </c>
      <c r="I558" s="175" t="s">
        <v>33</v>
      </c>
      <c r="J558" s="178">
        <v>1863347.8597905599</v>
      </c>
      <c r="K558" s="126"/>
      <c r="L558" s="114"/>
    </row>
    <row r="559" spans="1:12" x14ac:dyDescent="0.2">
      <c r="A559" s="169" t="s">
        <v>139</v>
      </c>
      <c r="B559" s="170" t="s">
        <v>0</v>
      </c>
      <c r="C559" s="170" t="s">
        <v>64</v>
      </c>
      <c r="D559" s="171">
        <v>41579</v>
      </c>
      <c r="E559" s="172">
        <f t="shared" si="11"/>
        <v>11</v>
      </c>
      <c r="F559" s="172" t="s">
        <v>111</v>
      </c>
      <c r="G559" s="170" t="s">
        <v>101</v>
      </c>
      <c r="H559" s="170" t="s">
        <v>105</v>
      </c>
      <c r="I559" s="170" t="s">
        <v>33</v>
      </c>
      <c r="J559" s="173">
        <v>1772855.3065638801</v>
      </c>
      <c r="K559" s="126"/>
      <c r="L559" s="114"/>
    </row>
    <row r="560" spans="1:12" x14ac:dyDescent="0.2">
      <c r="A560" s="174" t="s">
        <v>139</v>
      </c>
      <c r="B560" s="175" t="s">
        <v>0</v>
      </c>
      <c r="C560" s="175" t="s">
        <v>64</v>
      </c>
      <c r="D560" s="176">
        <v>41609</v>
      </c>
      <c r="E560" s="177">
        <f t="shared" si="11"/>
        <v>12</v>
      </c>
      <c r="F560" s="177" t="s">
        <v>111</v>
      </c>
      <c r="G560" s="175" t="s">
        <v>101</v>
      </c>
      <c r="H560" s="175" t="s">
        <v>105</v>
      </c>
      <c r="I560" s="175" t="s">
        <v>33</v>
      </c>
      <c r="J560" s="178">
        <v>1900808.01194328</v>
      </c>
      <c r="K560" s="126"/>
      <c r="L560" s="114"/>
    </row>
    <row r="561" spans="1:12" x14ac:dyDescent="0.2">
      <c r="A561" s="169" t="s">
        <v>139</v>
      </c>
      <c r="B561" s="170" t="s">
        <v>0</v>
      </c>
      <c r="C561" s="170" t="s">
        <v>64</v>
      </c>
      <c r="D561" s="171">
        <v>41640</v>
      </c>
      <c r="E561" s="172">
        <f t="shared" si="11"/>
        <v>1</v>
      </c>
      <c r="F561" s="172" t="s">
        <v>111</v>
      </c>
      <c r="G561" s="170" t="s">
        <v>101</v>
      </c>
      <c r="H561" s="170" t="s">
        <v>105</v>
      </c>
      <c r="I561" s="170" t="s">
        <v>33</v>
      </c>
      <c r="J561" s="173">
        <v>2656208.4777756003</v>
      </c>
      <c r="K561" s="126"/>
      <c r="L561" s="114"/>
    </row>
    <row r="562" spans="1:12" x14ac:dyDescent="0.2">
      <c r="A562" s="174" t="s">
        <v>139</v>
      </c>
      <c r="B562" s="175" t="s">
        <v>0</v>
      </c>
      <c r="C562" s="175" t="s">
        <v>64</v>
      </c>
      <c r="D562" s="176">
        <v>41671</v>
      </c>
      <c r="E562" s="177">
        <f t="shared" si="11"/>
        <v>2</v>
      </c>
      <c r="F562" s="177" t="s">
        <v>111</v>
      </c>
      <c r="G562" s="175" t="s">
        <v>101</v>
      </c>
      <c r="H562" s="175" t="s">
        <v>105</v>
      </c>
      <c r="I562" s="175" t="s">
        <v>33</v>
      </c>
      <c r="J562" s="178">
        <v>2616107.4378318004</v>
      </c>
      <c r="K562" s="126"/>
      <c r="L562" s="114"/>
    </row>
    <row r="563" spans="1:12" x14ac:dyDescent="0.2">
      <c r="A563" s="169" t="s">
        <v>139</v>
      </c>
      <c r="B563" s="170" t="s">
        <v>0</v>
      </c>
      <c r="C563" s="170" t="s">
        <v>64</v>
      </c>
      <c r="D563" s="171">
        <v>41699</v>
      </c>
      <c r="E563" s="172">
        <f t="shared" si="11"/>
        <v>3</v>
      </c>
      <c r="F563" s="172" t="s">
        <v>111</v>
      </c>
      <c r="G563" s="170" t="s">
        <v>101</v>
      </c>
      <c r="H563" s="170" t="s">
        <v>105</v>
      </c>
      <c r="I563" s="170" t="s">
        <v>33</v>
      </c>
      <c r="J563" s="173">
        <v>2497537.4048039801</v>
      </c>
      <c r="K563" s="126"/>
      <c r="L563" s="114"/>
    </row>
    <row r="564" spans="1:12" x14ac:dyDescent="0.2">
      <c r="A564" s="174" t="s">
        <v>139</v>
      </c>
      <c r="B564" s="175" t="s">
        <v>0</v>
      </c>
      <c r="C564" s="175" t="s">
        <v>64</v>
      </c>
      <c r="D564" s="176">
        <v>41730</v>
      </c>
      <c r="E564" s="177">
        <f t="shared" si="11"/>
        <v>4</v>
      </c>
      <c r="F564" s="177" t="s">
        <v>111</v>
      </c>
      <c r="G564" s="175" t="s">
        <v>101</v>
      </c>
      <c r="H564" s="175" t="s">
        <v>105</v>
      </c>
      <c r="I564" s="175" t="s">
        <v>33</v>
      </c>
      <c r="J564" s="178">
        <v>1880594.9392397199</v>
      </c>
      <c r="K564" s="126"/>
      <c r="L564" s="114"/>
    </row>
    <row r="565" spans="1:12" x14ac:dyDescent="0.2">
      <c r="A565" s="169" t="s">
        <v>139</v>
      </c>
      <c r="B565" s="170" t="s">
        <v>0</v>
      </c>
      <c r="C565" s="170" t="s">
        <v>64</v>
      </c>
      <c r="D565" s="171">
        <v>41760</v>
      </c>
      <c r="E565" s="172">
        <f t="shared" si="11"/>
        <v>5</v>
      </c>
      <c r="F565" s="172" t="s">
        <v>111</v>
      </c>
      <c r="G565" s="170" t="s">
        <v>101</v>
      </c>
      <c r="H565" s="170" t="s">
        <v>105</v>
      </c>
      <c r="I565" s="170" t="s">
        <v>33</v>
      </c>
      <c r="J565" s="173">
        <v>1799580.2809168801</v>
      </c>
      <c r="K565" s="126"/>
      <c r="L565" s="114"/>
    </row>
    <row r="566" spans="1:12" x14ac:dyDescent="0.2">
      <c r="A566" s="174" t="s">
        <v>139</v>
      </c>
      <c r="B566" s="175" t="s">
        <v>0</v>
      </c>
      <c r="C566" s="175" t="s">
        <v>64</v>
      </c>
      <c r="D566" s="176">
        <v>41791</v>
      </c>
      <c r="E566" s="177">
        <f t="shared" si="11"/>
        <v>6</v>
      </c>
      <c r="F566" s="177" t="s">
        <v>111</v>
      </c>
      <c r="G566" s="175" t="s">
        <v>101</v>
      </c>
      <c r="H566" s="175" t="s">
        <v>105</v>
      </c>
      <c r="I566" s="175" t="s">
        <v>33</v>
      </c>
      <c r="J566" s="178">
        <v>1962186.22557672</v>
      </c>
      <c r="K566" s="126"/>
      <c r="L566" s="114"/>
    </row>
    <row r="567" spans="1:12" x14ac:dyDescent="0.2">
      <c r="A567" s="169" t="s">
        <v>139</v>
      </c>
      <c r="B567" s="170" t="s">
        <v>0</v>
      </c>
      <c r="C567" s="170" t="s">
        <v>64</v>
      </c>
      <c r="D567" s="171">
        <v>41456</v>
      </c>
      <c r="E567" s="172">
        <f t="shared" si="11"/>
        <v>7</v>
      </c>
      <c r="F567" s="172" t="s">
        <v>111</v>
      </c>
      <c r="G567" s="170" t="s">
        <v>101</v>
      </c>
      <c r="H567" s="170" t="s">
        <v>104</v>
      </c>
      <c r="I567" s="170" t="s">
        <v>33</v>
      </c>
      <c r="J567" s="173">
        <v>3873782.0619640001</v>
      </c>
      <c r="K567" s="126"/>
      <c r="L567" s="114"/>
    </row>
    <row r="568" spans="1:12" x14ac:dyDescent="0.2">
      <c r="A568" s="174" t="s">
        <v>139</v>
      </c>
      <c r="B568" s="175" t="s">
        <v>0</v>
      </c>
      <c r="C568" s="175" t="s">
        <v>64</v>
      </c>
      <c r="D568" s="176">
        <v>41487</v>
      </c>
      <c r="E568" s="177">
        <f t="shared" si="11"/>
        <v>8</v>
      </c>
      <c r="F568" s="177" t="s">
        <v>111</v>
      </c>
      <c r="G568" s="175" t="s">
        <v>101</v>
      </c>
      <c r="H568" s="175" t="s">
        <v>104</v>
      </c>
      <c r="I568" s="175" t="s">
        <v>33</v>
      </c>
      <c r="J568" s="178">
        <v>3236640.6193384002</v>
      </c>
      <c r="K568" s="126"/>
      <c r="L568" s="114"/>
    </row>
    <row r="569" spans="1:12" x14ac:dyDescent="0.2">
      <c r="A569" s="169" t="s">
        <v>139</v>
      </c>
      <c r="B569" s="170" t="s">
        <v>0</v>
      </c>
      <c r="C569" s="170" t="s">
        <v>64</v>
      </c>
      <c r="D569" s="171">
        <v>41518</v>
      </c>
      <c r="E569" s="172">
        <f t="shared" si="11"/>
        <v>9</v>
      </c>
      <c r="F569" s="172" t="s">
        <v>111</v>
      </c>
      <c r="G569" s="170" t="s">
        <v>101</v>
      </c>
      <c r="H569" s="170" t="s">
        <v>104</v>
      </c>
      <c r="I569" s="170" t="s">
        <v>33</v>
      </c>
      <c r="J569" s="173">
        <v>3452365.4743496003</v>
      </c>
      <c r="K569" s="126"/>
      <c r="L569" s="114"/>
    </row>
    <row r="570" spans="1:12" x14ac:dyDescent="0.2">
      <c r="A570" s="174" t="s">
        <v>139</v>
      </c>
      <c r="B570" s="175" t="s">
        <v>0</v>
      </c>
      <c r="C570" s="175" t="s">
        <v>64</v>
      </c>
      <c r="D570" s="176">
        <v>41548</v>
      </c>
      <c r="E570" s="177">
        <f t="shared" si="11"/>
        <v>10</v>
      </c>
      <c r="F570" s="177" t="s">
        <v>111</v>
      </c>
      <c r="G570" s="175" t="s">
        <v>101</v>
      </c>
      <c r="H570" s="175" t="s">
        <v>104</v>
      </c>
      <c r="I570" s="175" t="s">
        <v>33</v>
      </c>
      <c r="J570" s="178">
        <v>3356591.8241904001</v>
      </c>
      <c r="K570" s="126"/>
      <c r="L570" s="114"/>
    </row>
    <row r="571" spans="1:12" x14ac:dyDescent="0.2">
      <c r="A571" s="169" t="s">
        <v>139</v>
      </c>
      <c r="B571" s="170" t="s">
        <v>0</v>
      </c>
      <c r="C571" s="170" t="s">
        <v>64</v>
      </c>
      <c r="D571" s="171">
        <v>41579</v>
      </c>
      <c r="E571" s="172">
        <f t="shared" si="11"/>
        <v>11</v>
      </c>
      <c r="F571" s="172" t="s">
        <v>111</v>
      </c>
      <c r="G571" s="170" t="s">
        <v>101</v>
      </c>
      <c r="H571" s="170" t="s">
        <v>104</v>
      </c>
      <c r="I571" s="170" t="s">
        <v>33</v>
      </c>
      <c r="J571" s="173">
        <v>3011576.2034932002</v>
      </c>
      <c r="K571" s="126"/>
      <c r="L571" s="114"/>
    </row>
    <row r="572" spans="1:12" x14ac:dyDescent="0.2">
      <c r="A572" s="174" t="s">
        <v>139</v>
      </c>
      <c r="B572" s="175" t="s">
        <v>0</v>
      </c>
      <c r="C572" s="175" t="s">
        <v>64</v>
      </c>
      <c r="D572" s="176">
        <v>41609</v>
      </c>
      <c r="E572" s="177">
        <f t="shared" si="11"/>
        <v>12</v>
      </c>
      <c r="F572" s="177" t="s">
        <v>111</v>
      </c>
      <c r="G572" s="175" t="s">
        <v>101</v>
      </c>
      <c r="H572" s="175" t="s">
        <v>104</v>
      </c>
      <c r="I572" s="175" t="s">
        <v>33</v>
      </c>
      <c r="J572" s="178">
        <v>3605073.1360128</v>
      </c>
      <c r="K572" s="126"/>
      <c r="L572" s="114"/>
    </row>
    <row r="573" spans="1:12" x14ac:dyDescent="0.2">
      <c r="A573" s="169" t="s">
        <v>139</v>
      </c>
      <c r="B573" s="170" t="s">
        <v>0</v>
      </c>
      <c r="C573" s="170" t="s">
        <v>64</v>
      </c>
      <c r="D573" s="171">
        <v>41640</v>
      </c>
      <c r="E573" s="172">
        <f t="shared" si="11"/>
        <v>1</v>
      </c>
      <c r="F573" s="172" t="s">
        <v>111</v>
      </c>
      <c r="G573" s="170" t="s">
        <v>101</v>
      </c>
      <c r="H573" s="170" t="s">
        <v>104</v>
      </c>
      <c r="I573" s="170" t="s">
        <v>33</v>
      </c>
      <c r="J573" s="173">
        <v>5213462.9938199995</v>
      </c>
      <c r="K573" s="126"/>
      <c r="L573" s="114"/>
    </row>
    <row r="574" spans="1:12" x14ac:dyDescent="0.2">
      <c r="A574" s="174" t="s">
        <v>139</v>
      </c>
      <c r="B574" s="175" t="s">
        <v>0</v>
      </c>
      <c r="C574" s="175" t="s">
        <v>64</v>
      </c>
      <c r="D574" s="176">
        <v>41671</v>
      </c>
      <c r="E574" s="177">
        <f t="shared" si="11"/>
        <v>2</v>
      </c>
      <c r="F574" s="177" t="s">
        <v>111</v>
      </c>
      <c r="G574" s="175" t="s">
        <v>101</v>
      </c>
      <c r="H574" s="175" t="s">
        <v>104</v>
      </c>
      <c r="I574" s="175" t="s">
        <v>33</v>
      </c>
      <c r="J574" s="178">
        <v>4601973.0645340011</v>
      </c>
      <c r="K574" s="126"/>
      <c r="L574" s="114"/>
    </row>
    <row r="575" spans="1:12" x14ac:dyDescent="0.2">
      <c r="A575" s="169" t="s">
        <v>139</v>
      </c>
      <c r="B575" s="170" t="s">
        <v>0</v>
      </c>
      <c r="C575" s="170" t="s">
        <v>64</v>
      </c>
      <c r="D575" s="171">
        <v>41699</v>
      </c>
      <c r="E575" s="172">
        <f t="shared" si="11"/>
        <v>3</v>
      </c>
      <c r="F575" s="172" t="s">
        <v>111</v>
      </c>
      <c r="G575" s="170" t="s">
        <v>101</v>
      </c>
      <c r="H575" s="170" t="s">
        <v>104</v>
      </c>
      <c r="I575" s="170" t="s">
        <v>33</v>
      </c>
      <c r="J575" s="173">
        <v>4341474.4526009997</v>
      </c>
      <c r="K575" s="126"/>
      <c r="L575" s="114"/>
    </row>
    <row r="576" spans="1:12" x14ac:dyDescent="0.2">
      <c r="A576" s="174" t="s">
        <v>139</v>
      </c>
      <c r="B576" s="175" t="s">
        <v>0</v>
      </c>
      <c r="C576" s="175" t="s">
        <v>64</v>
      </c>
      <c r="D576" s="176">
        <v>41730</v>
      </c>
      <c r="E576" s="177">
        <f t="shared" si="11"/>
        <v>4</v>
      </c>
      <c r="F576" s="177" t="s">
        <v>111</v>
      </c>
      <c r="G576" s="175" t="s">
        <v>101</v>
      </c>
      <c r="H576" s="175" t="s">
        <v>104</v>
      </c>
      <c r="I576" s="175" t="s">
        <v>33</v>
      </c>
      <c r="J576" s="178">
        <v>4348448.7778535997</v>
      </c>
      <c r="K576" s="126"/>
      <c r="L576" s="114"/>
    </row>
    <row r="577" spans="1:12" x14ac:dyDescent="0.2">
      <c r="A577" s="169" t="s">
        <v>139</v>
      </c>
      <c r="B577" s="170" t="s">
        <v>0</v>
      </c>
      <c r="C577" s="170" t="s">
        <v>64</v>
      </c>
      <c r="D577" s="171">
        <v>41760</v>
      </c>
      <c r="E577" s="172">
        <f t="shared" si="11"/>
        <v>5</v>
      </c>
      <c r="F577" s="172" t="s">
        <v>111</v>
      </c>
      <c r="G577" s="170" t="s">
        <v>101</v>
      </c>
      <c r="H577" s="170" t="s">
        <v>104</v>
      </c>
      <c r="I577" s="170" t="s">
        <v>33</v>
      </c>
      <c r="J577" s="173">
        <v>3249860.6738448003</v>
      </c>
      <c r="K577" s="126"/>
      <c r="L577" s="114"/>
    </row>
    <row r="578" spans="1:12" x14ac:dyDescent="0.2">
      <c r="A578" s="174" t="s">
        <v>139</v>
      </c>
      <c r="B578" s="175" t="s">
        <v>0</v>
      </c>
      <c r="C578" s="175" t="s">
        <v>64</v>
      </c>
      <c r="D578" s="176">
        <v>41791</v>
      </c>
      <c r="E578" s="177">
        <f t="shared" si="11"/>
        <v>6</v>
      </c>
      <c r="F578" s="177" t="s">
        <v>111</v>
      </c>
      <c r="G578" s="175" t="s">
        <v>101</v>
      </c>
      <c r="H578" s="175" t="s">
        <v>104</v>
      </c>
      <c r="I578" s="175" t="s">
        <v>33</v>
      </c>
      <c r="J578" s="178">
        <v>3447637.2776856003</v>
      </c>
      <c r="K578" s="126"/>
      <c r="L578" s="114"/>
    </row>
    <row r="579" spans="1:12" x14ac:dyDescent="0.2">
      <c r="A579" s="169" t="s">
        <v>139</v>
      </c>
      <c r="B579" s="170" t="s">
        <v>0</v>
      </c>
      <c r="C579" s="170" t="s">
        <v>64</v>
      </c>
      <c r="D579" s="171">
        <v>41456</v>
      </c>
      <c r="E579" s="172">
        <f t="shared" si="11"/>
        <v>7</v>
      </c>
      <c r="F579" s="172" t="s">
        <v>111</v>
      </c>
      <c r="G579" s="170" t="s">
        <v>103</v>
      </c>
      <c r="H579" s="170" t="s">
        <v>105</v>
      </c>
      <c r="I579" s="170" t="s">
        <v>33</v>
      </c>
      <c r="J579" s="173">
        <v>4205710.5050467979</v>
      </c>
      <c r="K579" s="126"/>
      <c r="L579" s="114"/>
    </row>
    <row r="580" spans="1:12" x14ac:dyDescent="0.2">
      <c r="A580" s="174" t="s">
        <v>139</v>
      </c>
      <c r="B580" s="175" t="s">
        <v>0</v>
      </c>
      <c r="C580" s="175" t="s">
        <v>64</v>
      </c>
      <c r="D580" s="176">
        <v>41487</v>
      </c>
      <c r="E580" s="177">
        <f t="shared" si="11"/>
        <v>8</v>
      </c>
      <c r="F580" s="177" t="s">
        <v>111</v>
      </c>
      <c r="G580" s="175" t="s">
        <v>103</v>
      </c>
      <c r="H580" s="175" t="s">
        <v>105</v>
      </c>
      <c r="I580" s="175" t="s">
        <v>33</v>
      </c>
      <c r="J580" s="178">
        <v>3388330.7652803189</v>
      </c>
      <c r="K580" s="126"/>
      <c r="L580" s="114"/>
    </row>
    <row r="581" spans="1:12" x14ac:dyDescent="0.2">
      <c r="A581" s="169" t="s">
        <v>139</v>
      </c>
      <c r="B581" s="170" t="s">
        <v>0</v>
      </c>
      <c r="C581" s="170" t="s">
        <v>64</v>
      </c>
      <c r="D581" s="171">
        <v>41518</v>
      </c>
      <c r="E581" s="172">
        <f t="shared" si="11"/>
        <v>9</v>
      </c>
      <c r="F581" s="172" t="s">
        <v>111</v>
      </c>
      <c r="G581" s="170" t="s">
        <v>103</v>
      </c>
      <c r="H581" s="170" t="s">
        <v>105</v>
      </c>
      <c r="I581" s="170" t="s">
        <v>33</v>
      </c>
      <c r="J581" s="173">
        <v>4067080.518160814</v>
      </c>
      <c r="K581" s="126"/>
      <c r="L581" s="114"/>
    </row>
    <row r="582" spans="1:12" x14ac:dyDescent="0.2">
      <c r="A582" s="174" t="s">
        <v>139</v>
      </c>
      <c r="B582" s="175" t="s">
        <v>0</v>
      </c>
      <c r="C582" s="175" t="s">
        <v>64</v>
      </c>
      <c r="D582" s="176">
        <v>41548</v>
      </c>
      <c r="E582" s="177">
        <f t="shared" si="11"/>
        <v>10</v>
      </c>
      <c r="F582" s="177" t="s">
        <v>111</v>
      </c>
      <c r="G582" s="175" t="s">
        <v>103</v>
      </c>
      <c r="H582" s="175" t="s">
        <v>105</v>
      </c>
      <c r="I582" s="175" t="s">
        <v>33</v>
      </c>
      <c r="J582" s="178">
        <v>3744069.5923996787</v>
      </c>
      <c r="K582" s="126"/>
      <c r="L582" s="114"/>
    </row>
    <row r="583" spans="1:12" x14ac:dyDescent="0.2">
      <c r="A583" s="169" t="s">
        <v>139</v>
      </c>
      <c r="B583" s="170" t="s">
        <v>0</v>
      </c>
      <c r="C583" s="170" t="s">
        <v>64</v>
      </c>
      <c r="D583" s="171">
        <v>41579</v>
      </c>
      <c r="E583" s="172">
        <f t="shared" si="11"/>
        <v>11</v>
      </c>
      <c r="F583" s="172" t="s">
        <v>111</v>
      </c>
      <c r="G583" s="170" t="s">
        <v>103</v>
      </c>
      <c r="H583" s="170" t="s">
        <v>105</v>
      </c>
      <c r="I583" s="170" t="s">
        <v>33</v>
      </c>
      <c r="J583" s="173">
        <v>3462813.1125993291</v>
      </c>
      <c r="K583" s="126"/>
      <c r="L583" s="114"/>
    </row>
    <row r="584" spans="1:12" x14ac:dyDescent="0.2">
      <c r="A584" s="174" t="s">
        <v>139</v>
      </c>
      <c r="B584" s="175" t="s">
        <v>0</v>
      </c>
      <c r="C584" s="175" t="s">
        <v>64</v>
      </c>
      <c r="D584" s="176">
        <v>41609</v>
      </c>
      <c r="E584" s="177">
        <f t="shared" si="11"/>
        <v>12</v>
      </c>
      <c r="F584" s="177" t="s">
        <v>111</v>
      </c>
      <c r="G584" s="175" t="s">
        <v>103</v>
      </c>
      <c r="H584" s="175" t="s">
        <v>105</v>
      </c>
      <c r="I584" s="175" t="s">
        <v>33</v>
      </c>
      <c r="J584" s="178">
        <v>3568361.8434775192</v>
      </c>
      <c r="K584" s="126"/>
      <c r="L584" s="114"/>
    </row>
    <row r="585" spans="1:12" x14ac:dyDescent="0.2">
      <c r="A585" s="169" t="s">
        <v>139</v>
      </c>
      <c r="B585" s="170" t="s">
        <v>0</v>
      </c>
      <c r="C585" s="170" t="s">
        <v>64</v>
      </c>
      <c r="D585" s="171">
        <v>41640</v>
      </c>
      <c r="E585" s="172">
        <f t="shared" si="11"/>
        <v>1</v>
      </c>
      <c r="F585" s="172" t="s">
        <v>111</v>
      </c>
      <c r="G585" s="170" t="s">
        <v>103</v>
      </c>
      <c r="H585" s="170" t="s">
        <v>105</v>
      </c>
      <c r="I585" s="170" t="s">
        <v>33</v>
      </c>
      <c r="J585" s="173">
        <v>5471503.3322801981</v>
      </c>
      <c r="K585" s="126"/>
      <c r="L585" s="114"/>
    </row>
    <row r="586" spans="1:12" x14ac:dyDescent="0.2">
      <c r="A586" s="174" t="s">
        <v>139</v>
      </c>
      <c r="B586" s="175" t="s">
        <v>0</v>
      </c>
      <c r="C586" s="175" t="s">
        <v>64</v>
      </c>
      <c r="D586" s="176">
        <v>41671</v>
      </c>
      <c r="E586" s="177">
        <f t="shared" si="11"/>
        <v>2</v>
      </c>
      <c r="F586" s="177" t="s">
        <v>111</v>
      </c>
      <c r="G586" s="175" t="s">
        <v>103</v>
      </c>
      <c r="H586" s="175" t="s">
        <v>105</v>
      </c>
      <c r="I586" s="175" t="s">
        <v>33</v>
      </c>
      <c r="J586" s="178">
        <v>5059522.5801976481</v>
      </c>
      <c r="K586" s="126"/>
      <c r="L586" s="114"/>
    </row>
    <row r="587" spans="1:12" x14ac:dyDescent="0.2">
      <c r="A587" s="169" t="s">
        <v>139</v>
      </c>
      <c r="B587" s="170" t="s">
        <v>0</v>
      </c>
      <c r="C587" s="170" t="s">
        <v>64</v>
      </c>
      <c r="D587" s="171">
        <v>41699</v>
      </c>
      <c r="E587" s="172">
        <f t="shared" si="11"/>
        <v>3</v>
      </c>
      <c r="F587" s="172" t="s">
        <v>111</v>
      </c>
      <c r="G587" s="170" t="s">
        <v>103</v>
      </c>
      <c r="H587" s="170" t="s">
        <v>105</v>
      </c>
      <c r="I587" s="170" t="s">
        <v>33</v>
      </c>
      <c r="J587" s="173">
        <v>4550701.2166301943</v>
      </c>
      <c r="K587" s="126"/>
      <c r="L587" s="114"/>
    </row>
    <row r="588" spans="1:12" x14ac:dyDescent="0.2">
      <c r="A588" s="174" t="s">
        <v>139</v>
      </c>
      <c r="B588" s="175" t="s">
        <v>0</v>
      </c>
      <c r="C588" s="175" t="s">
        <v>64</v>
      </c>
      <c r="D588" s="176">
        <v>41730</v>
      </c>
      <c r="E588" s="177">
        <f t="shared" si="11"/>
        <v>4</v>
      </c>
      <c r="F588" s="177" t="s">
        <v>111</v>
      </c>
      <c r="G588" s="175" t="s">
        <v>103</v>
      </c>
      <c r="H588" s="175" t="s">
        <v>105</v>
      </c>
      <c r="I588" s="175" t="s">
        <v>33</v>
      </c>
      <c r="J588" s="178">
        <v>4783246.4214486899</v>
      </c>
      <c r="K588" s="126"/>
      <c r="L588" s="114"/>
    </row>
    <row r="589" spans="1:12" x14ac:dyDescent="0.2">
      <c r="A589" s="169" t="s">
        <v>139</v>
      </c>
      <c r="B589" s="170" t="s">
        <v>0</v>
      </c>
      <c r="C589" s="170" t="s">
        <v>64</v>
      </c>
      <c r="D589" s="171">
        <v>41760</v>
      </c>
      <c r="E589" s="172">
        <f t="shared" si="11"/>
        <v>5</v>
      </c>
      <c r="F589" s="172" t="s">
        <v>111</v>
      </c>
      <c r="G589" s="170" t="s">
        <v>103</v>
      </c>
      <c r="H589" s="170" t="s">
        <v>105</v>
      </c>
      <c r="I589" s="170" t="s">
        <v>33</v>
      </c>
      <c r="J589" s="173">
        <v>3615900.6923301592</v>
      </c>
      <c r="K589" s="126"/>
      <c r="L589" s="114"/>
    </row>
    <row r="590" spans="1:12" x14ac:dyDescent="0.2">
      <c r="A590" s="174" t="s">
        <v>139</v>
      </c>
      <c r="B590" s="175" t="s">
        <v>0</v>
      </c>
      <c r="C590" s="175" t="s">
        <v>64</v>
      </c>
      <c r="D590" s="176">
        <v>41791</v>
      </c>
      <c r="E590" s="177">
        <f t="shared" si="11"/>
        <v>6</v>
      </c>
      <c r="F590" s="177" t="s">
        <v>111</v>
      </c>
      <c r="G590" s="175" t="s">
        <v>103</v>
      </c>
      <c r="H590" s="175" t="s">
        <v>105</v>
      </c>
      <c r="I590" s="175" t="s">
        <v>33</v>
      </c>
      <c r="J590" s="178">
        <v>3879202.5837155385</v>
      </c>
      <c r="K590" s="126"/>
      <c r="L590" s="114"/>
    </row>
    <row r="591" spans="1:12" x14ac:dyDescent="0.2">
      <c r="A591" s="169" t="s">
        <v>139</v>
      </c>
      <c r="B591" s="170" t="s">
        <v>0</v>
      </c>
      <c r="C591" s="170" t="s">
        <v>63</v>
      </c>
      <c r="D591" s="171">
        <v>41456</v>
      </c>
      <c r="E591" s="172">
        <f>MONTH(D591)</f>
        <v>7</v>
      </c>
      <c r="F591" s="172" t="s">
        <v>111</v>
      </c>
      <c r="G591" s="170" t="s">
        <v>102</v>
      </c>
      <c r="H591" s="170" t="s">
        <v>105</v>
      </c>
      <c r="I591" s="170" t="s">
        <v>33</v>
      </c>
      <c r="J591" s="173">
        <v>1689221.1490034999</v>
      </c>
      <c r="K591" s="126"/>
      <c r="L591" s="114"/>
    </row>
    <row r="592" spans="1:12" x14ac:dyDescent="0.2">
      <c r="A592" s="174" t="s">
        <v>139</v>
      </c>
      <c r="B592" s="175" t="s">
        <v>0</v>
      </c>
      <c r="C592" s="175" t="s">
        <v>63</v>
      </c>
      <c r="D592" s="176">
        <v>41487</v>
      </c>
      <c r="E592" s="177">
        <f t="shared" ref="E592:E655" si="12">MONTH(D592)</f>
        <v>8</v>
      </c>
      <c r="F592" s="177" t="s">
        <v>111</v>
      </c>
      <c r="G592" s="175" t="s">
        <v>102</v>
      </c>
      <c r="H592" s="175" t="s">
        <v>105</v>
      </c>
      <c r="I592" s="175" t="s">
        <v>33</v>
      </c>
      <c r="J592" s="178">
        <v>2059921.8667754997</v>
      </c>
      <c r="K592" s="126"/>
      <c r="L592" s="114"/>
    </row>
    <row r="593" spans="1:12" x14ac:dyDescent="0.2">
      <c r="A593" s="169" t="s">
        <v>139</v>
      </c>
      <c r="B593" s="170" t="s">
        <v>0</v>
      </c>
      <c r="C593" s="170" t="s">
        <v>63</v>
      </c>
      <c r="D593" s="171">
        <v>41518</v>
      </c>
      <c r="E593" s="172">
        <f t="shared" si="12"/>
        <v>9</v>
      </c>
      <c r="F593" s="172" t="s">
        <v>111</v>
      </c>
      <c r="G593" s="170" t="s">
        <v>102</v>
      </c>
      <c r="H593" s="170" t="s">
        <v>105</v>
      </c>
      <c r="I593" s="170" t="s">
        <v>33</v>
      </c>
      <c r="J593" s="173">
        <v>1793176.531129</v>
      </c>
      <c r="K593" s="126"/>
      <c r="L593" s="114"/>
    </row>
    <row r="594" spans="1:12" x14ac:dyDescent="0.2">
      <c r="A594" s="174" t="s">
        <v>139</v>
      </c>
      <c r="B594" s="175" t="s">
        <v>0</v>
      </c>
      <c r="C594" s="175" t="s">
        <v>63</v>
      </c>
      <c r="D594" s="176">
        <v>41548</v>
      </c>
      <c r="E594" s="177">
        <f t="shared" si="12"/>
        <v>10</v>
      </c>
      <c r="F594" s="177" t="s">
        <v>111</v>
      </c>
      <c r="G594" s="175" t="s">
        <v>102</v>
      </c>
      <c r="H594" s="175" t="s">
        <v>105</v>
      </c>
      <c r="I594" s="175" t="s">
        <v>33</v>
      </c>
      <c r="J594" s="178">
        <v>1547855.7555440001</v>
      </c>
      <c r="K594" s="126"/>
      <c r="L594" s="114"/>
    </row>
    <row r="595" spans="1:12" x14ac:dyDescent="0.2">
      <c r="A595" s="169" t="s">
        <v>139</v>
      </c>
      <c r="B595" s="170" t="s">
        <v>0</v>
      </c>
      <c r="C595" s="170" t="s">
        <v>63</v>
      </c>
      <c r="D595" s="171">
        <v>41579</v>
      </c>
      <c r="E595" s="172">
        <f t="shared" si="12"/>
        <v>11</v>
      </c>
      <c r="F595" s="172" t="s">
        <v>111</v>
      </c>
      <c r="G595" s="170" t="s">
        <v>102</v>
      </c>
      <c r="H595" s="170" t="s">
        <v>105</v>
      </c>
      <c r="I595" s="170" t="s">
        <v>33</v>
      </c>
      <c r="J595" s="173">
        <v>1621360.3148906252</v>
      </c>
      <c r="K595" s="126"/>
      <c r="L595" s="114"/>
    </row>
    <row r="596" spans="1:12" x14ac:dyDescent="0.2">
      <c r="A596" s="174" t="s">
        <v>139</v>
      </c>
      <c r="B596" s="175" t="s">
        <v>0</v>
      </c>
      <c r="C596" s="175" t="s">
        <v>63</v>
      </c>
      <c r="D596" s="176">
        <v>41609</v>
      </c>
      <c r="E596" s="177">
        <f t="shared" si="12"/>
        <v>12</v>
      </c>
      <c r="F596" s="177" t="s">
        <v>111</v>
      </c>
      <c r="G596" s="175" t="s">
        <v>102</v>
      </c>
      <c r="H596" s="175" t="s">
        <v>105</v>
      </c>
      <c r="I596" s="175" t="s">
        <v>33</v>
      </c>
      <c r="J596" s="178">
        <v>1330451.9418015</v>
      </c>
      <c r="K596" s="126"/>
      <c r="L596" s="114"/>
    </row>
    <row r="597" spans="1:12" x14ac:dyDescent="0.2">
      <c r="A597" s="169" t="s">
        <v>139</v>
      </c>
      <c r="B597" s="170" t="s">
        <v>0</v>
      </c>
      <c r="C597" s="170" t="s">
        <v>63</v>
      </c>
      <c r="D597" s="171">
        <v>41640</v>
      </c>
      <c r="E597" s="172">
        <f t="shared" si="12"/>
        <v>1</v>
      </c>
      <c r="F597" s="172" t="s">
        <v>111</v>
      </c>
      <c r="G597" s="170" t="s">
        <v>102</v>
      </c>
      <c r="H597" s="170" t="s">
        <v>105</v>
      </c>
      <c r="I597" s="170" t="s">
        <v>33</v>
      </c>
      <c r="J597" s="173">
        <v>2228780.4880005</v>
      </c>
      <c r="K597" s="126"/>
      <c r="L597" s="114"/>
    </row>
    <row r="598" spans="1:12" x14ac:dyDescent="0.2">
      <c r="A598" s="174" t="s">
        <v>139</v>
      </c>
      <c r="B598" s="175" t="s">
        <v>0</v>
      </c>
      <c r="C598" s="175" t="s">
        <v>63</v>
      </c>
      <c r="D598" s="176">
        <v>41671</v>
      </c>
      <c r="E598" s="177">
        <f t="shared" si="12"/>
        <v>2</v>
      </c>
      <c r="F598" s="177" t="s">
        <v>111</v>
      </c>
      <c r="G598" s="175" t="s">
        <v>102</v>
      </c>
      <c r="H598" s="175" t="s">
        <v>105</v>
      </c>
      <c r="I598" s="175" t="s">
        <v>33</v>
      </c>
      <c r="J598" s="178">
        <v>2185969.2785069998</v>
      </c>
      <c r="K598" s="126"/>
      <c r="L598" s="114"/>
    </row>
    <row r="599" spans="1:12" x14ac:dyDescent="0.2">
      <c r="A599" s="169" t="s">
        <v>139</v>
      </c>
      <c r="B599" s="170" t="s">
        <v>0</v>
      </c>
      <c r="C599" s="170" t="s">
        <v>63</v>
      </c>
      <c r="D599" s="171">
        <v>41699</v>
      </c>
      <c r="E599" s="172">
        <f t="shared" si="12"/>
        <v>3</v>
      </c>
      <c r="F599" s="172" t="s">
        <v>111</v>
      </c>
      <c r="G599" s="170" t="s">
        <v>102</v>
      </c>
      <c r="H599" s="170" t="s">
        <v>105</v>
      </c>
      <c r="I599" s="170" t="s">
        <v>33</v>
      </c>
      <c r="J599" s="173">
        <v>1950392.0613048752</v>
      </c>
      <c r="K599" s="126"/>
      <c r="L599" s="114"/>
    </row>
    <row r="600" spans="1:12" x14ac:dyDescent="0.2">
      <c r="A600" s="174" t="s">
        <v>139</v>
      </c>
      <c r="B600" s="175" t="s">
        <v>0</v>
      </c>
      <c r="C600" s="175" t="s">
        <v>63</v>
      </c>
      <c r="D600" s="176">
        <v>41730</v>
      </c>
      <c r="E600" s="177">
        <f t="shared" si="12"/>
        <v>4</v>
      </c>
      <c r="F600" s="177" t="s">
        <v>111</v>
      </c>
      <c r="G600" s="175" t="s">
        <v>102</v>
      </c>
      <c r="H600" s="175" t="s">
        <v>105</v>
      </c>
      <c r="I600" s="175" t="s">
        <v>33</v>
      </c>
      <c r="J600" s="178">
        <v>1986295.0526719999</v>
      </c>
      <c r="K600" s="126"/>
      <c r="L600" s="114"/>
    </row>
    <row r="601" spans="1:12" x14ac:dyDescent="0.2">
      <c r="A601" s="169" t="s">
        <v>139</v>
      </c>
      <c r="B601" s="170" t="s">
        <v>0</v>
      </c>
      <c r="C601" s="170" t="s">
        <v>63</v>
      </c>
      <c r="D601" s="171">
        <v>41760</v>
      </c>
      <c r="E601" s="172">
        <f t="shared" si="12"/>
        <v>5</v>
      </c>
      <c r="F601" s="172" t="s">
        <v>111</v>
      </c>
      <c r="G601" s="170" t="s">
        <v>102</v>
      </c>
      <c r="H601" s="170" t="s">
        <v>105</v>
      </c>
      <c r="I601" s="170" t="s">
        <v>33</v>
      </c>
      <c r="J601" s="173">
        <v>2071155.7982568748</v>
      </c>
      <c r="K601" s="126"/>
      <c r="L601" s="114"/>
    </row>
    <row r="602" spans="1:12" x14ac:dyDescent="0.2">
      <c r="A602" s="174" t="s">
        <v>139</v>
      </c>
      <c r="B602" s="175" t="s">
        <v>0</v>
      </c>
      <c r="C602" s="175" t="s">
        <v>63</v>
      </c>
      <c r="D602" s="176">
        <v>41791</v>
      </c>
      <c r="E602" s="177">
        <f t="shared" si="12"/>
        <v>6</v>
      </c>
      <c r="F602" s="177" t="s">
        <v>111</v>
      </c>
      <c r="G602" s="175" t="s">
        <v>102</v>
      </c>
      <c r="H602" s="175" t="s">
        <v>105</v>
      </c>
      <c r="I602" s="175" t="s">
        <v>33</v>
      </c>
      <c r="J602" s="178">
        <v>2273512.0860041254</v>
      </c>
      <c r="K602" s="126"/>
      <c r="L602" s="114"/>
    </row>
    <row r="603" spans="1:12" x14ac:dyDescent="0.2">
      <c r="A603" s="169" t="s">
        <v>139</v>
      </c>
      <c r="B603" s="170" t="s">
        <v>0</v>
      </c>
      <c r="C603" s="170" t="s">
        <v>63</v>
      </c>
      <c r="D603" s="171">
        <v>41456</v>
      </c>
      <c r="E603" s="172">
        <f t="shared" si="12"/>
        <v>7</v>
      </c>
      <c r="F603" s="172" t="s">
        <v>111</v>
      </c>
      <c r="G603" s="170" t="s">
        <v>102</v>
      </c>
      <c r="H603" s="170" t="s">
        <v>104</v>
      </c>
      <c r="I603" s="170" t="s">
        <v>33</v>
      </c>
      <c r="J603" s="173">
        <v>3229019.3481892501</v>
      </c>
      <c r="K603" s="126"/>
      <c r="L603" s="114"/>
    </row>
    <row r="604" spans="1:12" x14ac:dyDescent="0.2">
      <c r="A604" s="174" t="s">
        <v>139</v>
      </c>
      <c r="B604" s="175" t="s">
        <v>0</v>
      </c>
      <c r="C604" s="175" t="s">
        <v>63</v>
      </c>
      <c r="D604" s="176">
        <v>41487</v>
      </c>
      <c r="E604" s="177">
        <f t="shared" si="12"/>
        <v>8</v>
      </c>
      <c r="F604" s="177" t="s">
        <v>111</v>
      </c>
      <c r="G604" s="175" t="s">
        <v>102</v>
      </c>
      <c r="H604" s="175" t="s">
        <v>104</v>
      </c>
      <c r="I604" s="175" t="s">
        <v>33</v>
      </c>
      <c r="J604" s="178">
        <v>3998074.953249</v>
      </c>
      <c r="K604" s="126"/>
      <c r="L604" s="114"/>
    </row>
    <row r="605" spans="1:12" x14ac:dyDescent="0.2">
      <c r="A605" s="169" t="s">
        <v>139</v>
      </c>
      <c r="B605" s="170" t="s">
        <v>0</v>
      </c>
      <c r="C605" s="170" t="s">
        <v>63</v>
      </c>
      <c r="D605" s="171">
        <v>41518</v>
      </c>
      <c r="E605" s="172">
        <f t="shared" si="12"/>
        <v>9</v>
      </c>
      <c r="F605" s="172" t="s">
        <v>111</v>
      </c>
      <c r="G605" s="170" t="s">
        <v>102</v>
      </c>
      <c r="H605" s="170" t="s">
        <v>104</v>
      </c>
      <c r="I605" s="170" t="s">
        <v>33</v>
      </c>
      <c r="J605" s="173">
        <v>3458560.3451040001</v>
      </c>
      <c r="K605" s="126"/>
      <c r="L605" s="114"/>
    </row>
    <row r="606" spans="1:12" x14ac:dyDescent="0.2">
      <c r="A606" s="174" t="s">
        <v>139</v>
      </c>
      <c r="B606" s="175" t="s">
        <v>0</v>
      </c>
      <c r="C606" s="175" t="s">
        <v>63</v>
      </c>
      <c r="D606" s="176">
        <v>41548</v>
      </c>
      <c r="E606" s="177">
        <f t="shared" si="12"/>
        <v>10</v>
      </c>
      <c r="F606" s="177" t="s">
        <v>111</v>
      </c>
      <c r="G606" s="175" t="s">
        <v>102</v>
      </c>
      <c r="H606" s="175" t="s">
        <v>104</v>
      </c>
      <c r="I606" s="175" t="s">
        <v>33</v>
      </c>
      <c r="J606" s="178">
        <v>2863773.4980290001</v>
      </c>
      <c r="K606" s="126"/>
      <c r="L606" s="114"/>
    </row>
    <row r="607" spans="1:12" x14ac:dyDescent="0.2">
      <c r="A607" s="169" t="s">
        <v>139</v>
      </c>
      <c r="B607" s="170" t="s">
        <v>0</v>
      </c>
      <c r="C607" s="170" t="s">
        <v>63</v>
      </c>
      <c r="D607" s="171">
        <v>41579</v>
      </c>
      <c r="E607" s="172">
        <f t="shared" si="12"/>
        <v>11</v>
      </c>
      <c r="F607" s="172" t="s">
        <v>111</v>
      </c>
      <c r="G607" s="170" t="s">
        <v>102</v>
      </c>
      <c r="H607" s="170" t="s">
        <v>104</v>
      </c>
      <c r="I607" s="170" t="s">
        <v>33</v>
      </c>
      <c r="J607" s="173">
        <v>3126213.72064</v>
      </c>
      <c r="K607" s="126"/>
      <c r="L607" s="114"/>
    </row>
    <row r="608" spans="1:12" x14ac:dyDescent="0.2">
      <c r="A608" s="174" t="s">
        <v>139</v>
      </c>
      <c r="B608" s="175" t="s">
        <v>0</v>
      </c>
      <c r="C608" s="175" t="s">
        <v>63</v>
      </c>
      <c r="D608" s="176">
        <v>41609</v>
      </c>
      <c r="E608" s="177">
        <f t="shared" si="12"/>
        <v>12</v>
      </c>
      <c r="F608" s="177" t="s">
        <v>111</v>
      </c>
      <c r="G608" s="175" t="s">
        <v>102</v>
      </c>
      <c r="H608" s="175" t="s">
        <v>104</v>
      </c>
      <c r="I608" s="175" t="s">
        <v>33</v>
      </c>
      <c r="J608" s="178">
        <v>2691566.5882560001</v>
      </c>
      <c r="K608" s="126"/>
      <c r="L608" s="114"/>
    </row>
    <row r="609" spans="1:12" x14ac:dyDescent="0.2">
      <c r="A609" s="169" t="s">
        <v>139</v>
      </c>
      <c r="B609" s="170" t="s">
        <v>0</v>
      </c>
      <c r="C609" s="170" t="s">
        <v>63</v>
      </c>
      <c r="D609" s="171">
        <v>41640</v>
      </c>
      <c r="E609" s="172">
        <f t="shared" si="12"/>
        <v>1</v>
      </c>
      <c r="F609" s="172" t="s">
        <v>111</v>
      </c>
      <c r="G609" s="170" t="s">
        <v>102</v>
      </c>
      <c r="H609" s="170" t="s">
        <v>104</v>
      </c>
      <c r="I609" s="170" t="s">
        <v>33</v>
      </c>
      <c r="J609" s="173">
        <v>4009179.999363</v>
      </c>
      <c r="K609" s="126"/>
      <c r="L609" s="114"/>
    </row>
    <row r="610" spans="1:12" x14ac:dyDescent="0.2">
      <c r="A610" s="174" t="s">
        <v>139</v>
      </c>
      <c r="B610" s="175" t="s">
        <v>0</v>
      </c>
      <c r="C610" s="175" t="s">
        <v>63</v>
      </c>
      <c r="D610" s="176">
        <v>41671</v>
      </c>
      <c r="E610" s="177">
        <f t="shared" si="12"/>
        <v>2</v>
      </c>
      <c r="F610" s="177" t="s">
        <v>111</v>
      </c>
      <c r="G610" s="175" t="s">
        <v>102</v>
      </c>
      <c r="H610" s="175" t="s">
        <v>104</v>
      </c>
      <c r="I610" s="175" t="s">
        <v>33</v>
      </c>
      <c r="J610" s="178">
        <v>4249229.7763439994</v>
      </c>
      <c r="K610" s="126"/>
      <c r="L610" s="114"/>
    </row>
    <row r="611" spans="1:12" x14ac:dyDescent="0.2">
      <c r="A611" s="169" t="s">
        <v>139</v>
      </c>
      <c r="B611" s="170" t="s">
        <v>0</v>
      </c>
      <c r="C611" s="170" t="s">
        <v>63</v>
      </c>
      <c r="D611" s="171">
        <v>41699</v>
      </c>
      <c r="E611" s="172">
        <f t="shared" si="12"/>
        <v>3</v>
      </c>
      <c r="F611" s="172" t="s">
        <v>111</v>
      </c>
      <c r="G611" s="170" t="s">
        <v>102</v>
      </c>
      <c r="H611" s="170" t="s">
        <v>104</v>
      </c>
      <c r="I611" s="170" t="s">
        <v>33</v>
      </c>
      <c r="J611" s="173">
        <v>3887025.4362960001</v>
      </c>
      <c r="K611" s="126"/>
      <c r="L611" s="114"/>
    </row>
    <row r="612" spans="1:12" x14ac:dyDescent="0.2">
      <c r="A612" s="174" t="s">
        <v>139</v>
      </c>
      <c r="B612" s="175" t="s">
        <v>0</v>
      </c>
      <c r="C612" s="175" t="s">
        <v>63</v>
      </c>
      <c r="D612" s="176">
        <v>41730</v>
      </c>
      <c r="E612" s="177">
        <f t="shared" si="12"/>
        <v>4</v>
      </c>
      <c r="F612" s="177" t="s">
        <v>111</v>
      </c>
      <c r="G612" s="175" t="s">
        <v>102</v>
      </c>
      <c r="H612" s="175" t="s">
        <v>104</v>
      </c>
      <c r="I612" s="175" t="s">
        <v>33</v>
      </c>
      <c r="J612" s="178">
        <v>4377062.9091839995</v>
      </c>
      <c r="K612" s="126"/>
      <c r="L612" s="114"/>
    </row>
    <row r="613" spans="1:12" x14ac:dyDescent="0.2">
      <c r="A613" s="169" t="s">
        <v>139</v>
      </c>
      <c r="B613" s="170" t="s">
        <v>0</v>
      </c>
      <c r="C613" s="170" t="s">
        <v>63</v>
      </c>
      <c r="D613" s="171">
        <v>41760</v>
      </c>
      <c r="E613" s="172">
        <f t="shared" si="12"/>
        <v>5</v>
      </c>
      <c r="F613" s="172" t="s">
        <v>111</v>
      </c>
      <c r="G613" s="170" t="s">
        <v>102</v>
      </c>
      <c r="H613" s="170" t="s">
        <v>104</v>
      </c>
      <c r="I613" s="170" t="s">
        <v>33</v>
      </c>
      <c r="J613" s="173">
        <v>4388344.7790930001</v>
      </c>
      <c r="K613" s="126"/>
      <c r="L613" s="114"/>
    </row>
    <row r="614" spans="1:12" x14ac:dyDescent="0.2">
      <c r="A614" s="174" t="s">
        <v>139</v>
      </c>
      <c r="B614" s="175" t="s">
        <v>0</v>
      </c>
      <c r="C614" s="175" t="s">
        <v>63</v>
      </c>
      <c r="D614" s="176">
        <v>41791</v>
      </c>
      <c r="E614" s="177">
        <f t="shared" si="12"/>
        <v>6</v>
      </c>
      <c r="F614" s="177" t="s">
        <v>111</v>
      </c>
      <c r="G614" s="175" t="s">
        <v>102</v>
      </c>
      <c r="H614" s="175" t="s">
        <v>104</v>
      </c>
      <c r="I614" s="175" t="s">
        <v>33</v>
      </c>
      <c r="J614" s="178">
        <v>4431008.4784342507</v>
      </c>
      <c r="K614" s="126"/>
      <c r="L614" s="114"/>
    </row>
    <row r="615" spans="1:12" x14ac:dyDescent="0.2">
      <c r="A615" s="169" t="s">
        <v>139</v>
      </c>
      <c r="B615" s="170" t="s">
        <v>0</v>
      </c>
      <c r="C615" s="170" t="s">
        <v>63</v>
      </c>
      <c r="D615" s="171">
        <v>41456</v>
      </c>
      <c r="E615" s="172">
        <f t="shared" si="12"/>
        <v>7</v>
      </c>
      <c r="F615" s="172" t="s">
        <v>111</v>
      </c>
      <c r="G615" s="170" t="s">
        <v>101</v>
      </c>
      <c r="H615" s="170" t="s">
        <v>105</v>
      </c>
      <c r="I615" s="170" t="s">
        <v>33</v>
      </c>
      <c r="J615" s="173">
        <v>1665101.5295861098</v>
      </c>
      <c r="K615" s="126"/>
      <c r="L615" s="114"/>
    </row>
    <row r="616" spans="1:12" x14ac:dyDescent="0.2">
      <c r="A616" s="174" t="s">
        <v>139</v>
      </c>
      <c r="B616" s="175" t="s">
        <v>0</v>
      </c>
      <c r="C616" s="175" t="s">
        <v>63</v>
      </c>
      <c r="D616" s="176">
        <v>41487</v>
      </c>
      <c r="E616" s="177">
        <f t="shared" si="12"/>
        <v>8</v>
      </c>
      <c r="F616" s="177" t="s">
        <v>111</v>
      </c>
      <c r="G616" s="175" t="s">
        <v>101</v>
      </c>
      <c r="H616" s="175" t="s">
        <v>105</v>
      </c>
      <c r="I616" s="175" t="s">
        <v>33</v>
      </c>
      <c r="J616" s="178">
        <v>1847076.2833604398</v>
      </c>
      <c r="K616" s="126"/>
      <c r="L616" s="114"/>
    </row>
    <row r="617" spans="1:12" x14ac:dyDescent="0.2">
      <c r="A617" s="169" t="s">
        <v>139</v>
      </c>
      <c r="B617" s="170" t="s">
        <v>0</v>
      </c>
      <c r="C617" s="170" t="s">
        <v>63</v>
      </c>
      <c r="D617" s="171">
        <v>41518</v>
      </c>
      <c r="E617" s="172">
        <f t="shared" si="12"/>
        <v>9</v>
      </c>
      <c r="F617" s="172" t="s">
        <v>111</v>
      </c>
      <c r="G617" s="170" t="s">
        <v>101</v>
      </c>
      <c r="H617" s="170" t="s">
        <v>105</v>
      </c>
      <c r="I617" s="170" t="s">
        <v>33</v>
      </c>
      <c r="J617" s="173">
        <v>1443255.6006155098</v>
      </c>
      <c r="K617" s="126"/>
      <c r="L617" s="114"/>
    </row>
    <row r="618" spans="1:12" x14ac:dyDescent="0.2">
      <c r="A618" s="174" t="s">
        <v>139</v>
      </c>
      <c r="B618" s="175" t="s">
        <v>0</v>
      </c>
      <c r="C618" s="175" t="s">
        <v>63</v>
      </c>
      <c r="D618" s="176">
        <v>41548</v>
      </c>
      <c r="E618" s="177">
        <f t="shared" si="12"/>
        <v>10</v>
      </c>
      <c r="F618" s="177" t="s">
        <v>111</v>
      </c>
      <c r="G618" s="175" t="s">
        <v>101</v>
      </c>
      <c r="H618" s="175" t="s">
        <v>105</v>
      </c>
      <c r="I618" s="175" t="s">
        <v>33</v>
      </c>
      <c r="J618" s="178">
        <v>1340433.4702902001</v>
      </c>
      <c r="K618" s="126"/>
      <c r="L618" s="114"/>
    </row>
    <row r="619" spans="1:12" x14ac:dyDescent="0.2">
      <c r="A619" s="169" t="s">
        <v>139</v>
      </c>
      <c r="B619" s="170" t="s">
        <v>0</v>
      </c>
      <c r="C619" s="170" t="s">
        <v>63</v>
      </c>
      <c r="D619" s="171">
        <v>41579</v>
      </c>
      <c r="E619" s="172">
        <f t="shared" si="12"/>
        <v>11</v>
      </c>
      <c r="F619" s="172" t="s">
        <v>111</v>
      </c>
      <c r="G619" s="170" t="s">
        <v>101</v>
      </c>
      <c r="H619" s="170" t="s">
        <v>105</v>
      </c>
      <c r="I619" s="170" t="s">
        <v>33</v>
      </c>
      <c r="J619" s="173">
        <v>1484304.6234175498</v>
      </c>
      <c r="K619" s="126"/>
      <c r="L619" s="114"/>
    </row>
    <row r="620" spans="1:12" x14ac:dyDescent="0.2">
      <c r="A620" s="174" t="s">
        <v>139</v>
      </c>
      <c r="B620" s="175" t="s">
        <v>0</v>
      </c>
      <c r="C620" s="175" t="s">
        <v>63</v>
      </c>
      <c r="D620" s="176">
        <v>41609</v>
      </c>
      <c r="E620" s="177">
        <f t="shared" si="12"/>
        <v>12</v>
      </c>
      <c r="F620" s="177" t="s">
        <v>111</v>
      </c>
      <c r="G620" s="175" t="s">
        <v>101</v>
      </c>
      <c r="H620" s="175" t="s">
        <v>105</v>
      </c>
      <c r="I620" s="175" t="s">
        <v>33</v>
      </c>
      <c r="J620" s="178">
        <v>1288013.6333248802</v>
      </c>
      <c r="K620" s="126"/>
      <c r="L620" s="114"/>
    </row>
    <row r="621" spans="1:12" x14ac:dyDescent="0.2">
      <c r="A621" s="169" t="s">
        <v>139</v>
      </c>
      <c r="B621" s="170" t="s">
        <v>0</v>
      </c>
      <c r="C621" s="170" t="s">
        <v>63</v>
      </c>
      <c r="D621" s="171">
        <v>41640</v>
      </c>
      <c r="E621" s="172">
        <f t="shared" si="12"/>
        <v>1</v>
      </c>
      <c r="F621" s="172" t="s">
        <v>111</v>
      </c>
      <c r="G621" s="170" t="s">
        <v>101</v>
      </c>
      <c r="H621" s="170" t="s">
        <v>105</v>
      </c>
      <c r="I621" s="170" t="s">
        <v>33</v>
      </c>
      <c r="J621" s="173">
        <v>1934441.18316372</v>
      </c>
      <c r="K621" s="126"/>
      <c r="L621" s="114"/>
    </row>
    <row r="622" spans="1:12" x14ac:dyDescent="0.2">
      <c r="A622" s="174" t="s">
        <v>139</v>
      </c>
      <c r="B622" s="175" t="s">
        <v>0</v>
      </c>
      <c r="C622" s="175" t="s">
        <v>63</v>
      </c>
      <c r="D622" s="176">
        <v>41671</v>
      </c>
      <c r="E622" s="177">
        <f t="shared" si="12"/>
        <v>2</v>
      </c>
      <c r="F622" s="177" t="s">
        <v>111</v>
      </c>
      <c r="G622" s="175" t="s">
        <v>101</v>
      </c>
      <c r="H622" s="175" t="s">
        <v>105</v>
      </c>
      <c r="I622" s="175" t="s">
        <v>33</v>
      </c>
      <c r="J622" s="178">
        <v>1867732.8207522598</v>
      </c>
      <c r="K622" s="126"/>
      <c r="L622" s="114"/>
    </row>
    <row r="623" spans="1:12" x14ac:dyDescent="0.2">
      <c r="A623" s="169" t="s">
        <v>139</v>
      </c>
      <c r="B623" s="170" t="s">
        <v>0</v>
      </c>
      <c r="C623" s="170" t="s">
        <v>63</v>
      </c>
      <c r="D623" s="171">
        <v>41699</v>
      </c>
      <c r="E623" s="172">
        <f t="shared" si="12"/>
        <v>3</v>
      </c>
      <c r="F623" s="172" t="s">
        <v>111</v>
      </c>
      <c r="G623" s="170" t="s">
        <v>101</v>
      </c>
      <c r="H623" s="170" t="s">
        <v>105</v>
      </c>
      <c r="I623" s="170" t="s">
        <v>33</v>
      </c>
      <c r="J623" s="173">
        <v>1632975.2369934299</v>
      </c>
      <c r="K623" s="126"/>
      <c r="L623" s="114"/>
    </row>
    <row r="624" spans="1:12" x14ac:dyDescent="0.2">
      <c r="A624" s="174" t="s">
        <v>139</v>
      </c>
      <c r="B624" s="175" t="s">
        <v>0</v>
      </c>
      <c r="C624" s="175" t="s">
        <v>63</v>
      </c>
      <c r="D624" s="176">
        <v>41730</v>
      </c>
      <c r="E624" s="177">
        <f t="shared" si="12"/>
        <v>4</v>
      </c>
      <c r="F624" s="177" t="s">
        <v>111</v>
      </c>
      <c r="G624" s="175" t="s">
        <v>101</v>
      </c>
      <c r="H624" s="175" t="s">
        <v>105</v>
      </c>
      <c r="I624" s="175" t="s">
        <v>33</v>
      </c>
      <c r="J624" s="178">
        <v>1699686.4578355199</v>
      </c>
      <c r="K624" s="126"/>
      <c r="L624" s="114"/>
    </row>
    <row r="625" spans="1:12" x14ac:dyDescent="0.2">
      <c r="A625" s="169" t="s">
        <v>139</v>
      </c>
      <c r="B625" s="170" t="s">
        <v>0</v>
      </c>
      <c r="C625" s="170" t="s">
        <v>63</v>
      </c>
      <c r="D625" s="171">
        <v>41760</v>
      </c>
      <c r="E625" s="172">
        <f t="shared" si="12"/>
        <v>5</v>
      </c>
      <c r="F625" s="172" t="s">
        <v>111</v>
      </c>
      <c r="G625" s="170" t="s">
        <v>101</v>
      </c>
      <c r="H625" s="170" t="s">
        <v>105</v>
      </c>
      <c r="I625" s="170" t="s">
        <v>33</v>
      </c>
      <c r="J625" s="173">
        <v>1838520.95026149</v>
      </c>
      <c r="K625" s="126"/>
      <c r="L625" s="114"/>
    </row>
    <row r="626" spans="1:12" x14ac:dyDescent="0.2">
      <c r="A626" s="174" t="s">
        <v>139</v>
      </c>
      <c r="B626" s="175" t="s">
        <v>0</v>
      </c>
      <c r="C626" s="175" t="s">
        <v>63</v>
      </c>
      <c r="D626" s="176">
        <v>41791</v>
      </c>
      <c r="E626" s="177">
        <f t="shared" si="12"/>
        <v>6</v>
      </c>
      <c r="F626" s="177" t="s">
        <v>111</v>
      </c>
      <c r="G626" s="175" t="s">
        <v>101</v>
      </c>
      <c r="H626" s="175" t="s">
        <v>105</v>
      </c>
      <c r="I626" s="175" t="s">
        <v>33</v>
      </c>
      <c r="J626" s="178">
        <v>1919092.9312032503</v>
      </c>
      <c r="K626" s="126"/>
      <c r="L626" s="114"/>
    </row>
    <row r="627" spans="1:12" x14ac:dyDescent="0.2">
      <c r="A627" s="169" t="s">
        <v>139</v>
      </c>
      <c r="B627" s="170" t="s">
        <v>0</v>
      </c>
      <c r="C627" s="170" t="s">
        <v>63</v>
      </c>
      <c r="D627" s="171">
        <v>41456</v>
      </c>
      <c r="E627" s="172">
        <f t="shared" si="12"/>
        <v>7</v>
      </c>
      <c r="F627" s="172" t="s">
        <v>111</v>
      </c>
      <c r="G627" s="170" t="s">
        <v>101</v>
      </c>
      <c r="H627" s="170" t="s">
        <v>104</v>
      </c>
      <c r="I627" s="170" t="s">
        <v>33</v>
      </c>
      <c r="J627" s="173">
        <v>2886159.0288201999</v>
      </c>
      <c r="K627" s="126"/>
      <c r="L627" s="114"/>
    </row>
    <row r="628" spans="1:12" x14ac:dyDescent="0.2">
      <c r="A628" s="174" t="s">
        <v>139</v>
      </c>
      <c r="B628" s="175" t="s">
        <v>0</v>
      </c>
      <c r="C628" s="175" t="s">
        <v>63</v>
      </c>
      <c r="D628" s="176">
        <v>41487</v>
      </c>
      <c r="E628" s="177">
        <f t="shared" si="12"/>
        <v>8</v>
      </c>
      <c r="F628" s="177" t="s">
        <v>111</v>
      </c>
      <c r="G628" s="175" t="s">
        <v>101</v>
      </c>
      <c r="H628" s="175" t="s">
        <v>104</v>
      </c>
      <c r="I628" s="175" t="s">
        <v>33</v>
      </c>
      <c r="J628" s="178">
        <v>2138617.9464186002</v>
      </c>
      <c r="K628" s="126"/>
      <c r="L628" s="114"/>
    </row>
    <row r="629" spans="1:12" x14ac:dyDescent="0.2">
      <c r="A629" s="169" t="s">
        <v>139</v>
      </c>
      <c r="B629" s="170" t="s">
        <v>0</v>
      </c>
      <c r="C629" s="170" t="s">
        <v>63</v>
      </c>
      <c r="D629" s="171">
        <v>41518</v>
      </c>
      <c r="E629" s="172">
        <f t="shared" si="12"/>
        <v>9</v>
      </c>
      <c r="F629" s="172" t="s">
        <v>111</v>
      </c>
      <c r="G629" s="170" t="s">
        <v>101</v>
      </c>
      <c r="H629" s="170" t="s">
        <v>104</v>
      </c>
      <c r="I629" s="170" t="s">
        <v>33</v>
      </c>
      <c r="J629" s="173">
        <v>3947712.1118929996</v>
      </c>
      <c r="K629" s="126"/>
      <c r="L629" s="114"/>
    </row>
    <row r="630" spans="1:12" x14ac:dyDescent="0.2">
      <c r="A630" s="174" t="s">
        <v>139</v>
      </c>
      <c r="B630" s="175" t="s">
        <v>0</v>
      </c>
      <c r="C630" s="175" t="s">
        <v>63</v>
      </c>
      <c r="D630" s="176">
        <v>41548</v>
      </c>
      <c r="E630" s="177">
        <f t="shared" si="12"/>
        <v>10</v>
      </c>
      <c r="F630" s="177" t="s">
        <v>111</v>
      </c>
      <c r="G630" s="175" t="s">
        <v>101</v>
      </c>
      <c r="H630" s="175" t="s">
        <v>104</v>
      </c>
      <c r="I630" s="175" t="s">
        <v>33</v>
      </c>
      <c r="J630" s="178">
        <v>3336453.7222977998</v>
      </c>
      <c r="K630" s="126"/>
      <c r="L630" s="114"/>
    </row>
    <row r="631" spans="1:12" x14ac:dyDescent="0.2">
      <c r="A631" s="169" t="s">
        <v>139</v>
      </c>
      <c r="B631" s="170" t="s">
        <v>0</v>
      </c>
      <c r="C631" s="170" t="s">
        <v>63</v>
      </c>
      <c r="D631" s="171">
        <v>41579</v>
      </c>
      <c r="E631" s="172">
        <f t="shared" si="12"/>
        <v>11</v>
      </c>
      <c r="F631" s="172" t="s">
        <v>111</v>
      </c>
      <c r="G631" s="170" t="s">
        <v>101</v>
      </c>
      <c r="H631" s="170" t="s">
        <v>104</v>
      </c>
      <c r="I631" s="170" t="s">
        <v>33</v>
      </c>
      <c r="J631" s="173">
        <v>2581238.6260960004</v>
      </c>
      <c r="K631" s="126"/>
      <c r="L631" s="114"/>
    </row>
    <row r="632" spans="1:12" x14ac:dyDescent="0.2">
      <c r="A632" s="174" t="s">
        <v>139</v>
      </c>
      <c r="B632" s="175" t="s">
        <v>0</v>
      </c>
      <c r="C632" s="175" t="s">
        <v>63</v>
      </c>
      <c r="D632" s="176">
        <v>41609</v>
      </c>
      <c r="E632" s="177">
        <f t="shared" si="12"/>
        <v>12</v>
      </c>
      <c r="F632" s="177" t="s">
        <v>111</v>
      </c>
      <c r="G632" s="175" t="s">
        <v>101</v>
      </c>
      <c r="H632" s="175" t="s">
        <v>104</v>
      </c>
      <c r="I632" s="175" t="s">
        <v>33</v>
      </c>
      <c r="J632" s="178">
        <v>3389594.0119008003</v>
      </c>
      <c r="K632" s="126"/>
      <c r="L632" s="114"/>
    </row>
    <row r="633" spans="1:12" x14ac:dyDescent="0.2">
      <c r="A633" s="169" t="s">
        <v>139</v>
      </c>
      <c r="B633" s="170" t="s">
        <v>0</v>
      </c>
      <c r="C633" s="170" t="s">
        <v>63</v>
      </c>
      <c r="D633" s="171">
        <v>41640</v>
      </c>
      <c r="E633" s="172">
        <f t="shared" si="12"/>
        <v>1</v>
      </c>
      <c r="F633" s="172" t="s">
        <v>111</v>
      </c>
      <c r="G633" s="170" t="s">
        <v>101</v>
      </c>
      <c r="H633" s="170" t="s">
        <v>104</v>
      </c>
      <c r="I633" s="170" t="s">
        <v>33</v>
      </c>
      <c r="J633" s="173">
        <v>3641782.9956648001</v>
      </c>
      <c r="K633" s="126"/>
      <c r="L633" s="114"/>
    </row>
    <row r="634" spans="1:12" x14ac:dyDescent="0.2">
      <c r="A634" s="174" t="s">
        <v>139</v>
      </c>
      <c r="B634" s="175" t="s">
        <v>0</v>
      </c>
      <c r="C634" s="175" t="s">
        <v>63</v>
      </c>
      <c r="D634" s="176">
        <v>41671</v>
      </c>
      <c r="E634" s="177">
        <f t="shared" si="12"/>
        <v>2</v>
      </c>
      <c r="F634" s="177" t="s">
        <v>111</v>
      </c>
      <c r="G634" s="175" t="s">
        <v>101</v>
      </c>
      <c r="H634" s="175" t="s">
        <v>104</v>
      </c>
      <c r="I634" s="175" t="s">
        <v>33</v>
      </c>
      <c r="J634" s="178">
        <v>3637088.2590588001</v>
      </c>
      <c r="K634" s="126"/>
      <c r="L634" s="114"/>
    </row>
    <row r="635" spans="1:12" x14ac:dyDescent="0.2">
      <c r="A635" s="169" t="s">
        <v>139</v>
      </c>
      <c r="B635" s="170" t="s">
        <v>0</v>
      </c>
      <c r="C635" s="170" t="s">
        <v>63</v>
      </c>
      <c r="D635" s="171">
        <v>41699</v>
      </c>
      <c r="E635" s="172">
        <f t="shared" si="12"/>
        <v>3</v>
      </c>
      <c r="F635" s="172" t="s">
        <v>111</v>
      </c>
      <c r="G635" s="170" t="s">
        <v>101</v>
      </c>
      <c r="H635" s="170" t="s">
        <v>104</v>
      </c>
      <c r="I635" s="170" t="s">
        <v>33</v>
      </c>
      <c r="J635" s="173">
        <v>2891368.2735684002</v>
      </c>
      <c r="K635" s="126"/>
      <c r="L635" s="114"/>
    </row>
    <row r="636" spans="1:12" x14ac:dyDescent="0.2">
      <c r="A636" s="174" t="s">
        <v>139</v>
      </c>
      <c r="B636" s="175" t="s">
        <v>0</v>
      </c>
      <c r="C636" s="175" t="s">
        <v>63</v>
      </c>
      <c r="D636" s="176">
        <v>41730</v>
      </c>
      <c r="E636" s="177">
        <f t="shared" si="12"/>
        <v>4</v>
      </c>
      <c r="F636" s="177" t="s">
        <v>111</v>
      </c>
      <c r="G636" s="175" t="s">
        <v>101</v>
      </c>
      <c r="H636" s="175" t="s">
        <v>104</v>
      </c>
      <c r="I636" s="175" t="s">
        <v>33</v>
      </c>
      <c r="J636" s="178">
        <v>3090339.0142464004</v>
      </c>
      <c r="K636" s="126"/>
      <c r="L636" s="114"/>
    </row>
    <row r="637" spans="1:12" x14ac:dyDescent="0.2">
      <c r="A637" s="169" t="s">
        <v>139</v>
      </c>
      <c r="B637" s="170" t="s">
        <v>0</v>
      </c>
      <c r="C637" s="170" t="s">
        <v>63</v>
      </c>
      <c r="D637" s="171">
        <v>41760</v>
      </c>
      <c r="E637" s="172">
        <f t="shared" si="12"/>
        <v>5</v>
      </c>
      <c r="F637" s="172" t="s">
        <v>111</v>
      </c>
      <c r="G637" s="170" t="s">
        <v>101</v>
      </c>
      <c r="H637" s="170" t="s">
        <v>104</v>
      </c>
      <c r="I637" s="170" t="s">
        <v>33</v>
      </c>
      <c r="J637" s="173">
        <v>3395668.6594643998</v>
      </c>
      <c r="K637" s="126"/>
      <c r="L637" s="114"/>
    </row>
    <row r="638" spans="1:12" x14ac:dyDescent="0.2">
      <c r="A638" s="174" t="s">
        <v>139</v>
      </c>
      <c r="B638" s="175" t="s">
        <v>0</v>
      </c>
      <c r="C638" s="175" t="s">
        <v>63</v>
      </c>
      <c r="D638" s="176">
        <v>41791</v>
      </c>
      <c r="E638" s="177">
        <f t="shared" si="12"/>
        <v>6</v>
      </c>
      <c r="F638" s="177" t="s">
        <v>111</v>
      </c>
      <c r="G638" s="175" t="s">
        <v>101</v>
      </c>
      <c r="H638" s="175" t="s">
        <v>104</v>
      </c>
      <c r="I638" s="175" t="s">
        <v>33</v>
      </c>
      <c r="J638" s="178">
        <v>3379572.3100814</v>
      </c>
      <c r="K638" s="126"/>
      <c r="L638" s="114"/>
    </row>
    <row r="639" spans="1:12" x14ac:dyDescent="0.2">
      <c r="A639" s="169" t="s">
        <v>139</v>
      </c>
      <c r="B639" s="170" t="s">
        <v>0</v>
      </c>
      <c r="C639" s="170" t="s">
        <v>63</v>
      </c>
      <c r="D639" s="171">
        <v>41456</v>
      </c>
      <c r="E639" s="172">
        <f t="shared" si="12"/>
        <v>7</v>
      </c>
      <c r="F639" s="172" t="s">
        <v>111</v>
      </c>
      <c r="G639" s="170" t="s">
        <v>103</v>
      </c>
      <c r="H639" s="170" t="s">
        <v>105</v>
      </c>
      <c r="I639" s="170" t="s">
        <v>33</v>
      </c>
      <c r="J639" s="173">
        <v>3083178.310218194</v>
      </c>
      <c r="K639" s="126"/>
      <c r="L639" s="114"/>
    </row>
    <row r="640" spans="1:12" x14ac:dyDescent="0.2">
      <c r="A640" s="174" t="s">
        <v>139</v>
      </c>
      <c r="B640" s="175" t="s">
        <v>0</v>
      </c>
      <c r="C640" s="175" t="s">
        <v>63</v>
      </c>
      <c r="D640" s="176">
        <v>41487</v>
      </c>
      <c r="E640" s="177">
        <f t="shared" si="12"/>
        <v>8</v>
      </c>
      <c r="F640" s="177" t="s">
        <v>111</v>
      </c>
      <c r="G640" s="175" t="s">
        <v>103</v>
      </c>
      <c r="H640" s="175" t="s">
        <v>105</v>
      </c>
      <c r="I640" s="175" t="s">
        <v>33</v>
      </c>
      <c r="J640" s="178">
        <v>3624627.2765830643</v>
      </c>
      <c r="K640" s="126"/>
      <c r="L640" s="114"/>
    </row>
    <row r="641" spans="1:12" x14ac:dyDescent="0.2">
      <c r="A641" s="169" t="s">
        <v>139</v>
      </c>
      <c r="B641" s="170" t="s">
        <v>0</v>
      </c>
      <c r="C641" s="170" t="s">
        <v>63</v>
      </c>
      <c r="D641" s="171">
        <v>41518</v>
      </c>
      <c r="E641" s="172">
        <f t="shared" si="12"/>
        <v>9</v>
      </c>
      <c r="F641" s="172" t="s">
        <v>111</v>
      </c>
      <c r="G641" s="170" t="s">
        <v>103</v>
      </c>
      <c r="H641" s="170" t="s">
        <v>105</v>
      </c>
      <c r="I641" s="170" t="s">
        <v>33</v>
      </c>
      <c r="J641" s="173">
        <v>3090109.4706031792</v>
      </c>
      <c r="K641" s="126"/>
      <c r="L641" s="114"/>
    </row>
    <row r="642" spans="1:12" x14ac:dyDescent="0.2">
      <c r="A642" s="174" t="s">
        <v>139</v>
      </c>
      <c r="B642" s="175" t="s">
        <v>0</v>
      </c>
      <c r="C642" s="175" t="s">
        <v>63</v>
      </c>
      <c r="D642" s="176">
        <v>41548</v>
      </c>
      <c r="E642" s="177">
        <f t="shared" si="12"/>
        <v>10</v>
      </c>
      <c r="F642" s="177" t="s">
        <v>111</v>
      </c>
      <c r="G642" s="175" t="s">
        <v>103</v>
      </c>
      <c r="H642" s="175" t="s">
        <v>105</v>
      </c>
      <c r="I642" s="175" t="s">
        <v>33</v>
      </c>
      <c r="J642" s="178">
        <v>2588932.9613108994</v>
      </c>
      <c r="K642" s="126"/>
      <c r="L642" s="114"/>
    </row>
    <row r="643" spans="1:12" x14ac:dyDescent="0.2">
      <c r="A643" s="169" t="s">
        <v>139</v>
      </c>
      <c r="B643" s="170" t="s">
        <v>0</v>
      </c>
      <c r="C643" s="170" t="s">
        <v>63</v>
      </c>
      <c r="D643" s="171">
        <v>41579</v>
      </c>
      <c r="E643" s="172">
        <f t="shared" si="12"/>
        <v>11</v>
      </c>
      <c r="F643" s="172" t="s">
        <v>111</v>
      </c>
      <c r="G643" s="170" t="s">
        <v>103</v>
      </c>
      <c r="H643" s="170" t="s">
        <v>105</v>
      </c>
      <c r="I643" s="170" t="s">
        <v>33</v>
      </c>
      <c r="J643" s="173">
        <v>2871337.5293786996</v>
      </c>
      <c r="K643" s="126"/>
      <c r="L643" s="114"/>
    </row>
    <row r="644" spans="1:12" x14ac:dyDescent="0.2">
      <c r="A644" s="174" t="s">
        <v>139</v>
      </c>
      <c r="B644" s="175" t="s">
        <v>0</v>
      </c>
      <c r="C644" s="175" t="s">
        <v>63</v>
      </c>
      <c r="D644" s="176">
        <v>41609</v>
      </c>
      <c r="E644" s="177">
        <f t="shared" si="12"/>
        <v>12</v>
      </c>
      <c r="F644" s="177" t="s">
        <v>111</v>
      </c>
      <c r="G644" s="175" t="s">
        <v>103</v>
      </c>
      <c r="H644" s="175" t="s">
        <v>105</v>
      </c>
      <c r="I644" s="175" t="s">
        <v>33</v>
      </c>
      <c r="J644" s="178">
        <v>2476353.7848823196</v>
      </c>
      <c r="K644" s="126"/>
      <c r="L644" s="114"/>
    </row>
    <row r="645" spans="1:12" x14ac:dyDescent="0.2">
      <c r="A645" s="169" t="s">
        <v>139</v>
      </c>
      <c r="B645" s="170" t="s">
        <v>0</v>
      </c>
      <c r="C645" s="170" t="s">
        <v>63</v>
      </c>
      <c r="D645" s="171">
        <v>41640</v>
      </c>
      <c r="E645" s="172">
        <f t="shared" si="12"/>
        <v>1</v>
      </c>
      <c r="F645" s="172" t="s">
        <v>111</v>
      </c>
      <c r="G645" s="170" t="s">
        <v>103</v>
      </c>
      <c r="H645" s="170" t="s">
        <v>105</v>
      </c>
      <c r="I645" s="170" t="s">
        <v>33</v>
      </c>
      <c r="J645" s="173">
        <v>3520427.5225060191</v>
      </c>
      <c r="K645" s="126"/>
      <c r="L645" s="114"/>
    </row>
    <row r="646" spans="1:12" x14ac:dyDescent="0.2">
      <c r="A646" s="174" t="s">
        <v>139</v>
      </c>
      <c r="B646" s="175" t="s">
        <v>0</v>
      </c>
      <c r="C646" s="175" t="s">
        <v>63</v>
      </c>
      <c r="D646" s="176">
        <v>41671</v>
      </c>
      <c r="E646" s="177">
        <f t="shared" si="12"/>
        <v>2</v>
      </c>
      <c r="F646" s="177" t="s">
        <v>111</v>
      </c>
      <c r="G646" s="175" t="s">
        <v>103</v>
      </c>
      <c r="H646" s="175" t="s">
        <v>105</v>
      </c>
      <c r="I646" s="175" t="s">
        <v>33</v>
      </c>
      <c r="J646" s="178">
        <v>3874818.9917811132</v>
      </c>
      <c r="K646" s="126"/>
      <c r="L646" s="114"/>
    </row>
    <row r="647" spans="1:12" x14ac:dyDescent="0.2">
      <c r="A647" s="169" t="s">
        <v>139</v>
      </c>
      <c r="B647" s="170" t="s">
        <v>0</v>
      </c>
      <c r="C647" s="170" t="s">
        <v>63</v>
      </c>
      <c r="D647" s="171">
        <v>41699</v>
      </c>
      <c r="E647" s="172">
        <f t="shared" si="12"/>
        <v>3</v>
      </c>
      <c r="F647" s="172" t="s">
        <v>111</v>
      </c>
      <c r="G647" s="170" t="s">
        <v>103</v>
      </c>
      <c r="H647" s="170" t="s">
        <v>105</v>
      </c>
      <c r="I647" s="170" t="s">
        <v>33</v>
      </c>
      <c r="J647" s="173">
        <v>3237363.8548801187</v>
      </c>
      <c r="K647" s="126"/>
      <c r="L647" s="114"/>
    </row>
    <row r="648" spans="1:12" x14ac:dyDescent="0.2">
      <c r="A648" s="174" t="s">
        <v>139</v>
      </c>
      <c r="B648" s="175" t="s">
        <v>0</v>
      </c>
      <c r="C648" s="175" t="s">
        <v>63</v>
      </c>
      <c r="D648" s="176">
        <v>41730</v>
      </c>
      <c r="E648" s="177">
        <f t="shared" si="12"/>
        <v>4</v>
      </c>
      <c r="F648" s="177" t="s">
        <v>111</v>
      </c>
      <c r="G648" s="175" t="s">
        <v>103</v>
      </c>
      <c r="H648" s="175" t="s">
        <v>105</v>
      </c>
      <c r="I648" s="175" t="s">
        <v>33</v>
      </c>
      <c r="J648" s="178">
        <v>3615453.1290214392</v>
      </c>
      <c r="K648" s="126"/>
      <c r="L648" s="114"/>
    </row>
    <row r="649" spans="1:12" x14ac:dyDescent="0.2">
      <c r="A649" s="169" t="s">
        <v>139</v>
      </c>
      <c r="B649" s="170" t="s">
        <v>0</v>
      </c>
      <c r="C649" s="170" t="s">
        <v>63</v>
      </c>
      <c r="D649" s="171">
        <v>41760</v>
      </c>
      <c r="E649" s="172">
        <f t="shared" si="12"/>
        <v>5</v>
      </c>
      <c r="F649" s="172" t="s">
        <v>111</v>
      </c>
      <c r="G649" s="170" t="s">
        <v>103</v>
      </c>
      <c r="H649" s="170" t="s">
        <v>105</v>
      </c>
      <c r="I649" s="170" t="s">
        <v>33</v>
      </c>
      <c r="J649" s="173">
        <v>2956857.0525275953</v>
      </c>
      <c r="K649" s="126"/>
      <c r="L649" s="114"/>
    </row>
    <row r="650" spans="1:12" x14ac:dyDescent="0.2">
      <c r="A650" s="174" t="s">
        <v>139</v>
      </c>
      <c r="B650" s="175" t="s">
        <v>0</v>
      </c>
      <c r="C650" s="175" t="s">
        <v>63</v>
      </c>
      <c r="D650" s="176">
        <v>41791</v>
      </c>
      <c r="E650" s="177">
        <f t="shared" si="12"/>
        <v>6</v>
      </c>
      <c r="F650" s="177" t="s">
        <v>111</v>
      </c>
      <c r="G650" s="175" t="s">
        <v>103</v>
      </c>
      <c r="H650" s="175" t="s">
        <v>105</v>
      </c>
      <c r="I650" s="175" t="s">
        <v>33</v>
      </c>
      <c r="J650" s="178">
        <v>3215096.199550285</v>
      </c>
      <c r="K650" s="126"/>
      <c r="L650" s="114"/>
    </row>
    <row r="651" spans="1:12" x14ac:dyDescent="0.2">
      <c r="A651" s="169" t="s">
        <v>139</v>
      </c>
      <c r="B651" s="170" t="s">
        <v>136</v>
      </c>
      <c r="C651" s="170" t="s">
        <v>51</v>
      </c>
      <c r="D651" s="171">
        <v>41456</v>
      </c>
      <c r="E651" s="172">
        <f t="shared" si="12"/>
        <v>7</v>
      </c>
      <c r="F651" s="172" t="s">
        <v>19</v>
      </c>
      <c r="G651" s="170" t="s">
        <v>123</v>
      </c>
      <c r="H651" s="170" t="s">
        <v>126</v>
      </c>
      <c r="I651" s="170" t="s">
        <v>33</v>
      </c>
      <c r="J651" s="173">
        <v>859050.95871603675</v>
      </c>
      <c r="K651" s="126"/>
      <c r="L651" s="114"/>
    </row>
    <row r="652" spans="1:12" x14ac:dyDescent="0.2">
      <c r="A652" s="174" t="s">
        <v>139</v>
      </c>
      <c r="B652" s="175" t="s">
        <v>136</v>
      </c>
      <c r="C652" s="175" t="s">
        <v>51</v>
      </c>
      <c r="D652" s="176">
        <v>41487</v>
      </c>
      <c r="E652" s="177">
        <f t="shared" si="12"/>
        <v>8</v>
      </c>
      <c r="F652" s="177" t="s">
        <v>19</v>
      </c>
      <c r="G652" s="175" t="s">
        <v>123</v>
      </c>
      <c r="H652" s="175" t="s">
        <v>126</v>
      </c>
      <c r="I652" s="175" t="s">
        <v>33</v>
      </c>
      <c r="J652" s="178">
        <v>1256568.663764968</v>
      </c>
      <c r="K652" s="126"/>
      <c r="L652" s="114"/>
    </row>
    <row r="653" spans="1:12" x14ac:dyDescent="0.2">
      <c r="A653" s="169" t="s">
        <v>139</v>
      </c>
      <c r="B653" s="170" t="s">
        <v>136</v>
      </c>
      <c r="C653" s="170" t="s">
        <v>51</v>
      </c>
      <c r="D653" s="171">
        <v>41518</v>
      </c>
      <c r="E653" s="172">
        <f t="shared" si="12"/>
        <v>9</v>
      </c>
      <c r="F653" s="172" t="s">
        <v>19</v>
      </c>
      <c r="G653" s="170" t="s">
        <v>123</v>
      </c>
      <c r="H653" s="170" t="s">
        <v>126</v>
      </c>
      <c r="I653" s="170" t="s">
        <v>33</v>
      </c>
      <c r="J653" s="173">
        <v>945239.11169929046</v>
      </c>
      <c r="K653" s="126"/>
      <c r="L653" s="114"/>
    </row>
    <row r="654" spans="1:12" x14ac:dyDescent="0.2">
      <c r="A654" s="174" t="s">
        <v>139</v>
      </c>
      <c r="B654" s="175" t="s">
        <v>136</v>
      </c>
      <c r="C654" s="175" t="s">
        <v>51</v>
      </c>
      <c r="D654" s="176">
        <v>41548</v>
      </c>
      <c r="E654" s="177">
        <f t="shared" si="12"/>
        <v>10</v>
      </c>
      <c r="F654" s="177" t="s">
        <v>19</v>
      </c>
      <c r="G654" s="175" t="s">
        <v>123</v>
      </c>
      <c r="H654" s="175" t="s">
        <v>126</v>
      </c>
      <c r="I654" s="175" t="s">
        <v>33</v>
      </c>
      <c r="J654" s="178">
        <v>897002.08738166792</v>
      </c>
      <c r="K654" s="126"/>
      <c r="L654" s="114"/>
    </row>
    <row r="655" spans="1:12" x14ac:dyDescent="0.2">
      <c r="A655" s="169" t="s">
        <v>139</v>
      </c>
      <c r="B655" s="170" t="s">
        <v>136</v>
      </c>
      <c r="C655" s="170" t="s">
        <v>51</v>
      </c>
      <c r="D655" s="171">
        <v>41579</v>
      </c>
      <c r="E655" s="172">
        <f t="shared" si="12"/>
        <v>11</v>
      </c>
      <c r="F655" s="172" t="s">
        <v>19</v>
      </c>
      <c r="G655" s="170" t="s">
        <v>123</v>
      </c>
      <c r="H655" s="170" t="s">
        <v>126</v>
      </c>
      <c r="I655" s="170" t="s">
        <v>33</v>
      </c>
      <c r="J655" s="173">
        <v>983029.73485591868</v>
      </c>
      <c r="K655" s="126"/>
      <c r="L655" s="114"/>
    </row>
    <row r="656" spans="1:12" x14ac:dyDescent="0.2">
      <c r="A656" s="174" t="s">
        <v>139</v>
      </c>
      <c r="B656" s="175" t="s">
        <v>136</v>
      </c>
      <c r="C656" s="175" t="s">
        <v>51</v>
      </c>
      <c r="D656" s="176">
        <v>41609</v>
      </c>
      <c r="E656" s="177">
        <f t="shared" ref="E656:E719" si="13">MONTH(D656)</f>
        <v>12</v>
      </c>
      <c r="F656" s="177" t="s">
        <v>19</v>
      </c>
      <c r="G656" s="175" t="s">
        <v>123</v>
      </c>
      <c r="H656" s="175" t="s">
        <v>126</v>
      </c>
      <c r="I656" s="175" t="s">
        <v>33</v>
      </c>
      <c r="J656" s="178">
        <v>938538.15127751243</v>
      </c>
      <c r="K656" s="126"/>
      <c r="L656" s="114"/>
    </row>
    <row r="657" spans="1:12" x14ac:dyDescent="0.2">
      <c r="A657" s="169" t="s">
        <v>139</v>
      </c>
      <c r="B657" s="170" t="s">
        <v>136</v>
      </c>
      <c r="C657" s="170" t="s">
        <v>51</v>
      </c>
      <c r="D657" s="171">
        <v>41640</v>
      </c>
      <c r="E657" s="172">
        <f t="shared" si="13"/>
        <v>1</v>
      </c>
      <c r="F657" s="172" t="s">
        <v>19</v>
      </c>
      <c r="G657" s="170" t="s">
        <v>123</v>
      </c>
      <c r="H657" s="170" t="s">
        <v>126</v>
      </c>
      <c r="I657" s="170" t="s">
        <v>33</v>
      </c>
      <c r="J657" s="173">
        <v>1120011.9018488396</v>
      </c>
      <c r="K657" s="126"/>
      <c r="L657" s="114"/>
    </row>
    <row r="658" spans="1:12" x14ac:dyDescent="0.2">
      <c r="A658" s="174" t="s">
        <v>139</v>
      </c>
      <c r="B658" s="175" t="s">
        <v>136</v>
      </c>
      <c r="C658" s="175" t="s">
        <v>51</v>
      </c>
      <c r="D658" s="176">
        <v>41671</v>
      </c>
      <c r="E658" s="177">
        <f t="shared" si="13"/>
        <v>2</v>
      </c>
      <c r="F658" s="177" t="s">
        <v>19</v>
      </c>
      <c r="G658" s="175" t="s">
        <v>123</v>
      </c>
      <c r="H658" s="175" t="s">
        <v>126</v>
      </c>
      <c r="I658" s="175" t="s">
        <v>33</v>
      </c>
      <c r="J658" s="178">
        <v>908869.29775302368</v>
      </c>
      <c r="K658" s="126"/>
      <c r="L658" s="114"/>
    </row>
    <row r="659" spans="1:12" x14ac:dyDescent="0.2">
      <c r="A659" s="169" t="s">
        <v>139</v>
      </c>
      <c r="B659" s="170" t="s">
        <v>136</v>
      </c>
      <c r="C659" s="170" t="s">
        <v>51</v>
      </c>
      <c r="D659" s="171">
        <v>41699</v>
      </c>
      <c r="E659" s="172">
        <f t="shared" si="13"/>
        <v>3</v>
      </c>
      <c r="F659" s="172" t="s">
        <v>19</v>
      </c>
      <c r="G659" s="170" t="s">
        <v>123</v>
      </c>
      <c r="H659" s="170" t="s">
        <v>126</v>
      </c>
      <c r="I659" s="170" t="s">
        <v>33</v>
      </c>
      <c r="J659" s="173">
        <v>962926.50469158008</v>
      </c>
      <c r="K659" s="126"/>
      <c r="L659" s="114"/>
    </row>
    <row r="660" spans="1:12" x14ac:dyDescent="0.2">
      <c r="A660" s="174" t="s">
        <v>139</v>
      </c>
      <c r="B660" s="175" t="s">
        <v>136</v>
      </c>
      <c r="C660" s="175" t="s">
        <v>51</v>
      </c>
      <c r="D660" s="176">
        <v>41730</v>
      </c>
      <c r="E660" s="177">
        <f t="shared" si="13"/>
        <v>4</v>
      </c>
      <c r="F660" s="177" t="s">
        <v>19</v>
      </c>
      <c r="G660" s="175" t="s">
        <v>123</v>
      </c>
      <c r="H660" s="175" t="s">
        <v>126</v>
      </c>
      <c r="I660" s="175" t="s">
        <v>33</v>
      </c>
      <c r="J660" s="178">
        <v>972833.26691238175</v>
      </c>
      <c r="K660" s="126"/>
      <c r="L660" s="114"/>
    </row>
    <row r="661" spans="1:12" x14ac:dyDescent="0.2">
      <c r="A661" s="169" t="s">
        <v>139</v>
      </c>
      <c r="B661" s="170" t="s">
        <v>136</v>
      </c>
      <c r="C661" s="170" t="s">
        <v>51</v>
      </c>
      <c r="D661" s="171">
        <v>41760</v>
      </c>
      <c r="E661" s="172">
        <f t="shared" si="13"/>
        <v>5</v>
      </c>
      <c r="F661" s="172" t="s">
        <v>19</v>
      </c>
      <c r="G661" s="170" t="s">
        <v>123</v>
      </c>
      <c r="H661" s="170" t="s">
        <v>126</v>
      </c>
      <c r="I661" s="170" t="s">
        <v>33</v>
      </c>
      <c r="J661" s="173">
        <v>1071765.8371174217</v>
      </c>
      <c r="K661" s="126"/>
      <c r="L661" s="114"/>
    </row>
    <row r="662" spans="1:12" x14ac:dyDescent="0.2">
      <c r="A662" s="174" t="s">
        <v>139</v>
      </c>
      <c r="B662" s="175" t="s">
        <v>136</v>
      </c>
      <c r="C662" s="175" t="s">
        <v>51</v>
      </c>
      <c r="D662" s="176">
        <v>41791</v>
      </c>
      <c r="E662" s="177">
        <f t="shared" si="13"/>
        <v>6</v>
      </c>
      <c r="F662" s="177" t="s">
        <v>19</v>
      </c>
      <c r="G662" s="175" t="s">
        <v>123</v>
      </c>
      <c r="H662" s="175" t="s">
        <v>126</v>
      </c>
      <c r="I662" s="175" t="s">
        <v>33</v>
      </c>
      <c r="J662" s="178">
        <v>1137792.8543239292</v>
      </c>
      <c r="K662" s="126"/>
      <c r="L662" s="114"/>
    </row>
    <row r="663" spans="1:12" x14ac:dyDescent="0.2">
      <c r="A663" s="169" t="s">
        <v>139</v>
      </c>
      <c r="B663" s="170" t="s">
        <v>136</v>
      </c>
      <c r="C663" s="170" t="s">
        <v>51</v>
      </c>
      <c r="D663" s="171">
        <v>41456</v>
      </c>
      <c r="E663" s="172">
        <f t="shared" si="13"/>
        <v>7</v>
      </c>
      <c r="F663" s="172" t="s">
        <v>19</v>
      </c>
      <c r="G663" s="170" t="s">
        <v>127</v>
      </c>
      <c r="H663" s="170" t="s">
        <v>128</v>
      </c>
      <c r="I663" s="170" t="s">
        <v>33</v>
      </c>
      <c r="J663" s="173">
        <v>411478.37181662378</v>
      </c>
      <c r="K663" s="126"/>
      <c r="L663" s="114"/>
    </row>
    <row r="664" spans="1:12" x14ac:dyDescent="0.2">
      <c r="A664" s="174" t="s">
        <v>139</v>
      </c>
      <c r="B664" s="175" t="s">
        <v>136</v>
      </c>
      <c r="C664" s="175" t="s">
        <v>51</v>
      </c>
      <c r="D664" s="176">
        <v>41487</v>
      </c>
      <c r="E664" s="177">
        <f t="shared" si="13"/>
        <v>8</v>
      </c>
      <c r="F664" s="177" t="s">
        <v>19</v>
      </c>
      <c r="G664" s="175" t="s">
        <v>127</v>
      </c>
      <c r="H664" s="175" t="s">
        <v>128</v>
      </c>
      <c r="I664" s="175" t="s">
        <v>33</v>
      </c>
      <c r="J664" s="178">
        <v>558286.81851324998</v>
      </c>
      <c r="K664" s="126"/>
      <c r="L664" s="114"/>
    </row>
    <row r="665" spans="1:12" x14ac:dyDescent="0.2">
      <c r="A665" s="169" t="s">
        <v>139</v>
      </c>
      <c r="B665" s="170" t="s">
        <v>136</v>
      </c>
      <c r="C665" s="170" t="s">
        <v>51</v>
      </c>
      <c r="D665" s="171">
        <v>41518</v>
      </c>
      <c r="E665" s="172">
        <f t="shared" si="13"/>
        <v>9</v>
      </c>
      <c r="F665" s="172" t="s">
        <v>19</v>
      </c>
      <c r="G665" s="170" t="s">
        <v>127</v>
      </c>
      <c r="H665" s="170" t="s">
        <v>128</v>
      </c>
      <c r="I665" s="170" t="s">
        <v>33</v>
      </c>
      <c r="J665" s="173">
        <v>449699.38278299873</v>
      </c>
      <c r="K665" s="126"/>
      <c r="L665" s="114"/>
    </row>
    <row r="666" spans="1:12" x14ac:dyDescent="0.2">
      <c r="A666" s="174" t="s">
        <v>139</v>
      </c>
      <c r="B666" s="175" t="s">
        <v>136</v>
      </c>
      <c r="C666" s="175" t="s">
        <v>51</v>
      </c>
      <c r="D666" s="176">
        <v>41548</v>
      </c>
      <c r="E666" s="177">
        <f t="shared" si="13"/>
        <v>10</v>
      </c>
      <c r="F666" s="177" t="s">
        <v>19</v>
      </c>
      <c r="G666" s="175" t="s">
        <v>127</v>
      </c>
      <c r="H666" s="175" t="s">
        <v>128</v>
      </c>
      <c r="I666" s="175" t="s">
        <v>33</v>
      </c>
      <c r="J666" s="178">
        <v>427182.91524</v>
      </c>
      <c r="K666" s="126"/>
      <c r="L666" s="114"/>
    </row>
    <row r="667" spans="1:12" x14ac:dyDescent="0.2">
      <c r="A667" s="169" t="s">
        <v>139</v>
      </c>
      <c r="B667" s="170" t="s">
        <v>136</v>
      </c>
      <c r="C667" s="170" t="s">
        <v>51</v>
      </c>
      <c r="D667" s="171">
        <v>41579</v>
      </c>
      <c r="E667" s="172">
        <f t="shared" si="13"/>
        <v>11</v>
      </c>
      <c r="F667" s="172" t="s">
        <v>19</v>
      </c>
      <c r="G667" s="170" t="s">
        <v>127</v>
      </c>
      <c r="H667" s="170" t="s">
        <v>128</v>
      </c>
      <c r="I667" s="170" t="s">
        <v>33</v>
      </c>
      <c r="J667" s="173">
        <v>415259.38098750002</v>
      </c>
      <c r="K667" s="126"/>
      <c r="L667" s="114"/>
    </row>
    <row r="668" spans="1:12" x14ac:dyDescent="0.2">
      <c r="A668" s="174" t="s">
        <v>139</v>
      </c>
      <c r="B668" s="175" t="s">
        <v>136</v>
      </c>
      <c r="C668" s="175" t="s">
        <v>51</v>
      </c>
      <c r="D668" s="176">
        <v>41609</v>
      </c>
      <c r="E668" s="177">
        <f t="shared" si="13"/>
        <v>12</v>
      </c>
      <c r="F668" s="177" t="s">
        <v>19</v>
      </c>
      <c r="G668" s="175" t="s">
        <v>127</v>
      </c>
      <c r="H668" s="175" t="s">
        <v>128</v>
      </c>
      <c r="I668" s="175" t="s">
        <v>33</v>
      </c>
      <c r="J668" s="178">
        <v>427041.03370000009</v>
      </c>
      <c r="K668" s="126"/>
      <c r="L668" s="114"/>
    </row>
    <row r="669" spans="1:12" x14ac:dyDescent="0.2">
      <c r="A669" s="169" t="s">
        <v>139</v>
      </c>
      <c r="B669" s="170" t="s">
        <v>136</v>
      </c>
      <c r="C669" s="170" t="s">
        <v>51</v>
      </c>
      <c r="D669" s="171">
        <v>41640</v>
      </c>
      <c r="E669" s="172">
        <f t="shared" si="13"/>
        <v>1</v>
      </c>
      <c r="F669" s="172" t="s">
        <v>19</v>
      </c>
      <c r="G669" s="170" t="s">
        <v>127</v>
      </c>
      <c r="H669" s="170" t="s">
        <v>128</v>
      </c>
      <c r="I669" s="170" t="s">
        <v>33</v>
      </c>
      <c r="J669" s="173">
        <v>536309.89158199995</v>
      </c>
      <c r="K669" s="126"/>
      <c r="L669" s="114"/>
    </row>
    <row r="670" spans="1:12" x14ac:dyDescent="0.2">
      <c r="A670" s="174" t="s">
        <v>139</v>
      </c>
      <c r="B670" s="175" t="s">
        <v>136</v>
      </c>
      <c r="C670" s="175" t="s">
        <v>51</v>
      </c>
      <c r="D670" s="176">
        <v>41671</v>
      </c>
      <c r="E670" s="177">
        <f t="shared" si="13"/>
        <v>2</v>
      </c>
      <c r="F670" s="177" t="s">
        <v>19</v>
      </c>
      <c r="G670" s="175" t="s">
        <v>127</v>
      </c>
      <c r="H670" s="175" t="s">
        <v>128</v>
      </c>
      <c r="I670" s="175" t="s">
        <v>33</v>
      </c>
      <c r="J670" s="178">
        <v>414358.37553974998</v>
      </c>
      <c r="K670" s="126"/>
      <c r="L670" s="114"/>
    </row>
    <row r="671" spans="1:12" x14ac:dyDescent="0.2">
      <c r="A671" s="169" t="s">
        <v>139</v>
      </c>
      <c r="B671" s="170" t="s">
        <v>136</v>
      </c>
      <c r="C671" s="170" t="s">
        <v>51</v>
      </c>
      <c r="D671" s="171">
        <v>41699</v>
      </c>
      <c r="E671" s="172">
        <f t="shared" si="13"/>
        <v>3</v>
      </c>
      <c r="F671" s="172" t="s">
        <v>19</v>
      </c>
      <c r="G671" s="170" t="s">
        <v>127</v>
      </c>
      <c r="H671" s="170" t="s">
        <v>128</v>
      </c>
      <c r="I671" s="170" t="s">
        <v>33</v>
      </c>
      <c r="J671" s="173">
        <v>484912.71240800002</v>
      </c>
      <c r="K671" s="126"/>
      <c r="L671" s="114"/>
    </row>
    <row r="672" spans="1:12" x14ac:dyDescent="0.2">
      <c r="A672" s="174" t="s">
        <v>139</v>
      </c>
      <c r="B672" s="175" t="s">
        <v>136</v>
      </c>
      <c r="C672" s="175" t="s">
        <v>51</v>
      </c>
      <c r="D672" s="176">
        <v>41730</v>
      </c>
      <c r="E672" s="177">
        <f t="shared" si="13"/>
        <v>4</v>
      </c>
      <c r="F672" s="177" t="s">
        <v>19</v>
      </c>
      <c r="G672" s="175" t="s">
        <v>127</v>
      </c>
      <c r="H672" s="175" t="s">
        <v>128</v>
      </c>
      <c r="I672" s="175" t="s">
        <v>33</v>
      </c>
      <c r="J672" s="178">
        <v>419935.11569100001</v>
      </c>
      <c r="K672" s="126"/>
      <c r="L672" s="114"/>
    </row>
    <row r="673" spans="1:12" x14ac:dyDescent="0.2">
      <c r="A673" s="169" t="s">
        <v>139</v>
      </c>
      <c r="B673" s="170" t="s">
        <v>136</v>
      </c>
      <c r="C673" s="170" t="s">
        <v>51</v>
      </c>
      <c r="D673" s="171">
        <v>41760</v>
      </c>
      <c r="E673" s="172">
        <f t="shared" si="13"/>
        <v>5</v>
      </c>
      <c r="F673" s="172" t="s">
        <v>19</v>
      </c>
      <c r="G673" s="170" t="s">
        <v>127</v>
      </c>
      <c r="H673" s="170" t="s">
        <v>128</v>
      </c>
      <c r="I673" s="170" t="s">
        <v>33</v>
      </c>
      <c r="J673" s="173">
        <v>448216.05637499999</v>
      </c>
      <c r="K673" s="126"/>
      <c r="L673" s="114"/>
    </row>
    <row r="674" spans="1:12" x14ac:dyDescent="0.2">
      <c r="A674" s="174" t="s">
        <v>139</v>
      </c>
      <c r="B674" s="175" t="s">
        <v>136</v>
      </c>
      <c r="C674" s="175" t="s">
        <v>51</v>
      </c>
      <c r="D674" s="176">
        <v>41791</v>
      </c>
      <c r="E674" s="177">
        <f t="shared" si="13"/>
        <v>6</v>
      </c>
      <c r="F674" s="177" t="s">
        <v>19</v>
      </c>
      <c r="G674" s="175" t="s">
        <v>127</v>
      </c>
      <c r="H674" s="175" t="s">
        <v>128</v>
      </c>
      <c r="I674" s="175" t="s">
        <v>33</v>
      </c>
      <c r="J674" s="178">
        <v>532127.64313450002</v>
      </c>
      <c r="K674" s="126"/>
      <c r="L674" s="114"/>
    </row>
    <row r="675" spans="1:12" x14ac:dyDescent="0.2">
      <c r="A675" s="169" t="s">
        <v>139</v>
      </c>
      <c r="B675" s="170" t="s">
        <v>136</v>
      </c>
      <c r="C675" s="170" t="s">
        <v>51</v>
      </c>
      <c r="D675" s="171">
        <v>41456</v>
      </c>
      <c r="E675" s="172">
        <f t="shared" si="13"/>
        <v>7</v>
      </c>
      <c r="F675" s="172" t="s">
        <v>19</v>
      </c>
      <c r="G675" s="170" t="s">
        <v>127</v>
      </c>
      <c r="H675" s="170" t="s">
        <v>129</v>
      </c>
      <c r="I675" s="170" t="s">
        <v>33</v>
      </c>
      <c r="J675" s="173">
        <v>610297.37310056051</v>
      </c>
      <c r="K675" s="126"/>
      <c r="L675" s="114"/>
    </row>
    <row r="676" spans="1:12" x14ac:dyDescent="0.2">
      <c r="A676" s="174" t="s">
        <v>139</v>
      </c>
      <c r="B676" s="175" t="s">
        <v>136</v>
      </c>
      <c r="C676" s="175" t="s">
        <v>51</v>
      </c>
      <c r="D676" s="176">
        <v>41487</v>
      </c>
      <c r="E676" s="177">
        <f t="shared" si="13"/>
        <v>8</v>
      </c>
      <c r="F676" s="177" t="s">
        <v>19</v>
      </c>
      <c r="G676" s="175" t="s">
        <v>127</v>
      </c>
      <c r="H676" s="175" t="s">
        <v>129</v>
      </c>
      <c r="I676" s="175" t="s">
        <v>33</v>
      </c>
      <c r="J676" s="178">
        <v>908795.20773656247</v>
      </c>
      <c r="K676" s="126"/>
      <c r="L676" s="114"/>
    </row>
    <row r="677" spans="1:12" x14ac:dyDescent="0.2">
      <c r="A677" s="169" t="s">
        <v>139</v>
      </c>
      <c r="B677" s="170" t="s">
        <v>136</v>
      </c>
      <c r="C677" s="170" t="s">
        <v>51</v>
      </c>
      <c r="D677" s="171">
        <v>41518</v>
      </c>
      <c r="E677" s="172">
        <f t="shared" si="13"/>
        <v>9</v>
      </c>
      <c r="F677" s="172" t="s">
        <v>19</v>
      </c>
      <c r="G677" s="170" t="s">
        <v>127</v>
      </c>
      <c r="H677" s="170" t="s">
        <v>129</v>
      </c>
      <c r="I677" s="170" t="s">
        <v>33</v>
      </c>
      <c r="J677" s="173">
        <v>711025.90062299802</v>
      </c>
      <c r="K677" s="126"/>
      <c r="L677" s="114"/>
    </row>
    <row r="678" spans="1:12" x14ac:dyDescent="0.2">
      <c r="A678" s="174" t="s">
        <v>139</v>
      </c>
      <c r="B678" s="175" t="s">
        <v>136</v>
      </c>
      <c r="C678" s="175" t="s">
        <v>51</v>
      </c>
      <c r="D678" s="176">
        <v>41548</v>
      </c>
      <c r="E678" s="177">
        <f t="shared" si="13"/>
        <v>10</v>
      </c>
      <c r="F678" s="177" t="s">
        <v>19</v>
      </c>
      <c r="G678" s="175" t="s">
        <v>127</v>
      </c>
      <c r="H678" s="175" t="s">
        <v>129</v>
      </c>
      <c r="I678" s="175" t="s">
        <v>33</v>
      </c>
      <c r="J678" s="178">
        <v>699813.46326262481</v>
      </c>
      <c r="K678" s="126"/>
      <c r="L678" s="114"/>
    </row>
    <row r="679" spans="1:12" x14ac:dyDescent="0.2">
      <c r="A679" s="169" t="s">
        <v>139</v>
      </c>
      <c r="B679" s="170" t="s">
        <v>136</v>
      </c>
      <c r="C679" s="170" t="s">
        <v>51</v>
      </c>
      <c r="D679" s="171">
        <v>41579</v>
      </c>
      <c r="E679" s="172">
        <f t="shared" si="13"/>
        <v>11</v>
      </c>
      <c r="F679" s="172" t="s">
        <v>19</v>
      </c>
      <c r="G679" s="170" t="s">
        <v>127</v>
      </c>
      <c r="H679" s="170" t="s">
        <v>129</v>
      </c>
      <c r="I679" s="170" t="s">
        <v>33</v>
      </c>
      <c r="J679" s="173">
        <v>619174.29107624991</v>
      </c>
      <c r="K679" s="126"/>
      <c r="L679" s="114"/>
    </row>
    <row r="680" spans="1:12" x14ac:dyDescent="0.2">
      <c r="A680" s="174" t="s">
        <v>139</v>
      </c>
      <c r="B680" s="175" t="s">
        <v>136</v>
      </c>
      <c r="C680" s="175" t="s">
        <v>51</v>
      </c>
      <c r="D680" s="176">
        <v>41609</v>
      </c>
      <c r="E680" s="177">
        <f t="shared" si="13"/>
        <v>12</v>
      </c>
      <c r="F680" s="177" t="s">
        <v>19</v>
      </c>
      <c r="G680" s="175" t="s">
        <v>127</v>
      </c>
      <c r="H680" s="175" t="s">
        <v>129</v>
      </c>
      <c r="I680" s="175" t="s">
        <v>33</v>
      </c>
      <c r="J680" s="178">
        <v>641582.36576999992</v>
      </c>
      <c r="K680" s="126"/>
      <c r="L680" s="114"/>
    </row>
    <row r="681" spans="1:12" x14ac:dyDescent="0.2">
      <c r="A681" s="169" t="s">
        <v>139</v>
      </c>
      <c r="B681" s="170" t="s">
        <v>136</v>
      </c>
      <c r="C681" s="170" t="s">
        <v>51</v>
      </c>
      <c r="D681" s="171">
        <v>41640</v>
      </c>
      <c r="E681" s="172">
        <f t="shared" si="13"/>
        <v>1</v>
      </c>
      <c r="F681" s="172" t="s">
        <v>19</v>
      </c>
      <c r="G681" s="170" t="s">
        <v>127</v>
      </c>
      <c r="H681" s="170" t="s">
        <v>129</v>
      </c>
      <c r="I681" s="170" t="s">
        <v>33</v>
      </c>
      <c r="J681" s="173">
        <v>740585.34395999974</v>
      </c>
      <c r="K681" s="126"/>
      <c r="L681" s="114"/>
    </row>
    <row r="682" spans="1:12" x14ac:dyDescent="0.2">
      <c r="A682" s="174" t="s">
        <v>139</v>
      </c>
      <c r="B682" s="175" t="s">
        <v>136</v>
      </c>
      <c r="C682" s="175" t="s">
        <v>51</v>
      </c>
      <c r="D682" s="176">
        <v>41671</v>
      </c>
      <c r="E682" s="177">
        <f t="shared" si="13"/>
        <v>2</v>
      </c>
      <c r="F682" s="177" t="s">
        <v>19</v>
      </c>
      <c r="G682" s="175" t="s">
        <v>127</v>
      </c>
      <c r="H682" s="175" t="s">
        <v>129</v>
      </c>
      <c r="I682" s="175" t="s">
        <v>33</v>
      </c>
      <c r="J682" s="178">
        <v>665533.05688012496</v>
      </c>
      <c r="K682" s="126"/>
      <c r="L682" s="114"/>
    </row>
    <row r="683" spans="1:12" x14ac:dyDescent="0.2">
      <c r="A683" s="169" t="s">
        <v>139</v>
      </c>
      <c r="B683" s="170" t="s">
        <v>136</v>
      </c>
      <c r="C683" s="170" t="s">
        <v>51</v>
      </c>
      <c r="D683" s="171">
        <v>41699</v>
      </c>
      <c r="E683" s="172">
        <f t="shared" si="13"/>
        <v>3</v>
      </c>
      <c r="F683" s="172" t="s">
        <v>19</v>
      </c>
      <c r="G683" s="170" t="s">
        <v>127</v>
      </c>
      <c r="H683" s="170" t="s">
        <v>129</v>
      </c>
      <c r="I683" s="170" t="s">
        <v>33</v>
      </c>
      <c r="J683" s="173">
        <v>608946.05938500003</v>
      </c>
      <c r="K683" s="126"/>
      <c r="L683" s="114"/>
    </row>
    <row r="684" spans="1:12" x14ac:dyDescent="0.2">
      <c r="A684" s="174" t="s">
        <v>139</v>
      </c>
      <c r="B684" s="175" t="s">
        <v>136</v>
      </c>
      <c r="C684" s="175" t="s">
        <v>51</v>
      </c>
      <c r="D684" s="176">
        <v>41730</v>
      </c>
      <c r="E684" s="177">
        <f t="shared" si="13"/>
        <v>4</v>
      </c>
      <c r="F684" s="177" t="s">
        <v>19</v>
      </c>
      <c r="G684" s="175" t="s">
        <v>127</v>
      </c>
      <c r="H684" s="175" t="s">
        <v>129</v>
      </c>
      <c r="I684" s="175" t="s">
        <v>33</v>
      </c>
      <c r="J684" s="178">
        <v>706548.92858549999</v>
      </c>
      <c r="K684" s="126"/>
      <c r="L684" s="114"/>
    </row>
    <row r="685" spans="1:12" x14ac:dyDescent="0.2">
      <c r="A685" s="169" t="s">
        <v>139</v>
      </c>
      <c r="B685" s="170" t="s">
        <v>136</v>
      </c>
      <c r="C685" s="170" t="s">
        <v>51</v>
      </c>
      <c r="D685" s="171">
        <v>41760</v>
      </c>
      <c r="E685" s="172">
        <f t="shared" si="13"/>
        <v>5</v>
      </c>
      <c r="F685" s="172" t="s">
        <v>19</v>
      </c>
      <c r="G685" s="170" t="s">
        <v>127</v>
      </c>
      <c r="H685" s="170" t="s">
        <v>129</v>
      </c>
      <c r="I685" s="170" t="s">
        <v>33</v>
      </c>
      <c r="J685" s="173">
        <v>684073.99396875</v>
      </c>
      <c r="K685" s="126"/>
      <c r="L685" s="114"/>
    </row>
    <row r="686" spans="1:12" x14ac:dyDescent="0.2">
      <c r="A686" s="174" t="s">
        <v>139</v>
      </c>
      <c r="B686" s="175" t="s">
        <v>136</v>
      </c>
      <c r="C686" s="175" t="s">
        <v>51</v>
      </c>
      <c r="D686" s="176">
        <v>41791</v>
      </c>
      <c r="E686" s="177">
        <f t="shared" si="13"/>
        <v>6</v>
      </c>
      <c r="F686" s="177" t="s">
        <v>19</v>
      </c>
      <c r="G686" s="175" t="s">
        <v>127</v>
      </c>
      <c r="H686" s="175" t="s">
        <v>129</v>
      </c>
      <c r="I686" s="175" t="s">
        <v>33</v>
      </c>
      <c r="J686" s="178">
        <v>795822.70165668742</v>
      </c>
      <c r="K686" s="126"/>
      <c r="L686" s="114"/>
    </row>
    <row r="687" spans="1:12" x14ac:dyDescent="0.2">
      <c r="A687" s="169" t="s">
        <v>139</v>
      </c>
      <c r="B687" s="170" t="s">
        <v>136</v>
      </c>
      <c r="C687" s="170" t="s">
        <v>51</v>
      </c>
      <c r="D687" s="171">
        <v>41456</v>
      </c>
      <c r="E687" s="172">
        <f t="shared" si="13"/>
        <v>7</v>
      </c>
      <c r="F687" s="172" t="s">
        <v>19</v>
      </c>
      <c r="G687" s="170" t="s">
        <v>146</v>
      </c>
      <c r="H687" s="170" t="s">
        <v>130</v>
      </c>
      <c r="I687" s="170" t="s">
        <v>33</v>
      </c>
      <c r="J687" s="173">
        <v>334574.56978850893</v>
      </c>
      <c r="K687" s="126"/>
      <c r="L687" s="114"/>
    </row>
    <row r="688" spans="1:12" x14ac:dyDescent="0.2">
      <c r="A688" s="174" t="s">
        <v>139</v>
      </c>
      <c r="B688" s="175" t="s">
        <v>136</v>
      </c>
      <c r="C688" s="175" t="s">
        <v>51</v>
      </c>
      <c r="D688" s="176">
        <v>41487</v>
      </c>
      <c r="E688" s="177">
        <f t="shared" si="13"/>
        <v>8</v>
      </c>
      <c r="F688" s="177" t="s">
        <v>19</v>
      </c>
      <c r="G688" s="175" t="s">
        <v>146</v>
      </c>
      <c r="H688" s="175" t="s">
        <v>130</v>
      </c>
      <c r="I688" s="175" t="s">
        <v>33</v>
      </c>
      <c r="J688" s="178">
        <v>492735.34629342239</v>
      </c>
      <c r="K688" s="126"/>
      <c r="L688" s="114"/>
    </row>
    <row r="689" spans="1:12" x14ac:dyDescent="0.2">
      <c r="A689" s="169" t="s">
        <v>139</v>
      </c>
      <c r="B689" s="170" t="s">
        <v>136</v>
      </c>
      <c r="C689" s="170" t="s">
        <v>51</v>
      </c>
      <c r="D689" s="171">
        <v>41518</v>
      </c>
      <c r="E689" s="172">
        <f t="shared" si="13"/>
        <v>9</v>
      </c>
      <c r="F689" s="172" t="s">
        <v>19</v>
      </c>
      <c r="G689" s="170" t="s">
        <v>146</v>
      </c>
      <c r="H689" s="170" t="s">
        <v>130</v>
      </c>
      <c r="I689" s="170" t="s">
        <v>33</v>
      </c>
      <c r="J689" s="173">
        <v>423886.13007635879</v>
      </c>
      <c r="K689" s="126"/>
      <c r="L689" s="114"/>
    </row>
    <row r="690" spans="1:12" x14ac:dyDescent="0.2">
      <c r="A690" s="174" t="s">
        <v>139</v>
      </c>
      <c r="B690" s="175" t="s">
        <v>136</v>
      </c>
      <c r="C690" s="175" t="s">
        <v>51</v>
      </c>
      <c r="D690" s="176">
        <v>41548</v>
      </c>
      <c r="E690" s="177">
        <f t="shared" si="13"/>
        <v>10</v>
      </c>
      <c r="F690" s="177" t="s">
        <v>19</v>
      </c>
      <c r="G690" s="175" t="s">
        <v>146</v>
      </c>
      <c r="H690" s="175" t="s">
        <v>130</v>
      </c>
      <c r="I690" s="175" t="s">
        <v>33</v>
      </c>
      <c r="J690" s="178">
        <v>370340.02732499992</v>
      </c>
      <c r="K690" s="126"/>
      <c r="L690" s="114"/>
    </row>
    <row r="691" spans="1:12" x14ac:dyDescent="0.2">
      <c r="A691" s="169" t="s">
        <v>139</v>
      </c>
      <c r="B691" s="170" t="s">
        <v>136</v>
      </c>
      <c r="C691" s="170" t="s">
        <v>51</v>
      </c>
      <c r="D691" s="171">
        <v>41579</v>
      </c>
      <c r="E691" s="172">
        <f t="shared" si="13"/>
        <v>11</v>
      </c>
      <c r="F691" s="172" t="s">
        <v>19</v>
      </c>
      <c r="G691" s="170" t="s">
        <v>146</v>
      </c>
      <c r="H691" s="170" t="s">
        <v>130</v>
      </c>
      <c r="I691" s="170" t="s">
        <v>33</v>
      </c>
      <c r="J691" s="173">
        <v>388537.72727419995</v>
      </c>
      <c r="K691" s="126"/>
      <c r="L691" s="114"/>
    </row>
    <row r="692" spans="1:12" x14ac:dyDescent="0.2">
      <c r="A692" s="174" t="s">
        <v>139</v>
      </c>
      <c r="B692" s="175" t="s">
        <v>136</v>
      </c>
      <c r="C692" s="175" t="s">
        <v>51</v>
      </c>
      <c r="D692" s="176">
        <v>41609</v>
      </c>
      <c r="E692" s="177">
        <f t="shared" si="13"/>
        <v>12</v>
      </c>
      <c r="F692" s="177" t="s">
        <v>19</v>
      </c>
      <c r="G692" s="175" t="s">
        <v>146</v>
      </c>
      <c r="H692" s="175" t="s">
        <v>130</v>
      </c>
      <c r="I692" s="175" t="s">
        <v>33</v>
      </c>
      <c r="J692" s="178">
        <v>338577.18673479994</v>
      </c>
      <c r="K692" s="126"/>
      <c r="L692" s="114"/>
    </row>
    <row r="693" spans="1:12" x14ac:dyDescent="0.2">
      <c r="A693" s="169" t="s">
        <v>139</v>
      </c>
      <c r="B693" s="170" t="s">
        <v>136</v>
      </c>
      <c r="C693" s="170" t="s">
        <v>51</v>
      </c>
      <c r="D693" s="171">
        <v>41640</v>
      </c>
      <c r="E693" s="172">
        <f t="shared" si="13"/>
        <v>1</v>
      </c>
      <c r="F693" s="172" t="s">
        <v>19</v>
      </c>
      <c r="G693" s="170" t="s">
        <v>146</v>
      </c>
      <c r="H693" s="170" t="s">
        <v>130</v>
      </c>
      <c r="I693" s="170" t="s">
        <v>33</v>
      </c>
      <c r="J693" s="173">
        <v>466373.20086803986</v>
      </c>
      <c r="K693" s="126"/>
      <c r="L693" s="114"/>
    </row>
    <row r="694" spans="1:12" x14ac:dyDescent="0.2">
      <c r="A694" s="174" t="s">
        <v>139</v>
      </c>
      <c r="B694" s="175" t="s">
        <v>136</v>
      </c>
      <c r="C694" s="175" t="s">
        <v>51</v>
      </c>
      <c r="D694" s="176">
        <v>41671</v>
      </c>
      <c r="E694" s="177">
        <f t="shared" si="13"/>
        <v>2</v>
      </c>
      <c r="F694" s="177" t="s">
        <v>19</v>
      </c>
      <c r="G694" s="175" t="s">
        <v>146</v>
      </c>
      <c r="H694" s="175" t="s">
        <v>130</v>
      </c>
      <c r="I694" s="175" t="s">
        <v>33</v>
      </c>
      <c r="J694" s="178">
        <v>388574.67707873997</v>
      </c>
      <c r="K694" s="126"/>
      <c r="L694" s="114"/>
    </row>
    <row r="695" spans="1:12" x14ac:dyDescent="0.2">
      <c r="A695" s="169" t="s">
        <v>139</v>
      </c>
      <c r="B695" s="170" t="s">
        <v>136</v>
      </c>
      <c r="C695" s="170" t="s">
        <v>51</v>
      </c>
      <c r="D695" s="171">
        <v>41699</v>
      </c>
      <c r="E695" s="172">
        <f t="shared" si="13"/>
        <v>3</v>
      </c>
      <c r="F695" s="172" t="s">
        <v>19</v>
      </c>
      <c r="G695" s="170" t="s">
        <v>146</v>
      </c>
      <c r="H695" s="170" t="s">
        <v>130</v>
      </c>
      <c r="I695" s="170" t="s">
        <v>33</v>
      </c>
      <c r="J695" s="173">
        <v>356192.71368815994</v>
      </c>
      <c r="K695" s="126"/>
      <c r="L695" s="114"/>
    </row>
    <row r="696" spans="1:12" x14ac:dyDescent="0.2">
      <c r="A696" s="174" t="s">
        <v>139</v>
      </c>
      <c r="B696" s="175" t="s">
        <v>136</v>
      </c>
      <c r="C696" s="175" t="s">
        <v>51</v>
      </c>
      <c r="D696" s="176">
        <v>41730</v>
      </c>
      <c r="E696" s="177">
        <f t="shared" si="13"/>
        <v>4</v>
      </c>
      <c r="F696" s="177" t="s">
        <v>19</v>
      </c>
      <c r="G696" s="175" t="s">
        <v>146</v>
      </c>
      <c r="H696" s="175" t="s">
        <v>130</v>
      </c>
      <c r="I696" s="175" t="s">
        <v>33</v>
      </c>
      <c r="J696" s="178">
        <v>381723.53905412991</v>
      </c>
      <c r="K696" s="126"/>
      <c r="L696" s="114"/>
    </row>
    <row r="697" spans="1:12" x14ac:dyDescent="0.2">
      <c r="A697" s="169" t="s">
        <v>139</v>
      </c>
      <c r="B697" s="170" t="s">
        <v>136</v>
      </c>
      <c r="C697" s="170" t="s">
        <v>51</v>
      </c>
      <c r="D697" s="171">
        <v>41760</v>
      </c>
      <c r="E697" s="172">
        <f t="shared" si="13"/>
        <v>5</v>
      </c>
      <c r="F697" s="172" t="s">
        <v>19</v>
      </c>
      <c r="G697" s="170" t="s">
        <v>146</v>
      </c>
      <c r="H697" s="170" t="s">
        <v>130</v>
      </c>
      <c r="I697" s="170" t="s">
        <v>33</v>
      </c>
      <c r="J697" s="173">
        <v>429911.03490812494</v>
      </c>
      <c r="K697" s="126"/>
      <c r="L697" s="114"/>
    </row>
    <row r="698" spans="1:12" x14ac:dyDescent="0.2">
      <c r="A698" s="174" t="s">
        <v>139</v>
      </c>
      <c r="B698" s="175" t="s">
        <v>136</v>
      </c>
      <c r="C698" s="175" t="s">
        <v>51</v>
      </c>
      <c r="D698" s="176">
        <v>41791</v>
      </c>
      <c r="E698" s="177">
        <f t="shared" si="13"/>
        <v>6</v>
      </c>
      <c r="F698" s="177" t="s">
        <v>19</v>
      </c>
      <c r="G698" s="175" t="s">
        <v>146</v>
      </c>
      <c r="H698" s="175" t="s">
        <v>130</v>
      </c>
      <c r="I698" s="175" t="s">
        <v>33</v>
      </c>
      <c r="J698" s="178">
        <v>476034.24514096242</v>
      </c>
      <c r="K698" s="126"/>
      <c r="L698" s="114"/>
    </row>
    <row r="699" spans="1:12" x14ac:dyDescent="0.2">
      <c r="A699" s="169" t="s">
        <v>139</v>
      </c>
      <c r="B699" s="170" t="s">
        <v>136</v>
      </c>
      <c r="C699" s="170" t="s">
        <v>51</v>
      </c>
      <c r="D699" s="171">
        <v>41456</v>
      </c>
      <c r="E699" s="172">
        <f t="shared" si="13"/>
        <v>7</v>
      </c>
      <c r="F699" s="172" t="s">
        <v>19</v>
      </c>
      <c r="G699" s="170" t="s">
        <v>146</v>
      </c>
      <c r="H699" s="170" t="s">
        <v>131</v>
      </c>
      <c r="I699" s="170" t="s">
        <v>33</v>
      </c>
      <c r="J699" s="173">
        <v>221632.12385716435</v>
      </c>
      <c r="K699" s="126"/>
      <c r="L699" s="114"/>
    </row>
    <row r="700" spans="1:12" x14ac:dyDescent="0.2">
      <c r="A700" s="174" t="s">
        <v>139</v>
      </c>
      <c r="B700" s="175" t="s">
        <v>136</v>
      </c>
      <c r="C700" s="175" t="s">
        <v>51</v>
      </c>
      <c r="D700" s="176">
        <v>41487</v>
      </c>
      <c r="E700" s="177">
        <f t="shared" si="13"/>
        <v>8</v>
      </c>
      <c r="F700" s="177" t="s">
        <v>19</v>
      </c>
      <c r="G700" s="175" t="s">
        <v>146</v>
      </c>
      <c r="H700" s="175" t="s">
        <v>131</v>
      </c>
      <c r="I700" s="175" t="s">
        <v>33</v>
      </c>
      <c r="J700" s="178">
        <v>298721.115169695</v>
      </c>
      <c r="K700" s="126"/>
      <c r="L700" s="114"/>
    </row>
    <row r="701" spans="1:12" x14ac:dyDescent="0.2">
      <c r="A701" s="169" t="s">
        <v>139</v>
      </c>
      <c r="B701" s="170" t="s">
        <v>136</v>
      </c>
      <c r="C701" s="170" t="s">
        <v>51</v>
      </c>
      <c r="D701" s="171">
        <v>41518</v>
      </c>
      <c r="E701" s="172">
        <f t="shared" si="13"/>
        <v>9</v>
      </c>
      <c r="F701" s="172" t="s">
        <v>19</v>
      </c>
      <c r="G701" s="170" t="s">
        <v>146</v>
      </c>
      <c r="H701" s="170" t="s">
        <v>131</v>
      </c>
      <c r="I701" s="170" t="s">
        <v>33</v>
      </c>
      <c r="J701" s="173">
        <v>263980.61528681178</v>
      </c>
      <c r="K701" s="126"/>
      <c r="L701" s="114"/>
    </row>
    <row r="702" spans="1:12" x14ac:dyDescent="0.2">
      <c r="A702" s="174" t="s">
        <v>139</v>
      </c>
      <c r="B702" s="175" t="s">
        <v>136</v>
      </c>
      <c r="C702" s="175" t="s">
        <v>51</v>
      </c>
      <c r="D702" s="176">
        <v>41548</v>
      </c>
      <c r="E702" s="177">
        <f t="shared" si="13"/>
        <v>10</v>
      </c>
      <c r="F702" s="177" t="s">
        <v>19</v>
      </c>
      <c r="G702" s="175" t="s">
        <v>146</v>
      </c>
      <c r="H702" s="175" t="s">
        <v>131</v>
      </c>
      <c r="I702" s="175" t="s">
        <v>33</v>
      </c>
      <c r="J702" s="178">
        <v>219795.94496150999</v>
      </c>
      <c r="K702" s="126"/>
      <c r="L702" s="114"/>
    </row>
    <row r="703" spans="1:12" x14ac:dyDescent="0.2">
      <c r="A703" s="169" t="s">
        <v>139</v>
      </c>
      <c r="B703" s="170" t="s">
        <v>136</v>
      </c>
      <c r="C703" s="170" t="s">
        <v>51</v>
      </c>
      <c r="D703" s="171">
        <v>41579</v>
      </c>
      <c r="E703" s="172">
        <f t="shared" si="13"/>
        <v>11</v>
      </c>
      <c r="F703" s="172" t="s">
        <v>19</v>
      </c>
      <c r="G703" s="170" t="s">
        <v>146</v>
      </c>
      <c r="H703" s="170" t="s">
        <v>131</v>
      </c>
      <c r="I703" s="170" t="s">
        <v>33</v>
      </c>
      <c r="J703" s="173">
        <v>258222.34619527502</v>
      </c>
      <c r="K703" s="126"/>
      <c r="L703" s="114"/>
    </row>
    <row r="704" spans="1:12" x14ac:dyDescent="0.2">
      <c r="A704" s="174" t="s">
        <v>139</v>
      </c>
      <c r="B704" s="175" t="s">
        <v>136</v>
      </c>
      <c r="C704" s="175" t="s">
        <v>51</v>
      </c>
      <c r="D704" s="176">
        <v>41609</v>
      </c>
      <c r="E704" s="177">
        <f t="shared" si="13"/>
        <v>12</v>
      </c>
      <c r="F704" s="177" t="s">
        <v>19</v>
      </c>
      <c r="G704" s="175" t="s">
        <v>146</v>
      </c>
      <c r="H704" s="175" t="s">
        <v>131</v>
      </c>
      <c r="I704" s="175" t="s">
        <v>33</v>
      </c>
      <c r="J704" s="178">
        <v>230372.47477350003</v>
      </c>
      <c r="K704" s="126"/>
      <c r="L704" s="114"/>
    </row>
    <row r="705" spans="1:12" x14ac:dyDescent="0.2">
      <c r="A705" s="169" t="s">
        <v>139</v>
      </c>
      <c r="B705" s="170" t="s">
        <v>136</v>
      </c>
      <c r="C705" s="170" t="s">
        <v>51</v>
      </c>
      <c r="D705" s="171">
        <v>41640</v>
      </c>
      <c r="E705" s="172">
        <f t="shared" si="13"/>
        <v>1</v>
      </c>
      <c r="F705" s="172" t="s">
        <v>19</v>
      </c>
      <c r="G705" s="170" t="s">
        <v>146</v>
      </c>
      <c r="H705" s="170" t="s">
        <v>131</v>
      </c>
      <c r="I705" s="170" t="s">
        <v>33</v>
      </c>
      <c r="J705" s="173">
        <v>269842.36896287993</v>
      </c>
      <c r="K705" s="126"/>
      <c r="L705" s="114"/>
    </row>
    <row r="706" spans="1:12" x14ac:dyDescent="0.2">
      <c r="A706" s="174" t="s">
        <v>139</v>
      </c>
      <c r="B706" s="175" t="s">
        <v>136</v>
      </c>
      <c r="C706" s="175" t="s">
        <v>51</v>
      </c>
      <c r="D706" s="176">
        <v>41671</v>
      </c>
      <c r="E706" s="177">
        <f t="shared" si="13"/>
        <v>2</v>
      </c>
      <c r="F706" s="177" t="s">
        <v>19</v>
      </c>
      <c r="G706" s="175" t="s">
        <v>146</v>
      </c>
      <c r="H706" s="175" t="s">
        <v>131</v>
      </c>
      <c r="I706" s="175" t="s">
        <v>33</v>
      </c>
      <c r="J706" s="178">
        <v>229486.43250580502</v>
      </c>
      <c r="K706" s="126"/>
      <c r="L706" s="114"/>
    </row>
    <row r="707" spans="1:12" x14ac:dyDescent="0.2">
      <c r="A707" s="169" t="s">
        <v>139</v>
      </c>
      <c r="B707" s="170" t="s">
        <v>136</v>
      </c>
      <c r="C707" s="170" t="s">
        <v>51</v>
      </c>
      <c r="D707" s="171">
        <v>41699</v>
      </c>
      <c r="E707" s="172">
        <f t="shared" si="13"/>
        <v>3</v>
      </c>
      <c r="F707" s="172" t="s">
        <v>19</v>
      </c>
      <c r="G707" s="170" t="s">
        <v>146</v>
      </c>
      <c r="H707" s="170" t="s">
        <v>131</v>
      </c>
      <c r="I707" s="170" t="s">
        <v>33</v>
      </c>
      <c r="J707" s="173">
        <v>247771.36577484003</v>
      </c>
      <c r="K707" s="126"/>
      <c r="L707" s="114"/>
    </row>
    <row r="708" spans="1:12" x14ac:dyDescent="0.2">
      <c r="A708" s="174" t="s">
        <v>139</v>
      </c>
      <c r="B708" s="175" t="s">
        <v>136</v>
      </c>
      <c r="C708" s="175" t="s">
        <v>51</v>
      </c>
      <c r="D708" s="176">
        <v>41730</v>
      </c>
      <c r="E708" s="177">
        <f t="shared" si="13"/>
        <v>4</v>
      </c>
      <c r="F708" s="177" t="s">
        <v>19</v>
      </c>
      <c r="G708" s="175" t="s">
        <v>146</v>
      </c>
      <c r="H708" s="175" t="s">
        <v>131</v>
      </c>
      <c r="I708" s="175" t="s">
        <v>33</v>
      </c>
      <c r="J708" s="178">
        <v>247653.76578579002</v>
      </c>
      <c r="K708" s="126"/>
      <c r="L708" s="114"/>
    </row>
    <row r="709" spans="1:12" x14ac:dyDescent="0.2">
      <c r="A709" s="169" t="s">
        <v>139</v>
      </c>
      <c r="B709" s="170" t="s">
        <v>136</v>
      </c>
      <c r="C709" s="170" t="s">
        <v>51</v>
      </c>
      <c r="D709" s="171">
        <v>41760</v>
      </c>
      <c r="E709" s="172">
        <f t="shared" si="13"/>
        <v>5</v>
      </c>
      <c r="F709" s="172" t="s">
        <v>19</v>
      </c>
      <c r="G709" s="170" t="s">
        <v>146</v>
      </c>
      <c r="H709" s="170" t="s">
        <v>131</v>
      </c>
      <c r="I709" s="170" t="s">
        <v>33</v>
      </c>
      <c r="J709" s="173">
        <v>257537.95336406256</v>
      </c>
      <c r="K709" s="126"/>
      <c r="L709" s="114"/>
    </row>
    <row r="710" spans="1:12" x14ac:dyDescent="0.2">
      <c r="A710" s="174" t="s">
        <v>139</v>
      </c>
      <c r="B710" s="175" t="s">
        <v>136</v>
      </c>
      <c r="C710" s="175" t="s">
        <v>51</v>
      </c>
      <c r="D710" s="176">
        <v>41791</v>
      </c>
      <c r="E710" s="177">
        <f t="shared" si="13"/>
        <v>6</v>
      </c>
      <c r="F710" s="177" t="s">
        <v>19</v>
      </c>
      <c r="G710" s="175" t="s">
        <v>146</v>
      </c>
      <c r="H710" s="175" t="s">
        <v>131</v>
      </c>
      <c r="I710" s="175" t="s">
        <v>33</v>
      </c>
      <c r="J710" s="178">
        <v>273028.52946296253</v>
      </c>
      <c r="K710" s="126"/>
      <c r="L710" s="114"/>
    </row>
    <row r="711" spans="1:12" x14ac:dyDescent="0.2">
      <c r="A711" s="169" t="s">
        <v>139</v>
      </c>
      <c r="B711" s="170" t="s">
        <v>136</v>
      </c>
      <c r="C711" s="170" t="s">
        <v>51</v>
      </c>
      <c r="D711" s="171">
        <v>41456</v>
      </c>
      <c r="E711" s="172">
        <f t="shared" si="13"/>
        <v>7</v>
      </c>
      <c r="F711" s="172" t="s">
        <v>19</v>
      </c>
      <c r="G711" s="170" t="s">
        <v>146</v>
      </c>
      <c r="H711" s="170" t="s">
        <v>132</v>
      </c>
      <c r="I711" s="170" t="s">
        <v>33</v>
      </c>
      <c r="J711" s="173">
        <v>270317.51001272164</v>
      </c>
      <c r="K711" s="126"/>
      <c r="L711" s="114"/>
    </row>
    <row r="712" spans="1:12" x14ac:dyDescent="0.2">
      <c r="A712" s="174" t="s">
        <v>139</v>
      </c>
      <c r="B712" s="175" t="s">
        <v>136</v>
      </c>
      <c r="C712" s="175" t="s">
        <v>51</v>
      </c>
      <c r="D712" s="176">
        <v>41487</v>
      </c>
      <c r="E712" s="177">
        <f t="shared" si="13"/>
        <v>8</v>
      </c>
      <c r="F712" s="177" t="s">
        <v>19</v>
      </c>
      <c r="G712" s="175" t="s">
        <v>146</v>
      </c>
      <c r="H712" s="175" t="s">
        <v>132</v>
      </c>
      <c r="I712" s="175" t="s">
        <v>33</v>
      </c>
      <c r="J712" s="178">
        <v>345609.90627034125</v>
      </c>
      <c r="K712" s="126"/>
      <c r="L712" s="114"/>
    </row>
    <row r="713" spans="1:12" x14ac:dyDescent="0.2">
      <c r="A713" s="169" t="s">
        <v>139</v>
      </c>
      <c r="B713" s="170" t="s">
        <v>136</v>
      </c>
      <c r="C713" s="170" t="s">
        <v>51</v>
      </c>
      <c r="D713" s="171">
        <v>41518</v>
      </c>
      <c r="E713" s="172">
        <f t="shared" si="13"/>
        <v>9</v>
      </c>
      <c r="F713" s="172" t="s">
        <v>19</v>
      </c>
      <c r="G713" s="170" t="s">
        <v>146</v>
      </c>
      <c r="H713" s="170" t="s">
        <v>132</v>
      </c>
      <c r="I713" s="170" t="s">
        <v>33</v>
      </c>
      <c r="J713" s="173">
        <v>281982.65504614048</v>
      </c>
      <c r="K713" s="126"/>
      <c r="L713" s="114"/>
    </row>
    <row r="714" spans="1:12" x14ac:dyDescent="0.2">
      <c r="A714" s="174" t="s">
        <v>139</v>
      </c>
      <c r="B714" s="175" t="s">
        <v>136</v>
      </c>
      <c r="C714" s="175" t="s">
        <v>51</v>
      </c>
      <c r="D714" s="176">
        <v>41548</v>
      </c>
      <c r="E714" s="177">
        <f t="shared" si="13"/>
        <v>10</v>
      </c>
      <c r="F714" s="177" t="s">
        <v>19</v>
      </c>
      <c r="G714" s="175" t="s">
        <v>146</v>
      </c>
      <c r="H714" s="175" t="s">
        <v>132</v>
      </c>
      <c r="I714" s="175" t="s">
        <v>33</v>
      </c>
      <c r="J714" s="178">
        <v>262525.43281191739</v>
      </c>
      <c r="K714" s="126"/>
      <c r="L714" s="114"/>
    </row>
    <row r="715" spans="1:12" x14ac:dyDescent="0.2">
      <c r="A715" s="169" t="s">
        <v>139</v>
      </c>
      <c r="B715" s="170" t="s">
        <v>136</v>
      </c>
      <c r="C715" s="170" t="s">
        <v>51</v>
      </c>
      <c r="D715" s="171">
        <v>41579</v>
      </c>
      <c r="E715" s="172">
        <f t="shared" si="13"/>
        <v>11</v>
      </c>
      <c r="F715" s="172" t="s">
        <v>19</v>
      </c>
      <c r="G715" s="170" t="s">
        <v>146</v>
      </c>
      <c r="H715" s="170" t="s">
        <v>132</v>
      </c>
      <c r="I715" s="170" t="s">
        <v>33</v>
      </c>
      <c r="J715" s="173">
        <v>264530.39711157506</v>
      </c>
      <c r="K715" s="126"/>
      <c r="L715" s="114"/>
    </row>
    <row r="716" spans="1:12" x14ac:dyDescent="0.2">
      <c r="A716" s="174" t="s">
        <v>139</v>
      </c>
      <c r="B716" s="175" t="s">
        <v>136</v>
      </c>
      <c r="C716" s="175" t="s">
        <v>51</v>
      </c>
      <c r="D716" s="176">
        <v>41609</v>
      </c>
      <c r="E716" s="177">
        <f t="shared" si="13"/>
        <v>12</v>
      </c>
      <c r="F716" s="177" t="s">
        <v>19</v>
      </c>
      <c r="G716" s="175" t="s">
        <v>146</v>
      </c>
      <c r="H716" s="175" t="s">
        <v>132</v>
      </c>
      <c r="I716" s="175" t="s">
        <v>33</v>
      </c>
      <c r="J716" s="178">
        <v>252866.98882554998</v>
      </c>
      <c r="K716" s="126"/>
      <c r="L716" s="114"/>
    </row>
    <row r="717" spans="1:12" x14ac:dyDescent="0.2">
      <c r="A717" s="169" t="s">
        <v>139</v>
      </c>
      <c r="B717" s="170" t="s">
        <v>136</v>
      </c>
      <c r="C717" s="170" t="s">
        <v>51</v>
      </c>
      <c r="D717" s="171">
        <v>41640</v>
      </c>
      <c r="E717" s="172">
        <f t="shared" si="13"/>
        <v>1</v>
      </c>
      <c r="F717" s="172" t="s">
        <v>19</v>
      </c>
      <c r="G717" s="170" t="s">
        <v>146</v>
      </c>
      <c r="H717" s="170" t="s">
        <v>132</v>
      </c>
      <c r="I717" s="170" t="s">
        <v>33</v>
      </c>
      <c r="J717" s="173">
        <v>306190.89609723992</v>
      </c>
      <c r="K717" s="126"/>
      <c r="L717" s="114"/>
    </row>
    <row r="718" spans="1:12" x14ac:dyDescent="0.2">
      <c r="A718" s="174" t="s">
        <v>139</v>
      </c>
      <c r="B718" s="175" t="s">
        <v>136</v>
      </c>
      <c r="C718" s="175" t="s">
        <v>51</v>
      </c>
      <c r="D718" s="176">
        <v>41671</v>
      </c>
      <c r="E718" s="177">
        <f t="shared" si="13"/>
        <v>2</v>
      </c>
      <c r="F718" s="177" t="s">
        <v>19</v>
      </c>
      <c r="G718" s="175" t="s">
        <v>146</v>
      </c>
      <c r="H718" s="175" t="s">
        <v>132</v>
      </c>
      <c r="I718" s="175" t="s">
        <v>33</v>
      </c>
      <c r="J718" s="178">
        <v>271830.070734885</v>
      </c>
      <c r="K718" s="126"/>
      <c r="L718" s="114"/>
    </row>
    <row r="719" spans="1:12" x14ac:dyDescent="0.2">
      <c r="A719" s="169" t="s">
        <v>139</v>
      </c>
      <c r="B719" s="170" t="s">
        <v>136</v>
      </c>
      <c r="C719" s="170" t="s">
        <v>51</v>
      </c>
      <c r="D719" s="171">
        <v>41699</v>
      </c>
      <c r="E719" s="172">
        <f t="shared" si="13"/>
        <v>3</v>
      </c>
      <c r="F719" s="172" t="s">
        <v>19</v>
      </c>
      <c r="G719" s="170" t="s">
        <v>146</v>
      </c>
      <c r="H719" s="170" t="s">
        <v>132</v>
      </c>
      <c r="I719" s="170" t="s">
        <v>33</v>
      </c>
      <c r="J719" s="173">
        <v>271101.39427444007</v>
      </c>
      <c r="K719" s="126"/>
      <c r="L719" s="114"/>
    </row>
    <row r="720" spans="1:12" x14ac:dyDescent="0.2">
      <c r="A720" s="174" t="s">
        <v>139</v>
      </c>
      <c r="B720" s="175" t="s">
        <v>136</v>
      </c>
      <c r="C720" s="175" t="s">
        <v>51</v>
      </c>
      <c r="D720" s="176">
        <v>41730</v>
      </c>
      <c r="E720" s="177">
        <f t="shared" ref="E720:E783" si="14">MONTH(D720)</f>
        <v>4</v>
      </c>
      <c r="F720" s="177" t="s">
        <v>19</v>
      </c>
      <c r="G720" s="175" t="s">
        <v>146</v>
      </c>
      <c r="H720" s="175" t="s">
        <v>132</v>
      </c>
      <c r="I720" s="175" t="s">
        <v>33</v>
      </c>
      <c r="J720" s="178">
        <v>274351.7614925587</v>
      </c>
      <c r="K720" s="126"/>
      <c r="L720" s="114"/>
    </row>
    <row r="721" spans="1:12" x14ac:dyDescent="0.2">
      <c r="A721" s="169" t="s">
        <v>139</v>
      </c>
      <c r="B721" s="170" t="s">
        <v>136</v>
      </c>
      <c r="C721" s="170" t="s">
        <v>51</v>
      </c>
      <c r="D721" s="171">
        <v>41760</v>
      </c>
      <c r="E721" s="172">
        <f t="shared" si="14"/>
        <v>5</v>
      </c>
      <c r="F721" s="172" t="s">
        <v>19</v>
      </c>
      <c r="G721" s="170" t="s">
        <v>146</v>
      </c>
      <c r="H721" s="170" t="s">
        <v>132</v>
      </c>
      <c r="I721" s="170" t="s">
        <v>33</v>
      </c>
      <c r="J721" s="173">
        <v>294826.72073953127</v>
      </c>
      <c r="K721" s="126"/>
      <c r="L721" s="114"/>
    </row>
    <row r="722" spans="1:12" x14ac:dyDescent="0.2">
      <c r="A722" s="174" t="s">
        <v>139</v>
      </c>
      <c r="B722" s="175" t="s">
        <v>136</v>
      </c>
      <c r="C722" s="175" t="s">
        <v>51</v>
      </c>
      <c r="D722" s="176">
        <v>41791</v>
      </c>
      <c r="E722" s="177">
        <f t="shared" si="14"/>
        <v>6</v>
      </c>
      <c r="F722" s="177" t="s">
        <v>19</v>
      </c>
      <c r="G722" s="175" t="s">
        <v>146</v>
      </c>
      <c r="H722" s="175" t="s">
        <v>132</v>
      </c>
      <c r="I722" s="175" t="s">
        <v>33</v>
      </c>
      <c r="J722" s="178">
        <v>340841.04228242871</v>
      </c>
      <c r="K722" s="126"/>
      <c r="L722" s="114"/>
    </row>
    <row r="723" spans="1:12" x14ac:dyDescent="0.2">
      <c r="A723" s="169" t="s">
        <v>139</v>
      </c>
      <c r="B723" s="170" t="s">
        <v>136</v>
      </c>
      <c r="C723" s="170" t="s">
        <v>51</v>
      </c>
      <c r="D723" s="171">
        <v>41456</v>
      </c>
      <c r="E723" s="172">
        <f t="shared" si="14"/>
        <v>7</v>
      </c>
      <c r="F723" s="172" t="s">
        <v>19</v>
      </c>
      <c r="G723" s="170" t="s">
        <v>146</v>
      </c>
      <c r="H723" s="170" t="s">
        <v>133</v>
      </c>
      <c r="I723" s="170" t="s">
        <v>33</v>
      </c>
      <c r="J723" s="173">
        <v>186895.31347357444</v>
      </c>
      <c r="K723" s="126"/>
      <c r="L723" s="114"/>
    </row>
    <row r="724" spans="1:12" x14ac:dyDescent="0.2">
      <c r="A724" s="174" t="s">
        <v>139</v>
      </c>
      <c r="B724" s="175" t="s">
        <v>136</v>
      </c>
      <c r="C724" s="175" t="s">
        <v>51</v>
      </c>
      <c r="D724" s="176">
        <v>41487</v>
      </c>
      <c r="E724" s="177">
        <f t="shared" si="14"/>
        <v>8</v>
      </c>
      <c r="F724" s="177" t="s">
        <v>19</v>
      </c>
      <c r="G724" s="175" t="s">
        <v>146</v>
      </c>
      <c r="H724" s="175" t="s">
        <v>133</v>
      </c>
      <c r="I724" s="175" t="s">
        <v>33</v>
      </c>
      <c r="J724" s="178">
        <v>232460.33937309752</v>
      </c>
      <c r="K724" s="126"/>
      <c r="L724" s="114"/>
    </row>
    <row r="725" spans="1:12" x14ac:dyDescent="0.2">
      <c r="A725" s="169" t="s">
        <v>139</v>
      </c>
      <c r="B725" s="170" t="s">
        <v>136</v>
      </c>
      <c r="C725" s="170" t="s">
        <v>51</v>
      </c>
      <c r="D725" s="171">
        <v>41518</v>
      </c>
      <c r="E725" s="172">
        <f t="shared" si="14"/>
        <v>9</v>
      </c>
      <c r="F725" s="172" t="s">
        <v>19</v>
      </c>
      <c r="G725" s="170" t="s">
        <v>146</v>
      </c>
      <c r="H725" s="170" t="s">
        <v>133</v>
      </c>
      <c r="I725" s="170" t="s">
        <v>33</v>
      </c>
      <c r="J725" s="173">
        <v>196800.64514333947</v>
      </c>
      <c r="K725" s="126"/>
      <c r="L725" s="114"/>
    </row>
    <row r="726" spans="1:12" x14ac:dyDescent="0.2">
      <c r="A726" s="174" t="s">
        <v>139</v>
      </c>
      <c r="B726" s="175" t="s">
        <v>136</v>
      </c>
      <c r="C726" s="175" t="s">
        <v>51</v>
      </c>
      <c r="D726" s="176">
        <v>41548</v>
      </c>
      <c r="E726" s="177">
        <f t="shared" si="14"/>
        <v>10</v>
      </c>
      <c r="F726" s="177" t="s">
        <v>19</v>
      </c>
      <c r="G726" s="175" t="s">
        <v>146</v>
      </c>
      <c r="H726" s="175" t="s">
        <v>133</v>
      </c>
      <c r="I726" s="175" t="s">
        <v>33</v>
      </c>
      <c r="J726" s="178">
        <v>175238.87213904748</v>
      </c>
      <c r="K726" s="126"/>
      <c r="L726" s="114"/>
    </row>
    <row r="727" spans="1:12" x14ac:dyDescent="0.2">
      <c r="A727" s="169" t="s">
        <v>139</v>
      </c>
      <c r="B727" s="170" t="s">
        <v>136</v>
      </c>
      <c r="C727" s="170" t="s">
        <v>51</v>
      </c>
      <c r="D727" s="171">
        <v>41579</v>
      </c>
      <c r="E727" s="172">
        <f t="shared" si="14"/>
        <v>11</v>
      </c>
      <c r="F727" s="172" t="s">
        <v>19</v>
      </c>
      <c r="G727" s="170" t="s">
        <v>146</v>
      </c>
      <c r="H727" s="170" t="s">
        <v>133</v>
      </c>
      <c r="I727" s="170" t="s">
        <v>33</v>
      </c>
      <c r="J727" s="173">
        <v>184271.68199002498</v>
      </c>
      <c r="K727" s="126"/>
      <c r="L727" s="114"/>
    </row>
    <row r="728" spans="1:12" x14ac:dyDescent="0.2">
      <c r="A728" s="174" t="s">
        <v>139</v>
      </c>
      <c r="B728" s="175" t="s">
        <v>136</v>
      </c>
      <c r="C728" s="175" t="s">
        <v>51</v>
      </c>
      <c r="D728" s="176">
        <v>41609</v>
      </c>
      <c r="E728" s="177">
        <f t="shared" si="14"/>
        <v>12</v>
      </c>
      <c r="F728" s="177" t="s">
        <v>19</v>
      </c>
      <c r="G728" s="175" t="s">
        <v>146</v>
      </c>
      <c r="H728" s="175" t="s">
        <v>133</v>
      </c>
      <c r="I728" s="175" t="s">
        <v>33</v>
      </c>
      <c r="J728" s="178">
        <v>182465.61649890002</v>
      </c>
      <c r="K728" s="126"/>
      <c r="L728" s="114"/>
    </row>
    <row r="729" spans="1:12" x14ac:dyDescent="0.2">
      <c r="A729" s="169" t="s">
        <v>139</v>
      </c>
      <c r="B729" s="170" t="s">
        <v>136</v>
      </c>
      <c r="C729" s="170" t="s">
        <v>51</v>
      </c>
      <c r="D729" s="171">
        <v>41640</v>
      </c>
      <c r="E729" s="172">
        <f t="shared" si="14"/>
        <v>1</v>
      </c>
      <c r="F729" s="172" t="s">
        <v>19</v>
      </c>
      <c r="G729" s="170" t="s">
        <v>146</v>
      </c>
      <c r="H729" s="170" t="s">
        <v>133</v>
      </c>
      <c r="I729" s="170" t="s">
        <v>33</v>
      </c>
      <c r="J729" s="173">
        <v>235865.21106119995</v>
      </c>
      <c r="K729" s="126"/>
      <c r="L729" s="114"/>
    </row>
    <row r="730" spans="1:12" x14ac:dyDescent="0.2">
      <c r="A730" s="174" t="s">
        <v>139</v>
      </c>
      <c r="B730" s="175" t="s">
        <v>136</v>
      </c>
      <c r="C730" s="175" t="s">
        <v>51</v>
      </c>
      <c r="D730" s="176">
        <v>41671</v>
      </c>
      <c r="E730" s="177">
        <f t="shared" si="14"/>
        <v>2</v>
      </c>
      <c r="F730" s="177" t="s">
        <v>19</v>
      </c>
      <c r="G730" s="175" t="s">
        <v>146</v>
      </c>
      <c r="H730" s="175" t="s">
        <v>133</v>
      </c>
      <c r="I730" s="175" t="s">
        <v>33</v>
      </c>
      <c r="J730" s="178">
        <v>184781.07299609997</v>
      </c>
      <c r="K730" s="126"/>
      <c r="L730" s="114"/>
    </row>
    <row r="731" spans="1:12" x14ac:dyDescent="0.2">
      <c r="A731" s="169" t="s">
        <v>139</v>
      </c>
      <c r="B731" s="170" t="s">
        <v>136</v>
      </c>
      <c r="C731" s="170" t="s">
        <v>51</v>
      </c>
      <c r="D731" s="171">
        <v>41699</v>
      </c>
      <c r="E731" s="172">
        <f t="shared" si="14"/>
        <v>3</v>
      </c>
      <c r="F731" s="172" t="s">
        <v>19</v>
      </c>
      <c r="G731" s="170" t="s">
        <v>146</v>
      </c>
      <c r="H731" s="170" t="s">
        <v>133</v>
      </c>
      <c r="I731" s="170" t="s">
        <v>33</v>
      </c>
      <c r="J731" s="173">
        <v>187904.12488512002</v>
      </c>
      <c r="K731" s="126"/>
      <c r="L731" s="114"/>
    </row>
    <row r="732" spans="1:12" x14ac:dyDescent="0.2">
      <c r="A732" s="174" t="s">
        <v>139</v>
      </c>
      <c r="B732" s="175" t="s">
        <v>136</v>
      </c>
      <c r="C732" s="175" t="s">
        <v>51</v>
      </c>
      <c r="D732" s="176">
        <v>41730</v>
      </c>
      <c r="E732" s="177">
        <f t="shared" si="14"/>
        <v>4</v>
      </c>
      <c r="F732" s="177" t="s">
        <v>19</v>
      </c>
      <c r="G732" s="175" t="s">
        <v>146</v>
      </c>
      <c r="H732" s="175" t="s">
        <v>133</v>
      </c>
      <c r="I732" s="175" t="s">
        <v>33</v>
      </c>
      <c r="J732" s="178">
        <v>191788.36157754</v>
      </c>
      <c r="K732" s="126"/>
      <c r="L732" s="114"/>
    </row>
    <row r="733" spans="1:12" x14ac:dyDescent="0.2">
      <c r="A733" s="169" t="s">
        <v>139</v>
      </c>
      <c r="B733" s="170" t="s">
        <v>136</v>
      </c>
      <c r="C733" s="170" t="s">
        <v>51</v>
      </c>
      <c r="D733" s="171">
        <v>41760</v>
      </c>
      <c r="E733" s="172">
        <f t="shared" si="14"/>
        <v>5</v>
      </c>
      <c r="F733" s="172" t="s">
        <v>19</v>
      </c>
      <c r="G733" s="170" t="s">
        <v>146</v>
      </c>
      <c r="H733" s="170" t="s">
        <v>133</v>
      </c>
      <c r="I733" s="170" t="s">
        <v>33</v>
      </c>
      <c r="J733" s="173">
        <v>189293.90636625001</v>
      </c>
      <c r="K733" s="126"/>
      <c r="L733" s="114"/>
    </row>
    <row r="734" spans="1:12" x14ac:dyDescent="0.2">
      <c r="A734" s="174" t="s">
        <v>139</v>
      </c>
      <c r="B734" s="175" t="s">
        <v>136</v>
      </c>
      <c r="C734" s="175" t="s">
        <v>51</v>
      </c>
      <c r="D734" s="176">
        <v>41791</v>
      </c>
      <c r="E734" s="177">
        <f t="shared" si="14"/>
        <v>6</v>
      </c>
      <c r="F734" s="177" t="s">
        <v>19</v>
      </c>
      <c r="G734" s="175" t="s">
        <v>146</v>
      </c>
      <c r="H734" s="175" t="s">
        <v>133</v>
      </c>
      <c r="I734" s="175" t="s">
        <v>33</v>
      </c>
      <c r="J734" s="178">
        <v>230880.88355771248</v>
      </c>
      <c r="K734" s="126"/>
      <c r="L734" s="114"/>
    </row>
    <row r="735" spans="1:12" x14ac:dyDescent="0.2">
      <c r="A735" s="169" t="s">
        <v>139</v>
      </c>
      <c r="B735" s="170" t="s">
        <v>136</v>
      </c>
      <c r="C735" s="170" t="s">
        <v>51</v>
      </c>
      <c r="D735" s="171">
        <v>41456</v>
      </c>
      <c r="E735" s="172">
        <f t="shared" si="14"/>
        <v>7</v>
      </c>
      <c r="F735" s="172" t="s">
        <v>19</v>
      </c>
      <c r="G735" s="170" t="s">
        <v>134</v>
      </c>
      <c r="H735" s="170" t="s">
        <v>135</v>
      </c>
      <c r="I735" s="170" t="s">
        <v>33</v>
      </c>
      <c r="J735" s="173">
        <v>1207341.5441326213</v>
      </c>
      <c r="K735" s="126"/>
      <c r="L735" s="114"/>
    </row>
    <row r="736" spans="1:12" x14ac:dyDescent="0.2">
      <c r="A736" s="174" t="s">
        <v>139</v>
      </c>
      <c r="B736" s="175" t="s">
        <v>136</v>
      </c>
      <c r="C736" s="175" t="s">
        <v>51</v>
      </c>
      <c r="D736" s="176">
        <v>41487</v>
      </c>
      <c r="E736" s="177">
        <f t="shared" si="14"/>
        <v>8</v>
      </c>
      <c r="F736" s="177" t="s">
        <v>19</v>
      </c>
      <c r="G736" s="175" t="s">
        <v>134</v>
      </c>
      <c r="H736" s="175" t="s">
        <v>135</v>
      </c>
      <c r="I736" s="175" t="s">
        <v>33</v>
      </c>
      <c r="J736" s="178">
        <v>1627559.0630120938</v>
      </c>
      <c r="K736" s="126"/>
      <c r="L736" s="114"/>
    </row>
    <row r="737" spans="1:12" x14ac:dyDescent="0.2">
      <c r="A737" s="169" t="s">
        <v>139</v>
      </c>
      <c r="B737" s="170" t="s">
        <v>136</v>
      </c>
      <c r="C737" s="170" t="s">
        <v>51</v>
      </c>
      <c r="D737" s="171">
        <v>41518</v>
      </c>
      <c r="E737" s="172">
        <f t="shared" si="14"/>
        <v>9</v>
      </c>
      <c r="F737" s="172" t="s">
        <v>19</v>
      </c>
      <c r="G737" s="170" t="s">
        <v>134</v>
      </c>
      <c r="H737" s="170" t="s">
        <v>135</v>
      </c>
      <c r="I737" s="170" t="s">
        <v>33</v>
      </c>
      <c r="J737" s="173">
        <v>1247278.3501437153</v>
      </c>
      <c r="K737" s="126"/>
      <c r="L737" s="114"/>
    </row>
    <row r="738" spans="1:12" x14ac:dyDescent="0.2">
      <c r="A738" s="174" t="s">
        <v>139</v>
      </c>
      <c r="B738" s="175" t="s">
        <v>136</v>
      </c>
      <c r="C738" s="175" t="s">
        <v>51</v>
      </c>
      <c r="D738" s="176">
        <v>41548</v>
      </c>
      <c r="E738" s="177">
        <f t="shared" si="14"/>
        <v>10</v>
      </c>
      <c r="F738" s="177" t="s">
        <v>19</v>
      </c>
      <c r="G738" s="175" t="s">
        <v>134</v>
      </c>
      <c r="H738" s="175" t="s">
        <v>135</v>
      </c>
      <c r="I738" s="175" t="s">
        <v>33</v>
      </c>
      <c r="J738" s="178">
        <v>1189437.4296213749</v>
      </c>
      <c r="K738" s="126"/>
      <c r="L738" s="114"/>
    </row>
    <row r="739" spans="1:12" x14ac:dyDescent="0.2">
      <c r="A739" s="169" t="s">
        <v>139</v>
      </c>
      <c r="B739" s="170" t="s">
        <v>136</v>
      </c>
      <c r="C739" s="170" t="s">
        <v>51</v>
      </c>
      <c r="D739" s="171">
        <v>41579</v>
      </c>
      <c r="E739" s="172">
        <f t="shared" si="14"/>
        <v>11</v>
      </c>
      <c r="F739" s="172" t="s">
        <v>19</v>
      </c>
      <c r="G739" s="170" t="s">
        <v>134</v>
      </c>
      <c r="H739" s="170" t="s">
        <v>135</v>
      </c>
      <c r="I739" s="170" t="s">
        <v>33</v>
      </c>
      <c r="J739" s="173">
        <v>1196568.3584903125</v>
      </c>
      <c r="K739" s="126"/>
      <c r="L739" s="114"/>
    </row>
    <row r="740" spans="1:12" x14ac:dyDescent="0.2">
      <c r="A740" s="174" t="s">
        <v>139</v>
      </c>
      <c r="B740" s="175" t="s">
        <v>136</v>
      </c>
      <c r="C740" s="175" t="s">
        <v>51</v>
      </c>
      <c r="D740" s="176">
        <v>41609</v>
      </c>
      <c r="E740" s="177">
        <f t="shared" si="14"/>
        <v>12</v>
      </c>
      <c r="F740" s="177" t="s">
        <v>19</v>
      </c>
      <c r="G740" s="175" t="s">
        <v>134</v>
      </c>
      <c r="H740" s="175" t="s">
        <v>135</v>
      </c>
      <c r="I740" s="175" t="s">
        <v>33</v>
      </c>
      <c r="J740" s="178">
        <v>1176117.3688343752</v>
      </c>
      <c r="K740" s="126"/>
      <c r="L740" s="114"/>
    </row>
    <row r="741" spans="1:12" x14ac:dyDescent="0.2">
      <c r="A741" s="169" t="s">
        <v>139</v>
      </c>
      <c r="B741" s="170" t="s">
        <v>136</v>
      </c>
      <c r="C741" s="170" t="s">
        <v>51</v>
      </c>
      <c r="D741" s="171">
        <v>41640</v>
      </c>
      <c r="E741" s="172">
        <f t="shared" si="14"/>
        <v>1</v>
      </c>
      <c r="F741" s="172" t="s">
        <v>19</v>
      </c>
      <c r="G741" s="170" t="s">
        <v>134</v>
      </c>
      <c r="H741" s="170" t="s">
        <v>135</v>
      </c>
      <c r="I741" s="170" t="s">
        <v>33</v>
      </c>
      <c r="J741" s="173">
        <v>1565368.1883344997</v>
      </c>
      <c r="K741" s="126"/>
      <c r="L741" s="114"/>
    </row>
    <row r="742" spans="1:12" x14ac:dyDescent="0.2">
      <c r="A742" s="174" t="s">
        <v>139</v>
      </c>
      <c r="B742" s="175" t="s">
        <v>136</v>
      </c>
      <c r="C742" s="175" t="s">
        <v>51</v>
      </c>
      <c r="D742" s="176">
        <v>41671</v>
      </c>
      <c r="E742" s="177">
        <f t="shared" si="14"/>
        <v>2</v>
      </c>
      <c r="F742" s="177" t="s">
        <v>19</v>
      </c>
      <c r="G742" s="175" t="s">
        <v>134</v>
      </c>
      <c r="H742" s="175" t="s">
        <v>135</v>
      </c>
      <c r="I742" s="175" t="s">
        <v>33</v>
      </c>
      <c r="J742" s="178">
        <v>1227442.7809998749</v>
      </c>
      <c r="K742" s="126"/>
      <c r="L742" s="114"/>
    </row>
    <row r="743" spans="1:12" x14ac:dyDescent="0.2">
      <c r="A743" s="169" t="s">
        <v>139</v>
      </c>
      <c r="B743" s="170" t="s">
        <v>136</v>
      </c>
      <c r="C743" s="170" t="s">
        <v>51</v>
      </c>
      <c r="D743" s="171">
        <v>41699</v>
      </c>
      <c r="E743" s="172">
        <f t="shared" si="14"/>
        <v>3</v>
      </c>
      <c r="F743" s="172" t="s">
        <v>19</v>
      </c>
      <c r="G743" s="170" t="s">
        <v>134</v>
      </c>
      <c r="H743" s="170" t="s">
        <v>135</v>
      </c>
      <c r="I743" s="170" t="s">
        <v>33</v>
      </c>
      <c r="J743" s="173">
        <v>1290433.7858775002</v>
      </c>
      <c r="K743" s="126"/>
      <c r="L743" s="114"/>
    </row>
    <row r="744" spans="1:12" x14ac:dyDescent="0.2">
      <c r="A744" s="174" t="s">
        <v>139</v>
      </c>
      <c r="B744" s="175" t="s">
        <v>136</v>
      </c>
      <c r="C744" s="175" t="s">
        <v>51</v>
      </c>
      <c r="D744" s="176">
        <v>41730</v>
      </c>
      <c r="E744" s="177">
        <f t="shared" si="14"/>
        <v>4</v>
      </c>
      <c r="F744" s="177" t="s">
        <v>19</v>
      </c>
      <c r="G744" s="175" t="s">
        <v>134</v>
      </c>
      <c r="H744" s="175" t="s">
        <v>135</v>
      </c>
      <c r="I744" s="175" t="s">
        <v>33</v>
      </c>
      <c r="J744" s="178">
        <v>1298308.3953839999</v>
      </c>
      <c r="K744" s="126"/>
      <c r="L744" s="114"/>
    </row>
    <row r="745" spans="1:12" x14ac:dyDescent="0.2">
      <c r="A745" s="169" t="s">
        <v>139</v>
      </c>
      <c r="B745" s="170" t="s">
        <v>136</v>
      </c>
      <c r="C745" s="170" t="s">
        <v>51</v>
      </c>
      <c r="D745" s="171">
        <v>41760</v>
      </c>
      <c r="E745" s="172">
        <f t="shared" si="14"/>
        <v>5</v>
      </c>
      <c r="F745" s="172" t="s">
        <v>19</v>
      </c>
      <c r="G745" s="170" t="s">
        <v>134</v>
      </c>
      <c r="H745" s="170" t="s">
        <v>135</v>
      </c>
      <c r="I745" s="170" t="s">
        <v>33</v>
      </c>
      <c r="J745" s="173">
        <v>1344373.5269335939</v>
      </c>
      <c r="K745" s="126"/>
      <c r="L745" s="114"/>
    </row>
    <row r="746" spans="1:12" x14ac:dyDescent="0.2">
      <c r="A746" s="174" t="s">
        <v>139</v>
      </c>
      <c r="B746" s="175" t="s">
        <v>136</v>
      </c>
      <c r="C746" s="175" t="s">
        <v>51</v>
      </c>
      <c r="D746" s="176">
        <v>41791</v>
      </c>
      <c r="E746" s="177">
        <f t="shared" si="14"/>
        <v>6</v>
      </c>
      <c r="F746" s="177" t="s">
        <v>19</v>
      </c>
      <c r="G746" s="175" t="s">
        <v>134</v>
      </c>
      <c r="H746" s="175" t="s">
        <v>135</v>
      </c>
      <c r="I746" s="175" t="s">
        <v>33</v>
      </c>
      <c r="J746" s="178">
        <v>1507227.5892764062</v>
      </c>
      <c r="K746" s="126"/>
      <c r="L746" s="114"/>
    </row>
    <row r="747" spans="1:12" x14ac:dyDescent="0.2">
      <c r="A747" s="169" t="s">
        <v>139</v>
      </c>
      <c r="B747" s="170" t="s">
        <v>136</v>
      </c>
      <c r="C747" s="170" t="s">
        <v>64</v>
      </c>
      <c r="D747" s="171">
        <v>41456</v>
      </c>
      <c r="E747" s="172">
        <f t="shared" si="14"/>
        <v>7</v>
      </c>
      <c r="F747" s="172" t="s">
        <v>19</v>
      </c>
      <c r="G747" s="170" t="s">
        <v>123</v>
      </c>
      <c r="H747" s="170" t="s">
        <v>126</v>
      </c>
      <c r="I747" s="170" t="s">
        <v>33</v>
      </c>
      <c r="J747" s="173">
        <v>4118100.0493550403</v>
      </c>
      <c r="K747" s="126"/>
      <c r="L747" s="114"/>
    </row>
    <row r="748" spans="1:12" x14ac:dyDescent="0.2">
      <c r="A748" s="174" t="s">
        <v>139</v>
      </c>
      <c r="B748" s="175" t="s">
        <v>136</v>
      </c>
      <c r="C748" s="175" t="s">
        <v>64</v>
      </c>
      <c r="D748" s="176">
        <v>41487</v>
      </c>
      <c r="E748" s="177">
        <f t="shared" si="14"/>
        <v>8</v>
      </c>
      <c r="F748" s="177" t="s">
        <v>19</v>
      </c>
      <c r="G748" s="175" t="s">
        <v>123</v>
      </c>
      <c r="H748" s="175" t="s">
        <v>126</v>
      </c>
      <c r="I748" s="175" t="s">
        <v>33</v>
      </c>
      <c r="J748" s="178">
        <v>4507082.5661568008</v>
      </c>
      <c r="K748" s="126"/>
      <c r="L748" s="114"/>
    </row>
    <row r="749" spans="1:12" x14ac:dyDescent="0.2">
      <c r="A749" s="169" t="s">
        <v>139</v>
      </c>
      <c r="B749" s="170" t="s">
        <v>136</v>
      </c>
      <c r="C749" s="170" t="s">
        <v>64</v>
      </c>
      <c r="D749" s="171">
        <v>41518</v>
      </c>
      <c r="E749" s="172">
        <f t="shared" si="14"/>
        <v>9</v>
      </c>
      <c r="F749" s="172" t="s">
        <v>19</v>
      </c>
      <c r="G749" s="170" t="s">
        <v>123</v>
      </c>
      <c r="H749" s="170" t="s">
        <v>126</v>
      </c>
      <c r="I749" s="170" t="s">
        <v>33</v>
      </c>
      <c r="J749" s="173">
        <v>4703409.2060524803</v>
      </c>
      <c r="K749" s="126"/>
      <c r="L749" s="114"/>
    </row>
    <row r="750" spans="1:12" x14ac:dyDescent="0.2">
      <c r="A750" s="174" t="s">
        <v>139</v>
      </c>
      <c r="B750" s="175" t="s">
        <v>136</v>
      </c>
      <c r="C750" s="175" t="s">
        <v>64</v>
      </c>
      <c r="D750" s="176">
        <v>41548</v>
      </c>
      <c r="E750" s="177">
        <f t="shared" si="14"/>
        <v>10</v>
      </c>
      <c r="F750" s="177" t="s">
        <v>19</v>
      </c>
      <c r="G750" s="175" t="s">
        <v>123</v>
      </c>
      <c r="H750" s="175" t="s">
        <v>126</v>
      </c>
      <c r="I750" s="175" t="s">
        <v>33</v>
      </c>
      <c r="J750" s="178">
        <v>6020479.2997298883</v>
      </c>
      <c r="K750" s="126"/>
      <c r="L750" s="114"/>
    </row>
    <row r="751" spans="1:12" x14ac:dyDescent="0.2">
      <c r="A751" s="169" t="s">
        <v>139</v>
      </c>
      <c r="B751" s="170" t="s">
        <v>136</v>
      </c>
      <c r="C751" s="170" t="s">
        <v>64</v>
      </c>
      <c r="D751" s="171">
        <v>41579</v>
      </c>
      <c r="E751" s="172">
        <f t="shared" si="14"/>
        <v>11</v>
      </c>
      <c r="F751" s="172" t="s">
        <v>19</v>
      </c>
      <c r="G751" s="170" t="s">
        <v>123</v>
      </c>
      <c r="H751" s="170" t="s">
        <v>126</v>
      </c>
      <c r="I751" s="170" t="s">
        <v>33</v>
      </c>
      <c r="J751" s="173">
        <v>6461172.5917462073</v>
      </c>
      <c r="K751" s="126"/>
      <c r="L751" s="114"/>
    </row>
    <row r="752" spans="1:12" x14ac:dyDescent="0.2">
      <c r="A752" s="174" t="s">
        <v>139</v>
      </c>
      <c r="B752" s="175" t="s">
        <v>136</v>
      </c>
      <c r="C752" s="175" t="s">
        <v>64</v>
      </c>
      <c r="D752" s="176">
        <v>41609</v>
      </c>
      <c r="E752" s="177">
        <f t="shared" si="14"/>
        <v>12</v>
      </c>
      <c r="F752" s="177" t="s">
        <v>19</v>
      </c>
      <c r="G752" s="175" t="s">
        <v>123</v>
      </c>
      <c r="H752" s="175" t="s">
        <v>126</v>
      </c>
      <c r="I752" s="175" t="s">
        <v>33</v>
      </c>
      <c r="J752" s="178">
        <v>3399470.2212770889</v>
      </c>
      <c r="K752" s="126"/>
      <c r="L752" s="114"/>
    </row>
    <row r="753" spans="1:12" x14ac:dyDescent="0.2">
      <c r="A753" s="169" t="s">
        <v>139</v>
      </c>
      <c r="B753" s="170" t="s">
        <v>136</v>
      </c>
      <c r="C753" s="170" t="s">
        <v>64</v>
      </c>
      <c r="D753" s="171">
        <v>41640</v>
      </c>
      <c r="E753" s="172">
        <f t="shared" si="14"/>
        <v>1</v>
      </c>
      <c r="F753" s="172" t="s">
        <v>19</v>
      </c>
      <c r="G753" s="170" t="s">
        <v>123</v>
      </c>
      <c r="H753" s="170" t="s">
        <v>126</v>
      </c>
      <c r="I753" s="170" t="s">
        <v>33</v>
      </c>
      <c r="J753" s="173">
        <v>3168116.576105712</v>
      </c>
      <c r="K753" s="126"/>
      <c r="L753" s="114"/>
    </row>
    <row r="754" spans="1:12" x14ac:dyDescent="0.2">
      <c r="A754" s="174" t="s">
        <v>139</v>
      </c>
      <c r="B754" s="175" t="s">
        <v>136</v>
      </c>
      <c r="C754" s="175" t="s">
        <v>64</v>
      </c>
      <c r="D754" s="176">
        <v>41671</v>
      </c>
      <c r="E754" s="177">
        <f t="shared" si="14"/>
        <v>2</v>
      </c>
      <c r="F754" s="177" t="s">
        <v>19</v>
      </c>
      <c r="G754" s="175" t="s">
        <v>123</v>
      </c>
      <c r="H754" s="175" t="s">
        <v>126</v>
      </c>
      <c r="I754" s="175" t="s">
        <v>33</v>
      </c>
      <c r="J754" s="178">
        <v>3601517.3685167041</v>
      </c>
      <c r="K754" s="126"/>
      <c r="L754" s="114"/>
    </row>
    <row r="755" spans="1:12" x14ac:dyDescent="0.2">
      <c r="A755" s="169" t="s">
        <v>139</v>
      </c>
      <c r="B755" s="170" t="s">
        <v>136</v>
      </c>
      <c r="C755" s="170" t="s">
        <v>64</v>
      </c>
      <c r="D755" s="171">
        <v>41699</v>
      </c>
      <c r="E755" s="172">
        <f t="shared" si="14"/>
        <v>3</v>
      </c>
      <c r="F755" s="172" t="s">
        <v>19</v>
      </c>
      <c r="G755" s="170" t="s">
        <v>123</v>
      </c>
      <c r="H755" s="170" t="s">
        <v>126</v>
      </c>
      <c r="I755" s="170" t="s">
        <v>33</v>
      </c>
      <c r="J755" s="173">
        <v>3449559.2207462396</v>
      </c>
      <c r="K755" s="126"/>
      <c r="L755" s="114"/>
    </row>
    <row r="756" spans="1:12" x14ac:dyDescent="0.2">
      <c r="A756" s="174" t="s">
        <v>139</v>
      </c>
      <c r="B756" s="175" t="s">
        <v>136</v>
      </c>
      <c r="C756" s="175" t="s">
        <v>64</v>
      </c>
      <c r="D756" s="176">
        <v>41730</v>
      </c>
      <c r="E756" s="177">
        <f t="shared" si="14"/>
        <v>4</v>
      </c>
      <c r="F756" s="177" t="s">
        <v>19</v>
      </c>
      <c r="G756" s="175" t="s">
        <v>123</v>
      </c>
      <c r="H756" s="175" t="s">
        <v>126</v>
      </c>
      <c r="I756" s="175" t="s">
        <v>33</v>
      </c>
      <c r="J756" s="178">
        <v>3875884.2425812325</v>
      </c>
      <c r="K756" s="126"/>
      <c r="L756" s="114"/>
    </row>
    <row r="757" spans="1:12" x14ac:dyDescent="0.2">
      <c r="A757" s="169" t="s">
        <v>139</v>
      </c>
      <c r="B757" s="170" t="s">
        <v>136</v>
      </c>
      <c r="C757" s="170" t="s">
        <v>64</v>
      </c>
      <c r="D757" s="171">
        <v>41760</v>
      </c>
      <c r="E757" s="172">
        <f t="shared" si="14"/>
        <v>5</v>
      </c>
      <c r="F757" s="172" t="s">
        <v>19</v>
      </c>
      <c r="G757" s="170" t="s">
        <v>123</v>
      </c>
      <c r="H757" s="170" t="s">
        <v>126</v>
      </c>
      <c r="I757" s="170" t="s">
        <v>33</v>
      </c>
      <c r="J757" s="173">
        <v>4224276.0222364804</v>
      </c>
      <c r="K757" s="126"/>
      <c r="L757" s="114"/>
    </row>
    <row r="758" spans="1:12" x14ac:dyDescent="0.2">
      <c r="A758" s="174" t="s">
        <v>139</v>
      </c>
      <c r="B758" s="175" t="s">
        <v>136</v>
      </c>
      <c r="C758" s="175" t="s">
        <v>64</v>
      </c>
      <c r="D758" s="176">
        <v>41791</v>
      </c>
      <c r="E758" s="177">
        <f t="shared" si="14"/>
        <v>6</v>
      </c>
      <c r="F758" s="177" t="s">
        <v>19</v>
      </c>
      <c r="G758" s="175" t="s">
        <v>123</v>
      </c>
      <c r="H758" s="175" t="s">
        <v>126</v>
      </c>
      <c r="I758" s="175" t="s">
        <v>33</v>
      </c>
      <c r="J758" s="178">
        <v>2229175.6542357123</v>
      </c>
      <c r="K758" s="126"/>
      <c r="L758" s="114"/>
    </row>
    <row r="759" spans="1:12" x14ac:dyDescent="0.2">
      <c r="A759" s="169" t="s">
        <v>139</v>
      </c>
      <c r="B759" s="170" t="s">
        <v>136</v>
      </c>
      <c r="C759" s="170" t="s">
        <v>64</v>
      </c>
      <c r="D759" s="171">
        <v>41456</v>
      </c>
      <c r="E759" s="172">
        <f t="shared" si="14"/>
        <v>7</v>
      </c>
      <c r="F759" s="172" t="s">
        <v>19</v>
      </c>
      <c r="G759" s="170" t="s">
        <v>127</v>
      </c>
      <c r="H759" s="170" t="s">
        <v>128</v>
      </c>
      <c r="I759" s="170" t="s">
        <v>33</v>
      </c>
      <c r="J759" s="173">
        <v>1958496.2303689439</v>
      </c>
      <c r="K759" s="126"/>
      <c r="L759" s="114"/>
    </row>
    <row r="760" spans="1:12" x14ac:dyDescent="0.2">
      <c r="A760" s="174" t="s">
        <v>139</v>
      </c>
      <c r="B760" s="175" t="s">
        <v>136</v>
      </c>
      <c r="C760" s="175" t="s">
        <v>64</v>
      </c>
      <c r="D760" s="176">
        <v>41487</v>
      </c>
      <c r="E760" s="177">
        <f t="shared" si="14"/>
        <v>8</v>
      </c>
      <c r="F760" s="177" t="s">
        <v>19</v>
      </c>
      <c r="G760" s="175" t="s">
        <v>127</v>
      </c>
      <c r="H760" s="175" t="s">
        <v>128</v>
      </c>
      <c r="I760" s="175" t="s">
        <v>33</v>
      </c>
      <c r="J760" s="178">
        <v>2195052.7782959999</v>
      </c>
      <c r="K760" s="126"/>
      <c r="L760" s="114"/>
    </row>
    <row r="761" spans="1:12" x14ac:dyDescent="0.2">
      <c r="A761" s="169" t="s">
        <v>139</v>
      </c>
      <c r="B761" s="170" t="s">
        <v>136</v>
      </c>
      <c r="C761" s="170" t="s">
        <v>64</v>
      </c>
      <c r="D761" s="171">
        <v>41518</v>
      </c>
      <c r="E761" s="172">
        <f t="shared" si="14"/>
        <v>9</v>
      </c>
      <c r="F761" s="172" t="s">
        <v>19</v>
      </c>
      <c r="G761" s="170" t="s">
        <v>127</v>
      </c>
      <c r="H761" s="170" t="s">
        <v>128</v>
      </c>
      <c r="I761" s="170" t="s">
        <v>33</v>
      </c>
      <c r="J761" s="173">
        <v>2264552.5099384319</v>
      </c>
      <c r="K761" s="126"/>
      <c r="L761" s="114"/>
    </row>
    <row r="762" spans="1:12" x14ac:dyDescent="0.2">
      <c r="A762" s="174" t="s">
        <v>139</v>
      </c>
      <c r="B762" s="175" t="s">
        <v>136</v>
      </c>
      <c r="C762" s="175" t="s">
        <v>64</v>
      </c>
      <c r="D762" s="176">
        <v>41548</v>
      </c>
      <c r="E762" s="177">
        <f t="shared" si="14"/>
        <v>10</v>
      </c>
      <c r="F762" s="177" t="s">
        <v>19</v>
      </c>
      <c r="G762" s="175" t="s">
        <v>127</v>
      </c>
      <c r="H762" s="175" t="s">
        <v>128</v>
      </c>
      <c r="I762" s="175" t="s">
        <v>33</v>
      </c>
      <c r="J762" s="178">
        <v>2839505.8993002246</v>
      </c>
      <c r="K762" s="126"/>
      <c r="L762" s="114"/>
    </row>
    <row r="763" spans="1:12" x14ac:dyDescent="0.2">
      <c r="A763" s="169" t="s">
        <v>139</v>
      </c>
      <c r="B763" s="170" t="s">
        <v>136</v>
      </c>
      <c r="C763" s="170" t="s">
        <v>64</v>
      </c>
      <c r="D763" s="171">
        <v>41579</v>
      </c>
      <c r="E763" s="172">
        <f t="shared" si="14"/>
        <v>11</v>
      </c>
      <c r="F763" s="172" t="s">
        <v>19</v>
      </c>
      <c r="G763" s="170" t="s">
        <v>127</v>
      </c>
      <c r="H763" s="170" t="s">
        <v>128</v>
      </c>
      <c r="I763" s="170" t="s">
        <v>33</v>
      </c>
      <c r="J763" s="173">
        <v>3159420.5430006236</v>
      </c>
      <c r="K763" s="126"/>
      <c r="L763" s="114"/>
    </row>
    <row r="764" spans="1:12" x14ac:dyDescent="0.2">
      <c r="A764" s="174" t="s">
        <v>139</v>
      </c>
      <c r="B764" s="175" t="s">
        <v>136</v>
      </c>
      <c r="C764" s="175" t="s">
        <v>64</v>
      </c>
      <c r="D764" s="176">
        <v>41609</v>
      </c>
      <c r="E764" s="177">
        <f t="shared" si="14"/>
        <v>12</v>
      </c>
      <c r="F764" s="177" t="s">
        <v>19</v>
      </c>
      <c r="G764" s="175" t="s">
        <v>127</v>
      </c>
      <c r="H764" s="175" t="s">
        <v>128</v>
      </c>
      <c r="I764" s="175" t="s">
        <v>33</v>
      </c>
      <c r="J764" s="178">
        <v>1724509.5598100165</v>
      </c>
      <c r="K764" s="126"/>
      <c r="L764" s="114"/>
    </row>
    <row r="765" spans="1:12" x14ac:dyDescent="0.2">
      <c r="A765" s="169" t="s">
        <v>139</v>
      </c>
      <c r="B765" s="170" t="s">
        <v>136</v>
      </c>
      <c r="C765" s="170" t="s">
        <v>64</v>
      </c>
      <c r="D765" s="171">
        <v>41640</v>
      </c>
      <c r="E765" s="172">
        <f t="shared" si="14"/>
        <v>1</v>
      </c>
      <c r="F765" s="172" t="s">
        <v>19</v>
      </c>
      <c r="G765" s="170" t="s">
        <v>127</v>
      </c>
      <c r="H765" s="170" t="s">
        <v>128</v>
      </c>
      <c r="I765" s="170" t="s">
        <v>33</v>
      </c>
      <c r="J765" s="173">
        <v>1542913.9169346001</v>
      </c>
      <c r="K765" s="126"/>
      <c r="L765" s="114"/>
    </row>
    <row r="766" spans="1:12" x14ac:dyDescent="0.2">
      <c r="A766" s="174" t="s">
        <v>139</v>
      </c>
      <c r="B766" s="175" t="s">
        <v>136</v>
      </c>
      <c r="C766" s="175" t="s">
        <v>64</v>
      </c>
      <c r="D766" s="176">
        <v>41671</v>
      </c>
      <c r="E766" s="177">
        <f t="shared" si="14"/>
        <v>2</v>
      </c>
      <c r="F766" s="177" t="s">
        <v>19</v>
      </c>
      <c r="G766" s="175" t="s">
        <v>127</v>
      </c>
      <c r="H766" s="175" t="s">
        <v>128</v>
      </c>
      <c r="I766" s="175" t="s">
        <v>33</v>
      </c>
      <c r="J766" s="178">
        <v>1820402.6309305201</v>
      </c>
      <c r="K766" s="126"/>
      <c r="L766" s="114"/>
    </row>
    <row r="767" spans="1:12" x14ac:dyDescent="0.2">
      <c r="A767" s="169" t="s">
        <v>139</v>
      </c>
      <c r="B767" s="170" t="s">
        <v>136</v>
      </c>
      <c r="C767" s="170" t="s">
        <v>64</v>
      </c>
      <c r="D767" s="171">
        <v>41699</v>
      </c>
      <c r="E767" s="172">
        <f t="shared" si="14"/>
        <v>3</v>
      </c>
      <c r="F767" s="172" t="s">
        <v>19</v>
      </c>
      <c r="G767" s="170" t="s">
        <v>127</v>
      </c>
      <c r="H767" s="170" t="s">
        <v>128</v>
      </c>
      <c r="I767" s="170" t="s">
        <v>33</v>
      </c>
      <c r="J767" s="173">
        <v>1771550.3477915039</v>
      </c>
      <c r="K767" s="126"/>
      <c r="L767" s="114"/>
    </row>
    <row r="768" spans="1:12" x14ac:dyDescent="0.2">
      <c r="A768" s="174" t="s">
        <v>139</v>
      </c>
      <c r="B768" s="175" t="s">
        <v>136</v>
      </c>
      <c r="C768" s="175" t="s">
        <v>64</v>
      </c>
      <c r="D768" s="176">
        <v>41730</v>
      </c>
      <c r="E768" s="177">
        <f t="shared" si="14"/>
        <v>4</v>
      </c>
      <c r="F768" s="177" t="s">
        <v>19</v>
      </c>
      <c r="G768" s="175" t="s">
        <v>127</v>
      </c>
      <c r="H768" s="175" t="s">
        <v>128</v>
      </c>
      <c r="I768" s="175" t="s">
        <v>33</v>
      </c>
      <c r="J768" s="178">
        <v>1908978.5663007363</v>
      </c>
      <c r="K768" s="126"/>
      <c r="L768" s="114"/>
    </row>
    <row r="769" spans="1:12" x14ac:dyDescent="0.2">
      <c r="A769" s="169" t="s">
        <v>139</v>
      </c>
      <c r="B769" s="170" t="s">
        <v>136</v>
      </c>
      <c r="C769" s="170" t="s">
        <v>64</v>
      </c>
      <c r="D769" s="171">
        <v>41760</v>
      </c>
      <c r="E769" s="172">
        <f t="shared" si="14"/>
        <v>5</v>
      </c>
      <c r="F769" s="172" t="s">
        <v>19</v>
      </c>
      <c r="G769" s="170" t="s">
        <v>127</v>
      </c>
      <c r="H769" s="170" t="s">
        <v>128</v>
      </c>
      <c r="I769" s="170" t="s">
        <v>33</v>
      </c>
      <c r="J769" s="173">
        <v>2224548.7175923204</v>
      </c>
      <c r="K769" s="126"/>
      <c r="L769" s="114"/>
    </row>
    <row r="770" spans="1:12" x14ac:dyDescent="0.2">
      <c r="A770" s="174" t="s">
        <v>139</v>
      </c>
      <c r="B770" s="175" t="s">
        <v>136</v>
      </c>
      <c r="C770" s="175" t="s">
        <v>64</v>
      </c>
      <c r="D770" s="176">
        <v>41791</v>
      </c>
      <c r="E770" s="177">
        <f t="shared" si="14"/>
        <v>6</v>
      </c>
      <c r="F770" s="177" t="s">
        <v>19</v>
      </c>
      <c r="G770" s="175" t="s">
        <v>127</v>
      </c>
      <c r="H770" s="175" t="s">
        <v>128</v>
      </c>
      <c r="I770" s="175" t="s">
        <v>33</v>
      </c>
      <c r="J770" s="178">
        <v>1199138.0695781759</v>
      </c>
      <c r="K770" s="126"/>
      <c r="L770" s="114"/>
    </row>
    <row r="771" spans="1:12" x14ac:dyDescent="0.2">
      <c r="A771" s="169" t="s">
        <v>139</v>
      </c>
      <c r="B771" s="170" t="s">
        <v>136</v>
      </c>
      <c r="C771" s="170" t="s">
        <v>64</v>
      </c>
      <c r="D771" s="171">
        <v>41456</v>
      </c>
      <c r="E771" s="172">
        <f t="shared" si="14"/>
        <v>7</v>
      </c>
      <c r="F771" s="172" t="s">
        <v>19</v>
      </c>
      <c r="G771" s="170" t="s">
        <v>127</v>
      </c>
      <c r="H771" s="170" t="s">
        <v>129</v>
      </c>
      <c r="I771" s="170" t="s">
        <v>33</v>
      </c>
      <c r="J771" s="173">
        <v>1652868.9853267202</v>
      </c>
      <c r="K771" s="126"/>
      <c r="L771" s="114"/>
    </row>
    <row r="772" spans="1:12" x14ac:dyDescent="0.2">
      <c r="A772" s="174" t="s">
        <v>139</v>
      </c>
      <c r="B772" s="175" t="s">
        <v>136</v>
      </c>
      <c r="C772" s="175" t="s">
        <v>64</v>
      </c>
      <c r="D772" s="176">
        <v>41487</v>
      </c>
      <c r="E772" s="177">
        <f t="shared" si="14"/>
        <v>8</v>
      </c>
      <c r="F772" s="177" t="s">
        <v>19</v>
      </c>
      <c r="G772" s="175" t="s">
        <v>127</v>
      </c>
      <c r="H772" s="175" t="s">
        <v>129</v>
      </c>
      <c r="I772" s="175" t="s">
        <v>33</v>
      </c>
      <c r="J772" s="178">
        <v>1940369.6316480001</v>
      </c>
      <c r="K772" s="126"/>
      <c r="L772" s="114"/>
    </row>
    <row r="773" spans="1:12" x14ac:dyDescent="0.2">
      <c r="A773" s="169" t="s">
        <v>139</v>
      </c>
      <c r="B773" s="170" t="s">
        <v>136</v>
      </c>
      <c r="C773" s="170" t="s">
        <v>64</v>
      </c>
      <c r="D773" s="171">
        <v>41518</v>
      </c>
      <c r="E773" s="172">
        <f t="shared" si="14"/>
        <v>9</v>
      </c>
      <c r="F773" s="172" t="s">
        <v>19</v>
      </c>
      <c r="G773" s="170" t="s">
        <v>127</v>
      </c>
      <c r="H773" s="170" t="s">
        <v>129</v>
      </c>
      <c r="I773" s="170" t="s">
        <v>33</v>
      </c>
      <c r="J773" s="173">
        <v>2031601.7410147204</v>
      </c>
      <c r="K773" s="126"/>
      <c r="L773" s="114"/>
    </row>
    <row r="774" spans="1:12" x14ac:dyDescent="0.2">
      <c r="A774" s="174" t="s">
        <v>139</v>
      </c>
      <c r="B774" s="175" t="s">
        <v>136</v>
      </c>
      <c r="C774" s="175" t="s">
        <v>64</v>
      </c>
      <c r="D774" s="176">
        <v>41548</v>
      </c>
      <c r="E774" s="177">
        <f t="shared" si="14"/>
        <v>10</v>
      </c>
      <c r="F774" s="177" t="s">
        <v>19</v>
      </c>
      <c r="G774" s="175" t="s">
        <v>127</v>
      </c>
      <c r="H774" s="175" t="s">
        <v>129</v>
      </c>
      <c r="I774" s="175" t="s">
        <v>33</v>
      </c>
      <c r="J774" s="178">
        <v>2784735.3475135607</v>
      </c>
      <c r="K774" s="126"/>
      <c r="L774" s="114"/>
    </row>
    <row r="775" spans="1:12" x14ac:dyDescent="0.2">
      <c r="A775" s="169" t="s">
        <v>139</v>
      </c>
      <c r="B775" s="170" t="s">
        <v>136</v>
      </c>
      <c r="C775" s="170" t="s">
        <v>64</v>
      </c>
      <c r="D775" s="171">
        <v>41579</v>
      </c>
      <c r="E775" s="172">
        <f t="shared" si="14"/>
        <v>11</v>
      </c>
      <c r="F775" s="172" t="s">
        <v>19</v>
      </c>
      <c r="G775" s="170" t="s">
        <v>127</v>
      </c>
      <c r="H775" s="170" t="s">
        <v>129</v>
      </c>
      <c r="I775" s="170" t="s">
        <v>33</v>
      </c>
      <c r="J775" s="173">
        <v>2777158.7847141596</v>
      </c>
      <c r="K775" s="126"/>
      <c r="L775" s="114"/>
    </row>
    <row r="776" spans="1:12" x14ac:dyDescent="0.2">
      <c r="A776" s="174" t="s">
        <v>139</v>
      </c>
      <c r="B776" s="175" t="s">
        <v>136</v>
      </c>
      <c r="C776" s="175" t="s">
        <v>64</v>
      </c>
      <c r="D776" s="176">
        <v>41609</v>
      </c>
      <c r="E776" s="177">
        <f t="shared" si="14"/>
        <v>12</v>
      </c>
      <c r="F776" s="177" t="s">
        <v>19</v>
      </c>
      <c r="G776" s="175" t="s">
        <v>127</v>
      </c>
      <c r="H776" s="175" t="s">
        <v>129</v>
      </c>
      <c r="I776" s="175" t="s">
        <v>33</v>
      </c>
      <c r="J776" s="178">
        <v>1505235.4723879206</v>
      </c>
      <c r="K776" s="126"/>
      <c r="L776" s="114"/>
    </row>
    <row r="777" spans="1:12" x14ac:dyDescent="0.2">
      <c r="A777" s="169" t="s">
        <v>139</v>
      </c>
      <c r="B777" s="170" t="s">
        <v>136</v>
      </c>
      <c r="C777" s="170" t="s">
        <v>64</v>
      </c>
      <c r="D777" s="171">
        <v>41640</v>
      </c>
      <c r="E777" s="172">
        <f t="shared" si="14"/>
        <v>1</v>
      </c>
      <c r="F777" s="172" t="s">
        <v>19</v>
      </c>
      <c r="G777" s="170" t="s">
        <v>127</v>
      </c>
      <c r="H777" s="170" t="s">
        <v>129</v>
      </c>
      <c r="I777" s="170" t="s">
        <v>33</v>
      </c>
      <c r="J777" s="173">
        <v>1375663.6681960202</v>
      </c>
      <c r="K777" s="126"/>
      <c r="L777" s="114"/>
    </row>
    <row r="778" spans="1:12" x14ac:dyDescent="0.2">
      <c r="A778" s="174" t="s">
        <v>139</v>
      </c>
      <c r="B778" s="175" t="s">
        <v>136</v>
      </c>
      <c r="C778" s="175" t="s">
        <v>64</v>
      </c>
      <c r="D778" s="176">
        <v>41671</v>
      </c>
      <c r="E778" s="177">
        <f t="shared" si="14"/>
        <v>2</v>
      </c>
      <c r="F778" s="177" t="s">
        <v>19</v>
      </c>
      <c r="G778" s="175" t="s">
        <v>127</v>
      </c>
      <c r="H778" s="175" t="s">
        <v>129</v>
      </c>
      <c r="I778" s="175" t="s">
        <v>33</v>
      </c>
      <c r="J778" s="178">
        <v>1475521.04291592</v>
      </c>
      <c r="K778" s="126"/>
      <c r="L778" s="114"/>
    </row>
    <row r="779" spans="1:12" x14ac:dyDescent="0.2">
      <c r="A779" s="169" t="s">
        <v>139</v>
      </c>
      <c r="B779" s="170" t="s">
        <v>136</v>
      </c>
      <c r="C779" s="170" t="s">
        <v>64</v>
      </c>
      <c r="D779" s="171">
        <v>41699</v>
      </c>
      <c r="E779" s="172">
        <f t="shared" si="14"/>
        <v>3</v>
      </c>
      <c r="F779" s="172" t="s">
        <v>19</v>
      </c>
      <c r="G779" s="170" t="s">
        <v>127</v>
      </c>
      <c r="H779" s="170" t="s">
        <v>129</v>
      </c>
      <c r="I779" s="170" t="s">
        <v>33</v>
      </c>
      <c r="J779" s="173">
        <v>1513094.2096040398</v>
      </c>
      <c r="K779" s="126"/>
      <c r="L779" s="114"/>
    </row>
    <row r="780" spans="1:12" x14ac:dyDescent="0.2">
      <c r="A780" s="174" t="s">
        <v>139</v>
      </c>
      <c r="B780" s="175" t="s">
        <v>136</v>
      </c>
      <c r="C780" s="175" t="s">
        <v>64</v>
      </c>
      <c r="D780" s="176">
        <v>41730</v>
      </c>
      <c r="E780" s="177">
        <f t="shared" si="14"/>
        <v>4</v>
      </c>
      <c r="F780" s="177" t="s">
        <v>19</v>
      </c>
      <c r="G780" s="175" t="s">
        <v>127</v>
      </c>
      <c r="H780" s="175" t="s">
        <v>129</v>
      </c>
      <c r="I780" s="175" t="s">
        <v>33</v>
      </c>
      <c r="J780" s="178">
        <v>1628187.8009364803</v>
      </c>
      <c r="K780" s="126"/>
      <c r="L780" s="114"/>
    </row>
    <row r="781" spans="1:12" x14ac:dyDescent="0.2">
      <c r="A781" s="169" t="s">
        <v>139</v>
      </c>
      <c r="B781" s="170" t="s">
        <v>136</v>
      </c>
      <c r="C781" s="170" t="s">
        <v>64</v>
      </c>
      <c r="D781" s="171">
        <v>41760</v>
      </c>
      <c r="E781" s="172">
        <f t="shared" si="14"/>
        <v>5</v>
      </c>
      <c r="F781" s="172" t="s">
        <v>19</v>
      </c>
      <c r="G781" s="170" t="s">
        <v>127</v>
      </c>
      <c r="H781" s="170" t="s">
        <v>129</v>
      </c>
      <c r="I781" s="170" t="s">
        <v>33</v>
      </c>
      <c r="J781" s="173">
        <v>1857077.4607560001</v>
      </c>
      <c r="K781" s="126"/>
      <c r="L781" s="114"/>
    </row>
    <row r="782" spans="1:12" x14ac:dyDescent="0.2">
      <c r="A782" s="174" t="s">
        <v>139</v>
      </c>
      <c r="B782" s="175" t="s">
        <v>136</v>
      </c>
      <c r="C782" s="175" t="s">
        <v>64</v>
      </c>
      <c r="D782" s="176">
        <v>41791</v>
      </c>
      <c r="E782" s="177">
        <f t="shared" si="14"/>
        <v>6</v>
      </c>
      <c r="F782" s="177" t="s">
        <v>19</v>
      </c>
      <c r="G782" s="175" t="s">
        <v>127</v>
      </c>
      <c r="H782" s="175" t="s">
        <v>129</v>
      </c>
      <c r="I782" s="175" t="s">
        <v>33</v>
      </c>
      <c r="J782" s="178">
        <v>981974.46025223995</v>
      </c>
      <c r="K782" s="126"/>
      <c r="L782" s="114"/>
    </row>
    <row r="783" spans="1:12" x14ac:dyDescent="0.2">
      <c r="A783" s="169" t="s">
        <v>139</v>
      </c>
      <c r="B783" s="170" t="s">
        <v>136</v>
      </c>
      <c r="C783" s="170" t="s">
        <v>64</v>
      </c>
      <c r="D783" s="171">
        <v>41456</v>
      </c>
      <c r="E783" s="172">
        <f t="shared" si="14"/>
        <v>7</v>
      </c>
      <c r="F783" s="172" t="s">
        <v>19</v>
      </c>
      <c r="G783" s="170" t="s">
        <v>146</v>
      </c>
      <c r="H783" s="170" t="s">
        <v>130</v>
      </c>
      <c r="I783" s="170" t="s">
        <v>33</v>
      </c>
      <c r="J783" s="173">
        <v>1583857.8672582491</v>
      </c>
      <c r="K783" s="126"/>
      <c r="L783" s="114"/>
    </row>
    <row r="784" spans="1:12" x14ac:dyDescent="0.2">
      <c r="A784" s="174" t="s">
        <v>139</v>
      </c>
      <c r="B784" s="175" t="s">
        <v>136</v>
      </c>
      <c r="C784" s="175" t="s">
        <v>64</v>
      </c>
      <c r="D784" s="176">
        <v>41487</v>
      </c>
      <c r="E784" s="177">
        <f t="shared" ref="E784:E842" si="15">MONTH(D784)</f>
        <v>8</v>
      </c>
      <c r="F784" s="177" t="s">
        <v>19</v>
      </c>
      <c r="G784" s="175" t="s">
        <v>146</v>
      </c>
      <c r="H784" s="175" t="s">
        <v>130</v>
      </c>
      <c r="I784" s="175" t="s">
        <v>33</v>
      </c>
      <c r="J784" s="178">
        <v>1861716.078207552</v>
      </c>
      <c r="K784" s="126"/>
      <c r="L784" s="114"/>
    </row>
    <row r="785" spans="1:12" x14ac:dyDescent="0.2">
      <c r="A785" s="169" t="s">
        <v>139</v>
      </c>
      <c r="B785" s="170" t="s">
        <v>136</v>
      </c>
      <c r="C785" s="170" t="s">
        <v>64</v>
      </c>
      <c r="D785" s="171">
        <v>41518</v>
      </c>
      <c r="E785" s="172">
        <f t="shared" si="15"/>
        <v>9</v>
      </c>
      <c r="F785" s="172" t="s">
        <v>19</v>
      </c>
      <c r="G785" s="170" t="s">
        <v>146</v>
      </c>
      <c r="H785" s="170" t="s">
        <v>130</v>
      </c>
      <c r="I785" s="170" t="s">
        <v>33</v>
      </c>
      <c r="J785" s="173">
        <v>1818760.5971448703</v>
      </c>
      <c r="K785" s="126"/>
      <c r="L785" s="114"/>
    </row>
    <row r="786" spans="1:12" x14ac:dyDescent="0.2">
      <c r="A786" s="174" t="s">
        <v>139</v>
      </c>
      <c r="B786" s="175" t="s">
        <v>136</v>
      </c>
      <c r="C786" s="175" t="s">
        <v>64</v>
      </c>
      <c r="D786" s="176">
        <v>41548</v>
      </c>
      <c r="E786" s="177">
        <f t="shared" si="15"/>
        <v>10</v>
      </c>
      <c r="F786" s="177" t="s">
        <v>19</v>
      </c>
      <c r="G786" s="175" t="s">
        <v>146</v>
      </c>
      <c r="H786" s="175" t="s">
        <v>130</v>
      </c>
      <c r="I786" s="175" t="s">
        <v>33</v>
      </c>
      <c r="J786" s="178">
        <v>2304966.198724838</v>
      </c>
      <c r="K786" s="126"/>
      <c r="L786" s="114"/>
    </row>
    <row r="787" spans="1:12" x14ac:dyDescent="0.2">
      <c r="A787" s="169" t="s">
        <v>139</v>
      </c>
      <c r="B787" s="170" t="s">
        <v>136</v>
      </c>
      <c r="C787" s="170" t="s">
        <v>64</v>
      </c>
      <c r="D787" s="171">
        <v>41579</v>
      </c>
      <c r="E787" s="172">
        <f t="shared" si="15"/>
        <v>11</v>
      </c>
      <c r="F787" s="172" t="s">
        <v>19</v>
      </c>
      <c r="G787" s="170" t="s">
        <v>146</v>
      </c>
      <c r="H787" s="170" t="s">
        <v>130</v>
      </c>
      <c r="I787" s="170" t="s">
        <v>33</v>
      </c>
      <c r="J787" s="173">
        <v>2440357.2575165858</v>
      </c>
      <c r="K787" s="126"/>
      <c r="L787" s="114"/>
    </row>
    <row r="788" spans="1:12" x14ac:dyDescent="0.2">
      <c r="A788" s="174" t="s">
        <v>139</v>
      </c>
      <c r="B788" s="175" t="s">
        <v>136</v>
      </c>
      <c r="C788" s="175" t="s">
        <v>64</v>
      </c>
      <c r="D788" s="176">
        <v>41609</v>
      </c>
      <c r="E788" s="177">
        <f t="shared" si="15"/>
        <v>12</v>
      </c>
      <c r="F788" s="177" t="s">
        <v>19</v>
      </c>
      <c r="G788" s="175" t="s">
        <v>146</v>
      </c>
      <c r="H788" s="175" t="s">
        <v>130</v>
      </c>
      <c r="I788" s="175" t="s">
        <v>33</v>
      </c>
      <c r="J788" s="178">
        <v>1365336.6411364649</v>
      </c>
      <c r="K788" s="126"/>
      <c r="L788" s="114"/>
    </row>
    <row r="789" spans="1:12" x14ac:dyDescent="0.2">
      <c r="A789" s="169" t="s">
        <v>139</v>
      </c>
      <c r="B789" s="170" t="s">
        <v>136</v>
      </c>
      <c r="C789" s="170" t="s">
        <v>64</v>
      </c>
      <c r="D789" s="171">
        <v>41640</v>
      </c>
      <c r="E789" s="172">
        <f t="shared" si="15"/>
        <v>1</v>
      </c>
      <c r="F789" s="172" t="s">
        <v>19</v>
      </c>
      <c r="G789" s="170" t="s">
        <v>146</v>
      </c>
      <c r="H789" s="170" t="s">
        <v>130</v>
      </c>
      <c r="I789" s="170" t="s">
        <v>33</v>
      </c>
      <c r="J789" s="173">
        <v>1211465.2302915659</v>
      </c>
      <c r="K789" s="126"/>
      <c r="L789" s="114"/>
    </row>
    <row r="790" spans="1:12" x14ac:dyDescent="0.2">
      <c r="A790" s="174" t="s">
        <v>139</v>
      </c>
      <c r="B790" s="175" t="s">
        <v>136</v>
      </c>
      <c r="C790" s="175" t="s">
        <v>64</v>
      </c>
      <c r="D790" s="176">
        <v>41671</v>
      </c>
      <c r="E790" s="177">
        <f t="shared" si="15"/>
        <v>2</v>
      </c>
      <c r="F790" s="177" t="s">
        <v>19</v>
      </c>
      <c r="G790" s="175" t="s">
        <v>146</v>
      </c>
      <c r="H790" s="175" t="s">
        <v>130</v>
      </c>
      <c r="I790" s="175" t="s">
        <v>33</v>
      </c>
      <c r="J790" s="178">
        <v>1521468.8063359074</v>
      </c>
      <c r="K790" s="126"/>
      <c r="L790" s="114"/>
    </row>
    <row r="791" spans="1:12" x14ac:dyDescent="0.2">
      <c r="A791" s="169" t="s">
        <v>139</v>
      </c>
      <c r="B791" s="170" t="s">
        <v>136</v>
      </c>
      <c r="C791" s="170" t="s">
        <v>64</v>
      </c>
      <c r="D791" s="171">
        <v>41699</v>
      </c>
      <c r="E791" s="172">
        <f t="shared" si="15"/>
        <v>3</v>
      </c>
      <c r="F791" s="172" t="s">
        <v>19</v>
      </c>
      <c r="G791" s="170" t="s">
        <v>146</v>
      </c>
      <c r="H791" s="170" t="s">
        <v>130</v>
      </c>
      <c r="I791" s="170" t="s">
        <v>33</v>
      </c>
      <c r="J791" s="173">
        <v>1400184.8970591237</v>
      </c>
      <c r="K791" s="126"/>
      <c r="L791" s="114"/>
    </row>
    <row r="792" spans="1:12" x14ac:dyDescent="0.2">
      <c r="A792" s="174" t="s">
        <v>139</v>
      </c>
      <c r="B792" s="175" t="s">
        <v>136</v>
      </c>
      <c r="C792" s="175" t="s">
        <v>64</v>
      </c>
      <c r="D792" s="176">
        <v>41730</v>
      </c>
      <c r="E792" s="177">
        <f t="shared" si="15"/>
        <v>4</v>
      </c>
      <c r="F792" s="177" t="s">
        <v>19</v>
      </c>
      <c r="G792" s="175" t="s">
        <v>146</v>
      </c>
      <c r="H792" s="175" t="s">
        <v>130</v>
      </c>
      <c r="I792" s="175" t="s">
        <v>33</v>
      </c>
      <c r="J792" s="178">
        <v>1483355.0770554726</v>
      </c>
      <c r="K792" s="126"/>
      <c r="L792" s="114"/>
    </row>
    <row r="793" spans="1:12" x14ac:dyDescent="0.2">
      <c r="A793" s="169" t="s">
        <v>139</v>
      </c>
      <c r="B793" s="170" t="s">
        <v>136</v>
      </c>
      <c r="C793" s="170" t="s">
        <v>64</v>
      </c>
      <c r="D793" s="171">
        <v>41760</v>
      </c>
      <c r="E793" s="172">
        <f t="shared" si="15"/>
        <v>5</v>
      </c>
      <c r="F793" s="172" t="s">
        <v>19</v>
      </c>
      <c r="G793" s="170" t="s">
        <v>146</v>
      </c>
      <c r="H793" s="170" t="s">
        <v>130</v>
      </c>
      <c r="I793" s="170" t="s">
        <v>33</v>
      </c>
      <c r="J793" s="173">
        <v>1790831.8374007489</v>
      </c>
      <c r="K793" s="126"/>
      <c r="L793" s="114"/>
    </row>
    <row r="794" spans="1:12" x14ac:dyDescent="0.2">
      <c r="A794" s="174" t="s">
        <v>139</v>
      </c>
      <c r="B794" s="175" t="s">
        <v>136</v>
      </c>
      <c r="C794" s="175" t="s">
        <v>64</v>
      </c>
      <c r="D794" s="176">
        <v>41791</v>
      </c>
      <c r="E794" s="177">
        <f t="shared" si="15"/>
        <v>6</v>
      </c>
      <c r="F794" s="177" t="s">
        <v>19</v>
      </c>
      <c r="G794" s="175" t="s">
        <v>146</v>
      </c>
      <c r="H794" s="175" t="s">
        <v>130</v>
      </c>
      <c r="I794" s="175" t="s">
        <v>33</v>
      </c>
      <c r="J794" s="178">
        <v>911806.4599299801</v>
      </c>
      <c r="K794" s="126"/>
      <c r="L794" s="114"/>
    </row>
    <row r="795" spans="1:12" x14ac:dyDescent="0.2">
      <c r="A795" s="169" t="s">
        <v>139</v>
      </c>
      <c r="B795" s="170" t="s">
        <v>136</v>
      </c>
      <c r="C795" s="170" t="s">
        <v>64</v>
      </c>
      <c r="D795" s="171">
        <v>41456</v>
      </c>
      <c r="E795" s="172">
        <f t="shared" si="15"/>
        <v>7</v>
      </c>
      <c r="F795" s="172" t="s">
        <v>19</v>
      </c>
      <c r="G795" s="170" t="s">
        <v>146</v>
      </c>
      <c r="H795" s="170" t="s">
        <v>131</v>
      </c>
      <c r="I795" s="170" t="s">
        <v>33</v>
      </c>
      <c r="J795" s="173">
        <v>884023.92783632269</v>
      </c>
      <c r="K795" s="126"/>
      <c r="L795" s="114"/>
    </row>
    <row r="796" spans="1:12" x14ac:dyDescent="0.2">
      <c r="A796" s="174" t="s">
        <v>139</v>
      </c>
      <c r="B796" s="175" t="s">
        <v>136</v>
      </c>
      <c r="C796" s="175" t="s">
        <v>64</v>
      </c>
      <c r="D796" s="176">
        <v>41487</v>
      </c>
      <c r="E796" s="177">
        <f t="shared" si="15"/>
        <v>8</v>
      </c>
      <c r="F796" s="177" t="s">
        <v>19</v>
      </c>
      <c r="G796" s="175" t="s">
        <v>146</v>
      </c>
      <c r="H796" s="175" t="s">
        <v>131</v>
      </c>
      <c r="I796" s="175" t="s">
        <v>33</v>
      </c>
      <c r="J796" s="178">
        <v>1052207.4304358403</v>
      </c>
      <c r="K796" s="126"/>
      <c r="L796" s="114"/>
    </row>
    <row r="797" spans="1:12" x14ac:dyDescent="0.2">
      <c r="A797" s="169" t="s">
        <v>139</v>
      </c>
      <c r="B797" s="170" t="s">
        <v>136</v>
      </c>
      <c r="C797" s="170" t="s">
        <v>64</v>
      </c>
      <c r="D797" s="171">
        <v>41518</v>
      </c>
      <c r="E797" s="172">
        <f t="shared" si="15"/>
        <v>9</v>
      </c>
      <c r="F797" s="172" t="s">
        <v>19</v>
      </c>
      <c r="G797" s="170" t="s">
        <v>146</v>
      </c>
      <c r="H797" s="170" t="s">
        <v>131</v>
      </c>
      <c r="I797" s="170" t="s">
        <v>33</v>
      </c>
      <c r="J797" s="173">
        <v>1016958.2253807157</v>
      </c>
      <c r="K797" s="126"/>
      <c r="L797" s="114"/>
    </row>
    <row r="798" spans="1:12" x14ac:dyDescent="0.2">
      <c r="A798" s="174" t="s">
        <v>139</v>
      </c>
      <c r="B798" s="175" t="s">
        <v>136</v>
      </c>
      <c r="C798" s="175" t="s">
        <v>64</v>
      </c>
      <c r="D798" s="176">
        <v>41548</v>
      </c>
      <c r="E798" s="177">
        <f t="shared" si="15"/>
        <v>10</v>
      </c>
      <c r="F798" s="177" t="s">
        <v>19</v>
      </c>
      <c r="G798" s="175" t="s">
        <v>146</v>
      </c>
      <c r="H798" s="175" t="s">
        <v>131</v>
      </c>
      <c r="I798" s="175" t="s">
        <v>33</v>
      </c>
      <c r="J798" s="178">
        <v>1488480.8550150518</v>
      </c>
      <c r="K798" s="126"/>
      <c r="L798" s="114"/>
    </row>
    <row r="799" spans="1:12" x14ac:dyDescent="0.2">
      <c r="A799" s="169" t="s">
        <v>139</v>
      </c>
      <c r="B799" s="170" t="s">
        <v>136</v>
      </c>
      <c r="C799" s="170" t="s">
        <v>64</v>
      </c>
      <c r="D799" s="171">
        <v>41579</v>
      </c>
      <c r="E799" s="172">
        <f t="shared" si="15"/>
        <v>11</v>
      </c>
      <c r="F799" s="172" t="s">
        <v>19</v>
      </c>
      <c r="G799" s="170" t="s">
        <v>146</v>
      </c>
      <c r="H799" s="170" t="s">
        <v>131</v>
      </c>
      <c r="I799" s="170" t="s">
        <v>33</v>
      </c>
      <c r="J799" s="173">
        <v>1639667.9831029386</v>
      </c>
      <c r="K799" s="126"/>
      <c r="L799" s="114"/>
    </row>
    <row r="800" spans="1:12" x14ac:dyDescent="0.2">
      <c r="A800" s="174" t="s">
        <v>139</v>
      </c>
      <c r="B800" s="175" t="s">
        <v>136</v>
      </c>
      <c r="C800" s="175" t="s">
        <v>64</v>
      </c>
      <c r="D800" s="176">
        <v>41609</v>
      </c>
      <c r="E800" s="177">
        <f t="shared" si="15"/>
        <v>12</v>
      </c>
      <c r="F800" s="177" t="s">
        <v>19</v>
      </c>
      <c r="G800" s="175" t="s">
        <v>146</v>
      </c>
      <c r="H800" s="175" t="s">
        <v>131</v>
      </c>
      <c r="I800" s="175" t="s">
        <v>33</v>
      </c>
      <c r="J800" s="178">
        <v>765598.62357103126</v>
      </c>
      <c r="K800" s="126"/>
      <c r="L800" s="114"/>
    </row>
    <row r="801" spans="1:12" x14ac:dyDescent="0.2">
      <c r="A801" s="169" t="s">
        <v>139</v>
      </c>
      <c r="B801" s="170" t="s">
        <v>136</v>
      </c>
      <c r="C801" s="170" t="s">
        <v>64</v>
      </c>
      <c r="D801" s="171">
        <v>41640</v>
      </c>
      <c r="E801" s="172">
        <f t="shared" si="15"/>
        <v>1</v>
      </c>
      <c r="F801" s="172" t="s">
        <v>19</v>
      </c>
      <c r="G801" s="170" t="s">
        <v>146</v>
      </c>
      <c r="H801" s="170" t="s">
        <v>131</v>
      </c>
      <c r="I801" s="170" t="s">
        <v>33</v>
      </c>
      <c r="J801" s="173">
        <v>742706.65420794766</v>
      </c>
      <c r="K801" s="126"/>
      <c r="L801" s="114"/>
    </row>
    <row r="802" spans="1:12" x14ac:dyDescent="0.2">
      <c r="A802" s="174" t="s">
        <v>139</v>
      </c>
      <c r="B802" s="175" t="s">
        <v>136</v>
      </c>
      <c r="C802" s="175" t="s">
        <v>64</v>
      </c>
      <c r="D802" s="176">
        <v>41671</v>
      </c>
      <c r="E802" s="177">
        <f t="shared" si="15"/>
        <v>2</v>
      </c>
      <c r="F802" s="177" t="s">
        <v>19</v>
      </c>
      <c r="G802" s="175" t="s">
        <v>146</v>
      </c>
      <c r="H802" s="175" t="s">
        <v>131</v>
      </c>
      <c r="I802" s="175" t="s">
        <v>33</v>
      </c>
      <c r="J802" s="178">
        <v>822050.21729515784</v>
      </c>
      <c r="K802" s="126"/>
      <c r="L802" s="114"/>
    </row>
    <row r="803" spans="1:12" x14ac:dyDescent="0.2">
      <c r="A803" s="169" t="s">
        <v>139</v>
      </c>
      <c r="B803" s="170" t="s">
        <v>136</v>
      </c>
      <c r="C803" s="170" t="s">
        <v>64</v>
      </c>
      <c r="D803" s="171">
        <v>41699</v>
      </c>
      <c r="E803" s="172">
        <f t="shared" si="15"/>
        <v>3</v>
      </c>
      <c r="F803" s="172" t="s">
        <v>19</v>
      </c>
      <c r="G803" s="170" t="s">
        <v>146</v>
      </c>
      <c r="H803" s="170" t="s">
        <v>131</v>
      </c>
      <c r="I803" s="170" t="s">
        <v>33</v>
      </c>
      <c r="J803" s="173">
        <v>806728.57071739517</v>
      </c>
      <c r="K803" s="126"/>
      <c r="L803" s="114"/>
    </row>
    <row r="804" spans="1:12" x14ac:dyDescent="0.2">
      <c r="A804" s="174" t="s">
        <v>139</v>
      </c>
      <c r="B804" s="175" t="s">
        <v>136</v>
      </c>
      <c r="C804" s="175" t="s">
        <v>64</v>
      </c>
      <c r="D804" s="176">
        <v>41730</v>
      </c>
      <c r="E804" s="177">
        <f t="shared" si="15"/>
        <v>4</v>
      </c>
      <c r="F804" s="177" t="s">
        <v>19</v>
      </c>
      <c r="G804" s="175" t="s">
        <v>146</v>
      </c>
      <c r="H804" s="175" t="s">
        <v>131</v>
      </c>
      <c r="I804" s="175" t="s">
        <v>33</v>
      </c>
      <c r="J804" s="178">
        <v>866589.56529720977</v>
      </c>
      <c r="K804" s="126"/>
      <c r="L804" s="114"/>
    </row>
    <row r="805" spans="1:12" x14ac:dyDescent="0.2">
      <c r="A805" s="169" t="s">
        <v>139</v>
      </c>
      <c r="B805" s="170" t="s">
        <v>136</v>
      </c>
      <c r="C805" s="170" t="s">
        <v>64</v>
      </c>
      <c r="D805" s="171">
        <v>41760</v>
      </c>
      <c r="E805" s="172">
        <f t="shared" si="15"/>
        <v>5</v>
      </c>
      <c r="F805" s="172" t="s">
        <v>19</v>
      </c>
      <c r="G805" s="170" t="s">
        <v>146</v>
      </c>
      <c r="H805" s="170" t="s">
        <v>131</v>
      </c>
      <c r="I805" s="170" t="s">
        <v>33</v>
      </c>
      <c r="J805" s="173">
        <v>987204.11778920982</v>
      </c>
      <c r="K805" s="126"/>
      <c r="L805" s="114"/>
    </row>
    <row r="806" spans="1:12" x14ac:dyDescent="0.2">
      <c r="A806" s="174" t="s">
        <v>139</v>
      </c>
      <c r="B806" s="175" t="s">
        <v>136</v>
      </c>
      <c r="C806" s="175" t="s">
        <v>64</v>
      </c>
      <c r="D806" s="176">
        <v>41791</v>
      </c>
      <c r="E806" s="177">
        <f t="shared" si="15"/>
        <v>6</v>
      </c>
      <c r="F806" s="177" t="s">
        <v>19</v>
      </c>
      <c r="G806" s="175" t="s">
        <v>146</v>
      </c>
      <c r="H806" s="175" t="s">
        <v>131</v>
      </c>
      <c r="I806" s="175" t="s">
        <v>33</v>
      </c>
      <c r="J806" s="178">
        <v>506308.79330234113</v>
      </c>
      <c r="K806" s="126"/>
      <c r="L806" s="114"/>
    </row>
    <row r="807" spans="1:12" x14ac:dyDescent="0.2">
      <c r="A807" s="169" t="s">
        <v>139</v>
      </c>
      <c r="B807" s="170" t="s">
        <v>136</v>
      </c>
      <c r="C807" s="170" t="s">
        <v>64</v>
      </c>
      <c r="D807" s="171">
        <v>41456</v>
      </c>
      <c r="E807" s="172">
        <f t="shared" si="15"/>
        <v>7</v>
      </c>
      <c r="F807" s="172" t="s">
        <v>19</v>
      </c>
      <c r="G807" s="170" t="s">
        <v>146</v>
      </c>
      <c r="H807" s="170" t="s">
        <v>132</v>
      </c>
      <c r="I807" s="170" t="s">
        <v>33</v>
      </c>
      <c r="J807" s="173">
        <v>904892.03843125247</v>
      </c>
      <c r="K807" s="126"/>
      <c r="L807" s="114"/>
    </row>
    <row r="808" spans="1:12" x14ac:dyDescent="0.2">
      <c r="A808" s="174" t="s">
        <v>139</v>
      </c>
      <c r="B808" s="175" t="s">
        <v>136</v>
      </c>
      <c r="C808" s="175" t="s">
        <v>64</v>
      </c>
      <c r="D808" s="176">
        <v>41487</v>
      </c>
      <c r="E808" s="177">
        <f t="shared" si="15"/>
        <v>8</v>
      </c>
      <c r="F808" s="177" t="s">
        <v>19</v>
      </c>
      <c r="G808" s="175" t="s">
        <v>146</v>
      </c>
      <c r="H808" s="175" t="s">
        <v>132</v>
      </c>
      <c r="I808" s="175" t="s">
        <v>33</v>
      </c>
      <c r="J808" s="178">
        <v>1067052.2598973438</v>
      </c>
      <c r="K808" s="126"/>
      <c r="L808" s="114"/>
    </row>
    <row r="809" spans="1:12" x14ac:dyDescent="0.2">
      <c r="A809" s="169" t="s">
        <v>139</v>
      </c>
      <c r="B809" s="170" t="s">
        <v>136</v>
      </c>
      <c r="C809" s="170" t="s">
        <v>64</v>
      </c>
      <c r="D809" s="171">
        <v>41518</v>
      </c>
      <c r="E809" s="172">
        <f t="shared" si="15"/>
        <v>9</v>
      </c>
      <c r="F809" s="172" t="s">
        <v>19</v>
      </c>
      <c r="G809" s="170" t="s">
        <v>146</v>
      </c>
      <c r="H809" s="170" t="s">
        <v>132</v>
      </c>
      <c r="I809" s="170" t="s">
        <v>33</v>
      </c>
      <c r="J809" s="173">
        <v>1026646.9835398964</v>
      </c>
      <c r="K809" s="126"/>
      <c r="L809" s="114"/>
    </row>
    <row r="810" spans="1:12" x14ac:dyDescent="0.2">
      <c r="A810" s="174" t="s">
        <v>139</v>
      </c>
      <c r="B810" s="175" t="s">
        <v>136</v>
      </c>
      <c r="C810" s="175" t="s">
        <v>64</v>
      </c>
      <c r="D810" s="176">
        <v>41548</v>
      </c>
      <c r="E810" s="177">
        <f t="shared" si="15"/>
        <v>10</v>
      </c>
      <c r="F810" s="177" t="s">
        <v>19</v>
      </c>
      <c r="G810" s="175" t="s">
        <v>146</v>
      </c>
      <c r="H810" s="175" t="s">
        <v>132</v>
      </c>
      <c r="I810" s="175" t="s">
        <v>33</v>
      </c>
      <c r="J810" s="178">
        <v>1557091.8051502465</v>
      </c>
      <c r="K810" s="126"/>
      <c r="L810" s="114"/>
    </row>
    <row r="811" spans="1:12" x14ac:dyDescent="0.2">
      <c r="A811" s="169" t="s">
        <v>139</v>
      </c>
      <c r="B811" s="170" t="s">
        <v>136</v>
      </c>
      <c r="C811" s="170" t="s">
        <v>64</v>
      </c>
      <c r="D811" s="171">
        <v>41579</v>
      </c>
      <c r="E811" s="172">
        <f t="shared" si="15"/>
        <v>11</v>
      </c>
      <c r="F811" s="172" t="s">
        <v>19</v>
      </c>
      <c r="G811" s="170" t="s">
        <v>146</v>
      </c>
      <c r="H811" s="170" t="s">
        <v>132</v>
      </c>
      <c r="I811" s="170" t="s">
        <v>33</v>
      </c>
      <c r="J811" s="173">
        <v>1710092.7084534448</v>
      </c>
      <c r="K811" s="126"/>
      <c r="L811" s="114"/>
    </row>
    <row r="812" spans="1:12" x14ac:dyDescent="0.2">
      <c r="A812" s="174" t="s">
        <v>139</v>
      </c>
      <c r="B812" s="175" t="s">
        <v>136</v>
      </c>
      <c r="C812" s="175" t="s">
        <v>64</v>
      </c>
      <c r="D812" s="176">
        <v>41609</v>
      </c>
      <c r="E812" s="177">
        <f t="shared" si="15"/>
        <v>12</v>
      </c>
      <c r="F812" s="177" t="s">
        <v>19</v>
      </c>
      <c r="G812" s="175" t="s">
        <v>146</v>
      </c>
      <c r="H812" s="175" t="s">
        <v>132</v>
      </c>
      <c r="I812" s="175" t="s">
        <v>33</v>
      </c>
      <c r="J812" s="178">
        <v>799573.69102222088</v>
      </c>
      <c r="K812" s="126"/>
      <c r="L812" s="114"/>
    </row>
    <row r="813" spans="1:12" x14ac:dyDescent="0.2">
      <c r="A813" s="169" t="s">
        <v>139</v>
      </c>
      <c r="B813" s="170" t="s">
        <v>136</v>
      </c>
      <c r="C813" s="170" t="s">
        <v>64</v>
      </c>
      <c r="D813" s="171">
        <v>41640</v>
      </c>
      <c r="E813" s="172">
        <f t="shared" si="15"/>
        <v>1</v>
      </c>
      <c r="F813" s="172" t="s">
        <v>19</v>
      </c>
      <c r="G813" s="170" t="s">
        <v>146</v>
      </c>
      <c r="H813" s="170" t="s">
        <v>132</v>
      </c>
      <c r="I813" s="170" t="s">
        <v>33</v>
      </c>
      <c r="J813" s="173">
        <v>793393.06373042695</v>
      </c>
      <c r="K813" s="126"/>
      <c r="L813" s="114"/>
    </row>
    <row r="814" spans="1:12" x14ac:dyDescent="0.2">
      <c r="A814" s="174" t="s">
        <v>139</v>
      </c>
      <c r="B814" s="175" t="s">
        <v>136</v>
      </c>
      <c r="C814" s="175" t="s">
        <v>64</v>
      </c>
      <c r="D814" s="176">
        <v>41671</v>
      </c>
      <c r="E814" s="177">
        <f t="shared" si="15"/>
        <v>2</v>
      </c>
      <c r="F814" s="177" t="s">
        <v>19</v>
      </c>
      <c r="G814" s="175" t="s">
        <v>146</v>
      </c>
      <c r="H814" s="175" t="s">
        <v>132</v>
      </c>
      <c r="I814" s="175" t="s">
        <v>33</v>
      </c>
      <c r="J814" s="178">
        <v>931740.99835025659</v>
      </c>
      <c r="K814" s="126"/>
      <c r="L814" s="114"/>
    </row>
    <row r="815" spans="1:12" x14ac:dyDescent="0.2">
      <c r="A815" s="169" t="s">
        <v>139</v>
      </c>
      <c r="B815" s="170" t="s">
        <v>136</v>
      </c>
      <c r="C815" s="170" t="s">
        <v>64</v>
      </c>
      <c r="D815" s="171">
        <v>41699</v>
      </c>
      <c r="E815" s="172">
        <f t="shared" si="15"/>
        <v>3</v>
      </c>
      <c r="F815" s="172" t="s">
        <v>19</v>
      </c>
      <c r="G815" s="170" t="s">
        <v>146</v>
      </c>
      <c r="H815" s="170" t="s">
        <v>132</v>
      </c>
      <c r="I815" s="170" t="s">
        <v>33</v>
      </c>
      <c r="J815" s="173">
        <v>827560.38466741249</v>
      </c>
      <c r="K815" s="126"/>
      <c r="L815" s="114"/>
    </row>
    <row r="816" spans="1:12" x14ac:dyDescent="0.2">
      <c r="A816" s="174" t="s">
        <v>139</v>
      </c>
      <c r="B816" s="175" t="s">
        <v>136</v>
      </c>
      <c r="C816" s="175" t="s">
        <v>64</v>
      </c>
      <c r="D816" s="176">
        <v>41730</v>
      </c>
      <c r="E816" s="177">
        <f t="shared" si="15"/>
        <v>4</v>
      </c>
      <c r="F816" s="177" t="s">
        <v>19</v>
      </c>
      <c r="G816" s="175" t="s">
        <v>146</v>
      </c>
      <c r="H816" s="175" t="s">
        <v>132</v>
      </c>
      <c r="I816" s="175" t="s">
        <v>33</v>
      </c>
      <c r="J816" s="178">
        <v>909762.07978018955</v>
      </c>
      <c r="K816" s="126"/>
      <c r="L816" s="114"/>
    </row>
    <row r="817" spans="1:12" x14ac:dyDescent="0.2">
      <c r="A817" s="169" t="s">
        <v>139</v>
      </c>
      <c r="B817" s="170" t="s">
        <v>136</v>
      </c>
      <c r="C817" s="170" t="s">
        <v>64</v>
      </c>
      <c r="D817" s="171">
        <v>41760</v>
      </c>
      <c r="E817" s="172">
        <f t="shared" si="15"/>
        <v>5</v>
      </c>
      <c r="F817" s="172" t="s">
        <v>19</v>
      </c>
      <c r="G817" s="170" t="s">
        <v>146</v>
      </c>
      <c r="H817" s="170" t="s">
        <v>132</v>
      </c>
      <c r="I817" s="170" t="s">
        <v>33</v>
      </c>
      <c r="J817" s="173">
        <v>1108803.4317190656</v>
      </c>
      <c r="K817" s="126"/>
      <c r="L817" s="114"/>
    </row>
    <row r="818" spans="1:12" x14ac:dyDescent="0.2">
      <c r="A818" s="174" t="s">
        <v>139</v>
      </c>
      <c r="B818" s="175" t="s">
        <v>136</v>
      </c>
      <c r="C818" s="175" t="s">
        <v>64</v>
      </c>
      <c r="D818" s="176">
        <v>41791</v>
      </c>
      <c r="E818" s="177">
        <f t="shared" si="15"/>
        <v>6</v>
      </c>
      <c r="F818" s="177" t="s">
        <v>19</v>
      </c>
      <c r="G818" s="175" t="s">
        <v>146</v>
      </c>
      <c r="H818" s="175" t="s">
        <v>132</v>
      </c>
      <c r="I818" s="175" t="s">
        <v>33</v>
      </c>
      <c r="J818" s="178">
        <v>560496.60864916991</v>
      </c>
      <c r="K818" s="126"/>
      <c r="L818" s="114"/>
    </row>
    <row r="819" spans="1:12" x14ac:dyDescent="0.2">
      <c r="A819" s="169" t="s">
        <v>139</v>
      </c>
      <c r="B819" s="170" t="s">
        <v>136</v>
      </c>
      <c r="C819" s="170" t="s">
        <v>64</v>
      </c>
      <c r="D819" s="171">
        <v>41456</v>
      </c>
      <c r="E819" s="172">
        <f t="shared" si="15"/>
        <v>7</v>
      </c>
      <c r="F819" s="172" t="s">
        <v>19</v>
      </c>
      <c r="G819" s="170" t="s">
        <v>146</v>
      </c>
      <c r="H819" s="170" t="s">
        <v>133</v>
      </c>
      <c r="I819" s="170" t="s">
        <v>33</v>
      </c>
      <c r="J819" s="173">
        <v>498631.6818381226</v>
      </c>
      <c r="K819" s="126"/>
      <c r="L819" s="114"/>
    </row>
    <row r="820" spans="1:12" x14ac:dyDescent="0.2">
      <c r="A820" s="174" t="s">
        <v>139</v>
      </c>
      <c r="B820" s="175" t="s">
        <v>136</v>
      </c>
      <c r="C820" s="175" t="s">
        <v>64</v>
      </c>
      <c r="D820" s="176">
        <v>41487</v>
      </c>
      <c r="E820" s="177">
        <f t="shared" si="15"/>
        <v>8</v>
      </c>
      <c r="F820" s="177" t="s">
        <v>19</v>
      </c>
      <c r="G820" s="175" t="s">
        <v>146</v>
      </c>
      <c r="H820" s="175" t="s">
        <v>133</v>
      </c>
      <c r="I820" s="175" t="s">
        <v>33</v>
      </c>
      <c r="J820" s="178">
        <v>616274.64932342409</v>
      </c>
      <c r="K820" s="126"/>
      <c r="L820" s="114"/>
    </row>
    <row r="821" spans="1:12" x14ac:dyDescent="0.2">
      <c r="A821" s="169" t="s">
        <v>139</v>
      </c>
      <c r="B821" s="170" t="s">
        <v>136</v>
      </c>
      <c r="C821" s="170" t="s">
        <v>64</v>
      </c>
      <c r="D821" s="171">
        <v>41518</v>
      </c>
      <c r="E821" s="172">
        <f t="shared" si="15"/>
        <v>9</v>
      </c>
      <c r="F821" s="172" t="s">
        <v>19</v>
      </c>
      <c r="G821" s="170" t="s">
        <v>146</v>
      </c>
      <c r="H821" s="170" t="s">
        <v>133</v>
      </c>
      <c r="I821" s="170" t="s">
        <v>33</v>
      </c>
      <c r="J821" s="173">
        <v>641878.67036756733</v>
      </c>
      <c r="K821" s="126"/>
      <c r="L821" s="114"/>
    </row>
    <row r="822" spans="1:12" x14ac:dyDescent="0.2">
      <c r="A822" s="174" t="s">
        <v>139</v>
      </c>
      <c r="B822" s="175" t="s">
        <v>136</v>
      </c>
      <c r="C822" s="175" t="s">
        <v>64</v>
      </c>
      <c r="D822" s="176">
        <v>41548</v>
      </c>
      <c r="E822" s="177">
        <f t="shared" si="15"/>
        <v>10</v>
      </c>
      <c r="F822" s="177" t="s">
        <v>19</v>
      </c>
      <c r="G822" s="175" t="s">
        <v>146</v>
      </c>
      <c r="H822" s="175" t="s">
        <v>133</v>
      </c>
      <c r="I822" s="175" t="s">
        <v>33</v>
      </c>
      <c r="J822" s="178">
        <v>749185.9629367278</v>
      </c>
      <c r="K822" s="126"/>
      <c r="L822" s="114"/>
    </row>
    <row r="823" spans="1:12" x14ac:dyDescent="0.2">
      <c r="A823" s="169" t="s">
        <v>139</v>
      </c>
      <c r="B823" s="170" t="s">
        <v>136</v>
      </c>
      <c r="C823" s="170" t="s">
        <v>64</v>
      </c>
      <c r="D823" s="171">
        <v>41579</v>
      </c>
      <c r="E823" s="172">
        <f t="shared" si="15"/>
        <v>11</v>
      </c>
      <c r="F823" s="172" t="s">
        <v>19</v>
      </c>
      <c r="G823" s="170" t="s">
        <v>146</v>
      </c>
      <c r="H823" s="170" t="s">
        <v>133</v>
      </c>
      <c r="I823" s="170" t="s">
        <v>33</v>
      </c>
      <c r="J823" s="173">
        <v>892113.54493715987</v>
      </c>
      <c r="K823" s="126"/>
      <c r="L823" s="114"/>
    </row>
    <row r="824" spans="1:12" x14ac:dyDescent="0.2">
      <c r="A824" s="174" t="s">
        <v>139</v>
      </c>
      <c r="B824" s="175" t="s">
        <v>136</v>
      </c>
      <c r="C824" s="175" t="s">
        <v>64</v>
      </c>
      <c r="D824" s="176">
        <v>41609</v>
      </c>
      <c r="E824" s="177">
        <f t="shared" si="15"/>
        <v>12</v>
      </c>
      <c r="F824" s="177" t="s">
        <v>19</v>
      </c>
      <c r="G824" s="175" t="s">
        <v>146</v>
      </c>
      <c r="H824" s="175" t="s">
        <v>133</v>
      </c>
      <c r="I824" s="175" t="s">
        <v>33</v>
      </c>
      <c r="J824" s="178">
        <v>432516.83808086219</v>
      </c>
      <c r="K824" s="126"/>
      <c r="L824" s="114"/>
    </row>
    <row r="825" spans="1:12" x14ac:dyDescent="0.2">
      <c r="A825" s="169" t="s">
        <v>139</v>
      </c>
      <c r="B825" s="170" t="s">
        <v>136</v>
      </c>
      <c r="C825" s="170" t="s">
        <v>64</v>
      </c>
      <c r="D825" s="171">
        <v>41640</v>
      </c>
      <c r="E825" s="172">
        <f t="shared" si="15"/>
        <v>1</v>
      </c>
      <c r="F825" s="172" t="s">
        <v>19</v>
      </c>
      <c r="G825" s="170" t="s">
        <v>146</v>
      </c>
      <c r="H825" s="170" t="s">
        <v>133</v>
      </c>
      <c r="I825" s="170" t="s">
        <v>33</v>
      </c>
      <c r="J825" s="173">
        <v>409538.75919692736</v>
      </c>
      <c r="K825" s="126"/>
      <c r="L825" s="114"/>
    </row>
    <row r="826" spans="1:12" x14ac:dyDescent="0.2">
      <c r="A826" s="174" t="s">
        <v>139</v>
      </c>
      <c r="B826" s="175" t="s">
        <v>136</v>
      </c>
      <c r="C826" s="175" t="s">
        <v>64</v>
      </c>
      <c r="D826" s="176">
        <v>41671</v>
      </c>
      <c r="E826" s="177">
        <f t="shared" si="15"/>
        <v>2</v>
      </c>
      <c r="F826" s="177" t="s">
        <v>19</v>
      </c>
      <c r="G826" s="175" t="s">
        <v>146</v>
      </c>
      <c r="H826" s="175" t="s">
        <v>133</v>
      </c>
      <c r="I826" s="175" t="s">
        <v>33</v>
      </c>
      <c r="J826" s="178">
        <v>489965.80230679538</v>
      </c>
      <c r="K826" s="126"/>
      <c r="L826" s="114"/>
    </row>
    <row r="827" spans="1:12" x14ac:dyDescent="0.2">
      <c r="A827" s="169" t="s">
        <v>139</v>
      </c>
      <c r="B827" s="170" t="s">
        <v>136</v>
      </c>
      <c r="C827" s="170" t="s">
        <v>64</v>
      </c>
      <c r="D827" s="171">
        <v>41699</v>
      </c>
      <c r="E827" s="172">
        <f t="shared" si="15"/>
        <v>3</v>
      </c>
      <c r="F827" s="172" t="s">
        <v>19</v>
      </c>
      <c r="G827" s="170" t="s">
        <v>146</v>
      </c>
      <c r="H827" s="170" t="s">
        <v>133</v>
      </c>
      <c r="I827" s="170" t="s">
        <v>33</v>
      </c>
      <c r="J827" s="173">
        <v>444871.43123762979</v>
      </c>
      <c r="K827" s="126"/>
      <c r="L827" s="114"/>
    </row>
    <row r="828" spans="1:12" x14ac:dyDescent="0.2">
      <c r="A828" s="174" t="s">
        <v>139</v>
      </c>
      <c r="B828" s="175" t="s">
        <v>136</v>
      </c>
      <c r="C828" s="175" t="s">
        <v>64</v>
      </c>
      <c r="D828" s="176">
        <v>41730</v>
      </c>
      <c r="E828" s="177">
        <f t="shared" si="15"/>
        <v>4</v>
      </c>
      <c r="F828" s="177" t="s">
        <v>19</v>
      </c>
      <c r="G828" s="175" t="s">
        <v>146</v>
      </c>
      <c r="H828" s="175" t="s">
        <v>133</v>
      </c>
      <c r="I828" s="175" t="s">
        <v>33</v>
      </c>
      <c r="J828" s="178">
        <v>472382.50156978617</v>
      </c>
      <c r="K828" s="126"/>
      <c r="L828" s="114"/>
    </row>
    <row r="829" spans="1:12" x14ac:dyDescent="0.2">
      <c r="A829" s="169" t="s">
        <v>139</v>
      </c>
      <c r="B829" s="170" t="s">
        <v>136</v>
      </c>
      <c r="C829" s="170" t="s">
        <v>64</v>
      </c>
      <c r="D829" s="171">
        <v>41760</v>
      </c>
      <c r="E829" s="172">
        <f t="shared" si="15"/>
        <v>5</v>
      </c>
      <c r="F829" s="172" t="s">
        <v>19</v>
      </c>
      <c r="G829" s="170" t="s">
        <v>146</v>
      </c>
      <c r="H829" s="170" t="s">
        <v>133</v>
      </c>
      <c r="I829" s="170" t="s">
        <v>33</v>
      </c>
      <c r="J829" s="173">
        <v>608634.95143913291</v>
      </c>
      <c r="K829" s="126"/>
      <c r="L829" s="114"/>
    </row>
    <row r="830" spans="1:12" x14ac:dyDescent="0.2">
      <c r="A830" s="174" t="s">
        <v>139</v>
      </c>
      <c r="B830" s="175" t="s">
        <v>136</v>
      </c>
      <c r="C830" s="175" t="s">
        <v>64</v>
      </c>
      <c r="D830" s="176">
        <v>41791</v>
      </c>
      <c r="E830" s="177">
        <f t="shared" si="15"/>
        <v>6</v>
      </c>
      <c r="F830" s="177" t="s">
        <v>19</v>
      </c>
      <c r="G830" s="175" t="s">
        <v>146</v>
      </c>
      <c r="H830" s="175" t="s">
        <v>133</v>
      </c>
      <c r="I830" s="175" t="s">
        <v>33</v>
      </c>
      <c r="J830" s="178">
        <v>272324.41448756552</v>
      </c>
      <c r="K830" s="126"/>
      <c r="L830" s="114"/>
    </row>
    <row r="831" spans="1:12" x14ac:dyDescent="0.2">
      <c r="A831" s="169" t="s">
        <v>139</v>
      </c>
      <c r="B831" s="170" t="s">
        <v>136</v>
      </c>
      <c r="C831" s="170" t="s">
        <v>64</v>
      </c>
      <c r="D831" s="171">
        <v>41456</v>
      </c>
      <c r="E831" s="172">
        <f t="shared" si="15"/>
        <v>7</v>
      </c>
      <c r="F831" s="172" t="s">
        <v>19</v>
      </c>
      <c r="G831" s="170" t="s">
        <v>134</v>
      </c>
      <c r="H831" s="170" t="s">
        <v>135</v>
      </c>
      <c r="I831" s="170" t="s">
        <v>33</v>
      </c>
      <c r="J831" s="173">
        <v>3105845.72687844</v>
      </c>
      <c r="K831" s="126"/>
      <c r="L831" s="114"/>
    </row>
    <row r="832" spans="1:12" x14ac:dyDescent="0.2">
      <c r="A832" s="174" t="s">
        <v>139</v>
      </c>
      <c r="B832" s="175" t="s">
        <v>136</v>
      </c>
      <c r="C832" s="175" t="s">
        <v>64</v>
      </c>
      <c r="D832" s="176">
        <v>41487</v>
      </c>
      <c r="E832" s="177">
        <f t="shared" si="15"/>
        <v>8</v>
      </c>
      <c r="F832" s="177" t="s">
        <v>19</v>
      </c>
      <c r="G832" s="175" t="s">
        <v>134</v>
      </c>
      <c r="H832" s="175" t="s">
        <v>135</v>
      </c>
      <c r="I832" s="175" t="s">
        <v>33</v>
      </c>
      <c r="J832" s="178">
        <v>4010585.2851120001</v>
      </c>
      <c r="K832" s="126"/>
      <c r="L832" s="114"/>
    </row>
    <row r="833" spans="1:12" x14ac:dyDescent="0.2">
      <c r="A833" s="169" t="s">
        <v>139</v>
      </c>
      <c r="B833" s="170" t="s">
        <v>136</v>
      </c>
      <c r="C833" s="170" t="s">
        <v>64</v>
      </c>
      <c r="D833" s="171">
        <v>41518</v>
      </c>
      <c r="E833" s="172">
        <f t="shared" si="15"/>
        <v>9</v>
      </c>
      <c r="F833" s="172" t="s">
        <v>19</v>
      </c>
      <c r="G833" s="170" t="s">
        <v>134</v>
      </c>
      <c r="H833" s="170" t="s">
        <v>135</v>
      </c>
      <c r="I833" s="170" t="s">
        <v>33</v>
      </c>
      <c r="J833" s="173">
        <v>3923012.4475718406</v>
      </c>
      <c r="K833" s="126"/>
      <c r="L833" s="114"/>
    </row>
    <row r="834" spans="1:12" x14ac:dyDescent="0.2">
      <c r="A834" s="174" t="s">
        <v>139</v>
      </c>
      <c r="B834" s="175" t="s">
        <v>136</v>
      </c>
      <c r="C834" s="175" t="s">
        <v>64</v>
      </c>
      <c r="D834" s="176">
        <v>41548</v>
      </c>
      <c r="E834" s="177">
        <f t="shared" si="15"/>
        <v>10</v>
      </c>
      <c r="F834" s="177" t="s">
        <v>19</v>
      </c>
      <c r="G834" s="175" t="s">
        <v>134</v>
      </c>
      <c r="H834" s="175" t="s">
        <v>135</v>
      </c>
      <c r="I834" s="175" t="s">
        <v>33</v>
      </c>
      <c r="J834" s="178">
        <v>5304755.0634176014</v>
      </c>
      <c r="K834" s="126"/>
      <c r="L834" s="114"/>
    </row>
    <row r="835" spans="1:12" x14ac:dyDescent="0.2">
      <c r="A835" s="169" t="s">
        <v>139</v>
      </c>
      <c r="B835" s="170" t="s">
        <v>136</v>
      </c>
      <c r="C835" s="170" t="s">
        <v>64</v>
      </c>
      <c r="D835" s="171">
        <v>41579</v>
      </c>
      <c r="E835" s="172">
        <f t="shared" si="15"/>
        <v>11</v>
      </c>
      <c r="F835" s="172" t="s">
        <v>19</v>
      </c>
      <c r="G835" s="170" t="s">
        <v>134</v>
      </c>
      <c r="H835" s="170" t="s">
        <v>135</v>
      </c>
      <c r="I835" s="170" t="s">
        <v>33</v>
      </c>
      <c r="J835" s="173">
        <v>5796055.2061697599</v>
      </c>
      <c r="K835" s="126"/>
      <c r="L835" s="114"/>
    </row>
    <row r="836" spans="1:12" x14ac:dyDescent="0.2">
      <c r="A836" s="174" t="s">
        <v>139</v>
      </c>
      <c r="B836" s="175" t="s">
        <v>136</v>
      </c>
      <c r="C836" s="175" t="s">
        <v>64</v>
      </c>
      <c r="D836" s="176">
        <v>41609</v>
      </c>
      <c r="E836" s="177">
        <f t="shared" si="15"/>
        <v>12</v>
      </c>
      <c r="F836" s="177" t="s">
        <v>19</v>
      </c>
      <c r="G836" s="175" t="s">
        <v>134</v>
      </c>
      <c r="H836" s="175" t="s">
        <v>135</v>
      </c>
      <c r="I836" s="175" t="s">
        <v>33</v>
      </c>
      <c r="J836" s="178">
        <v>2778318.7637284808</v>
      </c>
      <c r="K836" s="126"/>
      <c r="L836" s="114"/>
    </row>
    <row r="837" spans="1:12" x14ac:dyDescent="0.2">
      <c r="A837" s="169" t="s">
        <v>139</v>
      </c>
      <c r="B837" s="170" t="s">
        <v>136</v>
      </c>
      <c r="C837" s="170" t="s">
        <v>64</v>
      </c>
      <c r="D837" s="171">
        <v>41640</v>
      </c>
      <c r="E837" s="172">
        <f t="shared" si="15"/>
        <v>1</v>
      </c>
      <c r="F837" s="172" t="s">
        <v>19</v>
      </c>
      <c r="G837" s="170" t="s">
        <v>134</v>
      </c>
      <c r="H837" s="170" t="s">
        <v>135</v>
      </c>
      <c r="I837" s="170" t="s">
        <v>33</v>
      </c>
      <c r="J837" s="173">
        <v>2890095.0972502003</v>
      </c>
      <c r="K837" s="126"/>
      <c r="L837" s="114"/>
    </row>
    <row r="838" spans="1:12" x14ac:dyDescent="0.2">
      <c r="A838" s="174" t="s">
        <v>139</v>
      </c>
      <c r="B838" s="175" t="s">
        <v>136</v>
      </c>
      <c r="C838" s="175" t="s">
        <v>64</v>
      </c>
      <c r="D838" s="176">
        <v>41671</v>
      </c>
      <c r="E838" s="177">
        <f t="shared" si="15"/>
        <v>2</v>
      </c>
      <c r="F838" s="177" t="s">
        <v>19</v>
      </c>
      <c r="G838" s="175" t="s">
        <v>134</v>
      </c>
      <c r="H838" s="175" t="s">
        <v>135</v>
      </c>
      <c r="I838" s="175" t="s">
        <v>33</v>
      </c>
      <c r="J838" s="178">
        <v>3360449.90644272</v>
      </c>
      <c r="K838" s="126"/>
      <c r="L838" s="114"/>
    </row>
    <row r="839" spans="1:12" x14ac:dyDescent="0.2">
      <c r="A839" s="169" t="s">
        <v>139</v>
      </c>
      <c r="B839" s="170" t="s">
        <v>136</v>
      </c>
      <c r="C839" s="170" t="s">
        <v>64</v>
      </c>
      <c r="D839" s="171">
        <v>41699</v>
      </c>
      <c r="E839" s="172">
        <f t="shared" si="15"/>
        <v>3</v>
      </c>
      <c r="F839" s="172" t="s">
        <v>19</v>
      </c>
      <c r="G839" s="170" t="s">
        <v>134</v>
      </c>
      <c r="H839" s="170" t="s">
        <v>135</v>
      </c>
      <c r="I839" s="170" t="s">
        <v>33</v>
      </c>
      <c r="J839" s="173">
        <v>2808562.4972675201</v>
      </c>
      <c r="K839" s="126"/>
      <c r="L839" s="114"/>
    </row>
    <row r="840" spans="1:12" x14ac:dyDescent="0.2">
      <c r="A840" s="174" t="s">
        <v>139</v>
      </c>
      <c r="B840" s="175" t="s">
        <v>136</v>
      </c>
      <c r="C840" s="175" t="s">
        <v>64</v>
      </c>
      <c r="D840" s="176">
        <v>41730</v>
      </c>
      <c r="E840" s="177">
        <f t="shared" si="15"/>
        <v>4</v>
      </c>
      <c r="F840" s="177" t="s">
        <v>19</v>
      </c>
      <c r="G840" s="175" t="s">
        <v>134</v>
      </c>
      <c r="H840" s="175" t="s">
        <v>135</v>
      </c>
      <c r="I840" s="175" t="s">
        <v>33</v>
      </c>
      <c r="J840" s="178">
        <v>3278176.1271341606</v>
      </c>
      <c r="K840" s="126"/>
      <c r="L840" s="114"/>
    </row>
    <row r="841" spans="1:12" x14ac:dyDescent="0.2">
      <c r="A841" s="169" t="s">
        <v>139</v>
      </c>
      <c r="B841" s="170" t="s">
        <v>136</v>
      </c>
      <c r="C841" s="170" t="s">
        <v>64</v>
      </c>
      <c r="D841" s="171">
        <v>41760</v>
      </c>
      <c r="E841" s="172">
        <f t="shared" si="15"/>
        <v>5</v>
      </c>
      <c r="F841" s="172" t="s">
        <v>19</v>
      </c>
      <c r="G841" s="170" t="s">
        <v>134</v>
      </c>
      <c r="H841" s="170" t="s">
        <v>135</v>
      </c>
      <c r="I841" s="170" t="s">
        <v>33</v>
      </c>
      <c r="J841" s="173">
        <v>3653895.7708680006</v>
      </c>
      <c r="K841" s="126"/>
      <c r="L841" s="114"/>
    </row>
    <row r="842" spans="1:12" x14ac:dyDescent="0.2">
      <c r="A842" s="174" t="s">
        <v>139</v>
      </c>
      <c r="B842" s="175" t="s">
        <v>136</v>
      </c>
      <c r="C842" s="175" t="s">
        <v>64</v>
      </c>
      <c r="D842" s="176">
        <v>41791</v>
      </c>
      <c r="E842" s="177">
        <f t="shared" si="15"/>
        <v>6</v>
      </c>
      <c r="F842" s="177" t="s">
        <v>19</v>
      </c>
      <c r="G842" s="175" t="s">
        <v>134</v>
      </c>
      <c r="H842" s="175" t="s">
        <v>135</v>
      </c>
      <c r="I842" s="175" t="s">
        <v>33</v>
      </c>
      <c r="J842" s="178">
        <v>1788228.1705142399</v>
      </c>
      <c r="K842" s="126"/>
      <c r="L842" s="114"/>
    </row>
    <row r="843" spans="1:12" x14ac:dyDescent="0.2">
      <c r="A843" s="169" t="s">
        <v>139</v>
      </c>
      <c r="B843" s="170" t="s">
        <v>136</v>
      </c>
      <c r="C843" s="170" t="s">
        <v>63</v>
      </c>
      <c r="D843" s="171">
        <v>41456</v>
      </c>
      <c r="E843" s="170">
        <v>7</v>
      </c>
      <c r="F843" s="170" t="s">
        <v>19</v>
      </c>
      <c r="G843" s="170" t="s">
        <v>123</v>
      </c>
      <c r="H843" s="170" t="s">
        <v>126</v>
      </c>
      <c r="I843" s="170" t="s">
        <v>33</v>
      </c>
      <c r="J843" s="173">
        <v>2433222.1515178396</v>
      </c>
      <c r="K843" s="126"/>
      <c r="L843" s="114"/>
    </row>
    <row r="844" spans="1:12" x14ac:dyDescent="0.2">
      <c r="A844" s="174" t="s">
        <v>139</v>
      </c>
      <c r="B844" s="175" t="s">
        <v>136</v>
      </c>
      <c r="C844" s="175" t="s">
        <v>63</v>
      </c>
      <c r="D844" s="176">
        <v>41487</v>
      </c>
      <c r="E844" s="175">
        <v>8</v>
      </c>
      <c r="F844" s="175" t="s">
        <v>19</v>
      </c>
      <c r="G844" s="175" t="s">
        <v>123</v>
      </c>
      <c r="H844" s="175" t="s">
        <v>126</v>
      </c>
      <c r="I844" s="175" t="s">
        <v>33</v>
      </c>
      <c r="J844" s="178">
        <v>2086825.2357197695</v>
      </c>
      <c r="K844" s="126"/>
      <c r="L844" s="114"/>
    </row>
    <row r="845" spans="1:12" x14ac:dyDescent="0.2">
      <c r="A845" s="169" t="s">
        <v>139</v>
      </c>
      <c r="B845" s="170" t="s">
        <v>136</v>
      </c>
      <c r="C845" s="170" t="s">
        <v>63</v>
      </c>
      <c r="D845" s="171">
        <v>41518</v>
      </c>
      <c r="E845" s="170">
        <v>9</v>
      </c>
      <c r="F845" s="170" t="s">
        <v>19</v>
      </c>
      <c r="G845" s="170" t="s">
        <v>123</v>
      </c>
      <c r="H845" s="170" t="s">
        <v>126</v>
      </c>
      <c r="I845" s="170" t="s">
        <v>33</v>
      </c>
      <c r="J845" s="173">
        <v>2578988.7463329984</v>
      </c>
      <c r="K845" s="126"/>
      <c r="L845" s="114"/>
    </row>
    <row r="846" spans="1:12" x14ac:dyDescent="0.2">
      <c r="A846" s="174" t="s">
        <v>139</v>
      </c>
      <c r="B846" s="175" t="s">
        <v>136</v>
      </c>
      <c r="C846" s="175" t="s">
        <v>63</v>
      </c>
      <c r="D846" s="176">
        <v>41548</v>
      </c>
      <c r="E846" s="175">
        <v>10</v>
      </c>
      <c r="F846" s="175" t="s">
        <v>19</v>
      </c>
      <c r="G846" s="175" t="s">
        <v>123</v>
      </c>
      <c r="H846" s="175" t="s">
        <v>126</v>
      </c>
      <c r="I846" s="175" t="s">
        <v>33</v>
      </c>
      <c r="J846" s="178">
        <v>2227535.3634992633</v>
      </c>
      <c r="K846" s="126"/>
      <c r="L846" s="114"/>
    </row>
    <row r="847" spans="1:12" x14ac:dyDescent="0.2">
      <c r="A847" s="169" t="s">
        <v>139</v>
      </c>
      <c r="B847" s="170" t="s">
        <v>136</v>
      </c>
      <c r="C847" s="170" t="s">
        <v>63</v>
      </c>
      <c r="D847" s="171">
        <v>41579</v>
      </c>
      <c r="E847" s="170">
        <v>11</v>
      </c>
      <c r="F847" s="170" t="s">
        <v>19</v>
      </c>
      <c r="G847" s="170" t="s">
        <v>123</v>
      </c>
      <c r="H847" s="170" t="s">
        <v>126</v>
      </c>
      <c r="I847" s="170" t="s">
        <v>33</v>
      </c>
      <c r="J847" s="173">
        <v>1957986.2244688198</v>
      </c>
      <c r="K847" s="126"/>
      <c r="L847" s="114"/>
    </row>
    <row r="848" spans="1:12" x14ac:dyDescent="0.2">
      <c r="A848" s="174" t="s">
        <v>139</v>
      </c>
      <c r="B848" s="175" t="s">
        <v>136</v>
      </c>
      <c r="C848" s="175" t="s">
        <v>63</v>
      </c>
      <c r="D848" s="176">
        <v>41609</v>
      </c>
      <c r="E848" s="175">
        <v>12</v>
      </c>
      <c r="F848" s="175" t="s">
        <v>19</v>
      </c>
      <c r="G848" s="175" t="s">
        <v>123</v>
      </c>
      <c r="H848" s="175" t="s">
        <v>126</v>
      </c>
      <c r="I848" s="175" t="s">
        <v>33</v>
      </c>
      <c r="J848" s="178">
        <v>1319140.1133043088</v>
      </c>
      <c r="K848" s="126"/>
      <c r="L848" s="114"/>
    </row>
    <row r="849" spans="1:12" x14ac:dyDescent="0.2">
      <c r="A849" s="169" t="s">
        <v>139</v>
      </c>
      <c r="B849" s="170" t="s">
        <v>136</v>
      </c>
      <c r="C849" s="170" t="s">
        <v>63</v>
      </c>
      <c r="D849" s="171">
        <v>41640</v>
      </c>
      <c r="E849" s="170">
        <v>1</v>
      </c>
      <c r="F849" s="170" t="s">
        <v>19</v>
      </c>
      <c r="G849" s="170" t="s">
        <v>123</v>
      </c>
      <c r="H849" s="170" t="s">
        <v>126</v>
      </c>
      <c r="I849" s="170" t="s">
        <v>33</v>
      </c>
      <c r="J849" s="173">
        <v>1419201.629526681</v>
      </c>
      <c r="K849" s="126"/>
      <c r="L849" s="114"/>
    </row>
    <row r="850" spans="1:12" x14ac:dyDescent="0.2">
      <c r="A850" s="174" t="s">
        <v>139</v>
      </c>
      <c r="B850" s="175" t="s">
        <v>136</v>
      </c>
      <c r="C850" s="175" t="s">
        <v>63</v>
      </c>
      <c r="D850" s="176">
        <v>41671</v>
      </c>
      <c r="E850" s="175">
        <v>2</v>
      </c>
      <c r="F850" s="175" t="s">
        <v>19</v>
      </c>
      <c r="G850" s="175" t="s">
        <v>123</v>
      </c>
      <c r="H850" s="175" t="s">
        <v>126</v>
      </c>
      <c r="I850" s="175" t="s">
        <v>33</v>
      </c>
      <c r="J850" s="178">
        <v>1260368.462282202</v>
      </c>
      <c r="K850" s="126"/>
      <c r="L850" s="114"/>
    </row>
    <row r="851" spans="1:12" x14ac:dyDescent="0.2">
      <c r="A851" s="169" t="s">
        <v>139</v>
      </c>
      <c r="B851" s="170" t="s">
        <v>136</v>
      </c>
      <c r="C851" s="170" t="s">
        <v>63</v>
      </c>
      <c r="D851" s="171">
        <v>41699</v>
      </c>
      <c r="E851" s="170">
        <v>3</v>
      </c>
      <c r="F851" s="170" t="s">
        <v>19</v>
      </c>
      <c r="G851" s="170" t="s">
        <v>123</v>
      </c>
      <c r="H851" s="170" t="s">
        <v>126</v>
      </c>
      <c r="I851" s="170" t="s">
        <v>33</v>
      </c>
      <c r="J851" s="173">
        <v>1788457.9462718377</v>
      </c>
      <c r="K851" s="126"/>
      <c r="L851" s="114"/>
    </row>
    <row r="852" spans="1:12" x14ac:dyDescent="0.2">
      <c r="A852" s="174" t="s">
        <v>139</v>
      </c>
      <c r="B852" s="175" t="s">
        <v>136</v>
      </c>
      <c r="C852" s="175" t="s">
        <v>63</v>
      </c>
      <c r="D852" s="176">
        <v>41730</v>
      </c>
      <c r="E852" s="175">
        <v>4</v>
      </c>
      <c r="F852" s="175" t="s">
        <v>19</v>
      </c>
      <c r="G852" s="175" t="s">
        <v>123</v>
      </c>
      <c r="H852" s="175" t="s">
        <v>126</v>
      </c>
      <c r="I852" s="175" t="s">
        <v>33</v>
      </c>
      <c r="J852" s="178">
        <v>1016783.8012342919</v>
      </c>
      <c r="K852" s="126"/>
      <c r="L852" s="114"/>
    </row>
    <row r="853" spans="1:12" x14ac:dyDescent="0.2">
      <c r="A853" s="169" t="s">
        <v>139</v>
      </c>
      <c r="B853" s="170" t="s">
        <v>136</v>
      </c>
      <c r="C853" s="170" t="s">
        <v>63</v>
      </c>
      <c r="D853" s="171">
        <v>41760</v>
      </c>
      <c r="E853" s="170">
        <v>5</v>
      </c>
      <c r="F853" s="170" t="s">
        <v>19</v>
      </c>
      <c r="G853" s="170" t="s">
        <v>123</v>
      </c>
      <c r="H853" s="170" t="s">
        <v>126</v>
      </c>
      <c r="I853" s="170" t="s">
        <v>33</v>
      </c>
      <c r="J853" s="173">
        <v>1240420.7591332828</v>
      </c>
      <c r="K853" s="126"/>
      <c r="L853" s="114"/>
    </row>
    <row r="854" spans="1:12" x14ac:dyDescent="0.2">
      <c r="A854" s="174" t="s">
        <v>139</v>
      </c>
      <c r="B854" s="175" t="s">
        <v>136</v>
      </c>
      <c r="C854" s="175" t="s">
        <v>63</v>
      </c>
      <c r="D854" s="176">
        <v>41791</v>
      </c>
      <c r="E854" s="175">
        <v>6</v>
      </c>
      <c r="F854" s="175" t="s">
        <v>19</v>
      </c>
      <c r="G854" s="175" t="s">
        <v>123</v>
      </c>
      <c r="H854" s="175" t="s">
        <v>126</v>
      </c>
      <c r="I854" s="175" t="s">
        <v>33</v>
      </c>
      <c r="J854" s="178">
        <v>2103059.7980945962</v>
      </c>
      <c r="K854" s="126"/>
      <c r="L854" s="114"/>
    </row>
    <row r="855" spans="1:12" x14ac:dyDescent="0.2">
      <c r="A855" s="169" t="s">
        <v>139</v>
      </c>
      <c r="B855" s="170" t="s">
        <v>136</v>
      </c>
      <c r="C855" s="170" t="s">
        <v>63</v>
      </c>
      <c r="D855" s="171">
        <v>41456</v>
      </c>
      <c r="E855" s="170">
        <v>7</v>
      </c>
      <c r="F855" s="170" t="s">
        <v>19</v>
      </c>
      <c r="G855" s="170" t="s">
        <v>127</v>
      </c>
      <c r="H855" s="170" t="s">
        <v>128</v>
      </c>
      <c r="I855" s="170" t="s">
        <v>33</v>
      </c>
      <c r="J855" s="173">
        <v>1332883.4370402915</v>
      </c>
      <c r="K855" s="126"/>
      <c r="L855" s="114"/>
    </row>
    <row r="856" spans="1:12" x14ac:dyDescent="0.2">
      <c r="A856" s="174" t="s">
        <v>139</v>
      </c>
      <c r="B856" s="175" t="s">
        <v>136</v>
      </c>
      <c r="C856" s="175" t="s">
        <v>63</v>
      </c>
      <c r="D856" s="176">
        <v>41487</v>
      </c>
      <c r="E856" s="175">
        <v>8</v>
      </c>
      <c r="F856" s="175" t="s">
        <v>19</v>
      </c>
      <c r="G856" s="175" t="s">
        <v>127</v>
      </c>
      <c r="H856" s="175" t="s">
        <v>128</v>
      </c>
      <c r="I856" s="175" t="s">
        <v>33</v>
      </c>
      <c r="J856" s="178">
        <v>1151288.886269808</v>
      </c>
      <c r="K856" s="126"/>
      <c r="L856" s="114"/>
    </row>
    <row r="857" spans="1:12" x14ac:dyDescent="0.2">
      <c r="A857" s="169" t="s">
        <v>139</v>
      </c>
      <c r="B857" s="170" t="s">
        <v>136</v>
      </c>
      <c r="C857" s="170" t="s">
        <v>63</v>
      </c>
      <c r="D857" s="171">
        <v>41518</v>
      </c>
      <c r="E857" s="170">
        <v>9</v>
      </c>
      <c r="F857" s="170" t="s">
        <v>19</v>
      </c>
      <c r="G857" s="170" t="s">
        <v>127</v>
      </c>
      <c r="H857" s="170" t="s">
        <v>128</v>
      </c>
      <c r="I857" s="170" t="s">
        <v>33</v>
      </c>
      <c r="J857" s="173">
        <v>1434960.2579417818</v>
      </c>
      <c r="K857" s="126"/>
      <c r="L857" s="114"/>
    </row>
    <row r="858" spans="1:12" x14ac:dyDescent="0.2">
      <c r="A858" s="174" t="s">
        <v>139</v>
      </c>
      <c r="B858" s="175" t="s">
        <v>136</v>
      </c>
      <c r="C858" s="175" t="s">
        <v>63</v>
      </c>
      <c r="D858" s="176">
        <v>41548</v>
      </c>
      <c r="E858" s="175">
        <v>10</v>
      </c>
      <c r="F858" s="175" t="s">
        <v>19</v>
      </c>
      <c r="G858" s="175" t="s">
        <v>127</v>
      </c>
      <c r="H858" s="175" t="s">
        <v>128</v>
      </c>
      <c r="I858" s="175" t="s">
        <v>33</v>
      </c>
      <c r="J858" s="178">
        <v>1261225.5178525469</v>
      </c>
      <c r="K858" s="126"/>
      <c r="L858" s="114"/>
    </row>
    <row r="859" spans="1:12" x14ac:dyDescent="0.2">
      <c r="A859" s="169" t="s">
        <v>139</v>
      </c>
      <c r="B859" s="170" t="s">
        <v>136</v>
      </c>
      <c r="C859" s="170" t="s">
        <v>63</v>
      </c>
      <c r="D859" s="171">
        <v>41579</v>
      </c>
      <c r="E859" s="170">
        <v>11</v>
      </c>
      <c r="F859" s="170" t="s">
        <v>19</v>
      </c>
      <c r="G859" s="170" t="s">
        <v>127</v>
      </c>
      <c r="H859" s="170" t="s">
        <v>128</v>
      </c>
      <c r="I859" s="170" t="s">
        <v>33</v>
      </c>
      <c r="J859" s="173">
        <v>1020345.9299794802</v>
      </c>
      <c r="K859" s="126"/>
      <c r="L859" s="114"/>
    </row>
    <row r="860" spans="1:12" x14ac:dyDescent="0.2">
      <c r="A860" s="174" t="s">
        <v>139</v>
      </c>
      <c r="B860" s="175" t="s">
        <v>136</v>
      </c>
      <c r="C860" s="175" t="s">
        <v>63</v>
      </c>
      <c r="D860" s="176">
        <v>41609</v>
      </c>
      <c r="E860" s="175">
        <v>12</v>
      </c>
      <c r="F860" s="175" t="s">
        <v>19</v>
      </c>
      <c r="G860" s="175" t="s">
        <v>127</v>
      </c>
      <c r="H860" s="175" t="s">
        <v>128</v>
      </c>
      <c r="I860" s="175" t="s">
        <v>33</v>
      </c>
      <c r="J860" s="178">
        <v>756329.43025765126</v>
      </c>
      <c r="K860" s="126"/>
      <c r="L860" s="114"/>
    </row>
    <row r="861" spans="1:12" x14ac:dyDescent="0.2">
      <c r="A861" s="169" t="s">
        <v>139</v>
      </c>
      <c r="B861" s="170" t="s">
        <v>136</v>
      </c>
      <c r="C861" s="170" t="s">
        <v>63</v>
      </c>
      <c r="D861" s="171">
        <v>41640</v>
      </c>
      <c r="E861" s="170">
        <v>1</v>
      </c>
      <c r="F861" s="170" t="s">
        <v>19</v>
      </c>
      <c r="G861" s="170" t="s">
        <v>127</v>
      </c>
      <c r="H861" s="170" t="s">
        <v>128</v>
      </c>
      <c r="I861" s="170" t="s">
        <v>33</v>
      </c>
      <c r="J861" s="173">
        <v>835307.17053299106</v>
      </c>
      <c r="K861" s="126"/>
      <c r="L861" s="114"/>
    </row>
    <row r="862" spans="1:12" x14ac:dyDescent="0.2">
      <c r="A862" s="174" t="s">
        <v>139</v>
      </c>
      <c r="B862" s="175" t="s">
        <v>136</v>
      </c>
      <c r="C862" s="175" t="s">
        <v>63</v>
      </c>
      <c r="D862" s="176">
        <v>41671</v>
      </c>
      <c r="E862" s="175">
        <v>2</v>
      </c>
      <c r="F862" s="175" t="s">
        <v>19</v>
      </c>
      <c r="G862" s="175" t="s">
        <v>127</v>
      </c>
      <c r="H862" s="175" t="s">
        <v>128</v>
      </c>
      <c r="I862" s="175" t="s">
        <v>33</v>
      </c>
      <c r="J862" s="178">
        <v>708560.45670208498</v>
      </c>
      <c r="K862" s="126"/>
      <c r="L862" s="114"/>
    </row>
    <row r="863" spans="1:12" x14ac:dyDescent="0.2">
      <c r="A863" s="169" t="s">
        <v>139</v>
      </c>
      <c r="B863" s="170" t="s">
        <v>136</v>
      </c>
      <c r="C863" s="170" t="s">
        <v>63</v>
      </c>
      <c r="D863" s="171">
        <v>41699</v>
      </c>
      <c r="E863" s="170">
        <v>3</v>
      </c>
      <c r="F863" s="170" t="s">
        <v>19</v>
      </c>
      <c r="G863" s="170" t="s">
        <v>127</v>
      </c>
      <c r="H863" s="170" t="s">
        <v>128</v>
      </c>
      <c r="I863" s="170" t="s">
        <v>33</v>
      </c>
      <c r="J863" s="173">
        <v>961197.10847725498</v>
      </c>
      <c r="K863" s="126"/>
      <c r="L863" s="114"/>
    </row>
    <row r="864" spans="1:12" x14ac:dyDescent="0.2">
      <c r="A864" s="174" t="s">
        <v>139</v>
      </c>
      <c r="B864" s="175" t="s">
        <v>136</v>
      </c>
      <c r="C864" s="175" t="s">
        <v>63</v>
      </c>
      <c r="D864" s="176">
        <v>41730</v>
      </c>
      <c r="E864" s="175">
        <v>4</v>
      </c>
      <c r="F864" s="175" t="s">
        <v>19</v>
      </c>
      <c r="G864" s="175" t="s">
        <v>127</v>
      </c>
      <c r="H864" s="175" t="s">
        <v>128</v>
      </c>
      <c r="I864" s="175" t="s">
        <v>33</v>
      </c>
      <c r="J864" s="178">
        <v>570279.25121684396</v>
      </c>
      <c r="K864" s="126"/>
      <c r="L864" s="114"/>
    </row>
    <row r="865" spans="1:12" x14ac:dyDescent="0.2">
      <c r="A865" s="169" t="s">
        <v>139</v>
      </c>
      <c r="B865" s="170" t="s">
        <v>136</v>
      </c>
      <c r="C865" s="170" t="s">
        <v>63</v>
      </c>
      <c r="D865" s="171">
        <v>41760</v>
      </c>
      <c r="E865" s="170">
        <v>5</v>
      </c>
      <c r="F865" s="170" t="s">
        <v>19</v>
      </c>
      <c r="G865" s="170" t="s">
        <v>127</v>
      </c>
      <c r="H865" s="170" t="s">
        <v>128</v>
      </c>
      <c r="I865" s="170" t="s">
        <v>33</v>
      </c>
      <c r="J865" s="173">
        <v>712090.36311285582</v>
      </c>
      <c r="K865" s="126"/>
      <c r="L865" s="114"/>
    </row>
    <row r="866" spans="1:12" x14ac:dyDescent="0.2">
      <c r="A866" s="174" t="s">
        <v>139</v>
      </c>
      <c r="B866" s="175" t="s">
        <v>136</v>
      </c>
      <c r="C866" s="175" t="s">
        <v>63</v>
      </c>
      <c r="D866" s="176">
        <v>41791</v>
      </c>
      <c r="E866" s="175">
        <v>6</v>
      </c>
      <c r="F866" s="175" t="s">
        <v>19</v>
      </c>
      <c r="G866" s="175" t="s">
        <v>127</v>
      </c>
      <c r="H866" s="175" t="s">
        <v>128</v>
      </c>
      <c r="I866" s="175" t="s">
        <v>33</v>
      </c>
      <c r="J866" s="178">
        <v>1333561.9610866704</v>
      </c>
      <c r="K866" s="126"/>
      <c r="L866" s="114"/>
    </row>
    <row r="867" spans="1:12" x14ac:dyDescent="0.2">
      <c r="A867" s="169" t="s">
        <v>139</v>
      </c>
      <c r="B867" s="170" t="s">
        <v>136</v>
      </c>
      <c r="C867" s="170" t="s">
        <v>63</v>
      </c>
      <c r="D867" s="171">
        <v>41456</v>
      </c>
      <c r="E867" s="170">
        <v>7</v>
      </c>
      <c r="F867" s="170" t="s">
        <v>19</v>
      </c>
      <c r="G867" s="170" t="s">
        <v>127</v>
      </c>
      <c r="H867" s="170" t="s">
        <v>129</v>
      </c>
      <c r="I867" s="170" t="s">
        <v>33</v>
      </c>
      <c r="J867" s="173">
        <v>1205625.4827113249</v>
      </c>
      <c r="K867" s="126"/>
      <c r="L867" s="114"/>
    </row>
    <row r="868" spans="1:12" x14ac:dyDescent="0.2">
      <c r="A868" s="174" t="s">
        <v>139</v>
      </c>
      <c r="B868" s="175" t="s">
        <v>136</v>
      </c>
      <c r="C868" s="175" t="s">
        <v>63</v>
      </c>
      <c r="D868" s="176">
        <v>41487</v>
      </c>
      <c r="E868" s="175">
        <v>8</v>
      </c>
      <c r="F868" s="175" t="s">
        <v>19</v>
      </c>
      <c r="G868" s="175" t="s">
        <v>127</v>
      </c>
      <c r="H868" s="175" t="s">
        <v>129</v>
      </c>
      <c r="I868" s="175" t="s">
        <v>33</v>
      </c>
      <c r="J868" s="178">
        <v>1061002.5545301</v>
      </c>
      <c r="K868" s="126"/>
      <c r="L868" s="114"/>
    </row>
    <row r="869" spans="1:12" x14ac:dyDescent="0.2">
      <c r="A869" s="169" t="s">
        <v>139</v>
      </c>
      <c r="B869" s="170" t="s">
        <v>136</v>
      </c>
      <c r="C869" s="170" t="s">
        <v>63</v>
      </c>
      <c r="D869" s="171">
        <v>41518</v>
      </c>
      <c r="E869" s="170">
        <v>9</v>
      </c>
      <c r="F869" s="170" t="s">
        <v>19</v>
      </c>
      <c r="G869" s="170" t="s">
        <v>127</v>
      </c>
      <c r="H869" s="170" t="s">
        <v>129</v>
      </c>
      <c r="I869" s="170" t="s">
        <v>33</v>
      </c>
      <c r="J869" s="173">
        <v>1277106.2932592249</v>
      </c>
      <c r="K869" s="126"/>
      <c r="L869" s="114"/>
    </row>
    <row r="870" spans="1:12" x14ac:dyDescent="0.2">
      <c r="A870" s="174" t="s">
        <v>139</v>
      </c>
      <c r="B870" s="175" t="s">
        <v>136</v>
      </c>
      <c r="C870" s="175" t="s">
        <v>63</v>
      </c>
      <c r="D870" s="176">
        <v>41548</v>
      </c>
      <c r="E870" s="175">
        <v>10</v>
      </c>
      <c r="F870" s="175" t="s">
        <v>19</v>
      </c>
      <c r="G870" s="175" t="s">
        <v>127</v>
      </c>
      <c r="H870" s="175" t="s">
        <v>129</v>
      </c>
      <c r="I870" s="175" t="s">
        <v>33</v>
      </c>
      <c r="J870" s="178">
        <v>1116349.389116325</v>
      </c>
      <c r="K870" s="126"/>
      <c r="L870" s="114"/>
    </row>
    <row r="871" spans="1:12" x14ac:dyDescent="0.2">
      <c r="A871" s="169" t="s">
        <v>139</v>
      </c>
      <c r="B871" s="170" t="s">
        <v>136</v>
      </c>
      <c r="C871" s="170" t="s">
        <v>63</v>
      </c>
      <c r="D871" s="171">
        <v>41579</v>
      </c>
      <c r="E871" s="170">
        <v>11</v>
      </c>
      <c r="F871" s="170" t="s">
        <v>19</v>
      </c>
      <c r="G871" s="170" t="s">
        <v>127</v>
      </c>
      <c r="H871" s="170" t="s">
        <v>129</v>
      </c>
      <c r="I871" s="170" t="s">
        <v>33</v>
      </c>
      <c r="J871" s="173">
        <v>932858.39093923138</v>
      </c>
      <c r="K871" s="126"/>
      <c r="L871" s="114"/>
    </row>
    <row r="872" spans="1:12" x14ac:dyDescent="0.2">
      <c r="A872" s="174" t="s">
        <v>139</v>
      </c>
      <c r="B872" s="175" t="s">
        <v>136</v>
      </c>
      <c r="C872" s="175" t="s">
        <v>63</v>
      </c>
      <c r="D872" s="176">
        <v>41609</v>
      </c>
      <c r="E872" s="175">
        <v>12</v>
      </c>
      <c r="F872" s="175" t="s">
        <v>19</v>
      </c>
      <c r="G872" s="175" t="s">
        <v>127</v>
      </c>
      <c r="H872" s="175" t="s">
        <v>129</v>
      </c>
      <c r="I872" s="175" t="s">
        <v>33</v>
      </c>
      <c r="J872" s="178">
        <v>739422.19930556254</v>
      </c>
      <c r="K872" s="126"/>
      <c r="L872" s="114"/>
    </row>
    <row r="873" spans="1:12" x14ac:dyDescent="0.2">
      <c r="A873" s="169" t="s">
        <v>139</v>
      </c>
      <c r="B873" s="170" t="s">
        <v>136</v>
      </c>
      <c r="C873" s="170" t="s">
        <v>63</v>
      </c>
      <c r="D873" s="171">
        <v>41640</v>
      </c>
      <c r="E873" s="170">
        <v>1</v>
      </c>
      <c r="F873" s="170" t="s">
        <v>19</v>
      </c>
      <c r="G873" s="170" t="s">
        <v>127</v>
      </c>
      <c r="H873" s="170" t="s">
        <v>129</v>
      </c>
      <c r="I873" s="170" t="s">
        <v>33</v>
      </c>
      <c r="J873" s="173">
        <v>739944.9965933999</v>
      </c>
      <c r="K873" s="126"/>
      <c r="L873" s="114"/>
    </row>
    <row r="874" spans="1:12" x14ac:dyDescent="0.2">
      <c r="A874" s="174" t="s">
        <v>139</v>
      </c>
      <c r="B874" s="175" t="s">
        <v>136</v>
      </c>
      <c r="C874" s="175" t="s">
        <v>63</v>
      </c>
      <c r="D874" s="176">
        <v>41671</v>
      </c>
      <c r="E874" s="175">
        <v>2</v>
      </c>
      <c r="F874" s="175" t="s">
        <v>19</v>
      </c>
      <c r="G874" s="175" t="s">
        <v>127</v>
      </c>
      <c r="H874" s="175" t="s">
        <v>129</v>
      </c>
      <c r="I874" s="175" t="s">
        <v>33</v>
      </c>
      <c r="J874" s="178">
        <v>666405.86063951231</v>
      </c>
      <c r="K874" s="126"/>
      <c r="L874" s="114"/>
    </row>
    <row r="875" spans="1:12" x14ac:dyDescent="0.2">
      <c r="A875" s="169" t="s">
        <v>139</v>
      </c>
      <c r="B875" s="170" t="s">
        <v>136</v>
      </c>
      <c r="C875" s="170" t="s">
        <v>63</v>
      </c>
      <c r="D875" s="171">
        <v>41699</v>
      </c>
      <c r="E875" s="170">
        <v>3</v>
      </c>
      <c r="F875" s="170" t="s">
        <v>19</v>
      </c>
      <c r="G875" s="170" t="s">
        <v>127</v>
      </c>
      <c r="H875" s="170" t="s">
        <v>129</v>
      </c>
      <c r="I875" s="170" t="s">
        <v>33</v>
      </c>
      <c r="J875" s="173">
        <v>964934.72717118752</v>
      </c>
      <c r="K875" s="126"/>
      <c r="L875" s="114"/>
    </row>
    <row r="876" spans="1:12" x14ac:dyDescent="0.2">
      <c r="A876" s="174" t="s">
        <v>139</v>
      </c>
      <c r="B876" s="175" t="s">
        <v>136</v>
      </c>
      <c r="C876" s="175" t="s">
        <v>63</v>
      </c>
      <c r="D876" s="176">
        <v>41730</v>
      </c>
      <c r="E876" s="175">
        <v>4</v>
      </c>
      <c r="F876" s="175" t="s">
        <v>19</v>
      </c>
      <c r="G876" s="175" t="s">
        <v>127</v>
      </c>
      <c r="H876" s="175" t="s">
        <v>129</v>
      </c>
      <c r="I876" s="175" t="s">
        <v>33</v>
      </c>
      <c r="J876" s="178">
        <v>541033.23140099994</v>
      </c>
      <c r="K876" s="126"/>
      <c r="L876" s="114"/>
    </row>
    <row r="877" spans="1:12" x14ac:dyDescent="0.2">
      <c r="A877" s="169" t="s">
        <v>139</v>
      </c>
      <c r="B877" s="170" t="s">
        <v>136</v>
      </c>
      <c r="C877" s="170" t="s">
        <v>63</v>
      </c>
      <c r="D877" s="171">
        <v>41760</v>
      </c>
      <c r="E877" s="170">
        <v>5</v>
      </c>
      <c r="F877" s="170" t="s">
        <v>19</v>
      </c>
      <c r="G877" s="170" t="s">
        <v>127</v>
      </c>
      <c r="H877" s="170" t="s">
        <v>129</v>
      </c>
      <c r="I877" s="170" t="s">
        <v>33</v>
      </c>
      <c r="J877" s="173">
        <v>654984.60439717479</v>
      </c>
      <c r="K877" s="126"/>
      <c r="L877" s="114"/>
    </row>
    <row r="878" spans="1:12" x14ac:dyDescent="0.2">
      <c r="A878" s="174" t="s">
        <v>139</v>
      </c>
      <c r="B878" s="175" t="s">
        <v>136</v>
      </c>
      <c r="C878" s="175" t="s">
        <v>63</v>
      </c>
      <c r="D878" s="176">
        <v>41791</v>
      </c>
      <c r="E878" s="175">
        <v>6</v>
      </c>
      <c r="F878" s="175" t="s">
        <v>19</v>
      </c>
      <c r="G878" s="175" t="s">
        <v>127</v>
      </c>
      <c r="H878" s="175" t="s">
        <v>129</v>
      </c>
      <c r="I878" s="175" t="s">
        <v>33</v>
      </c>
      <c r="J878" s="178">
        <v>1109316.9805072877</v>
      </c>
      <c r="K878" s="126"/>
      <c r="L878" s="114"/>
    </row>
    <row r="879" spans="1:12" x14ac:dyDescent="0.2">
      <c r="A879" s="169" t="s">
        <v>139</v>
      </c>
      <c r="B879" s="170" t="s">
        <v>136</v>
      </c>
      <c r="C879" s="170" t="s">
        <v>63</v>
      </c>
      <c r="D879" s="171">
        <v>41456</v>
      </c>
      <c r="E879" s="170">
        <v>7</v>
      </c>
      <c r="F879" s="170" t="s">
        <v>19</v>
      </c>
      <c r="G879" s="170" t="s">
        <v>146</v>
      </c>
      <c r="H879" s="170" t="s">
        <v>130</v>
      </c>
      <c r="I879" s="170" t="s">
        <v>33</v>
      </c>
      <c r="J879" s="173">
        <v>1134491.3172698508</v>
      </c>
      <c r="K879" s="126"/>
      <c r="L879" s="114"/>
    </row>
    <row r="880" spans="1:12" x14ac:dyDescent="0.2">
      <c r="A880" s="174" t="s">
        <v>139</v>
      </c>
      <c r="B880" s="175" t="s">
        <v>136</v>
      </c>
      <c r="C880" s="175" t="s">
        <v>63</v>
      </c>
      <c r="D880" s="176">
        <v>41487</v>
      </c>
      <c r="E880" s="175">
        <v>8</v>
      </c>
      <c r="F880" s="175" t="s">
        <v>19</v>
      </c>
      <c r="G880" s="175" t="s">
        <v>146</v>
      </c>
      <c r="H880" s="175" t="s">
        <v>130</v>
      </c>
      <c r="I880" s="175" t="s">
        <v>33</v>
      </c>
      <c r="J880" s="178">
        <v>806940.19684530701</v>
      </c>
      <c r="K880" s="126"/>
      <c r="L880" s="114"/>
    </row>
    <row r="881" spans="1:12" x14ac:dyDescent="0.2">
      <c r="A881" s="169" t="s">
        <v>139</v>
      </c>
      <c r="B881" s="170" t="s">
        <v>136</v>
      </c>
      <c r="C881" s="170" t="s">
        <v>63</v>
      </c>
      <c r="D881" s="171">
        <v>41518</v>
      </c>
      <c r="E881" s="170">
        <v>9</v>
      </c>
      <c r="F881" s="170" t="s">
        <v>19</v>
      </c>
      <c r="G881" s="170" t="s">
        <v>146</v>
      </c>
      <c r="H881" s="170" t="s">
        <v>130</v>
      </c>
      <c r="I881" s="170" t="s">
        <v>33</v>
      </c>
      <c r="J881" s="173">
        <v>1151592.8767951606</v>
      </c>
      <c r="K881" s="126"/>
      <c r="L881" s="114"/>
    </row>
    <row r="882" spans="1:12" x14ac:dyDescent="0.2">
      <c r="A882" s="174" t="s">
        <v>139</v>
      </c>
      <c r="B882" s="175" t="s">
        <v>136</v>
      </c>
      <c r="C882" s="175" t="s">
        <v>63</v>
      </c>
      <c r="D882" s="176">
        <v>41548</v>
      </c>
      <c r="E882" s="175">
        <v>10</v>
      </c>
      <c r="F882" s="175" t="s">
        <v>19</v>
      </c>
      <c r="G882" s="175" t="s">
        <v>146</v>
      </c>
      <c r="H882" s="175" t="s">
        <v>130</v>
      </c>
      <c r="I882" s="175" t="s">
        <v>33</v>
      </c>
      <c r="J882" s="178">
        <v>953018.83364781574</v>
      </c>
      <c r="K882" s="126"/>
      <c r="L882" s="114"/>
    </row>
    <row r="883" spans="1:12" x14ac:dyDescent="0.2">
      <c r="A883" s="169" t="s">
        <v>139</v>
      </c>
      <c r="B883" s="170" t="s">
        <v>136</v>
      </c>
      <c r="C883" s="170" t="s">
        <v>63</v>
      </c>
      <c r="D883" s="171">
        <v>41579</v>
      </c>
      <c r="E883" s="170">
        <v>11</v>
      </c>
      <c r="F883" s="170" t="s">
        <v>19</v>
      </c>
      <c r="G883" s="170" t="s">
        <v>146</v>
      </c>
      <c r="H883" s="170" t="s">
        <v>130</v>
      </c>
      <c r="I883" s="170" t="s">
        <v>33</v>
      </c>
      <c r="J883" s="173">
        <v>850734.32784846472</v>
      </c>
      <c r="K883" s="126"/>
      <c r="L883" s="114"/>
    </row>
    <row r="884" spans="1:12" x14ac:dyDescent="0.2">
      <c r="A884" s="174" t="s">
        <v>139</v>
      </c>
      <c r="B884" s="175" t="s">
        <v>136</v>
      </c>
      <c r="C884" s="175" t="s">
        <v>63</v>
      </c>
      <c r="D884" s="176">
        <v>41609</v>
      </c>
      <c r="E884" s="175">
        <v>12</v>
      </c>
      <c r="F884" s="175" t="s">
        <v>19</v>
      </c>
      <c r="G884" s="175" t="s">
        <v>146</v>
      </c>
      <c r="H884" s="175" t="s">
        <v>130</v>
      </c>
      <c r="I884" s="175" t="s">
        <v>33</v>
      </c>
      <c r="J884" s="178">
        <v>590304.384267507</v>
      </c>
      <c r="K884" s="126"/>
      <c r="L884" s="114"/>
    </row>
    <row r="885" spans="1:12" x14ac:dyDescent="0.2">
      <c r="A885" s="169" t="s">
        <v>139</v>
      </c>
      <c r="B885" s="170" t="s">
        <v>136</v>
      </c>
      <c r="C885" s="170" t="s">
        <v>63</v>
      </c>
      <c r="D885" s="171">
        <v>41640</v>
      </c>
      <c r="E885" s="170">
        <v>1</v>
      </c>
      <c r="F885" s="170" t="s">
        <v>19</v>
      </c>
      <c r="G885" s="170" t="s">
        <v>146</v>
      </c>
      <c r="H885" s="170" t="s">
        <v>130</v>
      </c>
      <c r="I885" s="170" t="s">
        <v>33</v>
      </c>
      <c r="J885" s="173">
        <v>639047.64173065918</v>
      </c>
      <c r="K885" s="126"/>
      <c r="L885" s="114"/>
    </row>
    <row r="886" spans="1:12" x14ac:dyDescent="0.2">
      <c r="A886" s="174" t="s">
        <v>139</v>
      </c>
      <c r="B886" s="175" t="s">
        <v>136</v>
      </c>
      <c r="C886" s="175" t="s">
        <v>63</v>
      </c>
      <c r="D886" s="176">
        <v>41671</v>
      </c>
      <c r="E886" s="175">
        <v>2</v>
      </c>
      <c r="F886" s="175" t="s">
        <v>19</v>
      </c>
      <c r="G886" s="175" t="s">
        <v>146</v>
      </c>
      <c r="H886" s="175" t="s">
        <v>130</v>
      </c>
      <c r="I886" s="175" t="s">
        <v>33</v>
      </c>
      <c r="J886" s="178">
        <v>600791.0408000747</v>
      </c>
      <c r="K886" s="126"/>
      <c r="L886" s="114"/>
    </row>
    <row r="887" spans="1:12" x14ac:dyDescent="0.2">
      <c r="A887" s="169" t="s">
        <v>139</v>
      </c>
      <c r="B887" s="170" t="s">
        <v>136</v>
      </c>
      <c r="C887" s="170" t="s">
        <v>63</v>
      </c>
      <c r="D887" s="171">
        <v>41699</v>
      </c>
      <c r="E887" s="170">
        <v>3</v>
      </c>
      <c r="F887" s="170" t="s">
        <v>19</v>
      </c>
      <c r="G887" s="170" t="s">
        <v>146</v>
      </c>
      <c r="H887" s="170" t="s">
        <v>130</v>
      </c>
      <c r="I887" s="170" t="s">
        <v>33</v>
      </c>
      <c r="J887" s="173">
        <v>765760.35752283596</v>
      </c>
      <c r="K887" s="126"/>
      <c r="L887" s="114"/>
    </row>
    <row r="888" spans="1:12" x14ac:dyDescent="0.2">
      <c r="A888" s="174" t="s">
        <v>139</v>
      </c>
      <c r="B888" s="175" t="s">
        <v>136</v>
      </c>
      <c r="C888" s="175" t="s">
        <v>63</v>
      </c>
      <c r="D888" s="176">
        <v>41730</v>
      </c>
      <c r="E888" s="175">
        <v>4</v>
      </c>
      <c r="F888" s="175" t="s">
        <v>19</v>
      </c>
      <c r="G888" s="175" t="s">
        <v>146</v>
      </c>
      <c r="H888" s="175" t="s">
        <v>130</v>
      </c>
      <c r="I888" s="175" t="s">
        <v>33</v>
      </c>
      <c r="J888" s="178">
        <v>429847.5775628736</v>
      </c>
      <c r="K888" s="126"/>
      <c r="L888" s="114"/>
    </row>
    <row r="889" spans="1:12" x14ac:dyDescent="0.2">
      <c r="A889" s="169" t="s">
        <v>139</v>
      </c>
      <c r="B889" s="170" t="s">
        <v>136</v>
      </c>
      <c r="C889" s="170" t="s">
        <v>63</v>
      </c>
      <c r="D889" s="171">
        <v>41760</v>
      </c>
      <c r="E889" s="170">
        <v>5</v>
      </c>
      <c r="F889" s="170" t="s">
        <v>19</v>
      </c>
      <c r="G889" s="170" t="s">
        <v>146</v>
      </c>
      <c r="H889" s="170" t="s">
        <v>130</v>
      </c>
      <c r="I889" s="170" t="s">
        <v>33</v>
      </c>
      <c r="J889" s="173">
        <v>575910.80906214949</v>
      </c>
      <c r="K889" s="126"/>
      <c r="L889" s="114"/>
    </row>
    <row r="890" spans="1:12" x14ac:dyDescent="0.2">
      <c r="A890" s="174" t="s">
        <v>139</v>
      </c>
      <c r="B890" s="175" t="s">
        <v>136</v>
      </c>
      <c r="C890" s="175" t="s">
        <v>63</v>
      </c>
      <c r="D890" s="176">
        <v>41791</v>
      </c>
      <c r="E890" s="175">
        <v>6</v>
      </c>
      <c r="F890" s="175" t="s">
        <v>19</v>
      </c>
      <c r="G890" s="175" t="s">
        <v>146</v>
      </c>
      <c r="H890" s="175" t="s">
        <v>130</v>
      </c>
      <c r="I890" s="175" t="s">
        <v>33</v>
      </c>
      <c r="J890" s="178">
        <v>978906.42835815961</v>
      </c>
      <c r="K890" s="126"/>
      <c r="L890" s="114"/>
    </row>
    <row r="891" spans="1:12" x14ac:dyDescent="0.2">
      <c r="A891" s="169" t="s">
        <v>139</v>
      </c>
      <c r="B891" s="170" t="s">
        <v>136</v>
      </c>
      <c r="C891" s="170" t="s">
        <v>63</v>
      </c>
      <c r="D891" s="171">
        <v>41456</v>
      </c>
      <c r="E891" s="170">
        <v>7</v>
      </c>
      <c r="F891" s="170" t="s">
        <v>19</v>
      </c>
      <c r="G891" s="170" t="s">
        <v>146</v>
      </c>
      <c r="H891" s="170" t="s">
        <v>131</v>
      </c>
      <c r="I891" s="170" t="s">
        <v>33</v>
      </c>
      <c r="J891" s="173">
        <v>255350.32112459998</v>
      </c>
      <c r="K891" s="126"/>
      <c r="L891" s="114"/>
    </row>
    <row r="892" spans="1:12" x14ac:dyDescent="0.2">
      <c r="A892" s="174" t="s">
        <v>139</v>
      </c>
      <c r="B892" s="175" t="s">
        <v>136</v>
      </c>
      <c r="C892" s="175" t="s">
        <v>63</v>
      </c>
      <c r="D892" s="176">
        <v>41487</v>
      </c>
      <c r="E892" s="175">
        <v>8</v>
      </c>
      <c r="F892" s="175" t="s">
        <v>19</v>
      </c>
      <c r="G892" s="175" t="s">
        <v>146</v>
      </c>
      <c r="H892" s="175" t="s">
        <v>131</v>
      </c>
      <c r="I892" s="175" t="s">
        <v>33</v>
      </c>
      <c r="J892" s="178">
        <v>189875.20710716999</v>
      </c>
      <c r="K892" s="126"/>
      <c r="L892" s="114"/>
    </row>
    <row r="893" spans="1:12" x14ac:dyDescent="0.2">
      <c r="A893" s="169" t="s">
        <v>139</v>
      </c>
      <c r="B893" s="170" t="s">
        <v>136</v>
      </c>
      <c r="C893" s="170" t="s">
        <v>63</v>
      </c>
      <c r="D893" s="171">
        <v>41518</v>
      </c>
      <c r="E893" s="170">
        <v>9</v>
      </c>
      <c r="F893" s="170" t="s">
        <v>19</v>
      </c>
      <c r="G893" s="170" t="s">
        <v>146</v>
      </c>
      <c r="H893" s="170" t="s">
        <v>131</v>
      </c>
      <c r="I893" s="170" t="s">
        <v>33</v>
      </c>
      <c r="J893" s="173">
        <v>252931.19233882497</v>
      </c>
      <c r="K893" s="126"/>
      <c r="L893" s="114"/>
    </row>
    <row r="894" spans="1:12" x14ac:dyDescent="0.2">
      <c r="A894" s="174" t="s">
        <v>139</v>
      </c>
      <c r="B894" s="175" t="s">
        <v>136</v>
      </c>
      <c r="C894" s="175" t="s">
        <v>63</v>
      </c>
      <c r="D894" s="176">
        <v>41548</v>
      </c>
      <c r="E894" s="175">
        <v>10</v>
      </c>
      <c r="F894" s="175" t="s">
        <v>19</v>
      </c>
      <c r="G894" s="175" t="s">
        <v>146</v>
      </c>
      <c r="H894" s="175" t="s">
        <v>131</v>
      </c>
      <c r="I894" s="175" t="s">
        <v>33</v>
      </c>
      <c r="J894" s="178">
        <v>214527.58832758496</v>
      </c>
      <c r="K894" s="126"/>
      <c r="L894" s="114"/>
    </row>
    <row r="895" spans="1:12" x14ac:dyDescent="0.2">
      <c r="A895" s="169" t="s">
        <v>139</v>
      </c>
      <c r="B895" s="170" t="s">
        <v>136</v>
      </c>
      <c r="C895" s="170" t="s">
        <v>63</v>
      </c>
      <c r="D895" s="171">
        <v>41579</v>
      </c>
      <c r="E895" s="170">
        <v>11</v>
      </c>
      <c r="F895" s="170" t="s">
        <v>19</v>
      </c>
      <c r="G895" s="170" t="s">
        <v>146</v>
      </c>
      <c r="H895" s="170" t="s">
        <v>131</v>
      </c>
      <c r="I895" s="170" t="s">
        <v>33</v>
      </c>
      <c r="J895" s="173">
        <v>192844.29660985127</v>
      </c>
      <c r="K895" s="126"/>
      <c r="L895" s="114"/>
    </row>
    <row r="896" spans="1:12" x14ac:dyDescent="0.2">
      <c r="A896" s="174" t="s">
        <v>139</v>
      </c>
      <c r="B896" s="175" t="s">
        <v>136</v>
      </c>
      <c r="C896" s="175" t="s">
        <v>63</v>
      </c>
      <c r="D896" s="176">
        <v>41609</v>
      </c>
      <c r="E896" s="175">
        <v>12</v>
      </c>
      <c r="F896" s="175" t="s">
        <v>19</v>
      </c>
      <c r="G896" s="175" t="s">
        <v>146</v>
      </c>
      <c r="H896" s="175" t="s">
        <v>131</v>
      </c>
      <c r="I896" s="175" t="s">
        <v>33</v>
      </c>
      <c r="J896" s="178">
        <v>142400.85841800002</v>
      </c>
      <c r="K896" s="126"/>
      <c r="L896" s="114"/>
    </row>
    <row r="897" spans="1:12" x14ac:dyDescent="0.2">
      <c r="A897" s="169" t="s">
        <v>139</v>
      </c>
      <c r="B897" s="170" t="s">
        <v>136</v>
      </c>
      <c r="C897" s="170" t="s">
        <v>63</v>
      </c>
      <c r="D897" s="171">
        <v>41640</v>
      </c>
      <c r="E897" s="170">
        <v>1</v>
      </c>
      <c r="F897" s="170" t="s">
        <v>19</v>
      </c>
      <c r="G897" s="170" t="s">
        <v>146</v>
      </c>
      <c r="H897" s="170" t="s">
        <v>131</v>
      </c>
      <c r="I897" s="170" t="s">
        <v>33</v>
      </c>
      <c r="J897" s="173">
        <v>142333.66162723501</v>
      </c>
      <c r="K897" s="126"/>
      <c r="L897" s="114"/>
    </row>
    <row r="898" spans="1:12" x14ac:dyDescent="0.2">
      <c r="A898" s="174" t="s">
        <v>139</v>
      </c>
      <c r="B898" s="175" t="s">
        <v>136</v>
      </c>
      <c r="C898" s="175" t="s">
        <v>63</v>
      </c>
      <c r="D898" s="176">
        <v>41671</v>
      </c>
      <c r="E898" s="175">
        <v>2</v>
      </c>
      <c r="F898" s="175" t="s">
        <v>19</v>
      </c>
      <c r="G898" s="175" t="s">
        <v>146</v>
      </c>
      <c r="H898" s="175" t="s">
        <v>131</v>
      </c>
      <c r="I898" s="175" t="s">
        <v>33</v>
      </c>
      <c r="J898" s="178">
        <v>133057.43558932497</v>
      </c>
      <c r="K898" s="126"/>
      <c r="L898" s="114"/>
    </row>
    <row r="899" spans="1:12" x14ac:dyDescent="0.2">
      <c r="A899" s="169" t="s">
        <v>139</v>
      </c>
      <c r="B899" s="170" t="s">
        <v>136</v>
      </c>
      <c r="C899" s="170" t="s">
        <v>63</v>
      </c>
      <c r="D899" s="171">
        <v>41699</v>
      </c>
      <c r="E899" s="170">
        <v>3</v>
      </c>
      <c r="F899" s="170" t="s">
        <v>19</v>
      </c>
      <c r="G899" s="170" t="s">
        <v>146</v>
      </c>
      <c r="H899" s="170" t="s">
        <v>131</v>
      </c>
      <c r="I899" s="170" t="s">
        <v>33</v>
      </c>
      <c r="J899" s="173">
        <v>182458.70267756627</v>
      </c>
      <c r="K899" s="126"/>
      <c r="L899" s="114"/>
    </row>
    <row r="900" spans="1:12" x14ac:dyDescent="0.2">
      <c r="A900" s="174" t="s">
        <v>139</v>
      </c>
      <c r="B900" s="175" t="s">
        <v>136</v>
      </c>
      <c r="C900" s="175" t="s">
        <v>63</v>
      </c>
      <c r="D900" s="176">
        <v>41730</v>
      </c>
      <c r="E900" s="175">
        <v>4</v>
      </c>
      <c r="F900" s="175" t="s">
        <v>19</v>
      </c>
      <c r="G900" s="175" t="s">
        <v>146</v>
      </c>
      <c r="H900" s="175" t="s">
        <v>131</v>
      </c>
      <c r="I900" s="175" t="s">
        <v>33</v>
      </c>
      <c r="J900" s="178">
        <v>104660.20871123999</v>
      </c>
      <c r="K900" s="126"/>
      <c r="L900" s="114"/>
    </row>
    <row r="901" spans="1:12" x14ac:dyDescent="0.2">
      <c r="A901" s="169" t="s">
        <v>139</v>
      </c>
      <c r="B901" s="170" t="s">
        <v>136</v>
      </c>
      <c r="C901" s="170" t="s">
        <v>63</v>
      </c>
      <c r="D901" s="171">
        <v>41760</v>
      </c>
      <c r="E901" s="170">
        <v>5</v>
      </c>
      <c r="F901" s="170" t="s">
        <v>19</v>
      </c>
      <c r="G901" s="170" t="s">
        <v>146</v>
      </c>
      <c r="H901" s="170" t="s">
        <v>131</v>
      </c>
      <c r="I901" s="170" t="s">
        <v>33</v>
      </c>
      <c r="J901" s="173">
        <v>126430.43769056996</v>
      </c>
      <c r="K901" s="126"/>
      <c r="L901" s="114"/>
    </row>
    <row r="902" spans="1:12" x14ac:dyDescent="0.2">
      <c r="A902" s="174" t="s">
        <v>139</v>
      </c>
      <c r="B902" s="175" t="s">
        <v>136</v>
      </c>
      <c r="C902" s="175" t="s">
        <v>63</v>
      </c>
      <c r="D902" s="176">
        <v>41791</v>
      </c>
      <c r="E902" s="175">
        <v>6</v>
      </c>
      <c r="F902" s="175" t="s">
        <v>19</v>
      </c>
      <c r="G902" s="175" t="s">
        <v>146</v>
      </c>
      <c r="H902" s="175" t="s">
        <v>131</v>
      </c>
      <c r="I902" s="175" t="s">
        <v>33</v>
      </c>
      <c r="J902" s="178">
        <v>230359.10681218505</v>
      </c>
      <c r="K902" s="126"/>
      <c r="L902" s="114"/>
    </row>
    <row r="903" spans="1:12" x14ac:dyDescent="0.2">
      <c r="A903" s="169" t="s">
        <v>139</v>
      </c>
      <c r="B903" s="170" t="s">
        <v>136</v>
      </c>
      <c r="C903" s="170" t="s">
        <v>63</v>
      </c>
      <c r="D903" s="171">
        <v>41456</v>
      </c>
      <c r="E903" s="170">
        <v>7</v>
      </c>
      <c r="F903" s="170" t="s">
        <v>19</v>
      </c>
      <c r="G903" s="170" t="s">
        <v>146</v>
      </c>
      <c r="H903" s="170" t="s">
        <v>132</v>
      </c>
      <c r="I903" s="170" t="s">
        <v>33</v>
      </c>
      <c r="J903" s="173">
        <v>660756.15261022374</v>
      </c>
      <c r="K903" s="126"/>
      <c r="L903" s="114"/>
    </row>
    <row r="904" spans="1:12" x14ac:dyDescent="0.2">
      <c r="A904" s="174" t="s">
        <v>139</v>
      </c>
      <c r="B904" s="175" t="s">
        <v>136</v>
      </c>
      <c r="C904" s="175" t="s">
        <v>63</v>
      </c>
      <c r="D904" s="176">
        <v>41487</v>
      </c>
      <c r="E904" s="175">
        <v>8</v>
      </c>
      <c r="F904" s="175" t="s">
        <v>19</v>
      </c>
      <c r="G904" s="175" t="s">
        <v>146</v>
      </c>
      <c r="H904" s="175" t="s">
        <v>132</v>
      </c>
      <c r="I904" s="175" t="s">
        <v>33</v>
      </c>
      <c r="J904" s="178">
        <v>529683.55044249841</v>
      </c>
      <c r="K904" s="126"/>
      <c r="L904" s="114"/>
    </row>
    <row r="905" spans="1:12" x14ac:dyDescent="0.2">
      <c r="A905" s="169" t="s">
        <v>139</v>
      </c>
      <c r="B905" s="170" t="s">
        <v>136</v>
      </c>
      <c r="C905" s="170" t="s">
        <v>63</v>
      </c>
      <c r="D905" s="171">
        <v>41518</v>
      </c>
      <c r="E905" s="170">
        <v>9</v>
      </c>
      <c r="F905" s="170" t="s">
        <v>19</v>
      </c>
      <c r="G905" s="170" t="s">
        <v>146</v>
      </c>
      <c r="H905" s="170" t="s">
        <v>132</v>
      </c>
      <c r="I905" s="170" t="s">
        <v>33</v>
      </c>
      <c r="J905" s="173">
        <v>672443.49046857841</v>
      </c>
      <c r="K905" s="126"/>
      <c r="L905" s="114"/>
    </row>
    <row r="906" spans="1:12" x14ac:dyDescent="0.2">
      <c r="A906" s="174" t="s">
        <v>139</v>
      </c>
      <c r="B906" s="175" t="s">
        <v>136</v>
      </c>
      <c r="C906" s="175" t="s">
        <v>63</v>
      </c>
      <c r="D906" s="176">
        <v>41548</v>
      </c>
      <c r="E906" s="175">
        <v>10</v>
      </c>
      <c r="F906" s="175" t="s">
        <v>19</v>
      </c>
      <c r="G906" s="175" t="s">
        <v>146</v>
      </c>
      <c r="H906" s="175" t="s">
        <v>132</v>
      </c>
      <c r="I906" s="175" t="s">
        <v>33</v>
      </c>
      <c r="J906" s="178">
        <v>585948.31082732871</v>
      </c>
      <c r="K906" s="126"/>
      <c r="L906" s="114"/>
    </row>
    <row r="907" spans="1:12" x14ac:dyDescent="0.2">
      <c r="A907" s="169" t="s">
        <v>139</v>
      </c>
      <c r="B907" s="170" t="s">
        <v>136</v>
      </c>
      <c r="C907" s="170" t="s">
        <v>63</v>
      </c>
      <c r="D907" s="171">
        <v>41579</v>
      </c>
      <c r="E907" s="170">
        <v>11</v>
      </c>
      <c r="F907" s="170" t="s">
        <v>19</v>
      </c>
      <c r="G907" s="170" t="s">
        <v>146</v>
      </c>
      <c r="H907" s="170" t="s">
        <v>132</v>
      </c>
      <c r="I907" s="170" t="s">
        <v>33</v>
      </c>
      <c r="J907" s="173">
        <v>504468.75421239575</v>
      </c>
      <c r="K907" s="126"/>
      <c r="L907" s="114"/>
    </row>
    <row r="908" spans="1:12" x14ac:dyDescent="0.2">
      <c r="A908" s="174" t="s">
        <v>139</v>
      </c>
      <c r="B908" s="175" t="s">
        <v>136</v>
      </c>
      <c r="C908" s="175" t="s">
        <v>63</v>
      </c>
      <c r="D908" s="176">
        <v>41609</v>
      </c>
      <c r="E908" s="175">
        <v>12</v>
      </c>
      <c r="F908" s="175" t="s">
        <v>19</v>
      </c>
      <c r="G908" s="175" t="s">
        <v>146</v>
      </c>
      <c r="H908" s="175" t="s">
        <v>132</v>
      </c>
      <c r="I908" s="175" t="s">
        <v>33</v>
      </c>
      <c r="J908" s="178">
        <v>378359.08081662602</v>
      </c>
      <c r="K908" s="126"/>
      <c r="L908" s="114"/>
    </row>
    <row r="909" spans="1:12" x14ac:dyDescent="0.2">
      <c r="A909" s="169" t="s">
        <v>139</v>
      </c>
      <c r="B909" s="170" t="s">
        <v>136</v>
      </c>
      <c r="C909" s="170" t="s">
        <v>63</v>
      </c>
      <c r="D909" s="171">
        <v>41640</v>
      </c>
      <c r="E909" s="170">
        <v>1</v>
      </c>
      <c r="F909" s="170" t="s">
        <v>19</v>
      </c>
      <c r="G909" s="170" t="s">
        <v>146</v>
      </c>
      <c r="H909" s="170" t="s">
        <v>132</v>
      </c>
      <c r="I909" s="170" t="s">
        <v>33</v>
      </c>
      <c r="J909" s="173">
        <v>395823.36873278162</v>
      </c>
      <c r="K909" s="126"/>
      <c r="L909" s="114"/>
    </row>
    <row r="910" spans="1:12" x14ac:dyDescent="0.2">
      <c r="A910" s="174" t="s">
        <v>139</v>
      </c>
      <c r="B910" s="175" t="s">
        <v>136</v>
      </c>
      <c r="C910" s="175" t="s">
        <v>63</v>
      </c>
      <c r="D910" s="176">
        <v>41671</v>
      </c>
      <c r="E910" s="175">
        <v>2</v>
      </c>
      <c r="F910" s="175" t="s">
        <v>19</v>
      </c>
      <c r="G910" s="175" t="s">
        <v>146</v>
      </c>
      <c r="H910" s="175" t="s">
        <v>132</v>
      </c>
      <c r="I910" s="175" t="s">
        <v>33</v>
      </c>
      <c r="J910" s="178">
        <v>329884.52262346615</v>
      </c>
      <c r="K910" s="126"/>
      <c r="L910" s="114"/>
    </row>
    <row r="911" spans="1:12" x14ac:dyDescent="0.2">
      <c r="A911" s="169" t="s">
        <v>139</v>
      </c>
      <c r="B911" s="170" t="s">
        <v>136</v>
      </c>
      <c r="C911" s="170" t="s">
        <v>63</v>
      </c>
      <c r="D911" s="171">
        <v>41699</v>
      </c>
      <c r="E911" s="170">
        <v>3</v>
      </c>
      <c r="F911" s="170" t="s">
        <v>19</v>
      </c>
      <c r="G911" s="170" t="s">
        <v>146</v>
      </c>
      <c r="H911" s="170" t="s">
        <v>132</v>
      </c>
      <c r="I911" s="170" t="s">
        <v>33</v>
      </c>
      <c r="J911" s="173">
        <v>446578.08277619159</v>
      </c>
      <c r="K911" s="126"/>
      <c r="L911" s="114"/>
    </row>
    <row r="912" spans="1:12" x14ac:dyDescent="0.2">
      <c r="A912" s="174" t="s">
        <v>139</v>
      </c>
      <c r="B912" s="175" t="s">
        <v>136</v>
      </c>
      <c r="C912" s="175" t="s">
        <v>63</v>
      </c>
      <c r="D912" s="176">
        <v>41730</v>
      </c>
      <c r="E912" s="175">
        <v>4</v>
      </c>
      <c r="F912" s="175" t="s">
        <v>19</v>
      </c>
      <c r="G912" s="175" t="s">
        <v>146</v>
      </c>
      <c r="H912" s="175" t="s">
        <v>132</v>
      </c>
      <c r="I912" s="175" t="s">
        <v>33</v>
      </c>
      <c r="J912" s="178">
        <v>255084.77622429357</v>
      </c>
      <c r="K912" s="126"/>
      <c r="L912" s="114"/>
    </row>
    <row r="913" spans="1:12" x14ac:dyDescent="0.2">
      <c r="A913" s="169" t="s">
        <v>139</v>
      </c>
      <c r="B913" s="170" t="s">
        <v>136</v>
      </c>
      <c r="C913" s="170" t="s">
        <v>63</v>
      </c>
      <c r="D913" s="171">
        <v>41760</v>
      </c>
      <c r="E913" s="170">
        <v>5</v>
      </c>
      <c r="F913" s="170" t="s">
        <v>19</v>
      </c>
      <c r="G913" s="170" t="s">
        <v>146</v>
      </c>
      <c r="H913" s="170" t="s">
        <v>132</v>
      </c>
      <c r="I913" s="170" t="s">
        <v>33</v>
      </c>
      <c r="J913" s="173">
        <v>307417.20946522552</v>
      </c>
      <c r="K913" s="126"/>
      <c r="L913" s="114"/>
    </row>
    <row r="914" spans="1:12" x14ac:dyDescent="0.2">
      <c r="A914" s="174" t="s">
        <v>139</v>
      </c>
      <c r="B914" s="175" t="s">
        <v>136</v>
      </c>
      <c r="C914" s="175" t="s">
        <v>63</v>
      </c>
      <c r="D914" s="176">
        <v>41791</v>
      </c>
      <c r="E914" s="175">
        <v>6</v>
      </c>
      <c r="F914" s="175" t="s">
        <v>19</v>
      </c>
      <c r="G914" s="175" t="s">
        <v>146</v>
      </c>
      <c r="H914" s="175" t="s">
        <v>132</v>
      </c>
      <c r="I914" s="175" t="s">
        <v>33</v>
      </c>
      <c r="J914" s="178">
        <v>612277.97873185331</v>
      </c>
      <c r="K914" s="126"/>
      <c r="L914" s="114"/>
    </row>
    <row r="915" spans="1:12" x14ac:dyDescent="0.2">
      <c r="A915" s="169" t="s">
        <v>139</v>
      </c>
      <c r="B915" s="170" t="s">
        <v>136</v>
      </c>
      <c r="C915" s="170" t="s">
        <v>63</v>
      </c>
      <c r="D915" s="171">
        <v>41456</v>
      </c>
      <c r="E915" s="170">
        <v>7</v>
      </c>
      <c r="F915" s="170" t="s">
        <v>19</v>
      </c>
      <c r="G915" s="170" t="s">
        <v>146</v>
      </c>
      <c r="H915" s="170" t="s">
        <v>133</v>
      </c>
      <c r="I915" s="170" t="s">
        <v>33</v>
      </c>
      <c r="J915" s="173">
        <v>204001.78430538269</v>
      </c>
      <c r="K915" s="126"/>
      <c r="L915" s="114"/>
    </row>
    <row r="916" spans="1:12" x14ac:dyDescent="0.2">
      <c r="A916" s="174" t="s">
        <v>139</v>
      </c>
      <c r="B916" s="175" t="s">
        <v>136</v>
      </c>
      <c r="C916" s="175" t="s">
        <v>63</v>
      </c>
      <c r="D916" s="176">
        <v>41487</v>
      </c>
      <c r="E916" s="175">
        <v>8</v>
      </c>
      <c r="F916" s="175" t="s">
        <v>19</v>
      </c>
      <c r="G916" s="175" t="s">
        <v>146</v>
      </c>
      <c r="H916" s="175" t="s">
        <v>133</v>
      </c>
      <c r="I916" s="175" t="s">
        <v>33</v>
      </c>
      <c r="J916" s="178">
        <v>156736.8476459604</v>
      </c>
      <c r="K916" s="126"/>
      <c r="L916" s="114"/>
    </row>
    <row r="917" spans="1:12" x14ac:dyDescent="0.2">
      <c r="A917" s="169" t="s">
        <v>139</v>
      </c>
      <c r="B917" s="170" t="s">
        <v>136</v>
      </c>
      <c r="C917" s="170" t="s">
        <v>63</v>
      </c>
      <c r="D917" s="171">
        <v>41518</v>
      </c>
      <c r="E917" s="170">
        <v>9</v>
      </c>
      <c r="F917" s="170" t="s">
        <v>19</v>
      </c>
      <c r="G917" s="170" t="s">
        <v>146</v>
      </c>
      <c r="H917" s="170" t="s">
        <v>133</v>
      </c>
      <c r="I917" s="170" t="s">
        <v>33</v>
      </c>
      <c r="J917" s="173">
        <v>244769.18801975637</v>
      </c>
      <c r="K917" s="126"/>
      <c r="L917" s="114"/>
    </row>
    <row r="918" spans="1:12" x14ac:dyDescent="0.2">
      <c r="A918" s="174" t="s">
        <v>139</v>
      </c>
      <c r="B918" s="175" t="s">
        <v>136</v>
      </c>
      <c r="C918" s="175" t="s">
        <v>63</v>
      </c>
      <c r="D918" s="176">
        <v>41548</v>
      </c>
      <c r="E918" s="175">
        <v>10</v>
      </c>
      <c r="F918" s="175" t="s">
        <v>19</v>
      </c>
      <c r="G918" s="175" t="s">
        <v>146</v>
      </c>
      <c r="H918" s="175" t="s">
        <v>133</v>
      </c>
      <c r="I918" s="175" t="s">
        <v>33</v>
      </c>
      <c r="J918" s="178">
        <v>198504.61086128399</v>
      </c>
      <c r="K918" s="126"/>
      <c r="L918" s="114"/>
    </row>
    <row r="919" spans="1:12" x14ac:dyDescent="0.2">
      <c r="A919" s="169" t="s">
        <v>139</v>
      </c>
      <c r="B919" s="170" t="s">
        <v>136</v>
      </c>
      <c r="C919" s="170" t="s">
        <v>63</v>
      </c>
      <c r="D919" s="171">
        <v>41579</v>
      </c>
      <c r="E919" s="170">
        <v>11</v>
      </c>
      <c r="F919" s="170" t="s">
        <v>19</v>
      </c>
      <c r="G919" s="170" t="s">
        <v>146</v>
      </c>
      <c r="H919" s="170" t="s">
        <v>133</v>
      </c>
      <c r="I919" s="170" t="s">
        <v>33</v>
      </c>
      <c r="J919" s="173">
        <v>174673.83751677407</v>
      </c>
      <c r="K919" s="126"/>
      <c r="L919" s="114"/>
    </row>
    <row r="920" spans="1:12" x14ac:dyDescent="0.2">
      <c r="A920" s="174" t="s">
        <v>139</v>
      </c>
      <c r="B920" s="175" t="s">
        <v>136</v>
      </c>
      <c r="C920" s="175" t="s">
        <v>63</v>
      </c>
      <c r="D920" s="176">
        <v>41609</v>
      </c>
      <c r="E920" s="175">
        <v>12</v>
      </c>
      <c r="F920" s="175" t="s">
        <v>19</v>
      </c>
      <c r="G920" s="175" t="s">
        <v>146</v>
      </c>
      <c r="H920" s="175" t="s">
        <v>133</v>
      </c>
      <c r="I920" s="175" t="s">
        <v>33</v>
      </c>
      <c r="J920" s="178">
        <v>117398.02382544601</v>
      </c>
      <c r="K920" s="126"/>
      <c r="L920" s="114"/>
    </row>
    <row r="921" spans="1:12" x14ac:dyDescent="0.2">
      <c r="A921" s="169" t="s">
        <v>139</v>
      </c>
      <c r="B921" s="170" t="s">
        <v>136</v>
      </c>
      <c r="C921" s="170" t="s">
        <v>63</v>
      </c>
      <c r="D921" s="171">
        <v>41640</v>
      </c>
      <c r="E921" s="170">
        <v>1</v>
      </c>
      <c r="F921" s="170" t="s">
        <v>19</v>
      </c>
      <c r="G921" s="170" t="s">
        <v>146</v>
      </c>
      <c r="H921" s="170" t="s">
        <v>133</v>
      </c>
      <c r="I921" s="170" t="s">
        <v>33</v>
      </c>
      <c r="J921" s="173">
        <v>122856.00426868859</v>
      </c>
      <c r="K921" s="126"/>
      <c r="L921" s="114"/>
    </row>
    <row r="922" spans="1:12" x14ac:dyDescent="0.2">
      <c r="A922" s="174" t="s">
        <v>139</v>
      </c>
      <c r="B922" s="175" t="s">
        <v>136</v>
      </c>
      <c r="C922" s="175" t="s">
        <v>63</v>
      </c>
      <c r="D922" s="176">
        <v>41671</v>
      </c>
      <c r="E922" s="175">
        <v>2</v>
      </c>
      <c r="F922" s="175" t="s">
        <v>19</v>
      </c>
      <c r="G922" s="175" t="s">
        <v>146</v>
      </c>
      <c r="H922" s="175" t="s">
        <v>133</v>
      </c>
      <c r="I922" s="175" t="s">
        <v>33</v>
      </c>
      <c r="J922" s="178">
        <v>115969.228431147</v>
      </c>
      <c r="K922" s="126"/>
      <c r="L922" s="114"/>
    </row>
    <row r="923" spans="1:12" x14ac:dyDescent="0.2">
      <c r="A923" s="169" t="s">
        <v>139</v>
      </c>
      <c r="B923" s="170" t="s">
        <v>136</v>
      </c>
      <c r="C923" s="170" t="s">
        <v>63</v>
      </c>
      <c r="D923" s="171">
        <v>41699</v>
      </c>
      <c r="E923" s="170">
        <v>3</v>
      </c>
      <c r="F923" s="170" t="s">
        <v>19</v>
      </c>
      <c r="G923" s="170" t="s">
        <v>146</v>
      </c>
      <c r="H923" s="170" t="s">
        <v>133</v>
      </c>
      <c r="I923" s="170" t="s">
        <v>33</v>
      </c>
      <c r="J923" s="173">
        <v>156435.99509763226</v>
      </c>
      <c r="K923" s="126"/>
      <c r="L923" s="114"/>
    </row>
    <row r="924" spans="1:12" x14ac:dyDescent="0.2">
      <c r="A924" s="174" t="s">
        <v>139</v>
      </c>
      <c r="B924" s="175" t="s">
        <v>136</v>
      </c>
      <c r="C924" s="175" t="s">
        <v>63</v>
      </c>
      <c r="D924" s="176">
        <v>41730</v>
      </c>
      <c r="E924" s="175">
        <v>4</v>
      </c>
      <c r="F924" s="175" t="s">
        <v>19</v>
      </c>
      <c r="G924" s="175" t="s">
        <v>146</v>
      </c>
      <c r="H924" s="175" t="s">
        <v>133</v>
      </c>
      <c r="I924" s="175" t="s">
        <v>33</v>
      </c>
      <c r="J924" s="178">
        <v>85299.480614602799</v>
      </c>
      <c r="K924" s="126"/>
      <c r="L924" s="114"/>
    </row>
    <row r="925" spans="1:12" x14ac:dyDescent="0.2">
      <c r="A925" s="169" t="s">
        <v>139</v>
      </c>
      <c r="B925" s="170" t="s">
        <v>136</v>
      </c>
      <c r="C925" s="170" t="s">
        <v>63</v>
      </c>
      <c r="D925" s="171">
        <v>41760</v>
      </c>
      <c r="E925" s="170">
        <v>5</v>
      </c>
      <c r="F925" s="170" t="s">
        <v>19</v>
      </c>
      <c r="G925" s="170" t="s">
        <v>146</v>
      </c>
      <c r="H925" s="170" t="s">
        <v>133</v>
      </c>
      <c r="I925" s="170" t="s">
        <v>33</v>
      </c>
      <c r="J925" s="173">
        <v>115184.65971776398</v>
      </c>
      <c r="K925" s="126"/>
      <c r="L925" s="114"/>
    </row>
    <row r="926" spans="1:12" x14ac:dyDescent="0.2">
      <c r="A926" s="174" t="s">
        <v>139</v>
      </c>
      <c r="B926" s="175" t="s">
        <v>136</v>
      </c>
      <c r="C926" s="175" t="s">
        <v>63</v>
      </c>
      <c r="D926" s="176">
        <v>41791</v>
      </c>
      <c r="E926" s="175">
        <v>6</v>
      </c>
      <c r="F926" s="175" t="s">
        <v>19</v>
      </c>
      <c r="G926" s="175" t="s">
        <v>146</v>
      </c>
      <c r="H926" s="175" t="s">
        <v>133</v>
      </c>
      <c r="I926" s="175" t="s">
        <v>33</v>
      </c>
      <c r="J926" s="178">
        <v>191142.34907568261</v>
      </c>
      <c r="K926" s="126"/>
      <c r="L926" s="114"/>
    </row>
    <row r="927" spans="1:12" x14ac:dyDescent="0.2">
      <c r="A927" s="169" t="s">
        <v>139</v>
      </c>
      <c r="B927" s="170" t="s">
        <v>136</v>
      </c>
      <c r="C927" s="170" t="s">
        <v>63</v>
      </c>
      <c r="D927" s="171">
        <v>41456</v>
      </c>
      <c r="E927" s="170">
        <v>7</v>
      </c>
      <c r="F927" s="170" t="s">
        <v>19</v>
      </c>
      <c r="G927" s="170" t="s">
        <v>134</v>
      </c>
      <c r="H927" s="170" t="s">
        <v>135</v>
      </c>
      <c r="I927" s="170" t="s">
        <v>33</v>
      </c>
      <c r="J927" s="173">
        <v>3067822.9919048399</v>
      </c>
      <c r="K927" s="126"/>
      <c r="L927" s="114"/>
    </row>
    <row r="928" spans="1:12" x14ac:dyDescent="0.2">
      <c r="A928" s="174" t="s">
        <v>139</v>
      </c>
      <c r="B928" s="175" t="s">
        <v>136</v>
      </c>
      <c r="C928" s="175" t="s">
        <v>63</v>
      </c>
      <c r="D928" s="176">
        <v>41487</v>
      </c>
      <c r="E928" s="175">
        <v>8</v>
      </c>
      <c r="F928" s="175" t="s">
        <v>19</v>
      </c>
      <c r="G928" s="175" t="s">
        <v>134</v>
      </c>
      <c r="H928" s="175" t="s">
        <v>135</v>
      </c>
      <c r="I928" s="175" t="s">
        <v>33</v>
      </c>
      <c r="J928" s="178">
        <v>2455342.9186057192</v>
      </c>
      <c r="K928" s="126"/>
      <c r="L928" s="114"/>
    </row>
    <row r="929" spans="1:12" x14ac:dyDescent="0.2">
      <c r="A929" s="169" t="s">
        <v>139</v>
      </c>
      <c r="B929" s="170" t="s">
        <v>136</v>
      </c>
      <c r="C929" s="170" t="s">
        <v>63</v>
      </c>
      <c r="D929" s="171">
        <v>41518</v>
      </c>
      <c r="E929" s="170">
        <v>9</v>
      </c>
      <c r="F929" s="170" t="s">
        <v>19</v>
      </c>
      <c r="G929" s="170" t="s">
        <v>134</v>
      </c>
      <c r="H929" s="170" t="s">
        <v>135</v>
      </c>
      <c r="I929" s="170" t="s">
        <v>33</v>
      </c>
      <c r="J929" s="173">
        <v>3390820.7358167996</v>
      </c>
      <c r="K929" s="126"/>
      <c r="L929" s="114"/>
    </row>
    <row r="930" spans="1:12" x14ac:dyDescent="0.2">
      <c r="A930" s="174" t="s">
        <v>139</v>
      </c>
      <c r="B930" s="175" t="s">
        <v>136</v>
      </c>
      <c r="C930" s="175" t="s">
        <v>63</v>
      </c>
      <c r="D930" s="176">
        <v>41548</v>
      </c>
      <c r="E930" s="175">
        <v>10</v>
      </c>
      <c r="F930" s="175" t="s">
        <v>19</v>
      </c>
      <c r="G930" s="175" t="s">
        <v>134</v>
      </c>
      <c r="H930" s="175" t="s">
        <v>135</v>
      </c>
      <c r="I930" s="175" t="s">
        <v>33</v>
      </c>
      <c r="J930" s="178">
        <v>2725135.5537314997</v>
      </c>
      <c r="K930" s="126"/>
      <c r="L930" s="114"/>
    </row>
    <row r="931" spans="1:12" x14ac:dyDescent="0.2">
      <c r="A931" s="169" t="s">
        <v>139</v>
      </c>
      <c r="B931" s="170" t="s">
        <v>136</v>
      </c>
      <c r="C931" s="170" t="s">
        <v>63</v>
      </c>
      <c r="D931" s="171">
        <v>41579</v>
      </c>
      <c r="E931" s="170">
        <v>11</v>
      </c>
      <c r="F931" s="170" t="s">
        <v>19</v>
      </c>
      <c r="G931" s="170" t="s">
        <v>134</v>
      </c>
      <c r="H931" s="170" t="s">
        <v>135</v>
      </c>
      <c r="I931" s="170" t="s">
        <v>33</v>
      </c>
      <c r="J931" s="173">
        <v>2517178.5408305251</v>
      </c>
      <c r="K931" s="126"/>
      <c r="L931" s="114"/>
    </row>
    <row r="932" spans="1:12" x14ac:dyDescent="0.2">
      <c r="A932" s="174" t="s">
        <v>139</v>
      </c>
      <c r="B932" s="175" t="s">
        <v>136</v>
      </c>
      <c r="C932" s="175" t="s">
        <v>63</v>
      </c>
      <c r="D932" s="176">
        <v>41609</v>
      </c>
      <c r="E932" s="175">
        <v>12</v>
      </c>
      <c r="F932" s="175" t="s">
        <v>19</v>
      </c>
      <c r="G932" s="175" t="s">
        <v>134</v>
      </c>
      <c r="H932" s="175" t="s">
        <v>135</v>
      </c>
      <c r="I932" s="175" t="s">
        <v>33</v>
      </c>
      <c r="J932" s="178">
        <v>1767206.136907575</v>
      </c>
      <c r="K932" s="126"/>
      <c r="L932" s="114"/>
    </row>
    <row r="933" spans="1:12" x14ac:dyDescent="0.2">
      <c r="A933" s="169" t="s">
        <v>139</v>
      </c>
      <c r="B933" s="170" t="s">
        <v>136</v>
      </c>
      <c r="C933" s="170" t="s">
        <v>63</v>
      </c>
      <c r="D933" s="171">
        <v>41640</v>
      </c>
      <c r="E933" s="170">
        <v>1</v>
      </c>
      <c r="F933" s="170" t="s">
        <v>19</v>
      </c>
      <c r="G933" s="170" t="s">
        <v>134</v>
      </c>
      <c r="H933" s="170" t="s">
        <v>135</v>
      </c>
      <c r="I933" s="170" t="s">
        <v>33</v>
      </c>
      <c r="J933" s="173">
        <v>1961436.6334718997</v>
      </c>
      <c r="K933" s="126"/>
      <c r="L933" s="114"/>
    </row>
    <row r="934" spans="1:12" x14ac:dyDescent="0.2">
      <c r="A934" s="174" t="s">
        <v>139</v>
      </c>
      <c r="B934" s="175" t="s">
        <v>136</v>
      </c>
      <c r="C934" s="175" t="s">
        <v>63</v>
      </c>
      <c r="D934" s="176">
        <v>41671</v>
      </c>
      <c r="E934" s="175">
        <v>2</v>
      </c>
      <c r="F934" s="175" t="s">
        <v>19</v>
      </c>
      <c r="G934" s="175" t="s">
        <v>134</v>
      </c>
      <c r="H934" s="175" t="s">
        <v>135</v>
      </c>
      <c r="I934" s="175" t="s">
        <v>33</v>
      </c>
      <c r="J934" s="178">
        <v>1593530.5935860998</v>
      </c>
      <c r="K934" s="126"/>
      <c r="L934" s="114"/>
    </row>
    <row r="935" spans="1:12" x14ac:dyDescent="0.2">
      <c r="A935" s="169" t="s">
        <v>139</v>
      </c>
      <c r="B935" s="170" t="s">
        <v>136</v>
      </c>
      <c r="C935" s="170" t="s">
        <v>63</v>
      </c>
      <c r="D935" s="171">
        <v>41699</v>
      </c>
      <c r="E935" s="170">
        <v>3</v>
      </c>
      <c r="F935" s="170" t="s">
        <v>19</v>
      </c>
      <c r="G935" s="170" t="s">
        <v>134</v>
      </c>
      <c r="H935" s="170" t="s">
        <v>135</v>
      </c>
      <c r="I935" s="170" t="s">
        <v>33</v>
      </c>
      <c r="J935" s="173">
        <v>2258113.7891461495</v>
      </c>
      <c r="K935" s="126"/>
      <c r="L935" s="114"/>
    </row>
    <row r="936" spans="1:12" x14ac:dyDescent="0.2">
      <c r="A936" s="174" t="s">
        <v>139</v>
      </c>
      <c r="B936" s="175" t="s">
        <v>136</v>
      </c>
      <c r="C936" s="175" t="s">
        <v>63</v>
      </c>
      <c r="D936" s="176">
        <v>41730</v>
      </c>
      <c r="E936" s="175">
        <v>4</v>
      </c>
      <c r="F936" s="175" t="s">
        <v>19</v>
      </c>
      <c r="G936" s="175" t="s">
        <v>134</v>
      </c>
      <c r="H936" s="175" t="s">
        <v>135</v>
      </c>
      <c r="I936" s="175" t="s">
        <v>33</v>
      </c>
      <c r="J936" s="178">
        <v>1190031.30652068</v>
      </c>
      <c r="K936" s="126"/>
      <c r="L936" s="114"/>
    </row>
    <row r="937" spans="1:12" x14ac:dyDescent="0.2">
      <c r="A937" s="169" t="s">
        <v>139</v>
      </c>
      <c r="B937" s="170" t="s">
        <v>136</v>
      </c>
      <c r="C937" s="170" t="s">
        <v>63</v>
      </c>
      <c r="D937" s="171">
        <v>41760</v>
      </c>
      <c r="E937" s="170">
        <v>5</v>
      </c>
      <c r="F937" s="170" t="s">
        <v>19</v>
      </c>
      <c r="G937" s="170" t="s">
        <v>134</v>
      </c>
      <c r="H937" s="170" t="s">
        <v>135</v>
      </c>
      <c r="I937" s="170" t="s">
        <v>33</v>
      </c>
      <c r="J937" s="173">
        <v>1572119.1696365993</v>
      </c>
      <c r="K937" s="126"/>
      <c r="L937" s="114"/>
    </row>
    <row r="938" spans="1:12" x14ac:dyDescent="0.2">
      <c r="A938" s="174" t="s">
        <v>139</v>
      </c>
      <c r="B938" s="175" t="s">
        <v>136</v>
      </c>
      <c r="C938" s="175" t="s">
        <v>63</v>
      </c>
      <c r="D938" s="176">
        <v>41791</v>
      </c>
      <c r="E938" s="175">
        <v>6</v>
      </c>
      <c r="F938" s="175" t="s">
        <v>19</v>
      </c>
      <c r="G938" s="175" t="s">
        <v>134</v>
      </c>
      <c r="H938" s="175" t="s">
        <v>135</v>
      </c>
      <c r="I938" s="175" t="s">
        <v>33</v>
      </c>
      <c r="J938" s="178">
        <v>2829210.9406183348</v>
      </c>
      <c r="K938" s="126"/>
      <c r="L938" s="114"/>
    </row>
    <row r="939" spans="1:12" x14ac:dyDescent="0.2">
      <c r="A939" s="169" t="s">
        <v>140</v>
      </c>
      <c r="B939" s="170" t="s">
        <v>141</v>
      </c>
      <c r="C939" s="170" t="s">
        <v>51</v>
      </c>
      <c r="D939" s="171">
        <v>41456</v>
      </c>
      <c r="E939" s="170">
        <v>6</v>
      </c>
      <c r="F939" s="170" t="s">
        <v>141</v>
      </c>
      <c r="G939" s="170" t="s">
        <v>141</v>
      </c>
      <c r="H939" s="170" t="s">
        <v>141</v>
      </c>
      <c r="I939" s="170" t="s">
        <v>144</v>
      </c>
      <c r="J939" s="179">
        <v>181.933291</v>
      </c>
    </row>
    <row r="940" spans="1:12" x14ac:dyDescent="0.2">
      <c r="A940" s="174" t="s">
        <v>140</v>
      </c>
      <c r="B940" s="175" t="s">
        <v>141</v>
      </c>
      <c r="C940" s="175" t="s">
        <v>51</v>
      </c>
      <c r="D940" s="176">
        <v>41487</v>
      </c>
      <c r="E940" s="175">
        <v>6</v>
      </c>
      <c r="F940" s="175" t="s">
        <v>141</v>
      </c>
      <c r="G940" s="175" t="s">
        <v>141</v>
      </c>
      <c r="H940" s="175" t="s">
        <v>141</v>
      </c>
      <c r="I940" s="175" t="s">
        <v>144</v>
      </c>
      <c r="J940" s="180">
        <v>187.44394299999999</v>
      </c>
    </row>
    <row r="941" spans="1:12" x14ac:dyDescent="0.2">
      <c r="A941" s="169" t="s">
        <v>140</v>
      </c>
      <c r="B941" s="170" t="s">
        <v>141</v>
      </c>
      <c r="C941" s="170" t="s">
        <v>51</v>
      </c>
      <c r="D941" s="171">
        <v>41518</v>
      </c>
      <c r="E941" s="170">
        <v>6</v>
      </c>
      <c r="F941" s="170" t="s">
        <v>141</v>
      </c>
      <c r="G941" s="170" t="s">
        <v>141</v>
      </c>
      <c r="H941" s="170" t="s">
        <v>141</v>
      </c>
      <c r="I941" s="170" t="s">
        <v>144</v>
      </c>
      <c r="J941" s="180">
        <v>184.77365699999999</v>
      </c>
    </row>
    <row r="942" spans="1:12" x14ac:dyDescent="0.2">
      <c r="A942" s="174" t="s">
        <v>140</v>
      </c>
      <c r="B942" s="175" t="s">
        <v>141</v>
      </c>
      <c r="C942" s="175" t="s">
        <v>51</v>
      </c>
      <c r="D942" s="176">
        <v>41548</v>
      </c>
      <c r="E942" s="175">
        <v>6</v>
      </c>
      <c r="F942" s="175" t="s">
        <v>141</v>
      </c>
      <c r="G942" s="175" t="s">
        <v>141</v>
      </c>
      <c r="H942" s="175" t="s">
        <v>141</v>
      </c>
      <c r="I942" s="175" t="s">
        <v>144</v>
      </c>
      <c r="J942" s="180">
        <v>191.54109299999999</v>
      </c>
    </row>
    <row r="943" spans="1:12" x14ac:dyDescent="0.2">
      <c r="A943" s="169" t="s">
        <v>140</v>
      </c>
      <c r="B943" s="170" t="s">
        <v>141</v>
      </c>
      <c r="C943" s="170" t="s">
        <v>51</v>
      </c>
      <c r="D943" s="171">
        <v>41579</v>
      </c>
      <c r="E943" s="170">
        <v>6</v>
      </c>
      <c r="F943" s="170" t="s">
        <v>141</v>
      </c>
      <c r="G943" s="170" t="s">
        <v>141</v>
      </c>
      <c r="H943" s="170" t="s">
        <v>141</v>
      </c>
      <c r="I943" s="170" t="s">
        <v>144</v>
      </c>
      <c r="J943" s="180">
        <v>98.096062000000003</v>
      </c>
    </row>
    <row r="944" spans="1:12" x14ac:dyDescent="0.2">
      <c r="A944" s="174" t="s">
        <v>140</v>
      </c>
      <c r="B944" s="175" t="s">
        <v>141</v>
      </c>
      <c r="C944" s="175" t="s">
        <v>51</v>
      </c>
      <c r="D944" s="176">
        <v>41609</v>
      </c>
      <c r="E944" s="175">
        <v>6</v>
      </c>
      <c r="F944" s="175" t="s">
        <v>141</v>
      </c>
      <c r="G944" s="175" t="s">
        <v>141</v>
      </c>
      <c r="H944" s="175" t="s">
        <v>141</v>
      </c>
      <c r="I944" s="175" t="s">
        <v>144</v>
      </c>
      <c r="J944" s="180">
        <v>185.30685299999999</v>
      </c>
    </row>
    <row r="945" spans="1:10" x14ac:dyDescent="0.2">
      <c r="A945" s="169" t="s">
        <v>140</v>
      </c>
      <c r="B945" s="170" t="s">
        <v>141</v>
      </c>
      <c r="C945" s="170" t="s">
        <v>51</v>
      </c>
      <c r="D945" s="171">
        <v>41640</v>
      </c>
      <c r="E945" s="170">
        <v>6</v>
      </c>
      <c r="F945" s="170" t="s">
        <v>141</v>
      </c>
      <c r="G945" s="170" t="s">
        <v>141</v>
      </c>
      <c r="H945" s="170" t="s">
        <v>141</v>
      </c>
      <c r="I945" s="170" t="s">
        <v>144</v>
      </c>
      <c r="J945" s="180">
        <v>186.90143900000001</v>
      </c>
    </row>
    <row r="946" spans="1:10" x14ac:dyDescent="0.2">
      <c r="A946" s="174" t="s">
        <v>140</v>
      </c>
      <c r="B946" s="175" t="s">
        <v>141</v>
      </c>
      <c r="C946" s="175" t="s">
        <v>51</v>
      </c>
      <c r="D946" s="176">
        <v>41671</v>
      </c>
      <c r="E946" s="175">
        <v>6</v>
      </c>
      <c r="F946" s="175" t="s">
        <v>141</v>
      </c>
      <c r="G946" s="175" t="s">
        <v>141</v>
      </c>
      <c r="H946" s="175" t="s">
        <v>141</v>
      </c>
      <c r="I946" s="175" t="s">
        <v>144</v>
      </c>
      <c r="J946" s="180">
        <v>158.58676500000001</v>
      </c>
    </row>
    <row r="947" spans="1:10" x14ac:dyDescent="0.2">
      <c r="A947" s="169" t="s">
        <v>140</v>
      </c>
      <c r="B947" s="170" t="s">
        <v>141</v>
      </c>
      <c r="C947" s="170" t="s">
        <v>51</v>
      </c>
      <c r="D947" s="171">
        <v>41699</v>
      </c>
      <c r="E947" s="170">
        <v>6</v>
      </c>
      <c r="F947" s="170" t="s">
        <v>141</v>
      </c>
      <c r="G947" s="170" t="s">
        <v>141</v>
      </c>
      <c r="H947" s="170" t="s">
        <v>141</v>
      </c>
      <c r="I947" s="170" t="s">
        <v>144</v>
      </c>
      <c r="J947" s="180">
        <v>191.40367599999999</v>
      </c>
    </row>
    <row r="948" spans="1:10" x14ac:dyDescent="0.2">
      <c r="A948" s="174" t="s">
        <v>140</v>
      </c>
      <c r="B948" s="175" t="s">
        <v>141</v>
      </c>
      <c r="C948" s="175" t="s">
        <v>51</v>
      </c>
      <c r="D948" s="176">
        <v>41730</v>
      </c>
      <c r="E948" s="175">
        <v>6</v>
      </c>
      <c r="F948" s="175" t="s">
        <v>141</v>
      </c>
      <c r="G948" s="175" t="s">
        <v>141</v>
      </c>
      <c r="H948" s="175" t="s">
        <v>141</v>
      </c>
      <c r="I948" s="175" t="s">
        <v>144</v>
      </c>
      <c r="J948" s="180">
        <v>171.057864</v>
      </c>
    </row>
    <row r="949" spans="1:10" x14ac:dyDescent="0.2">
      <c r="A949" s="169" t="s">
        <v>140</v>
      </c>
      <c r="B949" s="170" t="s">
        <v>141</v>
      </c>
      <c r="C949" s="170" t="s">
        <v>51</v>
      </c>
      <c r="D949" s="171">
        <v>41760</v>
      </c>
      <c r="E949" s="170">
        <v>6</v>
      </c>
      <c r="F949" s="170" t="s">
        <v>141</v>
      </c>
      <c r="G949" s="170" t="s">
        <v>141</v>
      </c>
      <c r="H949" s="170" t="s">
        <v>141</v>
      </c>
      <c r="I949" s="170" t="s">
        <v>144</v>
      </c>
      <c r="J949" s="180">
        <v>169.28699900000001</v>
      </c>
    </row>
    <row r="950" spans="1:10" x14ac:dyDescent="0.2">
      <c r="A950" s="174" t="s">
        <v>140</v>
      </c>
      <c r="B950" s="175" t="s">
        <v>141</v>
      </c>
      <c r="C950" s="175" t="s">
        <v>51</v>
      </c>
      <c r="D950" s="176">
        <v>41791</v>
      </c>
      <c r="E950" s="175">
        <v>6</v>
      </c>
      <c r="F950" s="175" t="s">
        <v>141</v>
      </c>
      <c r="G950" s="175" t="s">
        <v>141</v>
      </c>
      <c r="H950" s="175" t="s">
        <v>141</v>
      </c>
      <c r="I950" s="175" t="s">
        <v>144</v>
      </c>
      <c r="J950" s="180">
        <v>142.50871699999999</v>
      </c>
    </row>
    <row r="951" spans="1:10" x14ac:dyDescent="0.2">
      <c r="A951" s="169" t="s">
        <v>140</v>
      </c>
      <c r="B951" s="170" t="s">
        <v>141</v>
      </c>
      <c r="C951" s="170" t="s">
        <v>64</v>
      </c>
      <c r="D951" s="171">
        <v>41456</v>
      </c>
      <c r="E951" s="170">
        <v>6</v>
      </c>
      <c r="F951" s="170" t="s">
        <v>141</v>
      </c>
      <c r="G951" s="170" t="s">
        <v>141</v>
      </c>
      <c r="H951" s="170" t="s">
        <v>141</v>
      </c>
      <c r="I951" s="170" t="s">
        <v>144</v>
      </c>
      <c r="J951" s="179">
        <v>214.968999</v>
      </c>
    </row>
    <row r="952" spans="1:10" x14ac:dyDescent="0.2">
      <c r="A952" s="174" t="s">
        <v>140</v>
      </c>
      <c r="B952" s="175" t="s">
        <v>141</v>
      </c>
      <c r="C952" s="175" t="s">
        <v>64</v>
      </c>
      <c r="D952" s="176">
        <v>41487</v>
      </c>
      <c r="E952" s="175">
        <v>6</v>
      </c>
      <c r="F952" s="175" t="s">
        <v>141</v>
      </c>
      <c r="G952" s="175" t="s">
        <v>141</v>
      </c>
      <c r="H952" s="175" t="s">
        <v>141</v>
      </c>
      <c r="I952" s="175" t="s">
        <v>144</v>
      </c>
      <c r="J952" s="179">
        <v>228.199051</v>
      </c>
    </row>
    <row r="953" spans="1:10" x14ac:dyDescent="0.2">
      <c r="A953" s="169" t="s">
        <v>140</v>
      </c>
      <c r="B953" s="170" t="s">
        <v>141</v>
      </c>
      <c r="C953" s="170" t="s">
        <v>64</v>
      </c>
      <c r="D953" s="171">
        <v>41518</v>
      </c>
      <c r="E953" s="170">
        <v>6</v>
      </c>
      <c r="F953" s="170" t="s">
        <v>141</v>
      </c>
      <c r="G953" s="170" t="s">
        <v>141</v>
      </c>
      <c r="H953" s="170" t="s">
        <v>141</v>
      </c>
      <c r="I953" s="170" t="s">
        <v>144</v>
      </c>
      <c r="J953" s="179">
        <v>216.53646700000002</v>
      </c>
    </row>
    <row r="954" spans="1:10" x14ac:dyDescent="0.2">
      <c r="A954" s="174" t="s">
        <v>140</v>
      </c>
      <c r="B954" s="175" t="s">
        <v>141</v>
      </c>
      <c r="C954" s="175" t="s">
        <v>64</v>
      </c>
      <c r="D954" s="176">
        <v>41548</v>
      </c>
      <c r="E954" s="175">
        <v>6</v>
      </c>
      <c r="F954" s="175" t="s">
        <v>141</v>
      </c>
      <c r="G954" s="175" t="s">
        <v>141</v>
      </c>
      <c r="H954" s="175" t="s">
        <v>141</v>
      </c>
      <c r="I954" s="175" t="s">
        <v>144</v>
      </c>
      <c r="J954" s="179">
        <v>236.760276</v>
      </c>
    </row>
    <row r="955" spans="1:10" x14ac:dyDescent="0.2">
      <c r="A955" s="169" t="s">
        <v>140</v>
      </c>
      <c r="B955" s="170" t="s">
        <v>141</v>
      </c>
      <c r="C955" s="170" t="s">
        <v>64</v>
      </c>
      <c r="D955" s="171">
        <v>41579</v>
      </c>
      <c r="E955" s="170">
        <v>6</v>
      </c>
      <c r="F955" s="170" t="s">
        <v>141</v>
      </c>
      <c r="G955" s="170" t="s">
        <v>141</v>
      </c>
      <c r="H955" s="170" t="s">
        <v>141</v>
      </c>
      <c r="I955" s="170" t="s">
        <v>144</v>
      </c>
      <c r="J955" s="179">
        <v>232.052864</v>
      </c>
    </row>
    <row r="956" spans="1:10" x14ac:dyDescent="0.2">
      <c r="A956" s="174" t="s">
        <v>140</v>
      </c>
      <c r="B956" s="175" t="s">
        <v>141</v>
      </c>
      <c r="C956" s="175" t="s">
        <v>64</v>
      </c>
      <c r="D956" s="176">
        <v>41609</v>
      </c>
      <c r="E956" s="175">
        <v>6</v>
      </c>
      <c r="F956" s="175" t="s">
        <v>141</v>
      </c>
      <c r="G956" s="175" t="s">
        <v>141</v>
      </c>
      <c r="H956" s="175" t="s">
        <v>141</v>
      </c>
      <c r="I956" s="175" t="s">
        <v>144</v>
      </c>
      <c r="J956" s="179">
        <v>240.21016</v>
      </c>
    </row>
    <row r="957" spans="1:10" x14ac:dyDescent="0.2">
      <c r="A957" s="169" t="s">
        <v>140</v>
      </c>
      <c r="B957" s="170" t="s">
        <v>141</v>
      </c>
      <c r="C957" s="170" t="s">
        <v>64</v>
      </c>
      <c r="D957" s="171">
        <v>41640</v>
      </c>
      <c r="E957" s="170">
        <v>6</v>
      </c>
      <c r="F957" s="170" t="s">
        <v>141</v>
      </c>
      <c r="G957" s="170" t="s">
        <v>141</v>
      </c>
      <c r="H957" s="170" t="s">
        <v>141</v>
      </c>
      <c r="I957" s="170" t="s">
        <v>144</v>
      </c>
      <c r="J957" s="179">
        <v>288.160549</v>
      </c>
    </row>
    <row r="958" spans="1:10" x14ac:dyDescent="0.2">
      <c r="A958" s="174" t="s">
        <v>140</v>
      </c>
      <c r="B958" s="175" t="s">
        <v>141</v>
      </c>
      <c r="C958" s="175" t="s">
        <v>64</v>
      </c>
      <c r="D958" s="176">
        <v>41671</v>
      </c>
      <c r="E958" s="175">
        <v>6</v>
      </c>
      <c r="F958" s="175" t="s">
        <v>141</v>
      </c>
      <c r="G958" s="175" t="s">
        <v>141</v>
      </c>
      <c r="H958" s="175" t="s">
        <v>141</v>
      </c>
      <c r="I958" s="175" t="s">
        <v>144</v>
      </c>
      <c r="J958" s="179">
        <v>306.884524</v>
      </c>
    </row>
    <row r="959" spans="1:10" x14ac:dyDescent="0.2">
      <c r="A959" s="169" t="s">
        <v>140</v>
      </c>
      <c r="B959" s="170" t="s">
        <v>141</v>
      </c>
      <c r="C959" s="170" t="s">
        <v>64</v>
      </c>
      <c r="D959" s="171">
        <v>41699</v>
      </c>
      <c r="E959" s="170">
        <v>6</v>
      </c>
      <c r="F959" s="170" t="s">
        <v>141</v>
      </c>
      <c r="G959" s="170" t="s">
        <v>141</v>
      </c>
      <c r="H959" s="170" t="s">
        <v>141</v>
      </c>
      <c r="I959" s="170" t="s">
        <v>144</v>
      </c>
      <c r="J959" s="179">
        <v>367.65100600000005</v>
      </c>
    </row>
    <row r="960" spans="1:10" x14ac:dyDescent="0.2">
      <c r="A960" s="174" t="s">
        <v>140</v>
      </c>
      <c r="B960" s="175" t="s">
        <v>141</v>
      </c>
      <c r="C960" s="175" t="s">
        <v>64</v>
      </c>
      <c r="D960" s="176">
        <v>41730</v>
      </c>
      <c r="E960" s="175">
        <v>6</v>
      </c>
      <c r="F960" s="175" t="s">
        <v>141</v>
      </c>
      <c r="G960" s="175" t="s">
        <v>141</v>
      </c>
      <c r="H960" s="175" t="s">
        <v>141</v>
      </c>
      <c r="I960" s="175" t="s">
        <v>144</v>
      </c>
      <c r="J960" s="179">
        <v>351.99016599999999</v>
      </c>
    </row>
    <row r="961" spans="1:10" x14ac:dyDescent="0.2">
      <c r="A961" s="169" t="s">
        <v>140</v>
      </c>
      <c r="B961" s="170" t="s">
        <v>141</v>
      </c>
      <c r="C961" s="170" t="s">
        <v>64</v>
      </c>
      <c r="D961" s="171">
        <v>41760</v>
      </c>
      <c r="E961" s="170">
        <v>6</v>
      </c>
      <c r="F961" s="170" t="s">
        <v>141</v>
      </c>
      <c r="G961" s="170" t="s">
        <v>141</v>
      </c>
      <c r="H961" s="170" t="s">
        <v>141</v>
      </c>
      <c r="I961" s="170" t="s">
        <v>144</v>
      </c>
      <c r="J961" s="179">
        <v>362.822</v>
      </c>
    </row>
    <row r="962" spans="1:10" x14ac:dyDescent="0.2">
      <c r="A962" s="174" t="s">
        <v>140</v>
      </c>
      <c r="B962" s="175" t="s">
        <v>141</v>
      </c>
      <c r="C962" s="175" t="s">
        <v>64</v>
      </c>
      <c r="D962" s="176">
        <v>41791</v>
      </c>
      <c r="E962" s="175">
        <v>6</v>
      </c>
      <c r="F962" s="175" t="s">
        <v>141</v>
      </c>
      <c r="G962" s="175" t="s">
        <v>141</v>
      </c>
      <c r="H962" s="175" t="s">
        <v>141</v>
      </c>
      <c r="I962" s="175" t="s">
        <v>144</v>
      </c>
      <c r="J962" s="179">
        <v>260.31229999999999</v>
      </c>
    </row>
    <row r="963" spans="1:10" x14ac:dyDescent="0.2">
      <c r="A963" s="169" t="s">
        <v>140</v>
      </c>
      <c r="B963" s="170" t="s">
        <v>141</v>
      </c>
      <c r="C963" s="170" t="s">
        <v>63</v>
      </c>
      <c r="D963" s="171">
        <v>41456</v>
      </c>
      <c r="E963" s="170">
        <v>6</v>
      </c>
      <c r="F963" s="170" t="s">
        <v>141</v>
      </c>
      <c r="G963" s="170" t="s">
        <v>141</v>
      </c>
      <c r="H963" s="170" t="s">
        <v>141</v>
      </c>
      <c r="I963" s="170" t="s">
        <v>144</v>
      </c>
      <c r="J963" s="179">
        <v>250.24199099999998</v>
      </c>
    </row>
    <row r="964" spans="1:10" x14ac:dyDescent="0.2">
      <c r="A964" s="174" t="s">
        <v>140</v>
      </c>
      <c r="B964" s="175" t="s">
        <v>141</v>
      </c>
      <c r="C964" s="175" t="s">
        <v>63</v>
      </c>
      <c r="D964" s="176">
        <v>41487</v>
      </c>
      <c r="E964" s="175">
        <v>6</v>
      </c>
      <c r="F964" s="175" t="s">
        <v>141</v>
      </c>
      <c r="G964" s="175" t="s">
        <v>141</v>
      </c>
      <c r="H964" s="175" t="s">
        <v>141</v>
      </c>
      <c r="I964" s="175" t="s">
        <v>144</v>
      </c>
      <c r="J964" s="180">
        <v>206.740703</v>
      </c>
    </row>
    <row r="965" spans="1:10" x14ac:dyDescent="0.2">
      <c r="A965" s="169" t="s">
        <v>140</v>
      </c>
      <c r="B965" s="170" t="s">
        <v>141</v>
      </c>
      <c r="C965" s="170" t="s">
        <v>63</v>
      </c>
      <c r="D965" s="171">
        <v>41518</v>
      </c>
      <c r="E965" s="170">
        <v>6</v>
      </c>
      <c r="F965" s="170" t="s">
        <v>141</v>
      </c>
      <c r="G965" s="170" t="s">
        <v>141</v>
      </c>
      <c r="H965" s="170" t="s">
        <v>141</v>
      </c>
      <c r="I965" s="170" t="s">
        <v>144</v>
      </c>
      <c r="J965" s="180">
        <v>201.23546099999996</v>
      </c>
    </row>
    <row r="966" spans="1:10" x14ac:dyDescent="0.2">
      <c r="A966" s="174" t="s">
        <v>140</v>
      </c>
      <c r="B966" s="175" t="s">
        <v>141</v>
      </c>
      <c r="C966" s="175" t="s">
        <v>63</v>
      </c>
      <c r="D966" s="176">
        <v>41548</v>
      </c>
      <c r="E966" s="175">
        <v>6</v>
      </c>
      <c r="F966" s="175" t="s">
        <v>141</v>
      </c>
      <c r="G966" s="175" t="s">
        <v>141</v>
      </c>
      <c r="H966" s="175" t="s">
        <v>141</v>
      </c>
      <c r="I966" s="175" t="s">
        <v>144</v>
      </c>
      <c r="J966" s="180">
        <v>174.36956599999999</v>
      </c>
    </row>
    <row r="967" spans="1:10" x14ac:dyDescent="0.2">
      <c r="A967" s="169" t="s">
        <v>140</v>
      </c>
      <c r="B967" s="170" t="s">
        <v>141</v>
      </c>
      <c r="C967" s="170" t="s">
        <v>63</v>
      </c>
      <c r="D967" s="171">
        <v>41579</v>
      </c>
      <c r="E967" s="170">
        <v>6</v>
      </c>
      <c r="F967" s="170" t="s">
        <v>141</v>
      </c>
      <c r="G967" s="170" t="s">
        <v>141</v>
      </c>
      <c r="H967" s="170" t="s">
        <v>141</v>
      </c>
      <c r="I967" s="170" t="s">
        <v>144</v>
      </c>
      <c r="J967" s="180">
        <v>204.09105</v>
      </c>
    </row>
    <row r="968" spans="1:10" x14ac:dyDescent="0.2">
      <c r="A968" s="174" t="s">
        <v>140</v>
      </c>
      <c r="B968" s="175" t="s">
        <v>141</v>
      </c>
      <c r="C968" s="175" t="s">
        <v>63</v>
      </c>
      <c r="D968" s="176">
        <v>41609</v>
      </c>
      <c r="E968" s="175">
        <v>6</v>
      </c>
      <c r="F968" s="175" t="s">
        <v>141</v>
      </c>
      <c r="G968" s="175" t="s">
        <v>141</v>
      </c>
      <c r="H968" s="175" t="s">
        <v>141</v>
      </c>
      <c r="I968" s="175" t="s">
        <v>144</v>
      </c>
      <c r="J968" s="180">
        <v>146.35666599999999</v>
      </c>
    </row>
    <row r="969" spans="1:10" x14ac:dyDescent="0.2">
      <c r="A969" s="169" t="s">
        <v>140</v>
      </c>
      <c r="B969" s="170" t="s">
        <v>141</v>
      </c>
      <c r="C969" s="170" t="s">
        <v>63</v>
      </c>
      <c r="D969" s="171">
        <v>41640</v>
      </c>
      <c r="E969" s="170">
        <v>6</v>
      </c>
      <c r="F969" s="170" t="s">
        <v>141</v>
      </c>
      <c r="G969" s="170" t="s">
        <v>141</v>
      </c>
      <c r="H969" s="170" t="s">
        <v>141</v>
      </c>
      <c r="I969" s="170" t="s">
        <v>144</v>
      </c>
      <c r="J969" s="180">
        <v>204.20249700000002</v>
      </c>
    </row>
    <row r="970" spans="1:10" x14ac:dyDescent="0.2">
      <c r="A970" s="174" t="s">
        <v>140</v>
      </c>
      <c r="B970" s="175" t="s">
        <v>141</v>
      </c>
      <c r="C970" s="175" t="s">
        <v>63</v>
      </c>
      <c r="D970" s="176">
        <v>41671</v>
      </c>
      <c r="E970" s="175">
        <v>6</v>
      </c>
      <c r="F970" s="175" t="s">
        <v>141</v>
      </c>
      <c r="G970" s="175" t="s">
        <v>141</v>
      </c>
      <c r="H970" s="175" t="s">
        <v>141</v>
      </c>
      <c r="I970" s="175" t="s">
        <v>144</v>
      </c>
      <c r="J970" s="180">
        <v>217.43019900000002</v>
      </c>
    </row>
    <row r="971" spans="1:10" x14ac:dyDescent="0.2">
      <c r="A971" s="169" t="s">
        <v>140</v>
      </c>
      <c r="B971" s="170" t="s">
        <v>141</v>
      </c>
      <c r="C971" s="170" t="s">
        <v>63</v>
      </c>
      <c r="D971" s="171">
        <v>41699</v>
      </c>
      <c r="E971" s="170">
        <v>6</v>
      </c>
      <c r="F971" s="170" t="s">
        <v>141</v>
      </c>
      <c r="G971" s="170" t="s">
        <v>141</v>
      </c>
      <c r="H971" s="170" t="s">
        <v>141</v>
      </c>
      <c r="I971" s="170" t="s">
        <v>144</v>
      </c>
      <c r="J971" s="180">
        <v>230.98220000000001</v>
      </c>
    </row>
    <row r="972" spans="1:10" x14ac:dyDescent="0.2">
      <c r="A972" s="174" t="s">
        <v>140</v>
      </c>
      <c r="B972" s="175" t="s">
        <v>141</v>
      </c>
      <c r="C972" s="175" t="s">
        <v>63</v>
      </c>
      <c r="D972" s="176">
        <v>41730</v>
      </c>
      <c r="E972" s="175">
        <v>6</v>
      </c>
      <c r="F972" s="175" t="s">
        <v>141</v>
      </c>
      <c r="G972" s="175" t="s">
        <v>141</v>
      </c>
      <c r="H972" s="175" t="s">
        <v>141</v>
      </c>
      <c r="I972" s="175" t="s">
        <v>144</v>
      </c>
      <c r="J972" s="180">
        <v>236.441136</v>
      </c>
    </row>
    <row r="973" spans="1:10" x14ac:dyDescent="0.2">
      <c r="A973" s="169" t="s">
        <v>140</v>
      </c>
      <c r="B973" s="170" t="s">
        <v>141</v>
      </c>
      <c r="C973" s="170" t="s">
        <v>63</v>
      </c>
      <c r="D973" s="171">
        <v>41760</v>
      </c>
      <c r="E973" s="170">
        <v>6</v>
      </c>
      <c r="F973" s="170" t="s">
        <v>141</v>
      </c>
      <c r="G973" s="170" t="s">
        <v>141</v>
      </c>
      <c r="H973" s="170" t="s">
        <v>141</v>
      </c>
      <c r="I973" s="170" t="s">
        <v>144</v>
      </c>
      <c r="J973" s="180">
        <v>241.40736899999999</v>
      </c>
    </row>
    <row r="974" spans="1:10" x14ac:dyDescent="0.2">
      <c r="A974" s="174" t="s">
        <v>140</v>
      </c>
      <c r="B974" s="175" t="s">
        <v>141</v>
      </c>
      <c r="C974" s="175" t="s">
        <v>63</v>
      </c>
      <c r="D974" s="176">
        <v>41791</v>
      </c>
      <c r="E974" s="175">
        <v>6</v>
      </c>
      <c r="F974" s="175" t="s">
        <v>141</v>
      </c>
      <c r="G974" s="175" t="s">
        <v>141</v>
      </c>
      <c r="H974" s="175" t="s">
        <v>141</v>
      </c>
      <c r="I974" s="175" t="s">
        <v>144</v>
      </c>
      <c r="J974" s="180">
        <v>220.380334</v>
      </c>
    </row>
    <row r="975" spans="1:10" x14ac:dyDescent="0.2">
      <c r="A975" s="181" t="s">
        <v>143</v>
      </c>
      <c r="B975" s="182" t="s">
        <v>141</v>
      </c>
      <c r="C975" s="183" t="s">
        <v>51</v>
      </c>
      <c r="D975" s="184">
        <v>41456</v>
      </c>
      <c r="E975" s="183">
        <v>6</v>
      </c>
      <c r="F975" s="183" t="s">
        <v>141</v>
      </c>
      <c r="G975" s="182" t="s">
        <v>141</v>
      </c>
      <c r="H975" s="182" t="s">
        <v>141</v>
      </c>
      <c r="I975" s="170" t="s">
        <v>144</v>
      </c>
      <c r="J975" s="179">
        <v>171.933291</v>
      </c>
    </row>
    <row r="976" spans="1:10" x14ac:dyDescent="0.2">
      <c r="A976" s="185" t="s">
        <v>143</v>
      </c>
      <c r="B976" s="186" t="s">
        <v>141</v>
      </c>
      <c r="C976" s="187" t="s">
        <v>51</v>
      </c>
      <c r="D976" s="188">
        <v>41487</v>
      </c>
      <c r="E976" s="187">
        <v>6</v>
      </c>
      <c r="F976" s="187" t="s">
        <v>141</v>
      </c>
      <c r="G976" s="186" t="s">
        <v>141</v>
      </c>
      <c r="H976" s="186" t="s">
        <v>141</v>
      </c>
      <c r="I976" s="175" t="s">
        <v>144</v>
      </c>
      <c r="J976" s="180">
        <v>185.44394299999999</v>
      </c>
    </row>
    <row r="977" spans="1:10" x14ac:dyDescent="0.2">
      <c r="A977" s="181" t="s">
        <v>143</v>
      </c>
      <c r="B977" s="182" t="s">
        <v>141</v>
      </c>
      <c r="C977" s="183" t="s">
        <v>51</v>
      </c>
      <c r="D977" s="184">
        <v>41518</v>
      </c>
      <c r="E977" s="183">
        <v>6</v>
      </c>
      <c r="F977" s="183" t="s">
        <v>141</v>
      </c>
      <c r="G977" s="182" t="s">
        <v>141</v>
      </c>
      <c r="H977" s="182" t="s">
        <v>141</v>
      </c>
      <c r="I977" s="170" t="s">
        <v>144</v>
      </c>
      <c r="J977" s="180">
        <v>186.77365699999999</v>
      </c>
    </row>
    <row r="978" spans="1:10" x14ac:dyDescent="0.2">
      <c r="A978" s="185" t="s">
        <v>143</v>
      </c>
      <c r="B978" s="186" t="s">
        <v>141</v>
      </c>
      <c r="C978" s="187" t="s">
        <v>51</v>
      </c>
      <c r="D978" s="188">
        <v>41548</v>
      </c>
      <c r="E978" s="187">
        <v>6</v>
      </c>
      <c r="F978" s="187" t="s">
        <v>141</v>
      </c>
      <c r="G978" s="186" t="s">
        <v>141</v>
      </c>
      <c r="H978" s="186" t="s">
        <v>141</v>
      </c>
      <c r="I978" s="175" t="s">
        <v>144</v>
      </c>
      <c r="J978" s="180">
        <v>190.54109299999999</v>
      </c>
    </row>
    <row r="979" spans="1:10" x14ac:dyDescent="0.2">
      <c r="A979" s="181" t="s">
        <v>143</v>
      </c>
      <c r="B979" s="182" t="s">
        <v>141</v>
      </c>
      <c r="C979" s="183" t="s">
        <v>51</v>
      </c>
      <c r="D979" s="184">
        <v>41579</v>
      </c>
      <c r="E979" s="183">
        <v>6</v>
      </c>
      <c r="F979" s="183" t="s">
        <v>141</v>
      </c>
      <c r="G979" s="182" t="s">
        <v>141</v>
      </c>
      <c r="H979" s="182" t="s">
        <v>141</v>
      </c>
      <c r="I979" s="170" t="s">
        <v>144</v>
      </c>
      <c r="J979" s="180">
        <v>95.096062000000003</v>
      </c>
    </row>
    <row r="980" spans="1:10" x14ac:dyDescent="0.2">
      <c r="A980" s="185" t="s">
        <v>143</v>
      </c>
      <c r="B980" s="186" t="s">
        <v>141</v>
      </c>
      <c r="C980" s="187" t="s">
        <v>51</v>
      </c>
      <c r="D980" s="188">
        <v>41609</v>
      </c>
      <c r="E980" s="187">
        <v>6</v>
      </c>
      <c r="F980" s="187" t="s">
        <v>141</v>
      </c>
      <c r="G980" s="186" t="s">
        <v>141</v>
      </c>
      <c r="H980" s="186" t="s">
        <v>141</v>
      </c>
      <c r="I980" s="175" t="s">
        <v>144</v>
      </c>
      <c r="J980" s="180">
        <v>184.30685299999999</v>
      </c>
    </row>
    <row r="981" spans="1:10" x14ac:dyDescent="0.2">
      <c r="A981" s="181" t="s">
        <v>143</v>
      </c>
      <c r="B981" s="182" t="s">
        <v>141</v>
      </c>
      <c r="C981" s="183" t="s">
        <v>51</v>
      </c>
      <c r="D981" s="184">
        <v>41640</v>
      </c>
      <c r="E981" s="183">
        <v>6</v>
      </c>
      <c r="F981" s="183" t="s">
        <v>141</v>
      </c>
      <c r="G981" s="182" t="s">
        <v>141</v>
      </c>
      <c r="H981" s="182" t="s">
        <v>141</v>
      </c>
      <c r="I981" s="170" t="s">
        <v>144</v>
      </c>
      <c r="J981" s="180">
        <v>181.90143900000001</v>
      </c>
    </row>
    <row r="982" spans="1:10" x14ac:dyDescent="0.2">
      <c r="A982" s="185" t="s">
        <v>143</v>
      </c>
      <c r="B982" s="186" t="s">
        <v>141</v>
      </c>
      <c r="C982" s="187" t="s">
        <v>51</v>
      </c>
      <c r="D982" s="188">
        <v>41671</v>
      </c>
      <c r="E982" s="187">
        <v>6</v>
      </c>
      <c r="F982" s="187" t="s">
        <v>141</v>
      </c>
      <c r="G982" s="186" t="s">
        <v>141</v>
      </c>
      <c r="H982" s="186" t="s">
        <v>141</v>
      </c>
      <c r="I982" s="175" t="s">
        <v>144</v>
      </c>
      <c r="J982" s="180">
        <v>149.58676500000001</v>
      </c>
    </row>
    <row r="983" spans="1:10" x14ac:dyDescent="0.2">
      <c r="A983" s="181" t="s">
        <v>143</v>
      </c>
      <c r="B983" s="182" t="s">
        <v>141</v>
      </c>
      <c r="C983" s="183" t="s">
        <v>51</v>
      </c>
      <c r="D983" s="184">
        <v>41699</v>
      </c>
      <c r="E983" s="183">
        <v>6</v>
      </c>
      <c r="F983" s="183" t="s">
        <v>141</v>
      </c>
      <c r="G983" s="182" t="s">
        <v>141</v>
      </c>
      <c r="H983" s="182" t="s">
        <v>141</v>
      </c>
      <c r="I983" s="170" t="s">
        <v>144</v>
      </c>
      <c r="J983" s="180">
        <v>181.40367599999999</v>
      </c>
    </row>
    <row r="984" spans="1:10" x14ac:dyDescent="0.2">
      <c r="A984" s="185" t="s">
        <v>143</v>
      </c>
      <c r="B984" s="186" t="s">
        <v>141</v>
      </c>
      <c r="C984" s="187" t="s">
        <v>51</v>
      </c>
      <c r="D984" s="188">
        <v>41730</v>
      </c>
      <c r="E984" s="187">
        <v>6</v>
      </c>
      <c r="F984" s="187" t="s">
        <v>141</v>
      </c>
      <c r="G984" s="186" t="s">
        <v>141</v>
      </c>
      <c r="H984" s="186" t="s">
        <v>141</v>
      </c>
      <c r="I984" s="175" t="s">
        <v>144</v>
      </c>
      <c r="J984" s="180">
        <v>171.057864</v>
      </c>
    </row>
    <row r="985" spans="1:10" x14ac:dyDescent="0.2">
      <c r="A985" s="181" t="s">
        <v>143</v>
      </c>
      <c r="B985" s="182" t="s">
        <v>141</v>
      </c>
      <c r="C985" s="183" t="s">
        <v>51</v>
      </c>
      <c r="D985" s="184">
        <v>41760</v>
      </c>
      <c r="E985" s="183">
        <v>6</v>
      </c>
      <c r="F985" s="183" t="s">
        <v>141</v>
      </c>
      <c r="G985" s="182" t="s">
        <v>141</v>
      </c>
      <c r="H985" s="182" t="s">
        <v>141</v>
      </c>
      <c r="I985" s="170" t="s">
        <v>144</v>
      </c>
      <c r="J985" s="180">
        <v>165.28699900000001</v>
      </c>
    </row>
    <row r="986" spans="1:10" x14ac:dyDescent="0.2">
      <c r="A986" s="185" t="s">
        <v>143</v>
      </c>
      <c r="B986" s="186" t="s">
        <v>141</v>
      </c>
      <c r="C986" s="187" t="s">
        <v>51</v>
      </c>
      <c r="D986" s="188">
        <v>41791</v>
      </c>
      <c r="E986" s="187">
        <v>6</v>
      </c>
      <c r="F986" s="187" t="s">
        <v>141</v>
      </c>
      <c r="G986" s="186" t="s">
        <v>141</v>
      </c>
      <c r="H986" s="186" t="s">
        <v>141</v>
      </c>
      <c r="I986" s="175" t="s">
        <v>144</v>
      </c>
      <c r="J986" s="180">
        <v>149.50871699999999</v>
      </c>
    </row>
    <row r="987" spans="1:10" x14ac:dyDescent="0.2">
      <c r="A987" s="181" t="s">
        <v>143</v>
      </c>
      <c r="B987" s="182" t="s">
        <v>141</v>
      </c>
      <c r="C987" s="183" t="s">
        <v>64</v>
      </c>
      <c r="D987" s="184">
        <v>41456</v>
      </c>
      <c r="E987" s="183">
        <v>6</v>
      </c>
      <c r="F987" s="183" t="s">
        <v>141</v>
      </c>
      <c r="G987" s="182" t="s">
        <v>141</v>
      </c>
      <c r="H987" s="182" t="s">
        <v>141</v>
      </c>
      <c r="I987" s="170" t="s">
        <v>144</v>
      </c>
      <c r="J987" s="179">
        <v>211.968999</v>
      </c>
    </row>
    <row r="988" spans="1:10" x14ac:dyDescent="0.2">
      <c r="A988" s="185" t="s">
        <v>143</v>
      </c>
      <c r="B988" s="186" t="s">
        <v>141</v>
      </c>
      <c r="C988" s="187" t="s">
        <v>64</v>
      </c>
      <c r="D988" s="188">
        <v>41487</v>
      </c>
      <c r="E988" s="187">
        <v>6</v>
      </c>
      <c r="F988" s="187" t="s">
        <v>141</v>
      </c>
      <c r="G988" s="186" t="s">
        <v>141</v>
      </c>
      <c r="H988" s="186" t="s">
        <v>141</v>
      </c>
      <c r="I988" s="175" t="s">
        <v>144</v>
      </c>
      <c r="J988" s="179">
        <v>224.199051</v>
      </c>
    </row>
    <row r="989" spans="1:10" x14ac:dyDescent="0.2">
      <c r="A989" s="181" t="s">
        <v>143</v>
      </c>
      <c r="B989" s="182" t="s">
        <v>141</v>
      </c>
      <c r="C989" s="183" t="s">
        <v>64</v>
      </c>
      <c r="D989" s="184">
        <v>41518</v>
      </c>
      <c r="E989" s="183">
        <v>6</v>
      </c>
      <c r="F989" s="183" t="s">
        <v>141</v>
      </c>
      <c r="G989" s="182" t="s">
        <v>141</v>
      </c>
      <c r="H989" s="182" t="s">
        <v>141</v>
      </c>
      <c r="I989" s="170" t="s">
        <v>144</v>
      </c>
      <c r="J989" s="179">
        <v>220.53646699999999</v>
      </c>
    </row>
    <row r="990" spans="1:10" x14ac:dyDescent="0.2">
      <c r="A990" s="185" t="s">
        <v>143</v>
      </c>
      <c r="B990" s="186" t="s">
        <v>141</v>
      </c>
      <c r="C990" s="187" t="s">
        <v>64</v>
      </c>
      <c r="D990" s="188">
        <v>41548</v>
      </c>
      <c r="E990" s="187">
        <v>6</v>
      </c>
      <c r="F990" s="187" t="s">
        <v>141</v>
      </c>
      <c r="G990" s="186" t="s">
        <v>141</v>
      </c>
      <c r="H990" s="186" t="s">
        <v>141</v>
      </c>
      <c r="I990" s="175" t="s">
        <v>144</v>
      </c>
      <c r="J990" s="179">
        <v>306.76027599999998</v>
      </c>
    </row>
    <row r="991" spans="1:10" x14ac:dyDescent="0.2">
      <c r="A991" s="181" t="s">
        <v>143</v>
      </c>
      <c r="B991" s="182" t="s">
        <v>141</v>
      </c>
      <c r="C991" s="183" t="s">
        <v>64</v>
      </c>
      <c r="D991" s="184">
        <v>41579</v>
      </c>
      <c r="E991" s="183">
        <v>6</v>
      </c>
      <c r="F991" s="183" t="s">
        <v>141</v>
      </c>
      <c r="G991" s="182" t="s">
        <v>141</v>
      </c>
      <c r="H991" s="182" t="s">
        <v>141</v>
      </c>
      <c r="I991" s="170" t="s">
        <v>144</v>
      </c>
      <c r="J991" s="179">
        <v>260.052864</v>
      </c>
    </row>
    <row r="992" spans="1:10" x14ac:dyDescent="0.2">
      <c r="A992" s="185" t="s">
        <v>143</v>
      </c>
      <c r="B992" s="186" t="s">
        <v>141</v>
      </c>
      <c r="C992" s="187" t="s">
        <v>64</v>
      </c>
      <c r="D992" s="188">
        <v>41609</v>
      </c>
      <c r="E992" s="187">
        <v>6</v>
      </c>
      <c r="F992" s="187" t="s">
        <v>141</v>
      </c>
      <c r="G992" s="186" t="s">
        <v>141</v>
      </c>
      <c r="H992" s="186" t="s">
        <v>141</v>
      </c>
      <c r="I992" s="175" t="s">
        <v>144</v>
      </c>
      <c r="J992" s="179">
        <v>240.21016</v>
      </c>
    </row>
    <row r="993" spans="1:10" x14ac:dyDescent="0.2">
      <c r="A993" s="181" t="s">
        <v>143</v>
      </c>
      <c r="B993" s="182" t="s">
        <v>141</v>
      </c>
      <c r="C993" s="183" t="s">
        <v>64</v>
      </c>
      <c r="D993" s="184">
        <v>41640</v>
      </c>
      <c r="E993" s="183">
        <v>6</v>
      </c>
      <c r="F993" s="183" t="s">
        <v>141</v>
      </c>
      <c r="G993" s="182" t="s">
        <v>141</v>
      </c>
      <c r="H993" s="182" t="s">
        <v>141</v>
      </c>
      <c r="I993" s="170" t="s">
        <v>144</v>
      </c>
      <c r="J993" s="179">
        <v>258.160549</v>
      </c>
    </row>
    <row r="994" spans="1:10" x14ac:dyDescent="0.2">
      <c r="A994" s="185" t="s">
        <v>143</v>
      </c>
      <c r="B994" s="186" t="s">
        <v>141</v>
      </c>
      <c r="C994" s="187" t="s">
        <v>64</v>
      </c>
      <c r="D994" s="188">
        <v>41671</v>
      </c>
      <c r="E994" s="187">
        <v>6</v>
      </c>
      <c r="F994" s="187" t="s">
        <v>141</v>
      </c>
      <c r="G994" s="186" t="s">
        <v>141</v>
      </c>
      <c r="H994" s="186" t="s">
        <v>141</v>
      </c>
      <c r="I994" s="175" t="s">
        <v>144</v>
      </c>
      <c r="J994" s="179">
        <v>310.884524</v>
      </c>
    </row>
    <row r="995" spans="1:10" x14ac:dyDescent="0.2">
      <c r="A995" s="181" t="s">
        <v>143</v>
      </c>
      <c r="B995" s="182" t="s">
        <v>141</v>
      </c>
      <c r="C995" s="183" t="s">
        <v>64</v>
      </c>
      <c r="D995" s="184">
        <v>41699</v>
      </c>
      <c r="E995" s="183">
        <v>6</v>
      </c>
      <c r="F995" s="183" t="s">
        <v>141</v>
      </c>
      <c r="G995" s="182" t="s">
        <v>141</v>
      </c>
      <c r="H995" s="182" t="s">
        <v>141</v>
      </c>
      <c r="I995" s="170" t="s">
        <v>144</v>
      </c>
      <c r="J995" s="179">
        <v>347.651006</v>
      </c>
    </row>
    <row r="996" spans="1:10" x14ac:dyDescent="0.2">
      <c r="A996" s="185" t="s">
        <v>143</v>
      </c>
      <c r="B996" s="186" t="s">
        <v>141</v>
      </c>
      <c r="C996" s="187" t="s">
        <v>64</v>
      </c>
      <c r="D996" s="188">
        <v>41730</v>
      </c>
      <c r="E996" s="187">
        <v>6</v>
      </c>
      <c r="F996" s="187" t="s">
        <v>141</v>
      </c>
      <c r="G996" s="186" t="s">
        <v>141</v>
      </c>
      <c r="H996" s="186" t="s">
        <v>141</v>
      </c>
      <c r="I996" s="175" t="s">
        <v>144</v>
      </c>
      <c r="J996" s="179">
        <v>341.99016599999999</v>
      </c>
    </row>
    <row r="997" spans="1:10" x14ac:dyDescent="0.2">
      <c r="A997" s="181" t="s">
        <v>143</v>
      </c>
      <c r="B997" s="182" t="s">
        <v>141</v>
      </c>
      <c r="C997" s="183" t="s">
        <v>64</v>
      </c>
      <c r="D997" s="184">
        <v>41760</v>
      </c>
      <c r="E997" s="183">
        <v>6</v>
      </c>
      <c r="F997" s="183" t="s">
        <v>141</v>
      </c>
      <c r="G997" s="182" t="s">
        <v>141</v>
      </c>
      <c r="H997" s="182" t="s">
        <v>141</v>
      </c>
      <c r="I997" s="170" t="s">
        <v>144</v>
      </c>
      <c r="J997" s="179">
        <v>301.18512999999996</v>
      </c>
    </row>
    <row r="998" spans="1:10" x14ac:dyDescent="0.2">
      <c r="A998" s="185" t="s">
        <v>143</v>
      </c>
      <c r="B998" s="186" t="s">
        <v>141</v>
      </c>
      <c r="C998" s="187" t="s">
        <v>64</v>
      </c>
      <c r="D998" s="188">
        <v>41791</v>
      </c>
      <c r="E998" s="187">
        <v>6</v>
      </c>
      <c r="F998" s="187" t="s">
        <v>141</v>
      </c>
      <c r="G998" s="186" t="s">
        <v>141</v>
      </c>
      <c r="H998" s="186" t="s">
        <v>141</v>
      </c>
      <c r="I998" s="175" t="s">
        <v>144</v>
      </c>
      <c r="J998" s="179">
        <v>260.92</v>
      </c>
    </row>
    <row r="999" spans="1:10" x14ac:dyDescent="0.2">
      <c r="A999" s="181" t="s">
        <v>143</v>
      </c>
      <c r="B999" s="182" t="s">
        <v>141</v>
      </c>
      <c r="C999" s="183" t="s">
        <v>63</v>
      </c>
      <c r="D999" s="184">
        <v>41456</v>
      </c>
      <c r="E999" s="183">
        <v>6</v>
      </c>
      <c r="F999" s="183" t="s">
        <v>141</v>
      </c>
      <c r="G999" s="182" t="s">
        <v>141</v>
      </c>
      <c r="H999" s="182" t="s">
        <v>141</v>
      </c>
      <c r="I999" s="170" t="s">
        <v>144</v>
      </c>
      <c r="J999" s="179">
        <v>234.24199100000001</v>
      </c>
    </row>
    <row r="1000" spans="1:10" x14ac:dyDescent="0.2">
      <c r="A1000" s="185" t="s">
        <v>143</v>
      </c>
      <c r="B1000" s="186" t="s">
        <v>141</v>
      </c>
      <c r="C1000" s="187" t="s">
        <v>63</v>
      </c>
      <c r="D1000" s="188">
        <v>41487</v>
      </c>
      <c r="E1000" s="187">
        <v>6</v>
      </c>
      <c r="F1000" s="187" t="s">
        <v>141</v>
      </c>
      <c r="G1000" s="186" t="s">
        <v>141</v>
      </c>
      <c r="H1000" s="186" t="s">
        <v>141</v>
      </c>
      <c r="I1000" s="175" t="s">
        <v>144</v>
      </c>
      <c r="J1000" s="180">
        <v>203.740703</v>
      </c>
    </row>
    <row r="1001" spans="1:10" x14ac:dyDescent="0.2">
      <c r="A1001" s="181" t="s">
        <v>143</v>
      </c>
      <c r="B1001" s="182" t="s">
        <v>141</v>
      </c>
      <c r="C1001" s="183" t="s">
        <v>63</v>
      </c>
      <c r="D1001" s="184">
        <v>41518</v>
      </c>
      <c r="E1001" s="183">
        <v>6</v>
      </c>
      <c r="F1001" s="183" t="s">
        <v>141</v>
      </c>
      <c r="G1001" s="182" t="s">
        <v>141</v>
      </c>
      <c r="H1001" s="182" t="s">
        <v>141</v>
      </c>
      <c r="I1001" s="170" t="s">
        <v>144</v>
      </c>
      <c r="J1001" s="180">
        <v>192.23546099999999</v>
      </c>
    </row>
    <row r="1002" spans="1:10" x14ac:dyDescent="0.2">
      <c r="A1002" s="185" t="s">
        <v>143</v>
      </c>
      <c r="B1002" s="186" t="s">
        <v>141</v>
      </c>
      <c r="C1002" s="187" t="s">
        <v>63</v>
      </c>
      <c r="D1002" s="188">
        <v>41548</v>
      </c>
      <c r="E1002" s="187">
        <v>6</v>
      </c>
      <c r="F1002" s="187" t="s">
        <v>141</v>
      </c>
      <c r="G1002" s="186" t="s">
        <v>141</v>
      </c>
      <c r="H1002" s="186" t="s">
        <v>141</v>
      </c>
      <c r="I1002" s="175" t="s">
        <v>144</v>
      </c>
      <c r="J1002" s="180">
        <v>176.36956599999999</v>
      </c>
    </row>
    <row r="1003" spans="1:10" x14ac:dyDescent="0.2">
      <c r="A1003" s="181" t="s">
        <v>143</v>
      </c>
      <c r="B1003" s="182" t="s">
        <v>141</v>
      </c>
      <c r="C1003" s="183" t="s">
        <v>63</v>
      </c>
      <c r="D1003" s="184">
        <v>41579</v>
      </c>
      <c r="E1003" s="183">
        <v>6</v>
      </c>
      <c r="F1003" s="183" t="s">
        <v>141</v>
      </c>
      <c r="G1003" s="182" t="s">
        <v>141</v>
      </c>
      <c r="H1003" s="182" t="s">
        <v>141</v>
      </c>
      <c r="I1003" s="170" t="s">
        <v>144</v>
      </c>
      <c r="J1003" s="180">
        <v>206.09105</v>
      </c>
    </row>
    <row r="1004" spans="1:10" x14ac:dyDescent="0.2">
      <c r="A1004" s="185" t="s">
        <v>143</v>
      </c>
      <c r="B1004" s="186" t="s">
        <v>141</v>
      </c>
      <c r="C1004" s="187" t="s">
        <v>63</v>
      </c>
      <c r="D1004" s="188">
        <v>41609</v>
      </c>
      <c r="E1004" s="187">
        <v>6</v>
      </c>
      <c r="F1004" s="187" t="s">
        <v>141</v>
      </c>
      <c r="G1004" s="186" t="s">
        <v>141</v>
      </c>
      <c r="H1004" s="186" t="s">
        <v>141</v>
      </c>
      <c r="I1004" s="175" t="s">
        <v>144</v>
      </c>
      <c r="J1004" s="180">
        <v>141.32156660000001</v>
      </c>
    </row>
    <row r="1005" spans="1:10" x14ac:dyDescent="0.2">
      <c r="A1005" s="181" t="s">
        <v>143</v>
      </c>
      <c r="B1005" s="182" t="s">
        <v>141</v>
      </c>
      <c r="C1005" s="183" t="s">
        <v>63</v>
      </c>
      <c r="D1005" s="184">
        <v>41640</v>
      </c>
      <c r="E1005" s="183">
        <v>6</v>
      </c>
      <c r="F1005" s="183" t="s">
        <v>141</v>
      </c>
      <c r="G1005" s="182" t="s">
        <v>141</v>
      </c>
      <c r="H1005" s="182" t="s">
        <v>141</v>
      </c>
      <c r="I1005" s="170" t="s">
        <v>144</v>
      </c>
      <c r="J1005" s="180">
        <v>214.20249699999999</v>
      </c>
    </row>
    <row r="1006" spans="1:10" x14ac:dyDescent="0.2">
      <c r="A1006" s="185" t="s">
        <v>143</v>
      </c>
      <c r="B1006" s="186" t="s">
        <v>141</v>
      </c>
      <c r="C1006" s="187" t="s">
        <v>63</v>
      </c>
      <c r="D1006" s="188">
        <v>41671</v>
      </c>
      <c r="E1006" s="187">
        <v>6</v>
      </c>
      <c r="F1006" s="187" t="s">
        <v>141</v>
      </c>
      <c r="G1006" s="186" t="s">
        <v>141</v>
      </c>
      <c r="H1006" s="186" t="s">
        <v>141</v>
      </c>
      <c r="I1006" s="175" t="s">
        <v>144</v>
      </c>
      <c r="J1006" s="180">
        <v>211.43019899999999</v>
      </c>
    </row>
    <row r="1007" spans="1:10" x14ac:dyDescent="0.2">
      <c r="A1007" s="181" t="s">
        <v>143</v>
      </c>
      <c r="B1007" s="182" t="s">
        <v>141</v>
      </c>
      <c r="C1007" s="183" t="s">
        <v>63</v>
      </c>
      <c r="D1007" s="184">
        <v>41699</v>
      </c>
      <c r="E1007" s="183">
        <v>6</v>
      </c>
      <c r="F1007" s="183" t="s">
        <v>141</v>
      </c>
      <c r="G1007" s="182" t="s">
        <v>141</v>
      </c>
      <c r="H1007" s="182" t="s">
        <v>141</v>
      </c>
      <c r="I1007" s="170" t="s">
        <v>144</v>
      </c>
      <c r="J1007" s="180">
        <v>141.81421700000001</v>
      </c>
    </row>
    <row r="1008" spans="1:10" x14ac:dyDescent="0.2">
      <c r="A1008" s="185" t="s">
        <v>143</v>
      </c>
      <c r="B1008" s="186" t="s">
        <v>141</v>
      </c>
      <c r="C1008" s="187" t="s">
        <v>63</v>
      </c>
      <c r="D1008" s="188">
        <v>41730</v>
      </c>
      <c r="E1008" s="187">
        <v>6</v>
      </c>
      <c r="F1008" s="187" t="s">
        <v>141</v>
      </c>
      <c r="G1008" s="186" t="s">
        <v>141</v>
      </c>
      <c r="H1008" s="186" t="s">
        <v>141</v>
      </c>
      <c r="I1008" s="175" t="s">
        <v>144</v>
      </c>
      <c r="J1008" s="180">
        <v>118.441136</v>
      </c>
    </row>
    <row r="1009" spans="1:10" x14ac:dyDescent="0.2">
      <c r="A1009" s="181" t="s">
        <v>143</v>
      </c>
      <c r="B1009" s="182" t="s">
        <v>141</v>
      </c>
      <c r="C1009" s="183" t="s">
        <v>63</v>
      </c>
      <c r="D1009" s="184">
        <v>41760</v>
      </c>
      <c r="E1009" s="183">
        <v>6</v>
      </c>
      <c r="F1009" s="183" t="s">
        <v>141</v>
      </c>
      <c r="G1009" s="182" t="s">
        <v>141</v>
      </c>
      <c r="H1009" s="182" t="s">
        <v>141</v>
      </c>
      <c r="I1009" s="170" t="s">
        <v>144</v>
      </c>
      <c r="J1009" s="180">
        <v>116.407369</v>
      </c>
    </row>
    <row r="1010" spans="1:10" x14ac:dyDescent="0.2">
      <c r="A1010" s="189" t="s">
        <v>143</v>
      </c>
      <c r="B1010" s="165" t="s">
        <v>141</v>
      </c>
      <c r="C1010" s="190" t="s">
        <v>63</v>
      </c>
      <c r="D1010" s="191">
        <v>41791</v>
      </c>
      <c r="E1010" s="190">
        <v>6</v>
      </c>
      <c r="F1010" s="190" t="s">
        <v>141</v>
      </c>
      <c r="G1010" s="165" t="s">
        <v>141</v>
      </c>
      <c r="H1010" s="165" t="s">
        <v>141</v>
      </c>
      <c r="I1010" s="192" t="s">
        <v>144</v>
      </c>
      <c r="J1010" s="193">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6"/>
  <sheetViews>
    <sheetView showGridLines="0" topLeftCell="A63" zoomScaleNormal="70" workbookViewId="0">
      <selection activeCell="L68" sqref="L68"/>
    </sheetView>
  </sheetViews>
  <sheetFormatPr baseColWidth="10" defaultColWidth="8.6640625" defaultRowHeight="28" customHeight="1" x14ac:dyDescent="0.15"/>
  <cols>
    <col min="1" max="1" width="15.5" style="92" customWidth="1"/>
    <col min="2" max="2" width="32.33203125" style="92" customWidth="1"/>
    <col min="3" max="3" width="25.33203125" style="92" bestFit="1" customWidth="1"/>
    <col min="4" max="4" width="33.33203125" style="92" bestFit="1" customWidth="1"/>
    <col min="5" max="5" width="16.5" style="92" bestFit="1" customWidth="1"/>
    <col min="6" max="10" width="14.5" style="92" bestFit="1" customWidth="1"/>
    <col min="11" max="11" width="15.33203125" style="92" bestFit="1" customWidth="1"/>
    <col min="12" max="12" width="14.5" style="92" bestFit="1" customWidth="1"/>
    <col min="13" max="13" width="15.33203125" style="92" bestFit="1" customWidth="1"/>
    <col min="14" max="16" width="14.5" style="92" bestFit="1" customWidth="1"/>
    <col min="17" max="17" width="18.33203125" style="92" customWidth="1"/>
    <col min="18" max="16384" width="8.6640625" style="92"/>
  </cols>
  <sheetData>
    <row r="1" spans="1:22" s="95" customFormat="1" ht="28" customHeight="1" x14ac:dyDescent="0.2">
      <c r="A1" s="94" t="s">
        <v>100</v>
      </c>
    </row>
    <row r="2" spans="1:22" s="18" customFormat="1" ht="28" customHeight="1" x14ac:dyDescent="0.15">
      <c r="A2" s="18" t="s">
        <v>92</v>
      </c>
    </row>
    <row r="3" spans="1:22" s="18" customFormat="1" ht="28" customHeight="1" x14ac:dyDescent="0.15">
      <c r="A3" s="18" t="s">
        <v>93</v>
      </c>
    </row>
    <row r="4" spans="1:22" s="18" customFormat="1" ht="28" customHeight="1" x14ac:dyDescent="0.15">
      <c r="A4" s="18" t="s">
        <v>94</v>
      </c>
    </row>
    <row r="5" spans="1:22" s="18" customFormat="1" ht="28" customHeight="1" x14ac:dyDescent="0.15">
      <c r="A5" s="19" t="s">
        <v>97</v>
      </c>
    </row>
    <row r="6" spans="1:22" s="18" customFormat="1" ht="28" customHeight="1" x14ac:dyDescent="0.15">
      <c r="A6" s="18" t="s">
        <v>95</v>
      </c>
    </row>
    <row r="7" spans="1:22" s="18" customFormat="1" ht="28" customHeight="1" x14ac:dyDescent="0.15">
      <c r="A7" s="18" t="s">
        <v>96</v>
      </c>
    </row>
    <row r="8" spans="1:22" s="96" customFormat="1" ht="40.5" customHeight="1" x14ac:dyDescent="0.2">
      <c r="A8" s="205" t="s">
        <v>98</v>
      </c>
      <c r="B8" s="206"/>
      <c r="C8" s="206"/>
      <c r="D8" s="206"/>
      <c r="E8" s="206"/>
      <c r="F8" s="206"/>
      <c r="G8" s="206"/>
      <c r="H8" s="206"/>
      <c r="I8" s="206"/>
      <c r="J8" s="206"/>
      <c r="K8" s="206"/>
      <c r="L8" s="206"/>
      <c r="M8" s="206"/>
      <c r="N8" s="206"/>
      <c r="O8" s="206"/>
      <c r="P8" s="206"/>
      <c r="Q8" s="206"/>
      <c r="R8" s="206"/>
      <c r="S8" s="206"/>
      <c r="T8" s="206"/>
      <c r="U8" s="206"/>
    </row>
    <row r="9" spans="1:22" s="194" customFormat="1" ht="84" customHeight="1" x14ac:dyDescent="0.2">
      <c r="A9" s="208" t="s">
        <v>188</v>
      </c>
      <c r="B9" s="208"/>
      <c r="C9" s="208"/>
      <c r="D9" s="208"/>
      <c r="E9" s="208"/>
      <c r="F9" s="208"/>
      <c r="G9" s="208"/>
      <c r="H9" s="208"/>
      <c r="I9" s="208"/>
      <c r="J9" s="208"/>
      <c r="K9" s="208"/>
      <c r="L9" s="208"/>
      <c r="M9" s="208"/>
    </row>
    <row r="10" spans="1:22" s="96" customFormat="1" ht="47" customHeight="1" x14ac:dyDescent="0.2">
      <c r="A10" s="205" t="s">
        <v>187</v>
      </c>
      <c r="B10" s="200"/>
      <c r="C10" s="200"/>
      <c r="D10" s="200"/>
      <c r="E10" s="200"/>
      <c r="F10" s="200"/>
      <c r="G10" s="200"/>
      <c r="H10" s="200"/>
      <c r="I10" s="200"/>
      <c r="J10" s="200"/>
      <c r="K10" s="200"/>
      <c r="L10" s="200"/>
      <c r="M10" s="200"/>
      <c r="N10" s="200"/>
      <c r="O10" s="200"/>
      <c r="P10" s="200"/>
      <c r="Q10" s="200"/>
      <c r="R10" s="200"/>
      <c r="S10" s="200"/>
      <c r="T10" s="200"/>
      <c r="U10" s="200"/>
      <c r="V10" s="200"/>
    </row>
    <row r="11" spans="1:22" s="100" customFormat="1" ht="28" customHeight="1" x14ac:dyDescent="0.15">
      <c r="A11" s="98" t="s">
        <v>46</v>
      </c>
      <c r="B11" s="98" t="s">
        <v>99</v>
      </c>
      <c r="C11" s="98" t="s">
        <v>111</v>
      </c>
      <c r="D11" s="98" t="s">
        <v>112</v>
      </c>
      <c r="E11" s="99">
        <v>41456</v>
      </c>
      <c r="F11" s="99">
        <v>41487</v>
      </c>
      <c r="G11" s="99">
        <v>41518</v>
      </c>
      <c r="H11" s="99">
        <v>41548</v>
      </c>
      <c r="I11" s="99">
        <v>41579</v>
      </c>
      <c r="J11" s="99">
        <v>41609</v>
      </c>
      <c r="K11" s="99">
        <v>41640</v>
      </c>
      <c r="L11" s="99">
        <v>41671</v>
      </c>
      <c r="M11" s="99">
        <v>41699</v>
      </c>
      <c r="N11" s="99">
        <v>41730</v>
      </c>
      <c r="O11" s="99">
        <v>41760</v>
      </c>
      <c r="P11" s="99">
        <v>41791</v>
      </c>
    </row>
    <row r="12" spans="1:22" s="100" customFormat="1" ht="28" customHeight="1" x14ac:dyDescent="0.15">
      <c r="A12" s="98"/>
      <c r="B12" s="98"/>
      <c r="C12" s="98"/>
      <c r="D12" s="98"/>
      <c r="E12" s="102"/>
      <c r="F12" s="102"/>
      <c r="G12" s="102"/>
      <c r="H12" s="102"/>
      <c r="I12" s="102"/>
      <c r="J12" s="102"/>
      <c r="K12" s="102"/>
      <c r="L12" s="102"/>
      <c r="M12" s="102"/>
      <c r="N12" s="102"/>
      <c r="O12" s="102"/>
      <c r="P12" s="102"/>
      <c r="Q12" s="98" t="s">
        <v>21</v>
      </c>
    </row>
    <row r="13" spans="1:22" ht="28" customHeight="1" x14ac:dyDescent="0.15">
      <c r="A13" s="93" t="s">
        <v>51</v>
      </c>
      <c r="B13" s="93" t="s">
        <v>0</v>
      </c>
      <c r="C13" s="93" t="s">
        <v>102</v>
      </c>
      <c r="D13" s="93" t="s">
        <v>105</v>
      </c>
      <c r="E13" s="101">
        <f>SUMIFS('Data Repository Table'!$J:$J,'Data Repository Table'!$B:$B,'Revenue Analysis'!$B13,'Data Repository Table'!$C:$C,'Revenue Analysis'!$A13,'Data Repository Table'!$G:$G,'Revenue Analysis'!$C13,'Data Repository Table'!$H:$H,'Revenue Analysis'!$D13,'Data Repository Table'!$D:$D,'Revenue Analysis'!E$11)</f>
        <v>2867162.2087478996</v>
      </c>
      <c r="F13" s="101">
        <f>SUMIFS('Data Repository Table'!$J:$J,'Data Repository Table'!$B:$B,'Revenue Analysis'!$B13,'Data Repository Table'!$C:$C,'Revenue Analysis'!$A13,'Data Repository Table'!$G:$G,'Revenue Analysis'!$C13,'Data Repository Table'!$H:$H,'Revenue Analysis'!$D13,'Data Repository Table'!$D:$D,'Revenue Analysis'!F$11)</f>
        <v>2905157.1876017246</v>
      </c>
      <c r="G13" s="101">
        <f>SUMIFS('Data Repository Table'!$J:$J,'Data Repository Table'!$B:$B,'Revenue Analysis'!$B13,'Data Repository Table'!$C:$C,'Revenue Analysis'!$A13,'Data Repository Table'!$G:$G,'Revenue Analysis'!$C13,'Data Repository Table'!$H:$H,'Revenue Analysis'!$D13,'Data Repository Table'!$D:$D,'Revenue Analysis'!G$11)</f>
        <v>2676263.6274990002</v>
      </c>
      <c r="H13" s="101">
        <f>SUMIFS('Data Repository Table'!$J:$J,'Data Repository Table'!$B:$B,'Revenue Analysis'!$B13,'Data Repository Table'!$C:$C,'Revenue Analysis'!$A13,'Data Repository Table'!$G:$G,'Revenue Analysis'!$C13,'Data Repository Table'!$H:$H,'Revenue Analysis'!$D13,'Data Repository Table'!$D:$D,'Revenue Analysis'!H$11)</f>
        <v>2491982.7716727997</v>
      </c>
      <c r="I13" s="101">
        <f>SUMIFS('Data Repository Table'!$J:$J,'Data Repository Table'!$B:$B,'Revenue Analysis'!$B13,'Data Repository Table'!$C:$C,'Revenue Analysis'!$A13,'Data Repository Table'!$G:$G,'Revenue Analysis'!$C13,'Data Repository Table'!$H:$H,'Revenue Analysis'!$D13,'Data Repository Table'!$D:$D,'Revenue Analysis'!I$11)</f>
        <v>2819908.8085937998</v>
      </c>
      <c r="J13" s="101">
        <f>SUMIFS('Data Repository Table'!$J:$J,'Data Repository Table'!$B:$B,'Revenue Analysis'!$B13,'Data Repository Table'!$C:$C,'Revenue Analysis'!$A13,'Data Repository Table'!$G:$G,'Revenue Analysis'!$C13,'Data Repository Table'!$H:$H,'Revenue Analysis'!$D13,'Data Repository Table'!$D:$D,'Revenue Analysis'!J$11)</f>
        <v>2680307.6383739254</v>
      </c>
      <c r="K13" s="101">
        <f>SUMIFS('Data Repository Table'!$J:$J,'Data Repository Table'!$B:$B,'Revenue Analysis'!$B13,'Data Repository Table'!$C:$C,'Revenue Analysis'!$A13,'Data Repository Table'!$G:$G,'Revenue Analysis'!$C13,'Data Repository Table'!$H:$H,'Revenue Analysis'!$D13,'Data Repository Table'!$D:$D,'Revenue Analysis'!K$11)</f>
        <v>3885646.6404208243</v>
      </c>
      <c r="L13" s="101">
        <f>SUMIFS('Data Repository Table'!$J:$J,'Data Repository Table'!$B:$B,'Revenue Analysis'!$B13,'Data Repository Table'!$C:$C,'Revenue Analysis'!$A13,'Data Repository Table'!$G:$G,'Revenue Analysis'!$C13,'Data Repository Table'!$H:$H,'Revenue Analysis'!$D13,'Data Repository Table'!$D:$D,'Revenue Analysis'!L$11)</f>
        <v>3374761.3116714</v>
      </c>
      <c r="M13" s="101">
        <f>SUMIFS('Data Repository Table'!$J:$J,'Data Repository Table'!$B:$B,'Revenue Analysis'!$B13,'Data Repository Table'!$C:$C,'Revenue Analysis'!$A13,'Data Repository Table'!$G:$G,'Revenue Analysis'!$C13,'Data Repository Table'!$H:$H,'Revenue Analysis'!$D13,'Data Repository Table'!$D:$D,'Revenue Analysis'!M$11)</f>
        <v>3667690.4272553995</v>
      </c>
      <c r="N13" s="101">
        <f>SUMIFS('Data Repository Table'!$J:$J,'Data Repository Table'!$B:$B,'Revenue Analysis'!$B13,'Data Repository Table'!$C:$C,'Revenue Analysis'!$A13,'Data Repository Table'!$G:$G,'Revenue Analysis'!$C13,'Data Repository Table'!$H:$H,'Revenue Analysis'!$D13,'Data Repository Table'!$D:$D,'Revenue Analysis'!N$11)</f>
        <v>2611834.3092695</v>
      </c>
      <c r="O13" s="101">
        <f>SUMIFS('Data Repository Table'!$J:$J,'Data Repository Table'!$B:$B,'Revenue Analysis'!$B13,'Data Repository Table'!$C:$C,'Revenue Analysis'!$A13,'Data Repository Table'!$G:$G,'Revenue Analysis'!$C13,'Data Repository Table'!$H:$H,'Revenue Analysis'!$D13,'Data Repository Table'!$D:$D,'Revenue Analysis'!O$11)</f>
        <v>2736219.5499495496</v>
      </c>
      <c r="P13" s="101">
        <f>SUMIFS('Data Repository Table'!$J:$J,'Data Repository Table'!$B:$B,'Revenue Analysis'!$B13,'Data Repository Table'!$C:$C,'Revenue Analysis'!$A13,'Data Repository Table'!$G:$G,'Revenue Analysis'!$C13,'Data Repository Table'!$H:$H,'Revenue Analysis'!$D13,'Data Repository Table'!$D:$D,'Revenue Analysis'!P$11)</f>
        <v>2703467.07732885</v>
      </c>
      <c r="Q13" s="101">
        <f>SUM(E13:P13)</f>
        <v>35420401.558384672</v>
      </c>
    </row>
    <row r="14" spans="1:22" ht="28" customHeight="1" x14ac:dyDescent="0.15">
      <c r="A14" s="93" t="s">
        <v>51</v>
      </c>
      <c r="B14" s="93" t="s">
        <v>0</v>
      </c>
      <c r="C14" s="93" t="s">
        <v>102</v>
      </c>
      <c r="D14" s="93" t="s">
        <v>104</v>
      </c>
      <c r="E14" s="101">
        <f>SUMIFS('Data Repository Table'!$J:$J,'Data Repository Table'!$B:$B,'Revenue Analysis'!$B14,'Data Repository Table'!$C:$C,'Revenue Analysis'!$A14,'Data Repository Table'!$G:$G,'Revenue Analysis'!$C14,'Data Repository Table'!$H:$H,'Revenue Analysis'!$D14,'Data Repository Table'!$D:$D,'Revenue Analysis'!E$11)</f>
        <v>3246434.5576647595</v>
      </c>
      <c r="F14" s="101">
        <f>SUMIFS('Data Repository Table'!$J:$J,'Data Repository Table'!$B:$B,'Revenue Analysis'!$B14,'Data Repository Table'!$C:$C,'Revenue Analysis'!$A14,'Data Repository Table'!$G:$G,'Revenue Analysis'!$C14,'Data Repository Table'!$H:$H,'Revenue Analysis'!$D14,'Data Repository Table'!$D:$D,'Revenue Analysis'!F$11)</f>
        <v>3221120.8854393801</v>
      </c>
      <c r="G14" s="101">
        <f>SUMIFS('Data Repository Table'!$J:$J,'Data Repository Table'!$B:$B,'Revenue Analysis'!$B14,'Data Repository Table'!$C:$C,'Revenue Analysis'!$A14,'Data Repository Table'!$G:$G,'Revenue Analysis'!$C14,'Data Repository Table'!$H:$H,'Revenue Analysis'!$D14,'Data Repository Table'!$D:$D,'Revenue Analysis'!G$11)</f>
        <v>2885932.0209026998</v>
      </c>
      <c r="H14" s="101">
        <f>SUMIFS('Data Repository Table'!$J:$J,'Data Repository Table'!$B:$B,'Revenue Analysis'!$B14,'Data Repository Table'!$C:$C,'Revenue Analysis'!$A14,'Data Repository Table'!$G:$G,'Revenue Analysis'!$C14,'Data Repository Table'!$H:$H,'Revenue Analysis'!$D14,'Data Repository Table'!$D:$D,'Revenue Analysis'!H$11)</f>
        <v>2877424.3587751198</v>
      </c>
      <c r="I14" s="101">
        <f>SUMIFS('Data Repository Table'!$J:$J,'Data Repository Table'!$B:$B,'Revenue Analysis'!$B14,'Data Repository Table'!$C:$C,'Revenue Analysis'!$A14,'Data Repository Table'!$G:$G,'Revenue Analysis'!$C14,'Data Repository Table'!$H:$H,'Revenue Analysis'!$D14,'Data Repository Table'!$D:$D,'Revenue Analysis'!I$11)</f>
        <v>3026037.1909583197</v>
      </c>
      <c r="J14" s="101">
        <f>SUMIFS('Data Repository Table'!$J:$J,'Data Repository Table'!$B:$B,'Revenue Analysis'!$B14,'Data Repository Table'!$C:$C,'Revenue Analysis'!$A14,'Data Repository Table'!$G:$G,'Revenue Analysis'!$C14,'Data Repository Table'!$H:$H,'Revenue Analysis'!$D14,'Data Repository Table'!$D:$D,'Revenue Analysis'!J$11)</f>
        <v>3057907.5230457606</v>
      </c>
      <c r="K14" s="101">
        <f>SUMIFS('Data Repository Table'!$J:$J,'Data Repository Table'!$B:$B,'Revenue Analysis'!$B14,'Data Repository Table'!$C:$C,'Revenue Analysis'!$A14,'Data Repository Table'!$G:$G,'Revenue Analysis'!$C14,'Data Repository Table'!$H:$H,'Revenue Analysis'!$D14,'Data Repository Table'!$D:$D,'Revenue Analysis'!K$11)</f>
        <v>4329308.4758150149</v>
      </c>
      <c r="L14" s="101">
        <f>SUMIFS('Data Repository Table'!$J:$J,'Data Repository Table'!$B:$B,'Revenue Analysis'!$B14,'Data Repository Table'!$C:$C,'Revenue Analysis'!$A14,'Data Repository Table'!$G:$G,'Revenue Analysis'!$C14,'Data Repository Table'!$H:$H,'Revenue Analysis'!$D14,'Data Repository Table'!$D:$D,'Revenue Analysis'!L$11)</f>
        <v>3806552.0328135304</v>
      </c>
      <c r="M14" s="101">
        <f>SUMIFS('Data Repository Table'!$J:$J,'Data Repository Table'!$B:$B,'Revenue Analysis'!$B14,'Data Repository Table'!$C:$C,'Revenue Analysis'!$A14,'Data Repository Table'!$G:$G,'Revenue Analysis'!$C14,'Data Repository Table'!$H:$H,'Revenue Analysis'!$D14,'Data Repository Table'!$D:$D,'Revenue Analysis'!M$11)</f>
        <v>4172261.5012528445</v>
      </c>
      <c r="N14" s="101">
        <f>SUMIFS('Data Repository Table'!$J:$J,'Data Repository Table'!$B:$B,'Revenue Analysis'!$B14,'Data Repository Table'!$C:$C,'Revenue Analysis'!$A14,'Data Repository Table'!$G:$G,'Revenue Analysis'!$C14,'Data Repository Table'!$H:$H,'Revenue Analysis'!$D14,'Data Repository Table'!$D:$D,'Revenue Analysis'!N$11)</f>
        <v>3040050.2568314727</v>
      </c>
      <c r="O14" s="101">
        <f>SUMIFS('Data Repository Table'!$J:$J,'Data Repository Table'!$B:$B,'Revenue Analysis'!$B14,'Data Repository Table'!$C:$C,'Revenue Analysis'!$A14,'Data Repository Table'!$G:$G,'Revenue Analysis'!$C14,'Data Repository Table'!$H:$H,'Revenue Analysis'!$D14,'Data Repository Table'!$D:$D,'Revenue Analysis'!O$11)</f>
        <v>2906048.7684670747</v>
      </c>
      <c r="P14" s="101">
        <f>SUMIFS('Data Repository Table'!$J:$J,'Data Repository Table'!$B:$B,'Revenue Analysis'!$B14,'Data Repository Table'!$C:$C,'Revenue Analysis'!$A14,'Data Repository Table'!$G:$G,'Revenue Analysis'!$C14,'Data Repository Table'!$H:$H,'Revenue Analysis'!$D14,'Data Repository Table'!$D:$D,'Revenue Analysis'!P$11)</f>
        <v>2934884.6857780451</v>
      </c>
      <c r="Q14" s="101">
        <f t="shared" ref="Q14:Q17" si="0">SUM(E14:P14)</f>
        <v>39503962.257744022</v>
      </c>
    </row>
    <row r="15" spans="1:22" ht="28" customHeight="1" x14ac:dyDescent="0.15">
      <c r="A15" s="93" t="s">
        <v>51</v>
      </c>
      <c r="B15" s="93" t="s">
        <v>0</v>
      </c>
      <c r="C15" s="93" t="s">
        <v>101</v>
      </c>
      <c r="D15" s="93" t="s">
        <v>105</v>
      </c>
      <c r="E15" s="101">
        <f>SUMIFS('Data Repository Table'!$J:$J,'Data Repository Table'!$B:$B,'Revenue Analysis'!$B15,'Data Repository Table'!$C:$C,'Revenue Analysis'!$A15,'Data Repository Table'!$G:$G,'Revenue Analysis'!$C15,'Data Repository Table'!$H:$H,'Revenue Analysis'!$D15,'Data Repository Table'!$D:$D,'Revenue Analysis'!E$11)</f>
        <v>1140053.2181294025</v>
      </c>
      <c r="F15" s="101">
        <f>SUMIFS('Data Repository Table'!$J:$J,'Data Repository Table'!$B:$B,'Revenue Analysis'!$B15,'Data Repository Table'!$C:$C,'Revenue Analysis'!$A15,'Data Repository Table'!$G:$G,'Revenue Analysis'!$C15,'Data Repository Table'!$H:$H,'Revenue Analysis'!$D15,'Data Repository Table'!$D:$D,'Revenue Analysis'!F$11)</f>
        <v>1099688.3596749529</v>
      </c>
      <c r="G15" s="101">
        <f>SUMIFS('Data Repository Table'!$J:$J,'Data Repository Table'!$B:$B,'Revenue Analysis'!$B15,'Data Repository Table'!$C:$C,'Revenue Analysis'!$A15,'Data Repository Table'!$G:$G,'Revenue Analysis'!$C15,'Data Repository Table'!$H:$H,'Revenue Analysis'!$D15,'Data Repository Table'!$D:$D,'Revenue Analysis'!G$11)</f>
        <v>993272.72142713983</v>
      </c>
      <c r="H15" s="101">
        <f>SUMIFS('Data Repository Table'!$J:$J,'Data Repository Table'!$B:$B,'Revenue Analysis'!$B15,'Data Repository Table'!$C:$C,'Revenue Analysis'!$A15,'Data Repository Table'!$G:$G,'Revenue Analysis'!$C15,'Data Repository Table'!$H:$H,'Revenue Analysis'!$D15,'Data Repository Table'!$D:$D,'Revenue Analysis'!H$11)</f>
        <v>990869.54306432395</v>
      </c>
      <c r="I15" s="101">
        <f>SUMIFS('Data Repository Table'!$J:$J,'Data Repository Table'!$B:$B,'Revenue Analysis'!$B15,'Data Repository Table'!$C:$C,'Revenue Analysis'!$A15,'Data Repository Table'!$G:$G,'Revenue Analysis'!$C15,'Data Repository Table'!$H:$H,'Revenue Analysis'!$D15,'Data Repository Table'!$D:$D,'Revenue Analysis'!I$11)</f>
        <v>1058055.1732309018</v>
      </c>
      <c r="J15" s="101">
        <f>SUMIFS('Data Repository Table'!$J:$J,'Data Repository Table'!$B:$B,'Revenue Analysis'!$B15,'Data Repository Table'!$C:$C,'Revenue Analysis'!$A15,'Data Repository Table'!$G:$G,'Revenue Analysis'!$C15,'Data Repository Table'!$H:$H,'Revenue Analysis'!$D15,'Data Repository Table'!$D:$D,'Revenue Analysis'!J$11)</f>
        <v>1064486.8665293939</v>
      </c>
      <c r="K15" s="101">
        <f>SUMIFS('Data Repository Table'!$J:$J,'Data Repository Table'!$B:$B,'Revenue Analysis'!$B15,'Data Repository Table'!$C:$C,'Revenue Analysis'!$A15,'Data Repository Table'!$G:$G,'Revenue Analysis'!$C15,'Data Repository Table'!$H:$H,'Revenue Analysis'!$D15,'Data Repository Table'!$D:$D,'Revenue Analysis'!K$11)</f>
        <v>1458531.4624894662</v>
      </c>
      <c r="L15" s="101">
        <f>SUMIFS('Data Repository Table'!$J:$J,'Data Repository Table'!$B:$B,'Revenue Analysis'!$B15,'Data Repository Table'!$C:$C,'Revenue Analysis'!$A15,'Data Repository Table'!$G:$G,'Revenue Analysis'!$C15,'Data Repository Table'!$H:$H,'Revenue Analysis'!$D15,'Data Repository Table'!$D:$D,'Revenue Analysis'!L$11)</f>
        <v>1304198.090668242</v>
      </c>
      <c r="M15" s="101">
        <f>SUMIFS('Data Repository Table'!$J:$J,'Data Repository Table'!$B:$B,'Revenue Analysis'!$B15,'Data Repository Table'!$C:$C,'Revenue Analysis'!$A15,'Data Repository Table'!$G:$G,'Revenue Analysis'!$C15,'Data Repository Table'!$H:$H,'Revenue Analysis'!$D15,'Data Repository Table'!$D:$D,'Revenue Analysis'!M$11)</f>
        <v>1367470.157204401</v>
      </c>
      <c r="N15" s="101">
        <f>SUMIFS('Data Repository Table'!$J:$J,'Data Repository Table'!$B:$B,'Revenue Analysis'!$B15,'Data Repository Table'!$C:$C,'Revenue Analysis'!$A15,'Data Repository Table'!$G:$G,'Revenue Analysis'!$C15,'Data Repository Table'!$H:$H,'Revenue Analysis'!$D15,'Data Repository Table'!$D:$D,'Revenue Analysis'!N$11)</f>
        <v>1034249.8526744327</v>
      </c>
      <c r="O15" s="101">
        <f>SUMIFS('Data Repository Table'!$J:$J,'Data Repository Table'!$B:$B,'Revenue Analysis'!$B15,'Data Repository Table'!$C:$C,'Revenue Analysis'!$A15,'Data Repository Table'!$G:$G,'Revenue Analysis'!$C15,'Data Repository Table'!$H:$H,'Revenue Analysis'!$D15,'Data Repository Table'!$D:$D,'Revenue Analysis'!O$11)</f>
        <v>1030209.4433439269</v>
      </c>
      <c r="P15" s="101">
        <f>SUMIFS('Data Repository Table'!$J:$J,'Data Repository Table'!$B:$B,'Revenue Analysis'!$B15,'Data Repository Table'!$C:$C,'Revenue Analysis'!$A15,'Data Repository Table'!$G:$G,'Revenue Analysis'!$C15,'Data Repository Table'!$H:$H,'Revenue Analysis'!$D15,'Data Repository Table'!$D:$D,'Revenue Analysis'!P$11)</f>
        <v>1002346.1642024408</v>
      </c>
      <c r="Q15" s="101">
        <f t="shared" si="0"/>
        <v>13543431.052639022</v>
      </c>
    </row>
    <row r="16" spans="1:22" ht="28" customHeight="1" x14ac:dyDescent="0.15">
      <c r="A16" s="93" t="s">
        <v>51</v>
      </c>
      <c r="B16" s="93" t="s">
        <v>0</v>
      </c>
      <c r="C16" s="93" t="s">
        <v>101</v>
      </c>
      <c r="D16" s="93" t="s">
        <v>104</v>
      </c>
      <c r="E16" s="101">
        <f>SUMIFS('Data Repository Table'!$J:$J,'Data Repository Table'!$B:$B,'Revenue Analysis'!$B16,'Data Repository Table'!$C:$C,'Revenue Analysis'!$A16,'Data Repository Table'!$G:$G,'Revenue Analysis'!$C16,'Data Repository Table'!$H:$H,'Revenue Analysis'!$D16,'Data Repository Table'!$D:$D,'Revenue Analysis'!E$11)</f>
        <v>1907797.506595735</v>
      </c>
      <c r="F16" s="101">
        <f>SUMIFS('Data Repository Table'!$J:$J,'Data Repository Table'!$B:$B,'Revenue Analysis'!$B16,'Data Repository Table'!$C:$C,'Revenue Analysis'!$A16,'Data Repository Table'!$G:$G,'Revenue Analysis'!$C16,'Data Repository Table'!$H:$H,'Revenue Analysis'!$D16,'Data Repository Table'!$D:$D,'Revenue Analysis'!F$11)</f>
        <v>1868811.4912896124</v>
      </c>
      <c r="G16" s="101">
        <f>SUMIFS('Data Repository Table'!$J:$J,'Data Repository Table'!$B:$B,'Revenue Analysis'!$B16,'Data Repository Table'!$C:$C,'Revenue Analysis'!$A16,'Data Repository Table'!$G:$G,'Revenue Analysis'!$C16,'Data Repository Table'!$H:$H,'Revenue Analysis'!$D16,'Data Repository Table'!$D:$D,'Revenue Analysis'!G$11)</f>
        <v>1689904.6253375344</v>
      </c>
      <c r="H16" s="101">
        <f>SUMIFS('Data Repository Table'!$J:$J,'Data Repository Table'!$B:$B,'Revenue Analysis'!$B16,'Data Repository Table'!$C:$C,'Revenue Analysis'!$A16,'Data Repository Table'!$G:$G,'Revenue Analysis'!$C16,'Data Repository Table'!$H:$H,'Revenue Analysis'!$D16,'Data Repository Table'!$D:$D,'Revenue Analysis'!H$11)</f>
        <v>1681768.8847408264</v>
      </c>
      <c r="I16" s="101">
        <f>SUMIFS('Data Repository Table'!$J:$J,'Data Repository Table'!$B:$B,'Revenue Analysis'!$B16,'Data Repository Table'!$C:$C,'Revenue Analysis'!$A16,'Data Repository Table'!$G:$G,'Revenue Analysis'!$C16,'Data Repository Table'!$H:$H,'Revenue Analysis'!$D16,'Data Repository Table'!$D:$D,'Revenue Analysis'!I$11)</f>
        <v>1717139.0773419337</v>
      </c>
      <c r="J16" s="101">
        <f>SUMIFS('Data Repository Table'!$J:$J,'Data Repository Table'!$B:$B,'Revenue Analysis'!$B16,'Data Repository Table'!$C:$C,'Revenue Analysis'!$A16,'Data Repository Table'!$G:$G,'Revenue Analysis'!$C16,'Data Repository Table'!$H:$H,'Revenue Analysis'!$D16,'Data Repository Table'!$D:$D,'Revenue Analysis'!J$11)</f>
        <v>1731998.9464013728</v>
      </c>
      <c r="K16" s="101">
        <f>SUMIFS('Data Repository Table'!$J:$J,'Data Repository Table'!$B:$B,'Revenue Analysis'!$B16,'Data Repository Table'!$C:$C,'Revenue Analysis'!$A16,'Data Repository Table'!$G:$G,'Revenue Analysis'!$C16,'Data Repository Table'!$H:$H,'Revenue Analysis'!$D16,'Data Repository Table'!$D:$D,'Revenue Analysis'!K$11)</f>
        <v>2518187.4353435822</v>
      </c>
      <c r="L16" s="101">
        <f>SUMIFS('Data Repository Table'!$J:$J,'Data Repository Table'!$B:$B,'Revenue Analysis'!$B16,'Data Repository Table'!$C:$C,'Revenue Analysis'!$A16,'Data Repository Table'!$G:$G,'Revenue Analysis'!$C16,'Data Repository Table'!$H:$H,'Revenue Analysis'!$D16,'Data Repository Table'!$D:$D,'Revenue Analysis'!L$11)</f>
        <v>2237975.297116084</v>
      </c>
      <c r="M16" s="101">
        <f>SUMIFS('Data Repository Table'!$J:$J,'Data Repository Table'!$B:$B,'Revenue Analysis'!$B16,'Data Repository Table'!$C:$C,'Revenue Analysis'!$A16,'Data Repository Table'!$G:$G,'Revenue Analysis'!$C16,'Data Repository Table'!$H:$H,'Revenue Analysis'!$D16,'Data Repository Table'!$D:$D,'Revenue Analysis'!M$11)</f>
        <v>2422728.7122512721</v>
      </c>
      <c r="N16" s="101">
        <f>SUMIFS('Data Repository Table'!$J:$J,'Data Repository Table'!$B:$B,'Revenue Analysis'!$B16,'Data Repository Table'!$C:$C,'Revenue Analysis'!$A16,'Data Repository Table'!$G:$G,'Revenue Analysis'!$C16,'Data Repository Table'!$H:$H,'Revenue Analysis'!$D16,'Data Repository Table'!$D:$D,'Revenue Analysis'!N$11)</f>
        <v>1735385.4275934552</v>
      </c>
      <c r="O16" s="101">
        <f>SUMIFS('Data Repository Table'!$J:$J,'Data Repository Table'!$B:$B,'Revenue Analysis'!$B16,'Data Repository Table'!$C:$C,'Revenue Analysis'!$A16,'Data Repository Table'!$G:$G,'Revenue Analysis'!$C16,'Data Repository Table'!$H:$H,'Revenue Analysis'!$D16,'Data Repository Table'!$D:$D,'Revenue Analysis'!O$11)</f>
        <v>1776187.578769495</v>
      </c>
      <c r="P16" s="101">
        <f>SUMIFS('Data Repository Table'!$J:$J,'Data Repository Table'!$B:$B,'Revenue Analysis'!$B16,'Data Repository Table'!$C:$C,'Revenue Analysis'!$A16,'Data Repository Table'!$G:$G,'Revenue Analysis'!$C16,'Data Repository Table'!$H:$H,'Revenue Analysis'!$D16,'Data Repository Table'!$D:$D,'Revenue Analysis'!P$11)</f>
        <v>1709314.2356647665</v>
      </c>
      <c r="Q16" s="101">
        <f t="shared" si="0"/>
        <v>22997199.218445666</v>
      </c>
    </row>
    <row r="17" spans="1:22" ht="28" customHeight="1" x14ac:dyDescent="0.15">
      <c r="A17" s="93" t="s">
        <v>51</v>
      </c>
      <c r="B17" s="93" t="s">
        <v>0</v>
      </c>
      <c r="C17" s="93" t="s">
        <v>103</v>
      </c>
      <c r="D17" s="93" t="s">
        <v>105</v>
      </c>
      <c r="E17" s="101">
        <f>SUMIFS('Data Repository Table'!$J:$J,'Data Repository Table'!$B:$B,'Revenue Analysis'!$B17,'Data Repository Table'!$C:$C,'Revenue Analysis'!$A17,'Data Repository Table'!$G:$G,'Revenue Analysis'!$C17,'Data Repository Table'!$H:$H,'Revenue Analysis'!$D17,'Data Repository Table'!$D:$D,'Revenue Analysis'!E$11)</f>
        <v>2594165.10190068</v>
      </c>
      <c r="F17" s="101">
        <f>SUMIFS('Data Repository Table'!$J:$J,'Data Repository Table'!$B:$B,'Revenue Analysis'!$B17,'Data Repository Table'!$C:$C,'Revenue Analysis'!$A17,'Data Repository Table'!$G:$G,'Revenue Analysis'!$C17,'Data Repository Table'!$H:$H,'Revenue Analysis'!$D17,'Data Repository Table'!$D:$D,'Revenue Analysis'!F$11)</f>
        <v>2495712.971417204</v>
      </c>
      <c r="G17" s="101">
        <f>SUMIFS('Data Repository Table'!$J:$J,'Data Repository Table'!$B:$B,'Revenue Analysis'!$B17,'Data Repository Table'!$C:$C,'Revenue Analysis'!$A17,'Data Repository Table'!$G:$G,'Revenue Analysis'!$C17,'Data Repository Table'!$H:$H,'Revenue Analysis'!$D17,'Data Repository Table'!$D:$D,'Revenue Analysis'!G$11)</f>
        <v>2414396.3628338398</v>
      </c>
      <c r="H17" s="101">
        <f>SUMIFS('Data Repository Table'!$J:$J,'Data Repository Table'!$B:$B,'Revenue Analysis'!$B17,'Data Repository Table'!$C:$C,'Revenue Analysis'!$A17,'Data Repository Table'!$G:$G,'Revenue Analysis'!$C17,'Data Repository Table'!$H:$H,'Revenue Analysis'!$D17,'Data Repository Table'!$D:$D,'Revenue Analysis'!H$11)</f>
        <v>2324723.0321268803</v>
      </c>
      <c r="I17" s="101">
        <f>SUMIFS('Data Repository Table'!$J:$J,'Data Repository Table'!$B:$B,'Revenue Analysis'!$B17,'Data Repository Table'!$C:$C,'Revenue Analysis'!$A17,'Data Repository Table'!$G:$G,'Revenue Analysis'!$C17,'Data Repository Table'!$H:$H,'Revenue Analysis'!$D17,'Data Repository Table'!$D:$D,'Revenue Analysis'!I$11)</f>
        <v>2434007.4616685519</v>
      </c>
      <c r="J17" s="101">
        <f>SUMIFS('Data Repository Table'!$J:$J,'Data Repository Table'!$B:$B,'Revenue Analysis'!$B17,'Data Repository Table'!$C:$C,'Revenue Analysis'!$A17,'Data Repository Table'!$G:$G,'Revenue Analysis'!$C17,'Data Repository Table'!$H:$H,'Revenue Analysis'!$D17,'Data Repository Table'!$D:$D,'Revenue Analysis'!J$11)</f>
        <v>2309711.1684486847</v>
      </c>
      <c r="K17" s="101">
        <f>SUMIFS('Data Repository Table'!$J:$J,'Data Repository Table'!$B:$B,'Revenue Analysis'!$B17,'Data Repository Table'!$C:$C,'Revenue Analysis'!$A17,'Data Repository Table'!$G:$G,'Revenue Analysis'!$C17,'Data Repository Table'!$H:$H,'Revenue Analysis'!$D17,'Data Repository Table'!$D:$D,'Revenue Analysis'!K$11)</f>
        <v>3550058.6764740017</v>
      </c>
      <c r="L17" s="101">
        <f>SUMIFS('Data Repository Table'!$J:$J,'Data Repository Table'!$B:$B,'Revenue Analysis'!$B17,'Data Repository Table'!$C:$C,'Revenue Analysis'!$A17,'Data Repository Table'!$G:$G,'Revenue Analysis'!$C17,'Data Repository Table'!$H:$H,'Revenue Analysis'!$D17,'Data Repository Table'!$D:$D,'Revenue Analysis'!L$11)</f>
        <v>3001063.6855140487</v>
      </c>
      <c r="M17" s="101">
        <f>SUMIFS('Data Repository Table'!$J:$J,'Data Repository Table'!$B:$B,'Revenue Analysis'!$B17,'Data Repository Table'!$C:$C,'Revenue Analysis'!$A17,'Data Repository Table'!$G:$G,'Revenue Analysis'!$C17,'Data Repository Table'!$H:$H,'Revenue Analysis'!$D17,'Data Repository Table'!$D:$D,'Revenue Analysis'!M$11)</f>
        <v>3260368.0594805321</v>
      </c>
      <c r="N17" s="101">
        <f>SUMIFS('Data Repository Table'!$J:$J,'Data Repository Table'!$B:$B,'Revenue Analysis'!$B17,'Data Repository Table'!$C:$C,'Revenue Analysis'!$A17,'Data Repository Table'!$G:$G,'Revenue Analysis'!$C17,'Data Repository Table'!$H:$H,'Revenue Analysis'!$D17,'Data Repository Table'!$D:$D,'Revenue Analysis'!N$11)</f>
        <v>2282163.9595676465</v>
      </c>
      <c r="O17" s="101">
        <f>SUMIFS('Data Repository Table'!$J:$J,'Data Repository Table'!$B:$B,'Revenue Analysis'!$B17,'Data Repository Table'!$C:$C,'Revenue Analysis'!$A17,'Data Repository Table'!$G:$G,'Revenue Analysis'!$C17,'Data Repository Table'!$H:$H,'Revenue Analysis'!$D17,'Data Repository Table'!$D:$D,'Revenue Analysis'!O$11)</f>
        <v>2344592.1623425838</v>
      </c>
      <c r="P17" s="101">
        <f>SUMIFS('Data Repository Table'!$J:$J,'Data Repository Table'!$B:$B,'Revenue Analysis'!$B17,'Data Repository Table'!$C:$C,'Revenue Analysis'!$A17,'Data Repository Table'!$G:$G,'Revenue Analysis'!$C17,'Data Repository Table'!$H:$H,'Revenue Analysis'!$D17,'Data Repository Table'!$D:$D,'Revenue Analysis'!P$11)</f>
        <v>2360865.1714497083</v>
      </c>
      <c r="Q17" s="101">
        <f t="shared" si="0"/>
        <v>31371827.813224364</v>
      </c>
    </row>
    <row r="18" spans="1:22" s="97" customFormat="1" ht="28" customHeight="1" x14ac:dyDescent="0.15">
      <c r="A18" s="100"/>
      <c r="B18" s="100"/>
      <c r="C18" s="100"/>
      <c r="D18" s="100"/>
    </row>
    <row r="19" spans="1:22" ht="28" customHeight="1" x14ac:dyDescent="0.15">
      <c r="A19" s="93" t="s">
        <v>64</v>
      </c>
      <c r="B19" s="93" t="s">
        <v>0</v>
      </c>
      <c r="C19" s="93" t="s">
        <v>102</v>
      </c>
      <c r="D19" s="93" t="s">
        <v>105</v>
      </c>
      <c r="E19" s="101">
        <f>SUMIFS('Data Repository Table'!$J:$J,'Data Repository Table'!$B:$B,'Revenue Analysis'!$B19,'Data Repository Table'!$C:$C,'Revenue Analysis'!$A19,'Data Repository Table'!$G:$G,'Revenue Analysis'!$C19,'Data Repository Table'!$H:$H,'Revenue Analysis'!$D19,'Data Repository Table'!$D:$D,'Revenue Analysis'!E$11)</f>
        <v>4846559.5901982505</v>
      </c>
      <c r="F19" s="101">
        <f>SUMIFS('Data Repository Table'!$J:$J,'Data Repository Table'!$B:$B,'Revenue Analysis'!$B19,'Data Repository Table'!$C:$C,'Revenue Analysis'!$A19,'Data Repository Table'!$G:$G,'Revenue Analysis'!$C19,'Data Repository Table'!$H:$H,'Revenue Analysis'!$D19,'Data Repository Table'!$D:$D,'Revenue Analysis'!F$11)</f>
        <v>4098335.7386024995</v>
      </c>
      <c r="G19" s="101">
        <f>SUMIFS('Data Repository Table'!$J:$J,'Data Repository Table'!$B:$B,'Revenue Analysis'!$B19,'Data Repository Table'!$C:$C,'Revenue Analysis'!$A19,'Data Repository Table'!$G:$G,'Revenue Analysis'!$C19,'Data Repository Table'!$H:$H,'Revenue Analysis'!$D19,'Data Repository Table'!$D:$D,'Revenue Analysis'!G$11)</f>
        <v>4450595.0064336248</v>
      </c>
      <c r="H19" s="101">
        <f>SUMIFS('Data Repository Table'!$J:$J,'Data Repository Table'!$B:$B,'Revenue Analysis'!$B19,'Data Repository Table'!$C:$C,'Revenue Analysis'!$A19,'Data Repository Table'!$G:$G,'Revenue Analysis'!$C19,'Data Repository Table'!$H:$H,'Revenue Analysis'!$D19,'Data Repository Table'!$D:$D,'Revenue Analysis'!H$11)</f>
        <v>4236354.5749809993</v>
      </c>
      <c r="I19" s="101">
        <f>SUMIFS('Data Repository Table'!$J:$J,'Data Repository Table'!$B:$B,'Revenue Analysis'!$B19,'Data Repository Table'!$C:$C,'Revenue Analysis'!$A19,'Data Repository Table'!$G:$G,'Revenue Analysis'!$C19,'Data Repository Table'!$H:$H,'Revenue Analysis'!$D19,'Data Repository Table'!$D:$D,'Revenue Analysis'!I$11)</f>
        <v>3854960.4804462502</v>
      </c>
      <c r="J19" s="101">
        <f>SUMIFS('Data Repository Table'!$J:$J,'Data Repository Table'!$B:$B,'Revenue Analysis'!$B19,'Data Repository Table'!$C:$C,'Revenue Analysis'!$A19,'Data Repository Table'!$G:$G,'Revenue Analysis'!$C19,'Data Repository Table'!$H:$H,'Revenue Analysis'!$D19,'Data Repository Table'!$D:$D,'Revenue Analysis'!J$11)</f>
        <v>4308994.4458949994</v>
      </c>
      <c r="K19" s="101">
        <f>SUMIFS('Data Repository Table'!$J:$J,'Data Repository Table'!$B:$B,'Revenue Analysis'!$B19,'Data Repository Table'!$C:$C,'Revenue Analysis'!$A19,'Data Repository Table'!$G:$G,'Revenue Analysis'!$C19,'Data Repository Table'!$H:$H,'Revenue Analysis'!$D19,'Data Repository Table'!$D:$D,'Revenue Analysis'!K$11)</f>
        <v>6086513.1330900006</v>
      </c>
      <c r="L19" s="101">
        <f>SUMIFS('Data Repository Table'!$J:$J,'Data Repository Table'!$B:$B,'Revenue Analysis'!$B19,'Data Repository Table'!$C:$C,'Revenue Analysis'!$A19,'Data Repository Table'!$G:$G,'Revenue Analysis'!$C19,'Data Repository Table'!$H:$H,'Revenue Analysis'!$D19,'Data Repository Table'!$D:$D,'Revenue Analysis'!L$11)</f>
        <v>4207349.1209650002</v>
      </c>
      <c r="M19" s="101">
        <f>SUMIFS('Data Repository Table'!$J:$J,'Data Repository Table'!$B:$B,'Revenue Analysis'!$B19,'Data Repository Table'!$C:$C,'Revenue Analysis'!$A19,'Data Repository Table'!$G:$G,'Revenue Analysis'!$C19,'Data Repository Table'!$H:$H,'Revenue Analysis'!$D19,'Data Repository Table'!$D:$D,'Revenue Analysis'!M$11)</f>
        <v>5361633.6392698754</v>
      </c>
      <c r="N19" s="101">
        <f>SUMIFS('Data Repository Table'!$J:$J,'Data Repository Table'!$B:$B,'Revenue Analysis'!$B19,'Data Repository Table'!$C:$C,'Revenue Analysis'!$A19,'Data Repository Table'!$G:$G,'Revenue Analysis'!$C19,'Data Repository Table'!$H:$H,'Revenue Analysis'!$D19,'Data Repository Table'!$D:$D,'Revenue Analysis'!N$11)</f>
        <v>4616394.3947892506</v>
      </c>
      <c r="O19" s="101">
        <f>SUMIFS('Data Repository Table'!$J:$J,'Data Repository Table'!$B:$B,'Revenue Analysis'!$B19,'Data Repository Table'!$C:$C,'Revenue Analysis'!$A19,'Data Repository Table'!$G:$G,'Revenue Analysis'!$C19,'Data Repository Table'!$H:$H,'Revenue Analysis'!$D19,'Data Repository Table'!$D:$D,'Revenue Analysis'!O$11)</f>
        <v>4115959.2701099999</v>
      </c>
      <c r="P19" s="101">
        <f>SUMIFS('Data Repository Table'!$J:$J,'Data Repository Table'!$B:$B,'Revenue Analysis'!$B19,'Data Repository Table'!$C:$C,'Revenue Analysis'!$A19,'Data Repository Table'!$G:$G,'Revenue Analysis'!$C19,'Data Repository Table'!$H:$H,'Revenue Analysis'!$D19,'Data Repository Table'!$D:$D,'Revenue Analysis'!P$11)</f>
        <v>4383407.8614562498</v>
      </c>
      <c r="Q19" s="101">
        <f>SUM(E19:P19)</f>
        <v>54567057.256236993</v>
      </c>
    </row>
    <row r="20" spans="1:22" ht="28" customHeight="1" x14ac:dyDescent="0.15">
      <c r="A20" s="93" t="s">
        <v>64</v>
      </c>
      <c r="B20" s="93" t="s">
        <v>0</v>
      </c>
      <c r="C20" s="93" t="s">
        <v>102</v>
      </c>
      <c r="D20" s="93" t="s">
        <v>104</v>
      </c>
      <c r="E20" s="101">
        <f>SUMIFS('Data Repository Table'!$J:$J,'Data Repository Table'!$B:$B,'Revenue Analysis'!$B20,'Data Repository Table'!$C:$C,'Revenue Analysis'!$A20,'Data Repository Table'!$G:$G,'Revenue Analysis'!$C20,'Data Repository Table'!$H:$H,'Revenue Analysis'!$D20,'Data Repository Table'!$D:$D,'Revenue Analysis'!E$11)</f>
        <v>9952558.6102422494</v>
      </c>
      <c r="F20" s="101">
        <f>SUMIFS('Data Repository Table'!$J:$J,'Data Repository Table'!$B:$B,'Revenue Analysis'!$B20,'Data Repository Table'!$C:$C,'Revenue Analysis'!$A20,'Data Repository Table'!$G:$G,'Revenue Analysis'!$C20,'Data Repository Table'!$H:$H,'Revenue Analysis'!$D20,'Data Repository Table'!$D:$D,'Revenue Analysis'!F$11)</f>
        <v>8002758.6355269998</v>
      </c>
      <c r="G20" s="101">
        <f>SUMIFS('Data Repository Table'!$J:$J,'Data Repository Table'!$B:$B,'Revenue Analysis'!$B20,'Data Repository Table'!$C:$C,'Revenue Analysis'!$A20,'Data Repository Table'!$G:$G,'Revenue Analysis'!$C20,'Data Repository Table'!$H:$H,'Revenue Analysis'!$D20,'Data Repository Table'!$D:$D,'Revenue Analysis'!G$11)</f>
        <v>8828578.4623317495</v>
      </c>
      <c r="H20" s="101">
        <f>SUMIFS('Data Repository Table'!$J:$J,'Data Repository Table'!$B:$B,'Revenue Analysis'!$B20,'Data Repository Table'!$C:$C,'Revenue Analysis'!$A20,'Data Repository Table'!$G:$G,'Revenue Analysis'!$C20,'Data Repository Table'!$H:$H,'Revenue Analysis'!$D20,'Data Repository Table'!$D:$D,'Revenue Analysis'!H$11)</f>
        <v>8491227.8128499985</v>
      </c>
      <c r="I20" s="101">
        <f>SUMIFS('Data Repository Table'!$J:$J,'Data Repository Table'!$B:$B,'Revenue Analysis'!$B20,'Data Repository Table'!$C:$C,'Revenue Analysis'!$A20,'Data Repository Table'!$G:$G,'Revenue Analysis'!$C20,'Data Repository Table'!$H:$H,'Revenue Analysis'!$D20,'Data Repository Table'!$D:$D,'Revenue Analysis'!I$11)</f>
        <v>7883600.7154064998</v>
      </c>
      <c r="J20" s="101">
        <f>SUMIFS('Data Repository Table'!$J:$J,'Data Repository Table'!$B:$B,'Revenue Analysis'!$B20,'Data Repository Table'!$C:$C,'Revenue Analysis'!$A20,'Data Repository Table'!$G:$G,'Revenue Analysis'!$C20,'Data Repository Table'!$H:$H,'Revenue Analysis'!$D20,'Data Repository Table'!$D:$D,'Revenue Analysis'!J$11)</f>
        <v>8812093.5826559998</v>
      </c>
      <c r="K20" s="101">
        <f>SUMIFS('Data Repository Table'!$J:$J,'Data Repository Table'!$B:$B,'Revenue Analysis'!$B20,'Data Repository Table'!$C:$C,'Revenue Analysis'!$A20,'Data Repository Table'!$G:$G,'Revenue Analysis'!$C20,'Data Repository Table'!$H:$H,'Revenue Analysis'!$D20,'Data Repository Table'!$D:$D,'Revenue Analysis'!K$11)</f>
        <v>12408364.817235</v>
      </c>
      <c r="L20" s="101">
        <f>SUMIFS('Data Repository Table'!$J:$J,'Data Repository Table'!$B:$B,'Revenue Analysis'!$B20,'Data Repository Table'!$C:$C,'Revenue Analysis'!$A20,'Data Repository Table'!$G:$G,'Revenue Analysis'!$C20,'Data Repository Table'!$H:$H,'Revenue Analysis'!$D20,'Data Repository Table'!$D:$D,'Revenue Analysis'!L$11)</f>
        <v>9282485.7215024997</v>
      </c>
      <c r="M20" s="101">
        <f>SUMIFS('Data Repository Table'!$J:$J,'Data Repository Table'!$B:$B,'Revenue Analysis'!$B20,'Data Repository Table'!$C:$C,'Revenue Analysis'!$A20,'Data Repository Table'!$G:$G,'Revenue Analysis'!$C20,'Data Repository Table'!$H:$H,'Revenue Analysis'!$D20,'Data Repository Table'!$D:$D,'Revenue Analysis'!M$11)</f>
        <v>11355171.176995249</v>
      </c>
      <c r="N20" s="101">
        <f>SUMIFS('Data Repository Table'!$J:$J,'Data Repository Table'!$B:$B,'Revenue Analysis'!$B20,'Data Repository Table'!$C:$C,'Revenue Analysis'!$A20,'Data Repository Table'!$G:$G,'Revenue Analysis'!$C20,'Data Repository Table'!$H:$H,'Revenue Analysis'!$D20,'Data Repository Table'!$D:$D,'Revenue Analysis'!N$11)</f>
        <v>9183531.5834669992</v>
      </c>
      <c r="O20" s="101">
        <f>SUMIFS('Data Repository Table'!$J:$J,'Data Repository Table'!$B:$B,'Revenue Analysis'!$B20,'Data Repository Table'!$C:$C,'Revenue Analysis'!$A20,'Data Repository Table'!$G:$G,'Revenue Analysis'!$C20,'Data Repository Table'!$H:$H,'Revenue Analysis'!$D20,'Data Repository Table'!$D:$D,'Revenue Analysis'!O$11)</f>
        <v>8313587.6234670002</v>
      </c>
      <c r="P20" s="101">
        <f>SUMIFS('Data Repository Table'!$J:$J,'Data Repository Table'!$B:$B,'Revenue Analysis'!$B20,'Data Repository Table'!$C:$C,'Revenue Analysis'!$A20,'Data Repository Table'!$G:$G,'Revenue Analysis'!$C20,'Data Repository Table'!$H:$H,'Revenue Analysis'!$D20,'Data Repository Table'!$D:$D,'Revenue Analysis'!P$11)</f>
        <v>8687790.9051284995</v>
      </c>
      <c r="Q20" s="101">
        <f t="shared" ref="Q20:Q23" si="1">SUM(E20:P20)</f>
        <v>111201749.64680873</v>
      </c>
    </row>
    <row r="21" spans="1:22" ht="28" customHeight="1" x14ac:dyDescent="0.15">
      <c r="A21" s="93" t="s">
        <v>64</v>
      </c>
      <c r="B21" s="93" t="s">
        <v>0</v>
      </c>
      <c r="C21" s="93" t="s">
        <v>101</v>
      </c>
      <c r="D21" s="93" t="s">
        <v>105</v>
      </c>
      <c r="E21" s="101">
        <f>SUMIFS('Data Repository Table'!$J:$J,'Data Repository Table'!$B:$B,'Revenue Analysis'!$B21,'Data Repository Table'!$C:$C,'Revenue Analysis'!$A21,'Data Repository Table'!$G:$G,'Revenue Analysis'!$C21,'Data Repository Table'!$H:$H,'Revenue Analysis'!$D21,'Data Repository Table'!$D:$D,'Revenue Analysis'!E$11)</f>
        <v>4244217.2849867996</v>
      </c>
      <c r="F21" s="101">
        <f>SUMIFS('Data Repository Table'!$J:$J,'Data Repository Table'!$B:$B,'Revenue Analysis'!$B21,'Data Repository Table'!$C:$C,'Revenue Analysis'!$A21,'Data Repository Table'!$G:$G,'Revenue Analysis'!$C21,'Data Repository Table'!$H:$H,'Revenue Analysis'!$D21,'Data Repository Table'!$D:$D,'Revenue Analysis'!F$11)</f>
        <v>3615281.81161576</v>
      </c>
      <c r="G21" s="101">
        <f>SUMIFS('Data Repository Table'!$J:$J,'Data Repository Table'!$B:$B,'Revenue Analysis'!$B21,'Data Repository Table'!$C:$C,'Revenue Analysis'!$A21,'Data Repository Table'!$G:$G,'Revenue Analysis'!$C21,'Data Repository Table'!$H:$H,'Revenue Analysis'!$D21,'Data Repository Table'!$D:$D,'Revenue Analysis'!G$11)</f>
        <v>3904887.8287980002</v>
      </c>
      <c r="H21" s="101">
        <f>SUMIFS('Data Repository Table'!$J:$J,'Data Repository Table'!$B:$B,'Revenue Analysis'!$B21,'Data Repository Table'!$C:$C,'Revenue Analysis'!$A21,'Data Repository Table'!$G:$G,'Revenue Analysis'!$C21,'Data Repository Table'!$H:$H,'Revenue Analysis'!$D21,'Data Repository Table'!$D:$D,'Revenue Analysis'!H$11)</f>
        <v>3715214.1485905596</v>
      </c>
      <c r="I21" s="101">
        <f>SUMIFS('Data Repository Table'!$J:$J,'Data Repository Table'!$B:$B,'Revenue Analysis'!$B21,'Data Repository Table'!$C:$C,'Revenue Analysis'!$A21,'Data Repository Table'!$G:$G,'Revenue Analysis'!$C21,'Data Repository Table'!$H:$H,'Revenue Analysis'!$D21,'Data Repository Table'!$D:$D,'Revenue Analysis'!I$11)</f>
        <v>3463543.1823638799</v>
      </c>
      <c r="J21" s="101">
        <f>SUMIFS('Data Repository Table'!$J:$J,'Data Repository Table'!$B:$B,'Revenue Analysis'!$B21,'Data Repository Table'!$C:$C,'Revenue Analysis'!$A21,'Data Repository Table'!$G:$G,'Revenue Analysis'!$C21,'Data Repository Table'!$H:$H,'Revenue Analysis'!$D21,'Data Repository Table'!$D:$D,'Revenue Analysis'!J$11)</f>
        <v>3802947.5215432802</v>
      </c>
      <c r="K21" s="101">
        <f>SUMIFS('Data Repository Table'!$J:$J,'Data Repository Table'!$B:$B,'Revenue Analysis'!$B21,'Data Repository Table'!$C:$C,'Revenue Analysis'!$A21,'Data Repository Table'!$G:$G,'Revenue Analysis'!$C21,'Data Repository Table'!$H:$H,'Revenue Analysis'!$D21,'Data Repository Table'!$D:$D,'Revenue Analysis'!K$11)</f>
        <v>5388371.075775601</v>
      </c>
      <c r="L21" s="101">
        <f>SUMIFS('Data Repository Table'!$J:$J,'Data Repository Table'!$B:$B,'Revenue Analysis'!$B21,'Data Repository Table'!$C:$C,'Revenue Analysis'!$A21,'Data Repository Table'!$G:$G,'Revenue Analysis'!$C21,'Data Repository Table'!$H:$H,'Revenue Analysis'!$D21,'Data Repository Table'!$D:$D,'Revenue Analysis'!L$11)</f>
        <v>5094890.304831801</v>
      </c>
      <c r="M21" s="101">
        <f>SUMIFS('Data Repository Table'!$J:$J,'Data Repository Table'!$B:$B,'Revenue Analysis'!$B21,'Data Repository Table'!$C:$C,'Revenue Analysis'!$A21,'Data Repository Table'!$G:$G,'Revenue Analysis'!$C21,'Data Repository Table'!$H:$H,'Revenue Analysis'!$D21,'Data Repository Table'!$D:$D,'Revenue Analysis'!M$11)</f>
        <v>4898553.9447039803</v>
      </c>
      <c r="N21" s="101">
        <f>SUMIFS('Data Repository Table'!$J:$J,'Data Repository Table'!$B:$B,'Revenue Analysis'!$B21,'Data Repository Table'!$C:$C,'Revenue Analysis'!$A21,'Data Repository Table'!$G:$G,'Revenue Analysis'!$C21,'Data Repository Table'!$H:$H,'Revenue Analysis'!$D21,'Data Repository Table'!$D:$D,'Revenue Analysis'!N$11)</f>
        <v>3868959.22263972</v>
      </c>
      <c r="O21" s="101">
        <f>SUMIFS('Data Repository Table'!$J:$J,'Data Repository Table'!$B:$B,'Revenue Analysis'!$B21,'Data Repository Table'!$C:$C,'Revenue Analysis'!$A21,'Data Repository Table'!$G:$G,'Revenue Analysis'!$C21,'Data Repository Table'!$H:$H,'Revenue Analysis'!$D21,'Data Repository Table'!$D:$D,'Revenue Analysis'!O$11)</f>
        <v>3587361.2077168804</v>
      </c>
      <c r="P21" s="101">
        <f>SUMIFS('Data Repository Table'!$J:$J,'Data Repository Table'!$B:$B,'Revenue Analysis'!$B21,'Data Repository Table'!$C:$C,'Revenue Analysis'!$A21,'Data Repository Table'!$G:$G,'Revenue Analysis'!$C21,'Data Repository Table'!$H:$H,'Revenue Analysis'!$D21,'Data Repository Table'!$D:$D,'Revenue Analysis'!P$11)</f>
        <v>3937806.6701767202</v>
      </c>
      <c r="Q21" s="101">
        <f t="shared" si="1"/>
        <v>49522034.203742981</v>
      </c>
    </row>
    <row r="22" spans="1:22" ht="28" customHeight="1" x14ac:dyDescent="0.15">
      <c r="A22" s="93" t="s">
        <v>64</v>
      </c>
      <c r="B22" s="93" t="s">
        <v>0</v>
      </c>
      <c r="C22" s="93" t="s">
        <v>101</v>
      </c>
      <c r="D22" s="93" t="s">
        <v>104</v>
      </c>
      <c r="E22" s="101">
        <f>SUMIFS('Data Repository Table'!$J:$J,'Data Repository Table'!$B:$B,'Revenue Analysis'!$B22,'Data Repository Table'!$C:$C,'Revenue Analysis'!$A22,'Data Repository Table'!$G:$G,'Revenue Analysis'!$C22,'Data Repository Table'!$H:$H,'Revenue Analysis'!$D22,'Data Repository Table'!$D:$D,'Revenue Analysis'!E$11)</f>
        <v>7724460.0559640005</v>
      </c>
      <c r="F22" s="101">
        <f>SUMIFS('Data Repository Table'!$J:$J,'Data Repository Table'!$B:$B,'Revenue Analysis'!$B22,'Data Repository Table'!$C:$C,'Revenue Analysis'!$A22,'Data Repository Table'!$G:$G,'Revenue Analysis'!$C22,'Data Repository Table'!$H:$H,'Revenue Analysis'!$D22,'Data Repository Table'!$D:$D,'Revenue Analysis'!F$11)</f>
        <v>6482043.8273384003</v>
      </c>
      <c r="G22" s="101">
        <f>SUMIFS('Data Repository Table'!$J:$J,'Data Repository Table'!$B:$B,'Revenue Analysis'!$B22,'Data Repository Table'!$C:$C,'Revenue Analysis'!$A22,'Data Repository Table'!$G:$G,'Revenue Analysis'!$C22,'Data Repository Table'!$H:$H,'Revenue Analysis'!$D22,'Data Repository Table'!$D:$D,'Revenue Analysis'!G$11)</f>
        <v>7038121.0563496007</v>
      </c>
      <c r="H22" s="101">
        <f>SUMIFS('Data Repository Table'!$J:$J,'Data Repository Table'!$B:$B,'Revenue Analysis'!$B22,'Data Repository Table'!$C:$C,'Revenue Analysis'!$A22,'Data Repository Table'!$G:$G,'Revenue Analysis'!$C22,'Data Repository Table'!$H:$H,'Revenue Analysis'!$D22,'Data Repository Table'!$D:$D,'Revenue Analysis'!H$11)</f>
        <v>6723621.4401904</v>
      </c>
      <c r="I22" s="101">
        <f>SUMIFS('Data Repository Table'!$J:$J,'Data Repository Table'!$B:$B,'Revenue Analysis'!$B22,'Data Repository Table'!$C:$C,'Revenue Analysis'!$A22,'Data Repository Table'!$G:$G,'Revenue Analysis'!$C22,'Data Repository Table'!$H:$H,'Revenue Analysis'!$D22,'Data Repository Table'!$D:$D,'Revenue Analysis'!I$11)</f>
        <v>6085554.1594932005</v>
      </c>
      <c r="J22" s="101">
        <f>SUMIFS('Data Repository Table'!$J:$J,'Data Repository Table'!$B:$B,'Revenue Analysis'!$B22,'Data Repository Table'!$C:$C,'Revenue Analysis'!$A22,'Data Repository Table'!$G:$G,'Revenue Analysis'!$C22,'Data Repository Table'!$H:$H,'Revenue Analysis'!$D22,'Data Repository Table'!$D:$D,'Revenue Analysis'!J$11)</f>
        <v>7063508.6080128001</v>
      </c>
      <c r="K22" s="101">
        <f>SUMIFS('Data Repository Table'!$J:$J,'Data Repository Table'!$B:$B,'Revenue Analysis'!$B22,'Data Repository Table'!$C:$C,'Revenue Analysis'!$A22,'Data Repository Table'!$G:$G,'Revenue Analysis'!$C22,'Data Repository Table'!$H:$H,'Revenue Analysis'!$D22,'Data Repository Table'!$D:$D,'Revenue Analysis'!K$11)</f>
        <v>10181031.35382</v>
      </c>
      <c r="L22" s="101">
        <f>SUMIFS('Data Repository Table'!$J:$J,'Data Repository Table'!$B:$B,'Revenue Analysis'!$B22,'Data Repository Table'!$C:$C,'Revenue Analysis'!$A22,'Data Repository Table'!$G:$G,'Revenue Analysis'!$C22,'Data Repository Table'!$H:$H,'Revenue Analysis'!$D22,'Data Repository Table'!$D:$D,'Revenue Analysis'!L$11)</f>
        <v>9108851.0045340024</v>
      </c>
      <c r="M22" s="101">
        <f>SUMIFS('Data Repository Table'!$J:$J,'Data Repository Table'!$B:$B,'Revenue Analysis'!$B22,'Data Repository Table'!$C:$C,'Revenue Analysis'!$A22,'Data Repository Table'!$G:$G,'Revenue Analysis'!$C22,'Data Repository Table'!$H:$H,'Revenue Analysis'!$D22,'Data Repository Table'!$D:$D,'Revenue Analysis'!M$11)</f>
        <v>8706959.0706009995</v>
      </c>
      <c r="N22" s="101">
        <f>SUMIFS('Data Repository Table'!$J:$J,'Data Repository Table'!$B:$B,'Revenue Analysis'!$B22,'Data Repository Table'!$C:$C,'Revenue Analysis'!$A22,'Data Repository Table'!$G:$G,'Revenue Analysis'!$C22,'Data Repository Table'!$H:$H,'Revenue Analysis'!$D22,'Data Repository Table'!$D:$D,'Revenue Analysis'!N$11)</f>
        <v>8963656.5658535995</v>
      </c>
      <c r="O22" s="101">
        <f>SUMIFS('Data Repository Table'!$J:$J,'Data Repository Table'!$B:$B,'Revenue Analysis'!$B22,'Data Repository Table'!$C:$C,'Revenue Analysis'!$A22,'Data Repository Table'!$G:$G,'Revenue Analysis'!$C22,'Data Repository Table'!$H:$H,'Revenue Analysis'!$D22,'Data Repository Table'!$D:$D,'Revenue Analysis'!O$11)</f>
        <v>6500371.4498448009</v>
      </c>
      <c r="P22" s="101">
        <f>SUMIFS('Data Repository Table'!$J:$J,'Data Repository Table'!$B:$B,'Revenue Analysis'!$B22,'Data Repository Table'!$C:$C,'Revenue Analysis'!$A22,'Data Repository Table'!$G:$G,'Revenue Analysis'!$C22,'Data Repository Table'!$H:$H,'Revenue Analysis'!$D22,'Data Repository Table'!$D:$D,'Revenue Analysis'!P$11)</f>
        <v>7039674.4496856006</v>
      </c>
      <c r="Q22" s="101">
        <f t="shared" si="1"/>
        <v>91617853.041687429</v>
      </c>
    </row>
    <row r="23" spans="1:22" ht="28" customHeight="1" x14ac:dyDescent="0.15">
      <c r="A23" s="93" t="s">
        <v>64</v>
      </c>
      <c r="B23" s="93" t="s">
        <v>0</v>
      </c>
      <c r="C23" s="93" t="s">
        <v>103</v>
      </c>
      <c r="D23" s="93" t="s">
        <v>105</v>
      </c>
      <c r="E23" s="101">
        <f>SUMIFS('Data Repository Table'!$J:$J,'Data Repository Table'!$B:$B,'Revenue Analysis'!$B23,'Data Repository Table'!$C:$C,'Revenue Analysis'!$A23,'Data Repository Table'!$G:$G,'Revenue Analysis'!$C23,'Data Repository Table'!$H:$H,'Revenue Analysis'!$D23,'Data Repository Table'!$D:$D,'Revenue Analysis'!E$11)</f>
        <v>8345189.3485967964</v>
      </c>
      <c r="F23" s="101">
        <f>SUMIFS('Data Repository Table'!$J:$J,'Data Repository Table'!$B:$B,'Revenue Analysis'!$B23,'Data Repository Table'!$C:$C,'Revenue Analysis'!$A23,'Data Repository Table'!$G:$G,'Revenue Analysis'!$C23,'Data Repository Table'!$H:$H,'Revenue Analysis'!$D23,'Data Repository Table'!$D:$D,'Revenue Analysis'!F$11)</f>
        <v>6877139.2138803173</v>
      </c>
      <c r="G23" s="101">
        <f>SUMIFS('Data Repository Table'!$J:$J,'Data Repository Table'!$B:$B,'Revenue Analysis'!$B23,'Data Repository Table'!$C:$C,'Revenue Analysis'!$A23,'Data Repository Table'!$G:$G,'Revenue Analysis'!$C23,'Data Repository Table'!$H:$H,'Revenue Analysis'!$D23,'Data Repository Table'!$D:$D,'Revenue Analysis'!G$11)</f>
        <v>7921767.7688108124</v>
      </c>
      <c r="H23" s="101">
        <f>SUMIFS('Data Repository Table'!$J:$J,'Data Repository Table'!$B:$B,'Revenue Analysis'!$B23,'Data Repository Table'!$C:$C,'Revenue Analysis'!$A23,'Data Repository Table'!$G:$G,'Revenue Analysis'!$C23,'Data Repository Table'!$H:$H,'Revenue Analysis'!$D23,'Data Repository Table'!$D:$D,'Revenue Analysis'!H$11)</f>
        <v>7363626.4295996772</v>
      </c>
      <c r="I23" s="101">
        <f>SUMIFS('Data Repository Table'!$J:$J,'Data Repository Table'!$B:$B,'Revenue Analysis'!$B23,'Data Repository Table'!$C:$C,'Revenue Analysis'!$A23,'Data Repository Table'!$G:$G,'Revenue Analysis'!$C23,'Data Repository Table'!$H:$H,'Revenue Analysis'!$D23,'Data Repository Table'!$D:$D,'Revenue Analysis'!I$11)</f>
        <v>6767339.415299328</v>
      </c>
      <c r="J23" s="101">
        <f>SUMIFS('Data Repository Table'!$J:$J,'Data Repository Table'!$B:$B,'Revenue Analysis'!$B23,'Data Repository Table'!$C:$C,'Revenue Analysis'!$A23,'Data Repository Table'!$G:$G,'Revenue Analysis'!$C23,'Data Repository Table'!$H:$H,'Revenue Analysis'!$D23,'Data Repository Table'!$D:$D,'Revenue Analysis'!J$11)</f>
        <v>7286179.9758775178</v>
      </c>
      <c r="K23" s="101">
        <f>SUMIFS('Data Repository Table'!$J:$J,'Data Repository Table'!$B:$B,'Revenue Analysis'!$B23,'Data Repository Table'!$C:$C,'Revenue Analysis'!$A23,'Data Repository Table'!$G:$G,'Revenue Analysis'!$C23,'Data Repository Table'!$H:$H,'Revenue Analysis'!$D23,'Data Repository Table'!$D:$D,'Revenue Analysis'!K$11)</f>
        <v>10811639.319280196</v>
      </c>
      <c r="L23" s="101">
        <f>SUMIFS('Data Repository Table'!$J:$J,'Data Repository Table'!$B:$B,'Revenue Analysis'!$B23,'Data Repository Table'!$C:$C,'Revenue Analysis'!$A23,'Data Repository Table'!$G:$G,'Revenue Analysis'!$C23,'Data Repository Table'!$H:$H,'Revenue Analysis'!$D23,'Data Repository Table'!$D:$D,'Revenue Analysis'!L$11)</f>
        <v>9904416.3656976465</v>
      </c>
      <c r="M23" s="101">
        <f>SUMIFS('Data Repository Table'!$J:$J,'Data Repository Table'!$B:$B,'Revenue Analysis'!$B23,'Data Repository Table'!$C:$C,'Revenue Analysis'!$A23,'Data Repository Table'!$G:$G,'Revenue Analysis'!$C23,'Data Repository Table'!$H:$H,'Revenue Analysis'!$D23,'Data Repository Table'!$D:$D,'Revenue Analysis'!M$11)</f>
        <v>9243597.1809801944</v>
      </c>
      <c r="N23" s="101">
        <f>SUMIFS('Data Repository Table'!$J:$J,'Data Repository Table'!$B:$B,'Revenue Analysis'!$B23,'Data Repository Table'!$C:$C,'Revenue Analysis'!$A23,'Data Repository Table'!$G:$G,'Revenue Analysis'!$C23,'Data Repository Table'!$H:$H,'Revenue Analysis'!$D23,'Data Repository Table'!$D:$D,'Revenue Analysis'!N$11)</f>
        <v>9669594.7935486902</v>
      </c>
      <c r="O23" s="101">
        <f>SUMIFS('Data Repository Table'!$J:$J,'Data Repository Table'!$B:$B,'Revenue Analysis'!$B23,'Data Repository Table'!$C:$C,'Revenue Analysis'!$A23,'Data Repository Table'!$G:$G,'Revenue Analysis'!$C23,'Data Repository Table'!$H:$H,'Revenue Analysis'!$D23,'Data Repository Table'!$D:$D,'Revenue Analysis'!O$11)</f>
        <v>7110199.7765301578</v>
      </c>
      <c r="P23" s="101">
        <f>SUMIFS('Data Repository Table'!$J:$J,'Data Repository Table'!$B:$B,'Revenue Analysis'!$B23,'Data Repository Table'!$C:$C,'Revenue Analysis'!$A23,'Data Repository Table'!$G:$G,'Revenue Analysis'!$C23,'Data Repository Table'!$H:$H,'Revenue Analysis'!$D23,'Data Repository Table'!$D:$D,'Revenue Analysis'!P$11)</f>
        <v>7740642.5436155368</v>
      </c>
      <c r="Q23" s="101">
        <f t="shared" si="1"/>
        <v>99041332.131716877</v>
      </c>
    </row>
    <row r="24" spans="1:22" s="97" customFormat="1" ht="28" customHeight="1" x14ac:dyDescent="0.15">
      <c r="A24" s="100"/>
      <c r="B24" s="100"/>
      <c r="C24" s="100"/>
      <c r="D24" s="100"/>
    </row>
    <row r="25" spans="1:22" ht="28" customHeight="1" x14ac:dyDescent="0.15">
      <c r="A25" s="93" t="s">
        <v>63</v>
      </c>
      <c r="B25" s="93" t="s">
        <v>0</v>
      </c>
      <c r="C25" s="93" t="s">
        <v>102</v>
      </c>
      <c r="D25" s="93" t="s">
        <v>105</v>
      </c>
      <c r="E25" s="101">
        <f>SUMIFS('Data Repository Table'!$J:$J,'Data Repository Table'!$B:$B,'Revenue Analysis'!$B25,'Data Repository Table'!$C:$C,'Revenue Analysis'!$A25,'Data Repository Table'!$G:$G,'Revenue Analysis'!$C25,'Data Repository Table'!$H:$H,'Revenue Analysis'!$D25,'Data Repository Table'!$D:$D,'Revenue Analysis'!E$11)</f>
        <v>3455449.8702534996</v>
      </c>
      <c r="F25" s="101">
        <f>SUMIFS('Data Repository Table'!$J:$J,'Data Repository Table'!$B:$B,'Revenue Analysis'!$B25,'Data Repository Table'!$C:$C,'Revenue Analysis'!$A25,'Data Repository Table'!$G:$G,'Revenue Analysis'!$C25,'Data Repository Table'!$H:$H,'Revenue Analysis'!$D25,'Data Repository Table'!$D:$D,'Revenue Analysis'!F$11)</f>
        <v>4011344.6280254996</v>
      </c>
      <c r="G25" s="101">
        <f>SUMIFS('Data Repository Table'!$J:$J,'Data Repository Table'!$B:$B,'Revenue Analysis'!$B25,'Data Repository Table'!$C:$C,'Revenue Analysis'!$A25,'Data Repository Table'!$G:$G,'Revenue Analysis'!$C25,'Data Repository Table'!$H:$H,'Revenue Analysis'!$D25,'Data Repository Table'!$D:$D,'Revenue Analysis'!G$11)</f>
        <v>3492547.7698790003</v>
      </c>
      <c r="H25" s="101">
        <f>SUMIFS('Data Repository Table'!$J:$J,'Data Repository Table'!$B:$B,'Revenue Analysis'!$B25,'Data Repository Table'!$C:$C,'Revenue Analysis'!$A25,'Data Repository Table'!$G:$G,'Revenue Analysis'!$C25,'Data Repository Table'!$H:$H,'Revenue Analysis'!$D25,'Data Repository Table'!$D:$D,'Revenue Analysis'!H$11)</f>
        <v>3050044.9592940002</v>
      </c>
      <c r="I25" s="101">
        <f>SUMIFS('Data Repository Table'!$J:$J,'Data Repository Table'!$B:$B,'Revenue Analysis'!$B25,'Data Repository Table'!$C:$C,'Revenue Analysis'!$A25,'Data Repository Table'!$G:$G,'Revenue Analysis'!$C25,'Data Repository Table'!$H:$H,'Revenue Analysis'!$D25,'Data Repository Table'!$D:$D,'Revenue Analysis'!I$11)</f>
        <v>3271599.8211406255</v>
      </c>
      <c r="J25" s="101">
        <f>SUMIFS('Data Repository Table'!$J:$J,'Data Repository Table'!$B:$B,'Revenue Analysis'!$B25,'Data Repository Table'!$C:$C,'Revenue Analysis'!$A25,'Data Repository Table'!$G:$G,'Revenue Analysis'!$C25,'Data Repository Table'!$H:$H,'Revenue Analysis'!$D25,'Data Repository Table'!$D:$D,'Revenue Analysis'!J$11)</f>
        <v>2736998.0268015</v>
      </c>
      <c r="K25" s="101">
        <f>SUMIFS('Data Repository Table'!$J:$J,'Data Repository Table'!$B:$B,'Revenue Analysis'!$B25,'Data Repository Table'!$C:$C,'Revenue Analysis'!$A25,'Data Repository Table'!$G:$G,'Revenue Analysis'!$C25,'Data Repository Table'!$H:$H,'Revenue Analysis'!$D25,'Data Repository Table'!$D:$D,'Revenue Analysis'!K$11)</f>
        <v>4380320.6830004994</v>
      </c>
      <c r="L25" s="101">
        <f>SUMIFS('Data Repository Table'!$J:$J,'Data Repository Table'!$B:$B,'Revenue Analysis'!$B25,'Data Repository Table'!$C:$C,'Revenue Analysis'!$A25,'Data Repository Table'!$G:$G,'Revenue Analysis'!$C25,'Data Repository Table'!$H:$H,'Revenue Analysis'!$D25,'Data Repository Table'!$D:$D,'Revenue Analysis'!L$11)</f>
        <v>4377197.5047570001</v>
      </c>
      <c r="M25" s="101">
        <f>SUMIFS('Data Repository Table'!$J:$J,'Data Repository Table'!$B:$B,'Revenue Analysis'!$B25,'Data Repository Table'!$C:$C,'Revenue Analysis'!$A25,'Data Repository Table'!$G:$G,'Revenue Analysis'!$C25,'Data Repository Table'!$H:$H,'Revenue Analysis'!$D25,'Data Repository Table'!$D:$D,'Revenue Analysis'!M$11)</f>
        <v>3915918.6775548751</v>
      </c>
      <c r="N25" s="101">
        <f>SUMIFS('Data Repository Table'!$J:$J,'Data Repository Table'!$B:$B,'Revenue Analysis'!$B25,'Data Repository Table'!$C:$C,'Revenue Analysis'!$A25,'Data Repository Table'!$G:$G,'Revenue Analysis'!$C25,'Data Repository Table'!$H:$H,'Revenue Analysis'!$D25,'Data Repository Table'!$D:$D,'Revenue Analysis'!N$11)</f>
        <v>4071206.412672</v>
      </c>
      <c r="O25" s="101">
        <f>SUMIFS('Data Repository Table'!$J:$J,'Data Repository Table'!$B:$B,'Revenue Analysis'!$B25,'Data Repository Table'!$C:$C,'Revenue Analysis'!$A25,'Data Repository Table'!$G:$G,'Revenue Analysis'!$C25,'Data Repository Table'!$H:$H,'Revenue Analysis'!$D25,'Data Repository Table'!$D:$D,'Revenue Analysis'!O$11)</f>
        <v>4124855.1520068748</v>
      </c>
      <c r="P25" s="101">
        <f>SUMIFS('Data Repository Table'!$J:$J,'Data Repository Table'!$B:$B,'Revenue Analysis'!$B25,'Data Repository Table'!$C:$C,'Revenue Analysis'!$A25,'Data Repository Table'!$G:$G,'Revenue Analysis'!$C25,'Data Repository Table'!$H:$H,'Revenue Analysis'!$D25,'Data Repository Table'!$D:$D,'Revenue Analysis'!P$11)</f>
        <v>4470779.009754125</v>
      </c>
      <c r="Q25" s="101">
        <f>SUM(E25:P25)</f>
        <v>45358262.515139505</v>
      </c>
    </row>
    <row r="26" spans="1:22" ht="28" customHeight="1" x14ac:dyDescent="0.15">
      <c r="A26" s="93" t="s">
        <v>63</v>
      </c>
      <c r="B26" s="93" t="s">
        <v>0</v>
      </c>
      <c r="C26" s="93" t="s">
        <v>102</v>
      </c>
      <c r="D26" s="93" t="s">
        <v>104</v>
      </c>
      <c r="E26" s="101">
        <f>SUMIFS('Data Repository Table'!$J:$J,'Data Repository Table'!$B:$B,'Revenue Analysis'!$B26,'Data Repository Table'!$C:$C,'Revenue Analysis'!$A26,'Data Repository Table'!$G:$G,'Revenue Analysis'!$C26,'Data Repository Table'!$H:$H,'Revenue Analysis'!$D26,'Data Repository Table'!$D:$D,'Revenue Analysis'!E$11)</f>
        <v>6761476.7906892505</v>
      </c>
      <c r="F26" s="101">
        <f>SUMIFS('Data Repository Table'!$J:$J,'Data Repository Table'!$B:$B,'Revenue Analysis'!$B26,'Data Repository Table'!$C:$C,'Revenue Analysis'!$A26,'Data Repository Table'!$G:$G,'Revenue Analysis'!$C26,'Data Repository Table'!$H:$H,'Revenue Analysis'!$D26,'Data Repository Table'!$D:$D,'Revenue Analysis'!F$11)</f>
        <v>7900920.475749</v>
      </c>
      <c r="G26" s="101">
        <f>SUMIFS('Data Repository Table'!$J:$J,'Data Repository Table'!$B:$B,'Revenue Analysis'!$B26,'Data Repository Table'!$C:$C,'Revenue Analysis'!$A26,'Data Repository Table'!$G:$G,'Revenue Analysis'!$C26,'Data Repository Table'!$H:$H,'Revenue Analysis'!$D26,'Data Repository Table'!$D:$D,'Revenue Analysis'!G$11)</f>
        <v>6857302.8226040006</v>
      </c>
      <c r="H26" s="101">
        <f>SUMIFS('Data Repository Table'!$J:$J,'Data Repository Table'!$B:$B,'Revenue Analysis'!$B26,'Data Repository Table'!$C:$C,'Revenue Analysis'!$A26,'Data Repository Table'!$G:$G,'Revenue Analysis'!$C26,'Data Repository Table'!$H:$H,'Revenue Analysis'!$D26,'Data Repository Table'!$D:$D,'Revenue Analysis'!H$11)</f>
        <v>5868151.9055289999</v>
      </c>
      <c r="I26" s="101">
        <f>SUMIFS('Data Repository Table'!$J:$J,'Data Repository Table'!$B:$B,'Revenue Analysis'!$B26,'Data Repository Table'!$C:$C,'Revenue Analysis'!$A26,'Data Repository Table'!$G:$G,'Revenue Analysis'!$C26,'Data Repository Table'!$H:$H,'Revenue Analysis'!$D26,'Data Repository Table'!$D:$D,'Revenue Analysis'!I$11)</f>
        <v>6426692.7331400001</v>
      </c>
      <c r="J26" s="101">
        <f>SUMIFS('Data Repository Table'!$J:$J,'Data Repository Table'!$B:$B,'Revenue Analysis'!$B26,'Data Repository Table'!$C:$C,'Revenue Analysis'!$A26,'Data Repository Table'!$G:$G,'Revenue Analysis'!$C26,'Data Repository Table'!$H:$H,'Revenue Analysis'!$D26,'Data Repository Table'!$D:$D,'Revenue Analysis'!J$11)</f>
        <v>5504658.7582559995</v>
      </c>
      <c r="K26" s="101">
        <f>SUMIFS('Data Repository Table'!$J:$J,'Data Repository Table'!$B:$B,'Revenue Analysis'!$B26,'Data Repository Table'!$C:$C,'Revenue Analysis'!$A26,'Data Repository Table'!$G:$G,'Revenue Analysis'!$C26,'Data Repository Table'!$H:$H,'Revenue Analysis'!$D26,'Data Repository Table'!$D:$D,'Revenue Analysis'!K$11)</f>
        <v>8312260.3893630002</v>
      </c>
      <c r="L26" s="101">
        <f>SUMIFS('Data Repository Table'!$J:$J,'Data Repository Table'!$B:$B,'Revenue Analysis'!$B26,'Data Repository Table'!$C:$C,'Revenue Analysis'!$A26,'Data Repository Table'!$G:$G,'Revenue Analysis'!$C26,'Data Repository Table'!$H:$H,'Revenue Analysis'!$D26,'Data Repository Table'!$D:$D,'Revenue Analysis'!L$11)</f>
        <v>8631686.2288439982</v>
      </c>
      <c r="M26" s="101">
        <f>SUMIFS('Data Repository Table'!$J:$J,'Data Repository Table'!$B:$B,'Revenue Analysis'!$B26,'Data Repository Table'!$C:$C,'Revenue Analysis'!$A26,'Data Repository Table'!$G:$G,'Revenue Analysis'!$C26,'Data Repository Table'!$H:$H,'Revenue Analysis'!$D26,'Data Repository Table'!$D:$D,'Revenue Analysis'!M$11)</f>
        <v>7818078.6687960001</v>
      </c>
      <c r="N26" s="101">
        <f>SUMIFS('Data Repository Table'!$J:$J,'Data Repository Table'!$B:$B,'Revenue Analysis'!$B26,'Data Repository Table'!$C:$C,'Revenue Analysis'!$A26,'Data Repository Table'!$G:$G,'Revenue Analysis'!$C26,'Data Repository Table'!$H:$H,'Revenue Analysis'!$D26,'Data Repository Table'!$D:$D,'Revenue Analysis'!N$11)</f>
        <v>8546885.6291840002</v>
      </c>
      <c r="O26" s="101">
        <f>SUMIFS('Data Repository Table'!$J:$J,'Data Repository Table'!$B:$B,'Revenue Analysis'!$B26,'Data Repository Table'!$C:$C,'Revenue Analysis'!$A26,'Data Repository Table'!$G:$G,'Revenue Analysis'!$C26,'Data Repository Table'!$H:$H,'Revenue Analysis'!$D26,'Data Repository Table'!$D:$D,'Revenue Analysis'!O$11)</f>
        <v>8495743.4865930006</v>
      </c>
      <c r="P26" s="101">
        <f>SUMIFS('Data Repository Table'!$J:$J,'Data Repository Table'!$B:$B,'Revenue Analysis'!$B26,'Data Repository Table'!$C:$C,'Revenue Analysis'!$A26,'Data Repository Table'!$G:$G,'Revenue Analysis'!$C26,'Data Repository Table'!$H:$H,'Revenue Analysis'!$D26,'Data Repository Table'!$D:$D,'Revenue Analysis'!P$11)</f>
        <v>8825542.3259342499</v>
      </c>
      <c r="Q26" s="101">
        <f t="shared" ref="Q26:Q29" si="2">SUM(E26:P26)</f>
        <v>89949400.214681491</v>
      </c>
    </row>
    <row r="27" spans="1:22" ht="28" customHeight="1" x14ac:dyDescent="0.15">
      <c r="A27" s="93" t="s">
        <v>63</v>
      </c>
      <c r="B27" s="93" t="s">
        <v>0</v>
      </c>
      <c r="C27" s="93" t="s">
        <v>101</v>
      </c>
      <c r="D27" s="93" t="s">
        <v>105</v>
      </c>
      <c r="E27" s="101">
        <f>SUMIFS('Data Repository Table'!$J:$J,'Data Repository Table'!$B:$B,'Revenue Analysis'!$B27,'Data Repository Table'!$C:$C,'Revenue Analysis'!$A27,'Data Repository Table'!$G:$G,'Revenue Analysis'!$C27,'Data Repository Table'!$H:$H,'Revenue Analysis'!$D27,'Data Repository Table'!$D:$D,'Revenue Analysis'!E$11)</f>
        <v>3219382.8042861097</v>
      </c>
      <c r="F27" s="101">
        <f>SUMIFS('Data Repository Table'!$J:$J,'Data Repository Table'!$B:$B,'Revenue Analysis'!$B27,'Data Repository Table'!$C:$C,'Revenue Analysis'!$A27,'Data Repository Table'!$G:$G,'Revenue Analysis'!$C27,'Data Repository Table'!$H:$H,'Revenue Analysis'!$D27,'Data Repository Table'!$D:$D,'Revenue Analysis'!F$11)</f>
        <v>3564328.3132604398</v>
      </c>
      <c r="G27" s="101">
        <f>SUMIFS('Data Repository Table'!$J:$J,'Data Repository Table'!$B:$B,'Revenue Analysis'!$B27,'Data Repository Table'!$C:$C,'Revenue Analysis'!$A27,'Data Repository Table'!$G:$G,'Revenue Analysis'!$C27,'Data Repository Table'!$H:$H,'Revenue Analysis'!$D27,'Data Repository Table'!$D:$D,'Revenue Analysis'!G$11)</f>
        <v>2938702.29071551</v>
      </c>
      <c r="H27" s="101">
        <f>SUMIFS('Data Repository Table'!$J:$J,'Data Repository Table'!$B:$B,'Revenue Analysis'!$B27,'Data Repository Table'!$C:$C,'Revenue Analysis'!$A27,'Data Repository Table'!$G:$G,'Revenue Analysis'!$C27,'Data Repository Table'!$H:$H,'Revenue Analysis'!$D27,'Data Repository Table'!$D:$D,'Revenue Analysis'!H$11)</f>
        <v>2662359.9695902001</v>
      </c>
      <c r="I27" s="101">
        <f>SUMIFS('Data Repository Table'!$J:$J,'Data Repository Table'!$B:$B,'Revenue Analysis'!$B27,'Data Repository Table'!$C:$C,'Revenue Analysis'!$A27,'Data Repository Table'!$G:$G,'Revenue Analysis'!$C27,'Data Repository Table'!$H:$H,'Revenue Analysis'!$D27,'Data Repository Table'!$D:$D,'Revenue Analysis'!I$11)</f>
        <v>2936515.3889175495</v>
      </c>
      <c r="J27" s="101">
        <f>SUMIFS('Data Repository Table'!$J:$J,'Data Repository Table'!$B:$B,'Revenue Analysis'!$B27,'Data Repository Table'!$C:$C,'Revenue Analysis'!$A27,'Data Repository Table'!$G:$G,'Revenue Analysis'!$C27,'Data Repository Table'!$H:$H,'Revenue Analysis'!$D27,'Data Repository Table'!$D:$D,'Revenue Analysis'!J$11)</f>
        <v>2525774.1881248802</v>
      </c>
      <c r="K27" s="101">
        <f>SUMIFS('Data Repository Table'!$J:$J,'Data Repository Table'!$B:$B,'Revenue Analysis'!$B27,'Data Repository Table'!$C:$C,'Revenue Analysis'!$A27,'Data Repository Table'!$G:$G,'Revenue Analysis'!$C27,'Data Repository Table'!$H:$H,'Revenue Analysis'!$D27,'Data Repository Table'!$D:$D,'Revenue Analysis'!K$11)</f>
        <v>3827796.5547637199</v>
      </c>
      <c r="L27" s="101">
        <f>SUMIFS('Data Repository Table'!$J:$J,'Data Repository Table'!$B:$B,'Revenue Analysis'!$B27,'Data Repository Table'!$C:$C,'Revenue Analysis'!$A27,'Data Repository Table'!$G:$G,'Revenue Analysis'!$C27,'Data Repository Table'!$H:$H,'Revenue Analysis'!$D27,'Data Repository Table'!$D:$D,'Revenue Analysis'!L$11)</f>
        <v>3796013.6598522598</v>
      </c>
      <c r="M27" s="101">
        <f>SUMIFS('Data Repository Table'!$J:$J,'Data Repository Table'!$B:$B,'Revenue Analysis'!$B27,'Data Repository Table'!$C:$C,'Revenue Analysis'!$A27,'Data Repository Table'!$G:$G,'Revenue Analysis'!$C27,'Data Repository Table'!$H:$H,'Revenue Analysis'!$D27,'Data Repository Table'!$D:$D,'Revenue Analysis'!M$11)</f>
        <v>3362638.6592934299</v>
      </c>
      <c r="N27" s="101">
        <f>SUMIFS('Data Repository Table'!$J:$J,'Data Repository Table'!$B:$B,'Revenue Analysis'!$B27,'Data Repository Table'!$C:$C,'Revenue Analysis'!$A27,'Data Repository Table'!$G:$G,'Revenue Analysis'!$C27,'Data Repository Table'!$H:$H,'Revenue Analysis'!$D27,'Data Repository Table'!$D:$D,'Revenue Analysis'!N$11)</f>
        <v>3534408.45463552</v>
      </c>
      <c r="O27" s="101">
        <f>SUMIFS('Data Repository Table'!$J:$J,'Data Repository Table'!$B:$B,'Revenue Analysis'!$B27,'Data Repository Table'!$C:$C,'Revenue Analysis'!$A27,'Data Repository Table'!$G:$G,'Revenue Analysis'!$C27,'Data Repository Table'!$H:$H,'Revenue Analysis'!$D27,'Data Repository Table'!$D:$D,'Revenue Analysis'!O$11)</f>
        <v>3645776.3815614898</v>
      </c>
      <c r="P27" s="101">
        <f>SUMIFS('Data Repository Table'!$J:$J,'Data Repository Table'!$B:$B,'Revenue Analysis'!$B27,'Data Repository Table'!$C:$C,'Revenue Analysis'!$A27,'Data Repository Table'!$G:$G,'Revenue Analysis'!$C27,'Data Repository Table'!$H:$H,'Revenue Analysis'!$D27,'Data Repository Table'!$D:$D,'Revenue Analysis'!P$11)</f>
        <v>3852687.8241032502</v>
      </c>
      <c r="Q27" s="101">
        <f t="shared" si="2"/>
        <v>39866384.48910436</v>
      </c>
    </row>
    <row r="28" spans="1:22" ht="28" customHeight="1" x14ac:dyDescent="0.15">
      <c r="A28" s="93" t="s">
        <v>63</v>
      </c>
      <c r="B28" s="93" t="s">
        <v>0</v>
      </c>
      <c r="C28" s="93" t="s">
        <v>101</v>
      </c>
      <c r="D28" s="93" t="s">
        <v>104</v>
      </c>
      <c r="E28" s="101">
        <f>SUMIFS('Data Repository Table'!$J:$J,'Data Repository Table'!$B:$B,'Revenue Analysis'!$B28,'Data Repository Table'!$C:$C,'Revenue Analysis'!$A28,'Data Repository Table'!$G:$G,'Revenue Analysis'!$C28,'Data Repository Table'!$H:$H,'Revenue Analysis'!$D28,'Data Repository Table'!$D:$D,'Revenue Analysis'!E$11)</f>
        <v>5712124.9828201998</v>
      </c>
      <c r="F28" s="101">
        <f>SUMIFS('Data Repository Table'!$J:$J,'Data Repository Table'!$B:$B,'Revenue Analysis'!$B28,'Data Repository Table'!$C:$C,'Revenue Analysis'!$A28,'Data Repository Table'!$G:$G,'Revenue Analysis'!$C28,'Data Repository Table'!$H:$H,'Revenue Analysis'!$D28,'Data Repository Table'!$D:$D,'Revenue Analysis'!F$11)</f>
        <v>4260894.3644185998</v>
      </c>
      <c r="G28" s="101">
        <f>SUMIFS('Data Repository Table'!$J:$J,'Data Repository Table'!$B:$B,'Revenue Analysis'!$B28,'Data Repository Table'!$C:$C,'Revenue Analysis'!$A28,'Data Repository Table'!$G:$G,'Revenue Analysis'!$C28,'Data Repository Table'!$H:$H,'Revenue Analysis'!$D28,'Data Repository Table'!$D:$D,'Revenue Analysis'!G$11)</f>
        <v>7666706.093892999</v>
      </c>
      <c r="H28" s="101">
        <f>SUMIFS('Data Repository Table'!$J:$J,'Data Repository Table'!$B:$B,'Revenue Analysis'!$B28,'Data Repository Table'!$C:$C,'Revenue Analysis'!$A28,'Data Repository Table'!$G:$G,'Revenue Analysis'!$C28,'Data Repository Table'!$H:$H,'Revenue Analysis'!$D28,'Data Repository Table'!$D:$D,'Revenue Analysis'!H$11)</f>
        <v>6739956.4482977996</v>
      </c>
      <c r="I28" s="101">
        <f>SUMIFS('Data Repository Table'!$J:$J,'Data Repository Table'!$B:$B,'Revenue Analysis'!$B28,'Data Repository Table'!$C:$C,'Revenue Analysis'!$A28,'Data Repository Table'!$G:$G,'Revenue Analysis'!$C28,'Data Repository Table'!$H:$H,'Revenue Analysis'!$D28,'Data Repository Table'!$D:$D,'Revenue Analysis'!I$11)</f>
        <v>5221621.8360960009</v>
      </c>
      <c r="J28" s="101">
        <f>SUMIFS('Data Repository Table'!$J:$J,'Data Repository Table'!$B:$B,'Revenue Analysis'!$B28,'Data Repository Table'!$C:$C,'Revenue Analysis'!$A28,'Data Repository Table'!$G:$G,'Revenue Analysis'!$C28,'Data Repository Table'!$H:$H,'Revenue Analysis'!$D28,'Data Repository Table'!$D:$D,'Revenue Analysis'!J$11)</f>
        <v>6640067.7479008008</v>
      </c>
      <c r="K28" s="101">
        <f>SUMIFS('Data Repository Table'!$J:$J,'Data Repository Table'!$B:$B,'Revenue Analysis'!$B28,'Data Repository Table'!$C:$C,'Revenue Analysis'!$A28,'Data Repository Table'!$G:$G,'Revenue Analysis'!$C28,'Data Repository Table'!$H:$H,'Revenue Analysis'!$D28,'Data Repository Table'!$D:$D,'Revenue Analysis'!K$11)</f>
        <v>7084247.3076648004</v>
      </c>
      <c r="L28" s="101">
        <f>SUMIFS('Data Repository Table'!$J:$J,'Data Repository Table'!$B:$B,'Revenue Analysis'!$B28,'Data Repository Table'!$C:$C,'Revenue Analysis'!$A28,'Data Repository Table'!$G:$G,'Revenue Analysis'!$C28,'Data Repository Table'!$H:$H,'Revenue Analysis'!$D28,'Data Repository Table'!$D:$D,'Revenue Analysis'!L$11)</f>
        <v>7143053.4210588001</v>
      </c>
      <c r="M28" s="101">
        <f>SUMIFS('Data Repository Table'!$J:$J,'Data Repository Table'!$B:$B,'Revenue Analysis'!$B28,'Data Repository Table'!$C:$C,'Revenue Analysis'!$A28,'Data Repository Table'!$G:$G,'Revenue Analysis'!$C28,'Data Repository Table'!$H:$H,'Revenue Analysis'!$D28,'Data Repository Table'!$D:$D,'Revenue Analysis'!M$11)</f>
        <v>6036210.8595684003</v>
      </c>
      <c r="N28" s="101">
        <f>SUMIFS('Data Repository Table'!$J:$J,'Data Repository Table'!$B:$B,'Revenue Analysis'!$B28,'Data Repository Table'!$C:$C,'Revenue Analysis'!$A28,'Data Repository Table'!$G:$G,'Revenue Analysis'!$C28,'Data Repository Table'!$H:$H,'Revenue Analysis'!$D28,'Data Repository Table'!$D:$D,'Revenue Analysis'!N$11)</f>
        <v>6426197.1902464014</v>
      </c>
      <c r="O28" s="101">
        <f>SUMIFS('Data Repository Table'!$J:$J,'Data Repository Table'!$B:$B,'Revenue Analysis'!$B28,'Data Repository Table'!$C:$C,'Revenue Analysis'!$A28,'Data Repository Table'!$G:$G,'Revenue Analysis'!$C28,'Data Repository Table'!$H:$H,'Revenue Analysis'!$D28,'Data Repository Table'!$D:$D,'Revenue Analysis'!O$11)</f>
        <v>6681587.6254644003</v>
      </c>
      <c r="P28" s="101">
        <f>SUMIFS('Data Repository Table'!$J:$J,'Data Repository Table'!$B:$B,'Revenue Analysis'!$B28,'Data Repository Table'!$C:$C,'Revenue Analysis'!$A28,'Data Repository Table'!$G:$G,'Revenue Analysis'!$C28,'Data Repository Table'!$H:$H,'Revenue Analysis'!$D28,'Data Repository Table'!$D:$D,'Revenue Analysis'!P$11)</f>
        <v>6895199.3880813997</v>
      </c>
      <c r="Q28" s="101">
        <f t="shared" si="2"/>
        <v>76507867.265510604</v>
      </c>
    </row>
    <row r="29" spans="1:22" ht="28" customHeight="1" x14ac:dyDescent="0.15">
      <c r="A29" s="93" t="s">
        <v>63</v>
      </c>
      <c r="B29" s="93" t="s">
        <v>0</v>
      </c>
      <c r="C29" s="93" t="s">
        <v>103</v>
      </c>
      <c r="D29" s="93" t="s">
        <v>105</v>
      </c>
      <c r="E29" s="101">
        <f>SUMIFS('Data Repository Table'!$J:$J,'Data Repository Table'!$B:$B,'Revenue Analysis'!$B29,'Data Repository Table'!$C:$C,'Revenue Analysis'!$A29,'Data Repository Table'!$G:$G,'Revenue Analysis'!$C29,'Data Repository Table'!$H:$H,'Revenue Analysis'!$D29,'Data Repository Table'!$D:$D,'Revenue Analysis'!E$11)</f>
        <v>6121091.710768193</v>
      </c>
      <c r="F29" s="101">
        <f>SUMIFS('Data Repository Table'!$J:$J,'Data Repository Table'!$B:$B,'Revenue Analysis'!$B29,'Data Repository Table'!$C:$C,'Revenue Analysis'!$A29,'Data Repository Table'!$G:$G,'Revenue Analysis'!$C29,'Data Repository Table'!$H:$H,'Revenue Analysis'!$D29,'Data Repository Table'!$D:$D,'Revenue Analysis'!F$11)</f>
        <v>6981074.425933063</v>
      </c>
      <c r="G29" s="101">
        <f>SUMIFS('Data Repository Table'!$J:$J,'Data Repository Table'!$B:$B,'Revenue Analysis'!$B29,'Data Repository Table'!$C:$C,'Revenue Analysis'!$A29,'Data Repository Table'!$G:$G,'Revenue Analysis'!$C29,'Data Repository Table'!$H:$H,'Revenue Analysis'!$D29,'Data Repository Table'!$D:$D,'Revenue Analysis'!G$11)</f>
        <v>6013028.0012531783</v>
      </c>
      <c r="H29" s="101">
        <f>SUMIFS('Data Repository Table'!$J:$J,'Data Repository Table'!$B:$B,'Revenue Analysis'!$B29,'Data Repository Table'!$C:$C,'Revenue Analysis'!$A29,'Data Repository Table'!$G:$G,'Revenue Analysis'!$C29,'Data Repository Table'!$H:$H,'Revenue Analysis'!$D29,'Data Repository Table'!$D:$D,'Revenue Analysis'!H$11)</f>
        <v>5172698.3917608988</v>
      </c>
      <c r="I29" s="101">
        <f>SUMIFS('Data Repository Table'!$J:$J,'Data Repository Table'!$B:$B,'Revenue Analysis'!$B29,'Data Repository Table'!$C:$C,'Revenue Analysis'!$A29,'Data Repository Table'!$G:$G,'Revenue Analysis'!$C29,'Data Repository Table'!$H:$H,'Revenue Analysis'!$D29,'Data Repository Table'!$D:$D,'Revenue Analysis'!I$11)</f>
        <v>5709749.480128699</v>
      </c>
      <c r="J29" s="101">
        <f>SUMIFS('Data Repository Table'!$J:$J,'Data Repository Table'!$B:$B,'Revenue Analysis'!$B29,'Data Repository Table'!$C:$C,'Revenue Analysis'!$A29,'Data Repository Table'!$G:$G,'Revenue Analysis'!$C29,'Data Repository Table'!$H:$H,'Revenue Analysis'!$D29,'Data Repository Table'!$D:$D,'Revenue Analysis'!J$11)</f>
        <v>4895613.0510823186</v>
      </c>
      <c r="K29" s="101">
        <f>SUMIFS('Data Repository Table'!$J:$J,'Data Repository Table'!$B:$B,'Revenue Analysis'!$B29,'Data Repository Table'!$C:$C,'Revenue Analysis'!$A29,'Data Repository Table'!$G:$G,'Revenue Analysis'!$C29,'Data Repository Table'!$H:$H,'Revenue Analysis'!$D29,'Data Repository Table'!$D:$D,'Revenue Analysis'!K$11)</f>
        <v>7221076.6579060182</v>
      </c>
      <c r="L29" s="101">
        <f>SUMIFS('Data Repository Table'!$J:$J,'Data Repository Table'!$B:$B,'Revenue Analysis'!$B29,'Data Repository Table'!$C:$C,'Revenue Analysis'!$A29,'Data Repository Table'!$G:$G,'Revenue Analysis'!$C29,'Data Repository Table'!$H:$H,'Revenue Analysis'!$D29,'Data Repository Table'!$D:$D,'Revenue Analysis'!L$11)</f>
        <v>7643731.5409311112</v>
      </c>
      <c r="M29" s="101">
        <f>SUMIFS('Data Repository Table'!$J:$J,'Data Repository Table'!$B:$B,'Revenue Analysis'!$B29,'Data Repository Table'!$C:$C,'Revenue Analysis'!$A29,'Data Repository Table'!$G:$G,'Revenue Analysis'!$C29,'Data Repository Table'!$H:$H,'Revenue Analysis'!$D29,'Data Repository Table'!$D:$D,'Revenue Analysis'!M$11)</f>
        <v>6618069.6348301172</v>
      </c>
      <c r="N29" s="101">
        <f>SUMIFS('Data Repository Table'!$J:$J,'Data Repository Table'!$B:$B,'Revenue Analysis'!$B29,'Data Repository Table'!$C:$C,'Revenue Analysis'!$A29,'Data Repository Table'!$G:$G,'Revenue Analysis'!$C29,'Data Repository Table'!$H:$H,'Revenue Analysis'!$D29,'Data Repository Table'!$D:$D,'Revenue Analysis'!N$11)</f>
        <v>7201500.6682214383</v>
      </c>
      <c r="O29" s="101">
        <f>SUMIFS('Data Repository Table'!$J:$J,'Data Repository Table'!$B:$B,'Revenue Analysis'!$B29,'Data Repository Table'!$C:$C,'Revenue Analysis'!$A29,'Data Repository Table'!$G:$G,'Revenue Analysis'!$C29,'Data Repository Table'!$H:$H,'Revenue Analysis'!$D29,'Data Repository Table'!$D:$D,'Revenue Analysis'!O$11)</f>
        <v>5989219.9409775957</v>
      </c>
      <c r="P29" s="101">
        <f>SUMIFS('Data Repository Table'!$J:$J,'Data Repository Table'!$B:$B,'Revenue Analysis'!$B29,'Data Repository Table'!$C:$C,'Revenue Analysis'!$A29,'Data Repository Table'!$G:$G,'Revenue Analysis'!$C29,'Data Repository Table'!$H:$H,'Revenue Analysis'!$D29,'Data Repository Table'!$D:$D,'Revenue Analysis'!P$11)</f>
        <v>6294395.3084002845</v>
      </c>
      <c r="Q29" s="101">
        <f t="shared" si="2"/>
        <v>75861248.812192932</v>
      </c>
    </row>
    <row r="31" spans="1:22" s="105" customFormat="1" ht="40.5" customHeight="1" x14ac:dyDescent="0.2">
      <c r="A31" s="205" t="s">
        <v>109</v>
      </c>
      <c r="B31" s="206"/>
      <c r="C31" s="206"/>
      <c r="D31" s="206"/>
      <c r="E31" s="206"/>
      <c r="F31" s="206"/>
      <c r="G31" s="206"/>
      <c r="H31" s="206"/>
      <c r="I31" s="206"/>
      <c r="J31" s="206"/>
      <c r="K31" s="206"/>
      <c r="L31" s="206"/>
      <c r="M31" s="206"/>
      <c r="N31" s="206"/>
      <c r="O31" s="206"/>
      <c r="P31" s="206"/>
      <c r="Q31" s="206"/>
      <c r="R31" s="206"/>
      <c r="S31" s="206"/>
      <c r="T31" s="206"/>
      <c r="U31" s="206"/>
      <c r="V31" s="96"/>
    </row>
    <row r="32" spans="1:22" s="105" customFormat="1" ht="28" customHeight="1" x14ac:dyDescent="0.2">
      <c r="A32" s="205" t="s">
        <v>113</v>
      </c>
      <c r="B32" s="207"/>
      <c r="C32" s="207"/>
      <c r="D32" s="207"/>
      <c r="E32" s="207"/>
      <c r="F32" s="207"/>
      <c r="G32" s="207"/>
      <c r="H32" s="207"/>
      <c r="I32" s="207"/>
      <c r="J32" s="207"/>
      <c r="K32" s="207"/>
      <c r="L32" s="207"/>
      <c r="M32" s="207"/>
      <c r="N32" s="207"/>
      <c r="O32" s="207"/>
      <c r="P32" s="207"/>
      <c r="Q32" s="207"/>
      <c r="R32" s="207"/>
      <c r="S32" s="207"/>
      <c r="T32" s="207"/>
      <c r="U32" s="207"/>
      <c r="V32" s="207"/>
    </row>
    <row r="33" spans="1:17" s="97" customFormat="1" ht="28" customHeight="1" x14ac:dyDescent="0.15">
      <c r="A33" s="98" t="s">
        <v>46</v>
      </c>
      <c r="B33" s="98" t="s">
        <v>99</v>
      </c>
      <c r="C33" s="98" t="s">
        <v>111</v>
      </c>
      <c r="E33" s="99">
        <v>41456</v>
      </c>
      <c r="F33" s="99">
        <v>41487</v>
      </c>
      <c r="G33" s="99">
        <v>41518</v>
      </c>
      <c r="H33" s="99">
        <v>41548</v>
      </c>
      <c r="I33" s="99">
        <v>41579</v>
      </c>
      <c r="J33" s="99">
        <v>41609</v>
      </c>
      <c r="K33" s="99">
        <v>41640</v>
      </c>
      <c r="L33" s="99">
        <v>41671</v>
      </c>
      <c r="M33" s="99">
        <v>41699</v>
      </c>
      <c r="N33" s="99">
        <v>41730</v>
      </c>
      <c r="O33" s="99">
        <v>41760</v>
      </c>
      <c r="P33" s="99">
        <v>41791</v>
      </c>
    </row>
    <row r="34" spans="1:17" s="97" customFormat="1" ht="28" customHeight="1" x14ac:dyDescent="0.15">
      <c r="A34" s="98"/>
      <c r="B34" s="98"/>
      <c r="C34" s="98"/>
      <c r="Q34" s="109" t="s">
        <v>21</v>
      </c>
    </row>
    <row r="35" spans="1:17" ht="28" customHeight="1" x14ac:dyDescent="0.15">
      <c r="A35" s="93" t="s">
        <v>51</v>
      </c>
      <c r="B35" s="93" t="s">
        <v>0</v>
      </c>
      <c r="C35" s="93" t="s">
        <v>102</v>
      </c>
      <c r="D35" s="92" t="str">
        <f>A35&amp;" "&amp;C35</f>
        <v>Kootha 001 Private Water Hedge Sales</v>
      </c>
      <c r="E35" s="101">
        <f>SUMIFS('Data Repository Table'!$J:$J,'Data Repository Table'!$C:$C,'Revenue Analysis'!$A35,'Data Repository Table'!$B:$B,'Revenue Analysis'!$B35,'Data Repository Table'!$G:$G,'Revenue Analysis'!$C35,'Data Repository Table'!$D:$D,'Revenue Analysis'!E$33)</f>
        <v>6113596.7664126586</v>
      </c>
      <c r="F35" s="101">
        <f>SUMIFS('Data Repository Table'!$J:$J,'Data Repository Table'!$C:$C,'Revenue Analysis'!$A35,'Data Repository Table'!$B:$B,'Revenue Analysis'!$B35,'Data Repository Table'!$G:$G,'Revenue Analysis'!$C35,'Data Repository Table'!$D:$D,'Revenue Analysis'!F$33)</f>
        <v>6126278.0730411047</v>
      </c>
      <c r="G35" s="101">
        <f>SUMIFS('Data Repository Table'!$J:$J,'Data Repository Table'!$C:$C,'Revenue Analysis'!$A35,'Data Repository Table'!$B:$B,'Revenue Analysis'!$B35,'Data Repository Table'!$G:$G,'Revenue Analysis'!$C35,'Data Repository Table'!$D:$D,'Revenue Analysis'!G$33)</f>
        <v>5562195.6484017</v>
      </c>
      <c r="H35" s="101">
        <f>SUMIFS('Data Repository Table'!$J:$J,'Data Repository Table'!$C:$C,'Revenue Analysis'!$A35,'Data Repository Table'!$B:$B,'Revenue Analysis'!$B35,'Data Repository Table'!$G:$G,'Revenue Analysis'!$C35,'Data Repository Table'!$D:$D,'Revenue Analysis'!H$33)</f>
        <v>5369407.1304479195</v>
      </c>
      <c r="I35" s="101">
        <f>SUMIFS('Data Repository Table'!$J:$J,'Data Repository Table'!$C:$C,'Revenue Analysis'!$A35,'Data Repository Table'!$B:$B,'Revenue Analysis'!$B35,'Data Repository Table'!$G:$G,'Revenue Analysis'!$C35,'Data Repository Table'!$D:$D,'Revenue Analysis'!I$33)</f>
        <v>5845945.9995521195</v>
      </c>
      <c r="J35" s="101">
        <f>SUMIFS('Data Repository Table'!$J:$J,'Data Repository Table'!$C:$C,'Revenue Analysis'!$A35,'Data Repository Table'!$B:$B,'Revenue Analysis'!$B35,'Data Repository Table'!$G:$G,'Revenue Analysis'!$C35,'Data Repository Table'!$D:$D,'Revenue Analysis'!J$33)</f>
        <v>5738215.1614196859</v>
      </c>
      <c r="K35" s="101">
        <f>SUMIFS('Data Repository Table'!$J:$J,'Data Repository Table'!$C:$C,'Revenue Analysis'!$A35,'Data Repository Table'!$B:$B,'Revenue Analysis'!$B35,'Data Repository Table'!$G:$G,'Revenue Analysis'!$C35,'Data Repository Table'!$D:$D,'Revenue Analysis'!K$33)</f>
        <v>8214955.1162358392</v>
      </c>
      <c r="L35" s="101">
        <f>SUMIFS('Data Repository Table'!$J:$J,'Data Repository Table'!$C:$C,'Revenue Analysis'!$A35,'Data Repository Table'!$B:$B,'Revenue Analysis'!$B35,'Data Repository Table'!$G:$G,'Revenue Analysis'!$C35,'Data Repository Table'!$D:$D,'Revenue Analysis'!L$33)</f>
        <v>7181313.3444849299</v>
      </c>
      <c r="M35" s="101">
        <f>SUMIFS('Data Repository Table'!$J:$J,'Data Repository Table'!$C:$C,'Revenue Analysis'!$A35,'Data Repository Table'!$B:$B,'Revenue Analysis'!$B35,'Data Repository Table'!$G:$G,'Revenue Analysis'!$C35,'Data Repository Table'!$D:$D,'Revenue Analysis'!M$33)</f>
        <v>7839951.9285082445</v>
      </c>
      <c r="N35" s="101">
        <f>SUMIFS('Data Repository Table'!$J:$J,'Data Repository Table'!$C:$C,'Revenue Analysis'!$A35,'Data Repository Table'!$B:$B,'Revenue Analysis'!$B35,'Data Repository Table'!$G:$G,'Revenue Analysis'!$C35,'Data Repository Table'!$D:$D,'Revenue Analysis'!N$33)</f>
        <v>5651884.5661009727</v>
      </c>
      <c r="O35" s="101">
        <f>SUMIFS('Data Repository Table'!$J:$J,'Data Repository Table'!$C:$C,'Revenue Analysis'!$A35,'Data Repository Table'!$B:$B,'Revenue Analysis'!$B35,'Data Repository Table'!$G:$G,'Revenue Analysis'!$C35,'Data Repository Table'!$D:$D,'Revenue Analysis'!O$33)</f>
        <v>5642268.3184166243</v>
      </c>
      <c r="P35" s="101">
        <f>SUMIFS('Data Repository Table'!$J:$J,'Data Repository Table'!$C:$C,'Revenue Analysis'!$A35,'Data Repository Table'!$B:$B,'Revenue Analysis'!$B35,'Data Repository Table'!$G:$G,'Revenue Analysis'!$C35,'Data Repository Table'!$D:$D,'Revenue Analysis'!P$33)</f>
        <v>5638351.7631068956</v>
      </c>
      <c r="Q35" s="101">
        <f>SUM(E35:P35)</f>
        <v>74924363.816128701</v>
      </c>
    </row>
    <row r="36" spans="1:17" ht="28" customHeight="1" x14ac:dyDescent="0.15">
      <c r="A36" s="93" t="s">
        <v>51</v>
      </c>
      <c r="B36" s="93" t="s">
        <v>0</v>
      </c>
      <c r="C36" s="93" t="s">
        <v>101</v>
      </c>
      <c r="D36" s="164" t="str">
        <f t="shared" ref="D36:D43" si="3">A36&amp;" "&amp;C36</f>
        <v>Kootha 002 Public Sales</v>
      </c>
      <c r="E36" s="101">
        <f>SUMIFS('Data Repository Table'!$J:$J,'Data Repository Table'!$C:$C,'Revenue Analysis'!$A36,'Data Repository Table'!$B:$B,'Revenue Analysis'!$B36,'Data Repository Table'!$G:$G,'Revenue Analysis'!$C36,'Data Repository Table'!$D:$D,'Revenue Analysis'!E$33)</f>
        <v>3047850.7247251375</v>
      </c>
      <c r="F36" s="101">
        <f>SUMIFS('Data Repository Table'!$J:$J,'Data Repository Table'!$C:$C,'Revenue Analysis'!$A36,'Data Repository Table'!$B:$B,'Revenue Analysis'!$B36,'Data Repository Table'!$G:$G,'Revenue Analysis'!$C36,'Data Repository Table'!$D:$D,'Revenue Analysis'!F$33)</f>
        <v>2968499.8509645658</v>
      </c>
      <c r="G36" s="101">
        <f>SUMIFS('Data Repository Table'!$J:$J,'Data Repository Table'!$C:$C,'Revenue Analysis'!$A36,'Data Repository Table'!$B:$B,'Revenue Analysis'!$B36,'Data Repository Table'!$G:$G,'Revenue Analysis'!$C36,'Data Repository Table'!$D:$D,'Revenue Analysis'!G$33)</f>
        <v>2683177.3467646744</v>
      </c>
      <c r="H36" s="101">
        <f>SUMIFS('Data Repository Table'!$J:$J,'Data Repository Table'!$C:$C,'Revenue Analysis'!$A36,'Data Repository Table'!$B:$B,'Revenue Analysis'!$B36,'Data Repository Table'!$G:$G,'Revenue Analysis'!$C36,'Data Repository Table'!$D:$D,'Revenue Analysis'!H$33)</f>
        <v>2672638.4278051504</v>
      </c>
      <c r="I36" s="101">
        <f>SUMIFS('Data Repository Table'!$J:$J,'Data Repository Table'!$C:$C,'Revenue Analysis'!$A36,'Data Repository Table'!$B:$B,'Revenue Analysis'!$B36,'Data Repository Table'!$G:$G,'Revenue Analysis'!$C36,'Data Repository Table'!$D:$D,'Revenue Analysis'!I$33)</f>
        <v>2775194.2505728356</v>
      </c>
      <c r="J36" s="101">
        <f>SUMIFS('Data Repository Table'!$J:$J,'Data Repository Table'!$C:$C,'Revenue Analysis'!$A36,'Data Repository Table'!$B:$B,'Revenue Analysis'!$B36,'Data Repository Table'!$G:$G,'Revenue Analysis'!$C36,'Data Repository Table'!$D:$D,'Revenue Analysis'!J$33)</f>
        <v>2796485.8129307665</v>
      </c>
      <c r="K36" s="101">
        <f>SUMIFS('Data Repository Table'!$J:$J,'Data Repository Table'!$C:$C,'Revenue Analysis'!$A36,'Data Repository Table'!$B:$B,'Revenue Analysis'!$B36,'Data Repository Table'!$G:$G,'Revenue Analysis'!$C36,'Data Repository Table'!$D:$D,'Revenue Analysis'!K$33)</f>
        <v>3976718.8978330484</v>
      </c>
      <c r="L36" s="101">
        <f>SUMIFS('Data Repository Table'!$J:$J,'Data Repository Table'!$C:$C,'Revenue Analysis'!$A36,'Data Repository Table'!$B:$B,'Revenue Analysis'!$B36,'Data Repository Table'!$G:$G,'Revenue Analysis'!$C36,'Data Repository Table'!$D:$D,'Revenue Analysis'!L$33)</f>
        <v>3542173.3877843264</v>
      </c>
      <c r="M36" s="101">
        <f>SUMIFS('Data Repository Table'!$J:$J,'Data Repository Table'!$C:$C,'Revenue Analysis'!$A36,'Data Repository Table'!$B:$B,'Revenue Analysis'!$B36,'Data Repository Table'!$G:$G,'Revenue Analysis'!$C36,'Data Repository Table'!$D:$D,'Revenue Analysis'!M$33)</f>
        <v>3790198.8694556733</v>
      </c>
      <c r="N36" s="101">
        <f>SUMIFS('Data Repository Table'!$J:$J,'Data Repository Table'!$C:$C,'Revenue Analysis'!$A36,'Data Repository Table'!$B:$B,'Revenue Analysis'!$B36,'Data Repository Table'!$G:$G,'Revenue Analysis'!$C36,'Data Repository Table'!$D:$D,'Revenue Analysis'!N$33)</f>
        <v>2769635.2802678882</v>
      </c>
      <c r="O36" s="101">
        <f>SUMIFS('Data Repository Table'!$J:$J,'Data Repository Table'!$C:$C,'Revenue Analysis'!$A36,'Data Repository Table'!$B:$B,'Revenue Analysis'!$B36,'Data Repository Table'!$G:$G,'Revenue Analysis'!$C36,'Data Repository Table'!$D:$D,'Revenue Analysis'!O$33)</f>
        <v>2806397.0221134219</v>
      </c>
      <c r="P36" s="101">
        <f>SUMIFS('Data Repository Table'!$J:$J,'Data Repository Table'!$C:$C,'Revenue Analysis'!$A36,'Data Repository Table'!$B:$B,'Revenue Analysis'!$B36,'Data Repository Table'!$G:$G,'Revenue Analysis'!$C36,'Data Repository Table'!$D:$D,'Revenue Analysis'!P$33)</f>
        <v>2711660.3998672068</v>
      </c>
      <c r="Q36" s="101">
        <f t="shared" ref="Q36:Q43" si="4">SUM(E36:P36)</f>
        <v>36540630.271084689</v>
      </c>
    </row>
    <row r="37" spans="1:17" ht="28" customHeight="1" x14ac:dyDescent="0.15">
      <c r="A37" s="93" t="s">
        <v>51</v>
      </c>
      <c r="B37" s="93" t="s">
        <v>0</v>
      </c>
      <c r="C37" s="93" t="s">
        <v>103</v>
      </c>
      <c r="D37" s="164" t="str">
        <f t="shared" si="3"/>
        <v>Kootha 003 Residential Sales</v>
      </c>
      <c r="E37" s="101">
        <f>SUMIFS('Data Repository Table'!$J:$J,'Data Repository Table'!$C:$C,'Revenue Analysis'!$A37,'Data Repository Table'!$B:$B,'Revenue Analysis'!$B37,'Data Repository Table'!$G:$G,'Revenue Analysis'!$C37,'Data Repository Table'!$D:$D,'Revenue Analysis'!E$33)</f>
        <v>2594165.10190068</v>
      </c>
      <c r="F37" s="101">
        <f>SUMIFS('Data Repository Table'!$J:$J,'Data Repository Table'!$C:$C,'Revenue Analysis'!$A37,'Data Repository Table'!$B:$B,'Revenue Analysis'!$B37,'Data Repository Table'!$G:$G,'Revenue Analysis'!$C37,'Data Repository Table'!$D:$D,'Revenue Analysis'!F$33)</f>
        <v>2495712.971417204</v>
      </c>
      <c r="G37" s="101">
        <f>SUMIFS('Data Repository Table'!$J:$J,'Data Repository Table'!$C:$C,'Revenue Analysis'!$A37,'Data Repository Table'!$B:$B,'Revenue Analysis'!$B37,'Data Repository Table'!$G:$G,'Revenue Analysis'!$C37,'Data Repository Table'!$D:$D,'Revenue Analysis'!G$33)</f>
        <v>2414396.3628338398</v>
      </c>
      <c r="H37" s="101">
        <f>SUMIFS('Data Repository Table'!$J:$J,'Data Repository Table'!$C:$C,'Revenue Analysis'!$A37,'Data Repository Table'!$B:$B,'Revenue Analysis'!$B37,'Data Repository Table'!$G:$G,'Revenue Analysis'!$C37,'Data Repository Table'!$D:$D,'Revenue Analysis'!H$33)</f>
        <v>2324723.0321268803</v>
      </c>
      <c r="I37" s="101">
        <f>SUMIFS('Data Repository Table'!$J:$J,'Data Repository Table'!$C:$C,'Revenue Analysis'!$A37,'Data Repository Table'!$B:$B,'Revenue Analysis'!$B37,'Data Repository Table'!$G:$G,'Revenue Analysis'!$C37,'Data Repository Table'!$D:$D,'Revenue Analysis'!I$33)</f>
        <v>2434007.4616685519</v>
      </c>
      <c r="J37" s="101">
        <f>SUMIFS('Data Repository Table'!$J:$J,'Data Repository Table'!$C:$C,'Revenue Analysis'!$A37,'Data Repository Table'!$B:$B,'Revenue Analysis'!$B37,'Data Repository Table'!$G:$G,'Revenue Analysis'!$C37,'Data Repository Table'!$D:$D,'Revenue Analysis'!J$33)</f>
        <v>2309711.1684486847</v>
      </c>
      <c r="K37" s="101">
        <f>SUMIFS('Data Repository Table'!$J:$J,'Data Repository Table'!$C:$C,'Revenue Analysis'!$A37,'Data Repository Table'!$B:$B,'Revenue Analysis'!$B37,'Data Repository Table'!$G:$G,'Revenue Analysis'!$C37,'Data Repository Table'!$D:$D,'Revenue Analysis'!K$33)</f>
        <v>3550058.6764740017</v>
      </c>
      <c r="L37" s="101">
        <f>SUMIFS('Data Repository Table'!$J:$J,'Data Repository Table'!$C:$C,'Revenue Analysis'!$A37,'Data Repository Table'!$B:$B,'Revenue Analysis'!$B37,'Data Repository Table'!$G:$G,'Revenue Analysis'!$C37,'Data Repository Table'!$D:$D,'Revenue Analysis'!L$33)</f>
        <v>3001063.6855140487</v>
      </c>
      <c r="M37" s="101">
        <f>SUMIFS('Data Repository Table'!$J:$J,'Data Repository Table'!$C:$C,'Revenue Analysis'!$A37,'Data Repository Table'!$B:$B,'Revenue Analysis'!$B37,'Data Repository Table'!$G:$G,'Revenue Analysis'!$C37,'Data Repository Table'!$D:$D,'Revenue Analysis'!M$33)</f>
        <v>3260368.0594805321</v>
      </c>
      <c r="N37" s="101">
        <f>SUMIFS('Data Repository Table'!$J:$J,'Data Repository Table'!$C:$C,'Revenue Analysis'!$A37,'Data Repository Table'!$B:$B,'Revenue Analysis'!$B37,'Data Repository Table'!$G:$G,'Revenue Analysis'!$C37,'Data Repository Table'!$D:$D,'Revenue Analysis'!N$33)</f>
        <v>2282163.9595676465</v>
      </c>
      <c r="O37" s="101">
        <f>SUMIFS('Data Repository Table'!$J:$J,'Data Repository Table'!$C:$C,'Revenue Analysis'!$A37,'Data Repository Table'!$B:$B,'Revenue Analysis'!$B37,'Data Repository Table'!$G:$G,'Revenue Analysis'!$C37,'Data Repository Table'!$D:$D,'Revenue Analysis'!O$33)</f>
        <v>2344592.1623425838</v>
      </c>
      <c r="P37" s="101">
        <f>SUMIFS('Data Repository Table'!$J:$J,'Data Repository Table'!$C:$C,'Revenue Analysis'!$A37,'Data Repository Table'!$B:$B,'Revenue Analysis'!$B37,'Data Repository Table'!$G:$G,'Revenue Analysis'!$C37,'Data Repository Table'!$D:$D,'Revenue Analysis'!P$33)</f>
        <v>2360865.1714497083</v>
      </c>
      <c r="Q37" s="101">
        <f t="shared" si="4"/>
        <v>31371827.813224364</v>
      </c>
    </row>
    <row r="38" spans="1:17" ht="28" customHeight="1" x14ac:dyDescent="0.15">
      <c r="A38" s="93" t="s">
        <v>64</v>
      </c>
      <c r="B38" s="93" t="s">
        <v>0</v>
      </c>
      <c r="C38" s="93" t="s">
        <v>102</v>
      </c>
      <c r="D38" s="164" t="str">
        <f t="shared" si="3"/>
        <v>Surjek 001 Private Water Hedge Sales</v>
      </c>
      <c r="E38" s="101">
        <f>SUMIFS('Data Repository Table'!$J:$J,'Data Repository Table'!$C:$C,'Revenue Analysis'!$A38,'Data Repository Table'!$B:$B,'Revenue Analysis'!$B38,'Data Repository Table'!$G:$G,'Revenue Analysis'!$C38,'Data Repository Table'!$D:$D,'Revenue Analysis'!E$33)</f>
        <v>14799118.2004405</v>
      </c>
      <c r="F38" s="101">
        <f>SUMIFS('Data Repository Table'!$J:$J,'Data Repository Table'!$C:$C,'Revenue Analysis'!$A38,'Data Repository Table'!$B:$B,'Revenue Analysis'!$B38,'Data Repository Table'!$G:$G,'Revenue Analysis'!$C38,'Data Repository Table'!$D:$D,'Revenue Analysis'!F$33)</f>
        <v>12101094.3741295</v>
      </c>
      <c r="G38" s="101">
        <f>SUMIFS('Data Repository Table'!$J:$J,'Data Repository Table'!$C:$C,'Revenue Analysis'!$A38,'Data Repository Table'!$B:$B,'Revenue Analysis'!$B38,'Data Repository Table'!$G:$G,'Revenue Analysis'!$C38,'Data Repository Table'!$D:$D,'Revenue Analysis'!G$33)</f>
        <v>13279173.468765376</v>
      </c>
      <c r="H38" s="101">
        <f>SUMIFS('Data Repository Table'!$J:$J,'Data Repository Table'!$C:$C,'Revenue Analysis'!$A38,'Data Repository Table'!$B:$B,'Revenue Analysis'!$B38,'Data Repository Table'!$G:$G,'Revenue Analysis'!$C38,'Data Repository Table'!$D:$D,'Revenue Analysis'!H$33)</f>
        <v>12727582.387830999</v>
      </c>
      <c r="I38" s="101">
        <f>SUMIFS('Data Repository Table'!$J:$J,'Data Repository Table'!$C:$C,'Revenue Analysis'!$A38,'Data Repository Table'!$B:$B,'Revenue Analysis'!$B38,'Data Repository Table'!$G:$G,'Revenue Analysis'!$C38,'Data Repository Table'!$D:$D,'Revenue Analysis'!I$33)</f>
        <v>11738561.195852749</v>
      </c>
      <c r="J38" s="101">
        <f>SUMIFS('Data Repository Table'!$J:$J,'Data Repository Table'!$C:$C,'Revenue Analysis'!$A38,'Data Repository Table'!$B:$B,'Revenue Analysis'!$B38,'Data Repository Table'!$G:$G,'Revenue Analysis'!$C38,'Data Repository Table'!$D:$D,'Revenue Analysis'!J$33)</f>
        <v>13121088.028550999</v>
      </c>
      <c r="K38" s="101">
        <f>SUMIFS('Data Repository Table'!$J:$J,'Data Repository Table'!$C:$C,'Revenue Analysis'!$A38,'Data Repository Table'!$B:$B,'Revenue Analysis'!$B38,'Data Repository Table'!$G:$G,'Revenue Analysis'!$C38,'Data Repository Table'!$D:$D,'Revenue Analysis'!K$33)</f>
        <v>18494877.950324997</v>
      </c>
      <c r="L38" s="101">
        <f>SUMIFS('Data Repository Table'!$J:$J,'Data Repository Table'!$C:$C,'Revenue Analysis'!$A38,'Data Repository Table'!$B:$B,'Revenue Analysis'!$B38,'Data Repository Table'!$G:$G,'Revenue Analysis'!$C38,'Data Repository Table'!$D:$D,'Revenue Analysis'!L$33)</f>
        <v>13489834.842467498</v>
      </c>
      <c r="M38" s="101">
        <f>SUMIFS('Data Repository Table'!$J:$J,'Data Repository Table'!$C:$C,'Revenue Analysis'!$A38,'Data Repository Table'!$B:$B,'Revenue Analysis'!$B38,'Data Repository Table'!$G:$G,'Revenue Analysis'!$C38,'Data Repository Table'!$D:$D,'Revenue Analysis'!M$33)</f>
        <v>16716804.816265125</v>
      </c>
      <c r="N38" s="101">
        <f>SUMIFS('Data Repository Table'!$J:$J,'Data Repository Table'!$C:$C,'Revenue Analysis'!$A38,'Data Repository Table'!$B:$B,'Revenue Analysis'!$B38,'Data Repository Table'!$G:$G,'Revenue Analysis'!$C38,'Data Repository Table'!$D:$D,'Revenue Analysis'!N$33)</f>
        <v>13799925.978256252</v>
      </c>
      <c r="O38" s="101">
        <f>SUMIFS('Data Repository Table'!$J:$J,'Data Repository Table'!$C:$C,'Revenue Analysis'!$A38,'Data Repository Table'!$B:$B,'Revenue Analysis'!$B38,'Data Repository Table'!$G:$G,'Revenue Analysis'!$C38,'Data Repository Table'!$D:$D,'Revenue Analysis'!O$33)</f>
        <v>12429546.893577</v>
      </c>
      <c r="P38" s="101">
        <f>SUMIFS('Data Repository Table'!$J:$J,'Data Repository Table'!$C:$C,'Revenue Analysis'!$A38,'Data Repository Table'!$B:$B,'Revenue Analysis'!$B38,'Data Repository Table'!$G:$G,'Revenue Analysis'!$C38,'Data Repository Table'!$D:$D,'Revenue Analysis'!P$33)</f>
        <v>13071198.766584748</v>
      </c>
      <c r="Q38" s="101">
        <f t="shared" si="4"/>
        <v>165768806.90304577</v>
      </c>
    </row>
    <row r="39" spans="1:17" ht="28" customHeight="1" x14ac:dyDescent="0.15">
      <c r="A39" s="93" t="s">
        <v>64</v>
      </c>
      <c r="B39" s="93" t="s">
        <v>0</v>
      </c>
      <c r="C39" s="93" t="s">
        <v>101</v>
      </c>
      <c r="D39" s="164" t="str">
        <f t="shared" si="3"/>
        <v>Surjek 002 Public Sales</v>
      </c>
      <c r="E39" s="101">
        <f>SUMIFS('Data Repository Table'!$J:$J,'Data Repository Table'!$C:$C,'Revenue Analysis'!$A39,'Data Repository Table'!$B:$B,'Revenue Analysis'!$B39,'Data Repository Table'!$G:$G,'Revenue Analysis'!$C39,'Data Repository Table'!$D:$D,'Revenue Analysis'!E$33)</f>
        <v>11968677.3409508</v>
      </c>
      <c r="F39" s="101">
        <f>SUMIFS('Data Repository Table'!$J:$J,'Data Repository Table'!$C:$C,'Revenue Analysis'!$A39,'Data Repository Table'!$B:$B,'Revenue Analysis'!$B39,'Data Repository Table'!$G:$G,'Revenue Analysis'!$C39,'Data Repository Table'!$D:$D,'Revenue Analysis'!F$33)</f>
        <v>10097325.638954161</v>
      </c>
      <c r="G39" s="101">
        <f>SUMIFS('Data Repository Table'!$J:$J,'Data Repository Table'!$C:$C,'Revenue Analysis'!$A39,'Data Repository Table'!$B:$B,'Revenue Analysis'!$B39,'Data Repository Table'!$G:$G,'Revenue Analysis'!$C39,'Data Repository Table'!$D:$D,'Revenue Analysis'!G$33)</f>
        <v>10943008.885147601</v>
      </c>
      <c r="H39" s="101">
        <f>SUMIFS('Data Repository Table'!$J:$J,'Data Repository Table'!$C:$C,'Revenue Analysis'!$A39,'Data Repository Table'!$B:$B,'Revenue Analysis'!$B39,'Data Repository Table'!$G:$G,'Revenue Analysis'!$C39,'Data Repository Table'!$D:$D,'Revenue Analysis'!H$33)</f>
        <v>10438835.58878096</v>
      </c>
      <c r="I39" s="101">
        <f>SUMIFS('Data Repository Table'!$J:$J,'Data Repository Table'!$C:$C,'Revenue Analysis'!$A39,'Data Repository Table'!$B:$B,'Revenue Analysis'!$B39,'Data Repository Table'!$G:$G,'Revenue Analysis'!$C39,'Data Repository Table'!$D:$D,'Revenue Analysis'!I$33)</f>
        <v>9549097.3418570813</v>
      </c>
      <c r="J39" s="101">
        <f>SUMIFS('Data Repository Table'!$J:$J,'Data Repository Table'!$C:$C,'Revenue Analysis'!$A39,'Data Repository Table'!$B:$B,'Revenue Analysis'!$B39,'Data Repository Table'!$G:$G,'Revenue Analysis'!$C39,'Data Repository Table'!$D:$D,'Revenue Analysis'!J$33)</f>
        <v>10866456.129556078</v>
      </c>
      <c r="K39" s="101">
        <f>SUMIFS('Data Repository Table'!$J:$J,'Data Repository Table'!$C:$C,'Revenue Analysis'!$A39,'Data Repository Table'!$B:$B,'Revenue Analysis'!$B39,'Data Repository Table'!$G:$G,'Revenue Analysis'!$C39,'Data Repository Table'!$D:$D,'Revenue Analysis'!K$33)</f>
        <v>15569402.429595601</v>
      </c>
      <c r="L39" s="101">
        <f>SUMIFS('Data Repository Table'!$J:$J,'Data Repository Table'!$C:$C,'Revenue Analysis'!$A39,'Data Repository Table'!$B:$B,'Revenue Analysis'!$B39,'Data Repository Table'!$G:$G,'Revenue Analysis'!$C39,'Data Repository Table'!$D:$D,'Revenue Analysis'!L$33)</f>
        <v>14203741.309365802</v>
      </c>
      <c r="M39" s="101">
        <f>SUMIFS('Data Repository Table'!$J:$J,'Data Repository Table'!$C:$C,'Revenue Analysis'!$A39,'Data Repository Table'!$B:$B,'Revenue Analysis'!$B39,'Data Repository Table'!$G:$G,'Revenue Analysis'!$C39,'Data Repository Table'!$D:$D,'Revenue Analysis'!M$33)</f>
        <v>13605513.015304979</v>
      </c>
      <c r="N39" s="101">
        <f>SUMIFS('Data Repository Table'!$J:$J,'Data Repository Table'!$C:$C,'Revenue Analysis'!$A39,'Data Repository Table'!$B:$B,'Revenue Analysis'!$B39,'Data Repository Table'!$G:$G,'Revenue Analysis'!$C39,'Data Repository Table'!$D:$D,'Revenue Analysis'!N$33)</f>
        <v>12832615.78849332</v>
      </c>
      <c r="O39" s="101">
        <f>SUMIFS('Data Repository Table'!$J:$J,'Data Repository Table'!$C:$C,'Revenue Analysis'!$A39,'Data Repository Table'!$B:$B,'Revenue Analysis'!$B39,'Data Repository Table'!$G:$G,'Revenue Analysis'!$C39,'Data Repository Table'!$D:$D,'Revenue Analysis'!O$33)</f>
        <v>10087732.65756168</v>
      </c>
      <c r="P39" s="101">
        <f>SUMIFS('Data Repository Table'!$J:$J,'Data Repository Table'!$C:$C,'Revenue Analysis'!$A39,'Data Repository Table'!$B:$B,'Revenue Analysis'!$B39,'Data Repository Table'!$G:$G,'Revenue Analysis'!$C39,'Data Repository Table'!$D:$D,'Revenue Analysis'!P$33)</f>
        <v>10977481.119862322</v>
      </c>
      <c r="Q39" s="101">
        <f t="shared" si="4"/>
        <v>141139887.24543038</v>
      </c>
    </row>
    <row r="40" spans="1:17" ht="28" customHeight="1" x14ac:dyDescent="0.15">
      <c r="A40" s="93" t="s">
        <v>64</v>
      </c>
      <c r="B40" s="93" t="s">
        <v>0</v>
      </c>
      <c r="C40" s="93" t="s">
        <v>103</v>
      </c>
      <c r="D40" s="164" t="str">
        <f t="shared" si="3"/>
        <v>Surjek 003 Residential Sales</v>
      </c>
      <c r="E40" s="101">
        <f>SUMIFS('Data Repository Table'!$J:$J,'Data Repository Table'!$C:$C,'Revenue Analysis'!$A40,'Data Repository Table'!$B:$B,'Revenue Analysis'!$B40,'Data Repository Table'!$G:$G,'Revenue Analysis'!$C40,'Data Repository Table'!$D:$D,'Revenue Analysis'!E$33)</f>
        <v>8345189.3485967964</v>
      </c>
      <c r="F40" s="101">
        <f>SUMIFS('Data Repository Table'!$J:$J,'Data Repository Table'!$C:$C,'Revenue Analysis'!$A40,'Data Repository Table'!$B:$B,'Revenue Analysis'!$B40,'Data Repository Table'!$G:$G,'Revenue Analysis'!$C40,'Data Repository Table'!$D:$D,'Revenue Analysis'!F$33)</f>
        <v>6877139.2138803173</v>
      </c>
      <c r="G40" s="101">
        <f>SUMIFS('Data Repository Table'!$J:$J,'Data Repository Table'!$C:$C,'Revenue Analysis'!$A40,'Data Repository Table'!$B:$B,'Revenue Analysis'!$B40,'Data Repository Table'!$G:$G,'Revenue Analysis'!$C40,'Data Repository Table'!$D:$D,'Revenue Analysis'!G$33)</f>
        <v>7921767.7688108124</v>
      </c>
      <c r="H40" s="101">
        <f>SUMIFS('Data Repository Table'!$J:$J,'Data Repository Table'!$C:$C,'Revenue Analysis'!$A40,'Data Repository Table'!$B:$B,'Revenue Analysis'!$B40,'Data Repository Table'!$G:$G,'Revenue Analysis'!$C40,'Data Repository Table'!$D:$D,'Revenue Analysis'!H$33)</f>
        <v>7363626.4295996772</v>
      </c>
      <c r="I40" s="101">
        <f>SUMIFS('Data Repository Table'!$J:$J,'Data Repository Table'!$C:$C,'Revenue Analysis'!$A40,'Data Repository Table'!$B:$B,'Revenue Analysis'!$B40,'Data Repository Table'!$G:$G,'Revenue Analysis'!$C40,'Data Repository Table'!$D:$D,'Revenue Analysis'!I$33)</f>
        <v>6767339.415299328</v>
      </c>
      <c r="J40" s="101">
        <f>SUMIFS('Data Repository Table'!$J:$J,'Data Repository Table'!$C:$C,'Revenue Analysis'!$A40,'Data Repository Table'!$B:$B,'Revenue Analysis'!$B40,'Data Repository Table'!$G:$G,'Revenue Analysis'!$C40,'Data Repository Table'!$D:$D,'Revenue Analysis'!J$33)</f>
        <v>7286179.9758775178</v>
      </c>
      <c r="K40" s="101">
        <f>SUMIFS('Data Repository Table'!$J:$J,'Data Repository Table'!$C:$C,'Revenue Analysis'!$A40,'Data Repository Table'!$B:$B,'Revenue Analysis'!$B40,'Data Repository Table'!$G:$G,'Revenue Analysis'!$C40,'Data Repository Table'!$D:$D,'Revenue Analysis'!K$33)</f>
        <v>10811639.319280196</v>
      </c>
      <c r="L40" s="101">
        <f>SUMIFS('Data Repository Table'!$J:$J,'Data Repository Table'!$C:$C,'Revenue Analysis'!$A40,'Data Repository Table'!$B:$B,'Revenue Analysis'!$B40,'Data Repository Table'!$G:$G,'Revenue Analysis'!$C40,'Data Repository Table'!$D:$D,'Revenue Analysis'!L$33)</f>
        <v>9904416.3656976465</v>
      </c>
      <c r="M40" s="101">
        <f>SUMIFS('Data Repository Table'!$J:$J,'Data Repository Table'!$C:$C,'Revenue Analysis'!$A40,'Data Repository Table'!$B:$B,'Revenue Analysis'!$B40,'Data Repository Table'!$G:$G,'Revenue Analysis'!$C40,'Data Repository Table'!$D:$D,'Revenue Analysis'!M$33)</f>
        <v>9243597.1809801944</v>
      </c>
      <c r="N40" s="101">
        <f>SUMIFS('Data Repository Table'!$J:$J,'Data Repository Table'!$C:$C,'Revenue Analysis'!$A40,'Data Repository Table'!$B:$B,'Revenue Analysis'!$B40,'Data Repository Table'!$G:$G,'Revenue Analysis'!$C40,'Data Repository Table'!$D:$D,'Revenue Analysis'!N$33)</f>
        <v>9669594.7935486902</v>
      </c>
      <c r="O40" s="101">
        <f>SUMIFS('Data Repository Table'!$J:$J,'Data Repository Table'!$C:$C,'Revenue Analysis'!$A40,'Data Repository Table'!$B:$B,'Revenue Analysis'!$B40,'Data Repository Table'!$G:$G,'Revenue Analysis'!$C40,'Data Repository Table'!$D:$D,'Revenue Analysis'!O$33)</f>
        <v>7110199.7765301578</v>
      </c>
      <c r="P40" s="101">
        <f>SUMIFS('Data Repository Table'!$J:$J,'Data Repository Table'!$C:$C,'Revenue Analysis'!$A40,'Data Repository Table'!$B:$B,'Revenue Analysis'!$B40,'Data Repository Table'!$G:$G,'Revenue Analysis'!$C40,'Data Repository Table'!$D:$D,'Revenue Analysis'!P$33)</f>
        <v>7740642.5436155368</v>
      </c>
      <c r="Q40" s="101">
        <f t="shared" si="4"/>
        <v>99041332.131716877</v>
      </c>
    </row>
    <row r="41" spans="1:17" ht="28" customHeight="1" x14ac:dyDescent="0.15">
      <c r="A41" s="93" t="s">
        <v>63</v>
      </c>
      <c r="B41" s="93" t="s">
        <v>0</v>
      </c>
      <c r="C41" s="93" t="s">
        <v>102</v>
      </c>
      <c r="D41" s="164" t="str">
        <f t="shared" si="3"/>
        <v>Jutik 001 Private Water Hedge Sales</v>
      </c>
      <c r="E41" s="101">
        <f>SUMIFS('Data Repository Table'!$J:$J,'Data Repository Table'!$C:$C,'Revenue Analysis'!$A41,'Data Repository Table'!$B:$B,'Revenue Analysis'!$B41,'Data Repository Table'!$G:$G,'Revenue Analysis'!$C41,'Data Repository Table'!$D:$D,'Revenue Analysis'!E$33)</f>
        <v>10216926.66094275</v>
      </c>
      <c r="F41" s="101">
        <f>SUMIFS('Data Repository Table'!$J:$J,'Data Repository Table'!$C:$C,'Revenue Analysis'!$A41,'Data Repository Table'!$B:$B,'Revenue Analysis'!$B41,'Data Repository Table'!$G:$G,'Revenue Analysis'!$C41,'Data Repository Table'!$D:$D,'Revenue Analysis'!F$33)</f>
        <v>11912265.103774499</v>
      </c>
      <c r="G41" s="101">
        <f>SUMIFS('Data Repository Table'!$J:$J,'Data Repository Table'!$C:$C,'Revenue Analysis'!$A41,'Data Repository Table'!$B:$B,'Revenue Analysis'!$B41,'Data Repository Table'!$G:$G,'Revenue Analysis'!$C41,'Data Repository Table'!$D:$D,'Revenue Analysis'!G$33)</f>
        <v>10349850.592483001</v>
      </c>
      <c r="H41" s="101">
        <f>SUMIFS('Data Repository Table'!$J:$J,'Data Repository Table'!$C:$C,'Revenue Analysis'!$A41,'Data Repository Table'!$B:$B,'Revenue Analysis'!$B41,'Data Repository Table'!$G:$G,'Revenue Analysis'!$C41,'Data Repository Table'!$D:$D,'Revenue Analysis'!H$33)</f>
        <v>8918196.8648230005</v>
      </c>
      <c r="I41" s="101">
        <f>SUMIFS('Data Repository Table'!$J:$J,'Data Repository Table'!$C:$C,'Revenue Analysis'!$A41,'Data Repository Table'!$B:$B,'Revenue Analysis'!$B41,'Data Repository Table'!$G:$G,'Revenue Analysis'!$C41,'Data Repository Table'!$D:$D,'Revenue Analysis'!I$33)</f>
        <v>9698292.5542806257</v>
      </c>
      <c r="J41" s="101">
        <f>SUMIFS('Data Repository Table'!$J:$J,'Data Repository Table'!$C:$C,'Revenue Analysis'!$A41,'Data Repository Table'!$B:$B,'Revenue Analysis'!$B41,'Data Repository Table'!$G:$G,'Revenue Analysis'!$C41,'Data Repository Table'!$D:$D,'Revenue Analysis'!J$33)</f>
        <v>8241656.7850575</v>
      </c>
      <c r="K41" s="101">
        <f>SUMIFS('Data Repository Table'!$J:$J,'Data Repository Table'!$C:$C,'Revenue Analysis'!$A41,'Data Repository Table'!$B:$B,'Revenue Analysis'!$B41,'Data Repository Table'!$G:$G,'Revenue Analysis'!$C41,'Data Repository Table'!$D:$D,'Revenue Analysis'!K$33)</f>
        <v>12692581.072363498</v>
      </c>
      <c r="L41" s="101">
        <f>SUMIFS('Data Repository Table'!$J:$J,'Data Repository Table'!$C:$C,'Revenue Analysis'!$A41,'Data Repository Table'!$B:$B,'Revenue Analysis'!$B41,'Data Repository Table'!$G:$G,'Revenue Analysis'!$C41,'Data Repository Table'!$D:$D,'Revenue Analysis'!L$33)</f>
        <v>13008883.733600998</v>
      </c>
      <c r="M41" s="101">
        <f>SUMIFS('Data Repository Table'!$J:$J,'Data Repository Table'!$C:$C,'Revenue Analysis'!$A41,'Data Repository Table'!$B:$B,'Revenue Analysis'!$B41,'Data Repository Table'!$G:$G,'Revenue Analysis'!$C41,'Data Repository Table'!$D:$D,'Revenue Analysis'!M$33)</f>
        <v>11733997.346350875</v>
      </c>
      <c r="N41" s="101">
        <f>SUMIFS('Data Repository Table'!$J:$J,'Data Repository Table'!$C:$C,'Revenue Analysis'!$A41,'Data Repository Table'!$B:$B,'Revenue Analysis'!$B41,'Data Repository Table'!$G:$G,'Revenue Analysis'!$C41,'Data Repository Table'!$D:$D,'Revenue Analysis'!N$33)</f>
        <v>12618092.041855998</v>
      </c>
      <c r="O41" s="101">
        <f>SUMIFS('Data Repository Table'!$J:$J,'Data Repository Table'!$C:$C,'Revenue Analysis'!$A41,'Data Repository Table'!$B:$B,'Revenue Analysis'!$B41,'Data Repository Table'!$G:$G,'Revenue Analysis'!$C41,'Data Repository Table'!$D:$D,'Revenue Analysis'!O$33)</f>
        <v>12620598.638599876</v>
      </c>
      <c r="P41" s="101">
        <f>SUMIFS('Data Repository Table'!$J:$J,'Data Repository Table'!$C:$C,'Revenue Analysis'!$A41,'Data Repository Table'!$B:$B,'Revenue Analysis'!$B41,'Data Repository Table'!$G:$G,'Revenue Analysis'!$C41,'Data Repository Table'!$D:$D,'Revenue Analysis'!P$33)</f>
        <v>13296321.335688375</v>
      </c>
      <c r="Q41" s="101">
        <f t="shared" si="4"/>
        <v>135307662.729821</v>
      </c>
    </row>
    <row r="42" spans="1:17" ht="28" customHeight="1" x14ac:dyDescent="0.15">
      <c r="A42" s="93" t="s">
        <v>63</v>
      </c>
      <c r="B42" s="93" t="s">
        <v>0</v>
      </c>
      <c r="C42" s="93" t="s">
        <v>101</v>
      </c>
      <c r="D42" s="164" t="str">
        <f t="shared" si="3"/>
        <v>Jutik 002 Public Sales</v>
      </c>
      <c r="E42" s="101">
        <f>SUMIFS('Data Repository Table'!$J:$J,'Data Repository Table'!$C:$C,'Revenue Analysis'!$A42,'Data Repository Table'!$B:$B,'Revenue Analysis'!$B42,'Data Repository Table'!$G:$G,'Revenue Analysis'!$C42,'Data Repository Table'!$D:$D,'Revenue Analysis'!E$33)</f>
        <v>8931507.7871063091</v>
      </c>
      <c r="F42" s="101">
        <f>SUMIFS('Data Repository Table'!$J:$J,'Data Repository Table'!$C:$C,'Revenue Analysis'!$A42,'Data Repository Table'!$B:$B,'Revenue Analysis'!$B42,'Data Repository Table'!$G:$G,'Revenue Analysis'!$C42,'Data Repository Table'!$D:$D,'Revenue Analysis'!F$33)</f>
        <v>7825222.6776790395</v>
      </c>
      <c r="G42" s="101">
        <f>SUMIFS('Data Repository Table'!$J:$J,'Data Repository Table'!$C:$C,'Revenue Analysis'!$A42,'Data Repository Table'!$B:$B,'Revenue Analysis'!$B42,'Data Repository Table'!$G:$G,'Revenue Analysis'!$C42,'Data Repository Table'!$D:$D,'Revenue Analysis'!G$33)</f>
        <v>10605408.384608509</v>
      </c>
      <c r="H42" s="101">
        <f>SUMIFS('Data Repository Table'!$J:$J,'Data Repository Table'!$C:$C,'Revenue Analysis'!$A42,'Data Repository Table'!$B:$B,'Revenue Analysis'!$B42,'Data Repository Table'!$G:$G,'Revenue Analysis'!$C42,'Data Repository Table'!$D:$D,'Revenue Analysis'!H$33)</f>
        <v>9402316.4178880006</v>
      </c>
      <c r="I42" s="101">
        <f>SUMIFS('Data Repository Table'!$J:$J,'Data Repository Table'!$C:$C,'Revenue Analysis'!$A42,'Data Repository Table'!$B:$B,'Revenue Analysis'!$B42,'Data Repository Table'!$G:$G,'Revenue Analysis'!$C42,'Data Repository Table'!$D:$D,'Revenue Analysis'!I$33)</f>
        <v>8158137.2250135504</v>
      </c>
      <c r="J42" s="101">
        <f>SUMIFS('Data Repository Table'!$J:$J,'Data Repository Table'!$C:$C,'Revenue Analysis'!$A42,'Data Repository Table'!$B:$B,'Revenue Analysis'!$B42,'Data Repository Table'!$G:$G,'Revenue Analysis'!$C42,'Data Repository Table'!$D:$D,'Revenue Analysis'!J$33)</f>
        <v>9165841.9360256791</v>
      </c>
      <c r="K42" s="101">
        <f>SUMIFS('Data Repository Table'!$J:$J,'Data Repository Table'!$C:$C,'Revenue Analysis'!$A42,'Data Repository Table'!$B:$B,'Revenue Analysis'!$B42,'Data Repository Table'!$G:$G,'Revenue Analysis'!$C42,'Data Repository Table'!$D:$D,'Revenue Analysis'!K$33)</f>
        <v>10912043.86242852</v>
      </c>
      <c r="L42" s="101">
        <f>SUMIFS('Data Repository Table'!$J:$J,'Data Repository Table'!$C:$C,'Revenue Analysis'!$A42,'Data Repository Table'!$B:$B,'Revenue Analysis'!$B42,'Data Repository Table'!$G:$G,'Revenue Analysis'!$C42,'Data Repository Table'!$D:$D,'Revenue Analysis'!L$33)</f>
        <v>10939067.080911059</v>
      </c>
      <c r="M42" s="101">
        <f>SUMIFS('Data Repository Table'!$J:$J,'Data Repository Table'!$C:$C,'Revenue Analysis'!$A42,'Data Repository Table'!$B:$B,'Revenue Analysis'!$B42,'Data Repository Table'!$G:$G,'Revenue Analysis'!$C42,'Data Repository Table'!$D:$D,'Revenue Analysis'!M$33)</f>
        <v>9398849.5188618302</v>
      </c>
      <c r="N42" s="101">
        <f>SUMIFS('Data Repository Table'!$J:$J,'Data Repository Table'!$C:$C,'Revenue Analysis'!$A42,'Data Repository Table'!$B:$B,'Revenue Analysis'!$B42,'Data Repository Table'!$G:$G,'Revenue Analysis'!$C42,'Data Repository Table'!$D:$D,'Revenue Analysis'!N$33)</f>
        <v>9960605.6448819209</v>
      </c>
      <c r="O42" s="101">
        <f>SUMIFS('Data Repository Table'!$J:$J,'Data Repository Table'!$C:$C,'Revenue Analysis'!$A42,'Data Repository Table'!$B:$B,'Revenue Analysis'!$B42,'Data Repository Table'!$G:$G,'Revenue Analysis'!$C42,'Data Repository Table'!$D:$D,'Revenue Analysis'!O$33)</f>
        <v>10327364.00702589</v>
      </c>
      <c r="P42" s="101">
        <f>SUMIFS('Data Repository Table'!$J:$J,'Data Repository Table'!$C:$C,'Revenue Analysis'!$A42,'Data Repository Table'!$B:$B,'Revenue Analysis'!$B42,'Data Repository Table'!$G:$G,'Revenue Analysis'!$C42,'Data Repository Table'!$D:$D,'Revenue Analysis'!P$33)</f>
        <v>10747887.212184651</v>
      </c>
      <c r="Q42" s="101">
        <f t="shared" si="4"/>
        <v>116374251.75461496</v>
      </c>
    </row>
    <row r="43" spans="1:17" ht="28" customHeight="1" x14ac:dyDescent="0.15">
      <c r="A43" s="93" t="s">
        <v>63</v>
      </c>
      <c r="B43" s="93" t="s">
        <v>0</v>
      </c>
      <c r="C43" s="93" t="s">
        <v>103</v>
      </c>
      <c r="D43" s="164" t="str">
        <f t="shared" si="3"/>
        <v>Jutik 003 Residential Sales</v>
      </c>
      <c r="E43" s="101">
        <f>SUMIFS('Data Repository Table'!$J:$J,'Data Repository Table'!$C:$C,'Revenue Analysis'!$A43,'Data Repository Table'!$B:$B,'Revenue Analysis'!$B43,'Data Repository Table'!$G:$G,'Revenue Analysis'!$C43,'Data Repository Table'!$D:$D,'Revenue Analysis'!E$33)</f>
        <v>6121091.710768193</v>
      </c>
      <c r="F43" s="101">
        <f>SUMIFS('Data Repository Table'!$J:$J,'Data Repository Table'!$C:$C,'Revenue Analysis'!$A43,'Data Repository Table'!$B:$B,'Revenue Analysis'!$B43,'Data Repository Table'!$G:$G,'Revenue Analysis'!$C43,'Data Repository Table'!$D:$D,'Revenue Analysis'!F$33)</f>
        <v>6981074.425933063</v>
      </c>
      <c r="G43" s="101">
        <f>SUMIFS('Data Repository Table'!$J:$J,'Data Repository Table'!$C:$C,'Revenue Analysis'!$A43,'Data Repository Table'!$B:$B,'Revenue Analysis'!$B43,'Data Repository Table'!$G:$G,'Revenue Analysis'!$C43,'Data Repository Table'!$D:$D,'Revenue Analysis'!G$33)</f>
        <v>6013028.0012531783</v>
      </c>
      <c r="H43" s="101">
        <f>SUMIFS('Data Repository Table'!$J:$J,'Data Repository Table'!$C:$C,'Revenue Analysis'!$A43,'Data Repository Table'!$B:$B,'Revenue Analysis'!$B43,'Data Repository Table'!$G:$G,'Revenue Analysis'!$C43,'Data Repository Table'!$D:$D,'Revenue Analysis'!H$33)</f>
        <v>5172698.3917608988</v>
      </c>
      <c r="I43" s="101">
        <f>SUMIFS('Data Repository Table'!$J:$J,'Data Repository Table'!$C:$C,'Revenue Analysis'!$A43,'Data Repository Table'!$B:$B,'Revenue Analysis'!$B43,'Data Repository Table'!$G:$G,'Revenue Analysis'!$C43,'Data Repository Table'!$D:$D,'Revenue Analysis'!I$33)</f>
        <v>5709749.480128699</v>
      </c>
      <c r="J43" s="101">
        <f>SUMIFS('Data Repository Table'!$J:$J,'Data Repository Table'!$C:$C,'Revenue Analysis'!$A43,'Data Repository Table'!$B:$B,'Revenue Analysis'!$B43,'Data Repository Table'!$G:$G,'Revenue Analysis'!$C43,'Data Repository Table'!$D:$D,'Revenue Analysis'!J$33)</f>
        <v>4895613.0510823186</v>
      </c>
      <c r="K43" s="101">
        <f>SUMIFS('Data Repository Table'!$J:$J,'Data Repository Table'!$C:$C,'Revenue Analysis'!$A43,'Data Repository Table'!$B:$B,'Revenue Analysis'!$B43,'Data Repository Table'!$G:$G,'Revenue Analysis'!$C43,'Data Repository Table'!$D:$D,'Revenue Analysis'!K$33)</f>
        <v>7221076.6579060182</v>
      </c>
      <c r="L43" s="101">
        <f>SUMIFS('Data Repository Table'!$J:$J,'Data Repository Table'!$C:$C,'Revenue Analysis'!$A43,'Data Repository Table'!$B:$B,'Revenue Analysis'!$B43,'Data Repository Table'!$G:$G,'Revenue Analysis'!$C43,'Data Repository Table'!$D:$D,'Revenue Analysis'!L$33)</f>
        <v>7643731.5409311112</v>
      </c>
      <c r="M43" s="101">
        <f>SUMIFS('Data Repository Table'!$J:$J,'Data Repository Table'!$C:$C,'Revenue Analysis'!$A43,'Data Repository Table'!$B:$B,'Revenue Analysis'!$B43,'Data Repository Table'!$G:$G,'Revenue Analysis'!$C43,'Data Repository Table'!$D:$D,'Revenue Analysis'!M$33)</f>
        <v>6618069.6348301172</v>
      </c>
      <c r="N43" s="101">
        <f>SUMIFS('Data Repository Table'!$J:$J,'Data Repository Table'!$C:$C,'Revenue Analysis'!$A43,'Data Repository Table'!$B:$B,'Revenue Analysis'!$B43,'Data Repository Table'!$G:$G,'Revenue Analysis'!$C43,'Data Repository Table'!$D:$D,'Revenue Analysis'!N$33)</f>
        <v>7201500.6682214383</v>
      </c>
      <c r="O43" s="101">
        <f>SUMIFS('Data Repository Table'!$J:$J,'Data Repository Table'!$C:$C,'Revenue Analysis'!$A43,'Data Repository Table'!$B:$B,'Revenue Analysis'!$B43,'Data Repository Table'!$G:$G,'Revenue Analysis'!$C43,'Data Repository Table'!$D:$D,'Revenue Analysis'!O$33)</f>
        <v>5989219.9409775957</v>
      </c>
      <c r="P43" s="101">
        <f>SUMIFS('Data Repository Table'!$J:$J,'Data Repository Table'!$C:$C,'Revenue Analysis'!$A43,'Data Repository Table'!$B:$B,'Revenue Analysis'!$B43,'Data Repository Table'!$G:$G,'Revenue Analysis'!$C43,'Data Repository Table'!$D:$D,'Revenue Analysis'!P$33)</f>
        <v>6294395.3084002845</v>
      </c>
      <c r="Q43" s="101">
        <f t="shared" si="4"/>
        <v>75861248.812192932</v>
      </c>
    </row>
    <row r="56" spans="1:21" ht="132.5" customHeight="1" x14ac:dyDescent="0.15">
      <c r="A56" s="205" t="s">
        <v>173</v>
      </c>
      <c r="B56" s="205"/>
      <c r="C56" s="205"/>
      <c r="D56" s="205"/>
      <c r="E56" s="205"/>
      <c r="F56" s="205"/>
      <c r="G56" s="205"/>
      <c r="H56" s="205"/>
      <c r="I56" s="205"/>
      <c r="J56" s="205"/>
      <c r="K56" s="205"/>
      <c r="L56" s="205"/>
      <c r="M56" s="205"/>
      <c r="N56" s="205"/>
      <c r="O56" s="205"/>
      <c r="P56" s="205"/>
      <c r="Q56" s="205"/>
      <c r="R56" s="205"/>
      <c r="S56" s="205"/>
      <c r="T56" s="205"/>
      <c r="U56" s="205"/>
    </row>
    <row r="57" spans="1:21" ht="28" customHeight="1" x14ac:dyDescent="0.15">
      <c r="A57" s="91"/>
      <c r="B57" s="111" t="s">
        <v>102</v>
      </c>
      <c r="C57" s="111" t="s">
        <v>101</v>
      </c>
      <c r="D57" s="111" t="s">
        <v>103</v>
      </c>
      <c r="E57" s="111" t="s">
        <v>21</v>
      </c>
    </row>
    <row r="58" spans="1:21" ht="28" customHeight="1" x14ac:dyDescent="0.15">
      <c r="A58" s="19" t="s">
        <v>51</v>
      </c>
      <c r="B58" s="110">
        <f>SUMIFS('Data Repository Table'!$J:$J,'Data Repository Table'!$C:$C,'Revenue Analysis'!$A58,'Data Repository Table'!$G:$G,'Revenue Analysis'!B$57)</f>
        <v>74924363.816128701</v>
      </c>
      <c r="C58" s="110">
        <f>SUMIFS('Data Repository Table'!$J:$J,'Data Repository Table'!$C:$C,'Revenue Analysis'!$A58,'Data Repository Table'!$G:$G,'Revenue Analysis'!C$57)</f>
        <v>36540630.271084689</v>
      </c>
      <c r="D58" s="110">
        <f>SUMIFS('Data Repository Table'!$J:$J,'Data Repository Table'!$C:$C,'Revenue Analysis'!$A58,'Data Repository Table'!$G:$G,'Revenue Analysis'!D$57)</f>
        <v>31371827.813224368</v>
      </c>
      <c r="E58" s="101">
        <f>SUM(B58:D58)</f>
        <v>142836821.90043777</v>
      </c>
    </row>
    <row r="59" spans="1:21" ht="28" customHeight="1" x14ac:dyDescent="0.15">
      <c r="A59" s="19" t="s">
        <v>64</v>
      </c>
      <c r="B59" s="110">
        <f>SUMIFS('Data Repository Table'!$J:$J,'Data Repository Table'!$C:$C,'Revenue Analysis'!$A59,'Data Repository Table'!$G:$G,'Revenue Analysis'!B$57)</f>
        <v>165768806.90304571</v>
      </c>
      <c r="C59" s="110">
        <f>SUMIFS('Data Repository Table'!$J:$J,'Data Repository Table'!$C:$C,'Revenue Analysis'!$A59,'Data Repository Table'!$G:$G,'Revenue Analysis'!C$57)</f>
        <v>141139887.24543041</v>
      </c>
      <c r="D59" s="110">
        <f>SUMIFS('Data Repository Table'!$J:$J,'Data Repository Table'!$C:$C,'Revenue Analysis'!$A59,'Data Repository Table'!$G:$G,'Revenue Analysis'!D$57)</f>
        <v>99041332.131716892</v>
      </c>
      <c r="E59" s="101">
        <f t="shared" ref="E59:E60" si="5">SUM(B59:D59)</f>
        <v>405950026.28019303</v>
      </c>
    </row>
    <row r="60" spans="1:21" ht="28" customHeight="1" x14ac:dyDescent="0.15">
      <c r="A60" s="19" t="s">
        <v>63</v>
      </c>
      <c r="B60" s="110">
        <f>SUMIFS('Data Repository Table'!$J:$J,'Data Repository Table'!$C:$C,'Revenue Analysis'!$A60,'Data Repository Table'!$G:$G,'Revenue Analysis'!B$57)</f>
        <v>135307662.72982103</v>
      </c>
      <c r="C60" s="110">
        <f>SUMIFS('Data Repository Table'!$J:$J,'Data Repository Table'!$C:$C,'Revenue Analysis'!$A60,'Data Repository Table'!$G:$G,'Revenue Analysis'!C$57)</f>
        <v>116374251.75461498</v>
      </c>
      <c r="D60" s="110">
        <f>SUMIFS('Data Repository Table'!$J:$J,'Data Repository Table'!$C:$C,'Revenue Analysis'!$A60,'Data Repository Table'!$G:$G,'Revenue Analysis'!D$57)</f>
        <v>75861248.812192932</v>
      </c>
      <c r="E60" s="101">
        <f t="shared" si="5"/>
        <v>327543163.29662895</v>
      </c>
    </row>
    <row r="61" spans="1:21" ht="28" customHeight="1" x14ac:dyDescent="0.15">
      <c r="A61" s="93"/>
    </row>
    <row r="62" spans="1:21" ht="28" customHeight="1" x14ac:dyDescent="0.15">
      <c r="A62" s="91"/>
      <c r="B62" s="111" t="s">
        <v>102</v>
      </c>
      <c r="C62" s="111" t="s">
        <v>101</v>
      </c>
      <c r="D62" s="111" t="s">
        <v>103</v>
      </c>
      <c r="E62" s="111" t="s">
        <v>21</v>
      </c>
    </row>
    <row r="63" spans="1:21" ht="28" customHeight="1" x14ac:dyDescent="0.15">
      <c r="A63" s="19" t="s">
        <v>51</v>
      </c>
      <c r="B63" s="113">
        <f>B58/$E58</f>
        <v>0.52454516152952202</v>
      </c>
      <c r="C63" s="113">
        <f t="shared" ref="C63:D63" si="6">C58/$E58</f>
        <v>0.2558208015616224</v>
      </c>
      <c r="D63" s="113">
        <f t="shared" si="6"/>
        <v>0.2196340369088555</v>
      </c>
      <c r="E63" s="112">
        <f>SUM(B63:D63)</f>
        <v>0.99999999999999989</v>
      </c>
    </row>
    <row r="64" spans="1:21" ht="28" customHeight="1" x14ac:dyDescent="0.15">
      <c r="A64" s="19" t="s">
        <v>64</v>
      </c>
      <c r="B64" s="113">
        <f t="shared" ref="B64:D65" si="7">B59/$E59</f>
        <v>0.40834781665620462</v>
      </c>
      <c r="C64" s="113">
        <f t="shared" si="7"/>
        <v>0.34767798524051202</v>
      </c>
      <c r="D64" s="113">
        <f t="shared" si="7"/>
        <v>0.24397419810328333</v>
      </c>
      <c r="E64" s="112">
        <f t="shared" ref="E64:E65" si="8">SUM(B64:D64)</f>
        <v>1</v>
      </c>
    </row>
    <row r="65" spans="1:5" ht="28" customHeight="1" x14ac:dyDescent="0.15">
      <c r="A65" s="19" t="s">
        <v>63</v>
      </c>
      <c r="B65" s="113">
        <f t="shared" si="7"/>
        <v>0.41309872374678136</v>
      </c>
      <c r="C65" s="113">
        <f t="shared" si="7"/>
        <v>0.35529440023519704</v>
      </c>
      <c r="D65" s="113">
        <f t="shared" si="7"/>
        <v>0.23160687601802157</v>
      </c>
      <c r="E65" s="112">
        <f t="shared" si="8"/>
        <v>0.99999999999999989</v>
      </c>
    </row>
    <row r="66" spans="1:5" ht="28" customHeight="1" x14ac:dyDescent="0.15">
      <c r="B66" s="113"/>
    </row>
  </sheetData>
  <mergeCells count="6">
    <mergeCell ref="A56:U56"/>
    <mergeCell ref="A8:U8"/>
    <mergeCell ref="A10:V10"/>
    <mergeCell ref="A31:U31"/>
    <mergeCell ref="A32:V32"/>
    <mergeCell ref="A9:M9"/>
  </mergeCells>
  <conditionalFormatting sqref="E13:P17">
    <cfRule type="colorScale" priority="6">
      <colorScale>
        <cfvo type="min"/>
        <cfvo type="percentile" val="50"/>
        <cfvo type="max"/>
        <color rgb="FFF8696B"/>
        <color rgb="FFFCFCFF"/>
        <color rgb="FF5A8AC6"/>
      </colorScale>
    </cfRule>
  </conditionalFormatting>
  <conditionalFormatting sqref="E35:P43">
    <cfRule type="colorScale" priority="3">
      <colorScale>
        <cfvo type="min"/>
        <cfvo type="percentile" val="50"/>
        <cfvo type="max"/>
        <color rgb="FFF8696B"/>
        <color rgb="FFFCFCFF"/>
        <color rgb="FF5A8AC6"/>
      </colorScale>
    </cfRule>
  </conditionalFormatting>
  <conditionalFormatting sqref="E19:P23">
    <cfRule type="colorScale" priority="2">
      <colorScale>
        <cfvo type="min"/>
        <cfvo type="percentile" val="50"/>
        <cfvo type="max"/>
        <color rgb="FFF8696B"/>
        <color rgb="FFFCFCFF"/>
        <color rgb="FF5A8AC6"/>
      </colorScale>
    </cfRule>
  </conditionalFormatting>
  <conditionalFormatting sqref="E25:P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5"/>
  <sheetViews>
    <sheetView showGridLines="0" tabSelected="1" topLeftCell="A108" zoomScale="98" zoomScaleNormal="80" workbookViewId="0">
      <selection activeCell="C119" sqref="C119"/>
    </sheetView>
  </sheetViews>
  <sheetFormatPr baseColWidth="10" defaultColWidth="8.83203125" defaultRowHeight="15" x14ac:dyDescent="0.2"/>
  <cols>
    <col min="1" max="1" width="20.1640625" customWidth="1"/>
    <col min="2" max="2" width="12.83203125" customWidth="1"/>
    <col min="3" max="3" width="33.1640625" bestFit="1" customWidth="1"/>
    <col min="4" max="4" width="21.33203125" bestFit="1" customWidth="1"/>
    <col min="5" max="5" width="21.33203125" style="107" customWidth="1"/>
    <col min="6" max="17" width="14" style="106" bestFit="1" customWidth="1"/>
    <col min="18" max="18" width="15" style="106" bestFit="1" customWidth="1"/>
    <col min="20" max="20" width="16.5" bestFit="1" customWidth="1"/>
  </cols>
  <sheetData>
    <row r="1" spans="1:23" ht="18" x14ac:dyDescent="0.2">
      <c r="A1" s="94" t="s">
        <v>117</v>
      </c>
      <c r="B1" s="95"/>
    </row>
    <row r="2" spans="1:23" x14ac:dyDescent="0.2">
      <c r="A2" s="91" t="s">
        <v>118</v>
      </c>
      <c r="B2" s="91"/>
    </row>
    <row r="3" spans="1:23" x14ac:dyDescent="0.2">
      <c r="A3" s="91" t="s">
        <v>119</v>
      </c>
      <c r="B3" s="91"/>
    </row>
    <row r="4" spans="1:23" ht="57" customHeight="1" x14ac:dyDescent="0.2">
      <c r="A4" s="211" t="s">
        <v>120</v>
      </c>
      <c r="B4" s="200"/>
      <c r="C4" s="200"/>
      <c r="D4" s="200"/>
      <c r="E4" s="200"/>
      <c r="F4" s="200"/>
      <c r="G4" s="200"/>
      <c r="H4" s="200"/>
      <c r="I4" s="200"/>
      <c r="J4" s="200"/>
      <c r="K4" s="200"/>
      <c r="L4" s="200"/>
      <c r="M4" s="200"/>
      <c r="N4" s="200"/>
      <c r="O4" s="200"/>
      <c r="P4" s="200"/>
      <c r="Q4" s="200"/>
      <c r="R4" s="200"/>
      <c r="S4" s="200"/>
      <c r="T4" s="200"/>
    </row>
    <row r="5" spans="1:23" x14ac:dyDescent="0.2">
      <c r="A5" s="19"/>
      <c r="B5" s="91"/>
    </row>
    <row r="6" spans="1:23" x14ac:dyDescent="0.2">
      <c r="A6" s="91" t="s">
        <v>121</v>
      </c>
      <c r="B6" s="91"/>
    </row>
    <row r="7" spans="1:23" x14ac:dyDescent="0.2">
      <c r="A7" s="91" t="s">
        <v>122</v>
      </c>
      <c r="B7" s="91"/>
    </row>
    <row r="8" spans="1:23" x14ac:dyDescent="0.2">
      <c r="A8" s="91" t="s">
        <v>96</v>
      </c>
    </row>
    <row r="10" spans="1:23" ht="60" customHeight="1" x14ac:dyDescent="0.2">
      <c r="A10" s="212" t="s">
        <v>159</v>
      </c>
      <c r="B10" s="213"/>
      <c r="C10" s="213"/>
      <c r="D10" s="213"/>
      <c r="E10" s="213"/>
      <c r="F10" s="213"/>
      <c r="G10" s="213"/>
      <c r="H10" s="213"/>
      <c r="I10" s="213"/>
      <c r="J10" s="213"/>
      <c r="K10" s="213"/>
      <c r="L10" s="213"/>
      <c r="M10" s="213"/>
      <c r="N10" s="213"/>
      <c r="O10" s="213"/>
      <c r="P10" s="213"/>
      <c r="Q10" s="213"/>
      <c r="R10" s="213"/>
      <c r="S10" s="213"/>
      <c r="T10" s="213"/>
      <c r="U10" s="213"/>
      <c r="V10" s="213"/>
      <c r="W10" s="119"/>
    </row>
    <row r="11" spans="1:23" s="195" customFormat="1" ht="85" customHeight="1" x14ac:dyDescent="0.2">
      <c r="A11" s="227" t="s">
        <v>189</v>
      </c>
      <c r="B11" s="227"/>
      <c r="C11" s="227"/>
      <c r="D11" s="227"/>
      <c r="E11" s="227"/>
      <c r="F11" s="227"/>
      <c r="G11" s="227"/>
      <c r="H11" s="227"/>
      <c r="I11" s="196"/>
      <c r="J11" s="196"/>
      <c r="K11" s="196"/>
      <c r="L11" s="196"/>
      <c r="M11" s="196"/>
      <c r="N11" s="196"/>
      <c r="O11" s="196"/>
      <c r="P11" s="196"/>
      <c r="Q11" s="196"/>
      <c r="R11" s="196"/>
      <c r="S11" s="196"/>
      <c r="T11" s="196"/>
      <c r="U11" s="196"/>
      <c r="V11" s="196"/>
      <c r="W11" s="119"/>
    </row>
    <row r="12" spans="1:23" x14ac:dyDescent="0.2">
      <c r="A12" s="212" t="s">
        <v>110</v>
      </c>
      <c r="B12" s="210"/>
      <c r="C12" s="210"/>
      <c r="D12" s="210"/>
      <c r="E12" s="210"/>
      <c r="F12" s="210"/>
      <c r="G12" s="210"/>
      <c r="H12" s="210"/>
      <c r="I12" s="210"/>
      <c r="J12" s="210"/>
      <c r="K12" s="210"/>
      <c r="L12" s="210"/>
      <c r="M12" s="210"/>
      <c r="N12" s="210"/>
      <c r="O12" s="210"/>
      <c r="P12" s="210"/>
      <c r="Q12" s="210"/>
      <c r="R12" s="210"/>
      <c r="S12" s="210"/>
      <c r="T12" s="210"/>
      <c r="U12" s="210"/>
      <c r="V12" s="210"/>
      <c r="W12" s="210"/>
    </row>
    <row r="13" spans="1:23" x14ac:dyDescent="0.2">
      <c r="A13" s="98" t="s">
        <v>46</v>
      </c>
      <c r="B13" s="98" t="s">
        <v>99</v>
      </c>
      <c r="C13" s="98" t="s">
        <v>19</v>
      </c>
      <c r="D13" s="98" t="s">
        <v>20</v>
      </c>
      <c r="E13" s="98"/>
      <c r="F13" s="115">
        <v>41456</v>
      </c>
      <c r="G13" s="115">
        <v>41487</v>
      </c>
      <c r="H13" s="115">
        <v>41518</v>
      </c>
      <c r="I13" s="115">
        <v>41548</v>
      </c>
      <c r="J13" s="115">
        <v>41579</v>
      </c>
      <c r="K13" s="115">
        <v>41609</v>
      </c>
      <c r="L13" s="115">
        <v>41640</v>
      </c>
      <c r="M13" s="115">
        <v>41671</v>
      </c>
      <c r="N13" s="115">
        <v>41699</v>
      </c>
      <c r="O13" s="115">
        <v>41730</v>
      </c>
      <c r="P13" s="115">
        <v>41760</v>
      </c>
      <c r="Q13" s="115">
        <v>41791</v>
      </c>
      <c r="R13" s="118" t="s">
        <v>21</v>
      </c>
      <c r="S13" s="100"/>
      <c r="T13" s="100"/>
      <c r="U13" s="100"/>
      <c r="V13" s="100"/>
      <c r="W13" s="100"/>
    </row>
    <row r="14" spans="1:23" x14ac:dyDescent="0.2">
      <c r="A14" s="98"/>
      <c r="B14" s="98"/>
      <c r="C14" s="98"/>
      <c r="D14" s="98"/>
      <c r="E14" s="98"/>
      <c r="F14" s="117"/>
      <c r="G14" s="117"/>
      <c r="H14" s="117"/>
      <c r="I14" s="117"/>
      <c r="J14" s="117"/>
      <c r="K14" s="117"/>
      <c r="L14" s="117"/>
      <c r="M14" s="117"/>
      <c r="N14" s="117"/>
      <c r="O14" s="117"/>
      <c r="P14" s="117"/>
      <c r="Q14" s="117"/>
      <c r="R14" s="118"/>
      <c r="S14" s="100"/>
      <c r="T14" s="100"/>
      <c r="U14" s="100"/>
      <c r="V14" s="100"/>
      <c r="W14" s="100"/>
    </row>
    <row r="15" spans="1:23" s="107" customFormat="1" x14ac:dyDescent="0.2">
      <c r="A15" s="98"/>
      <c r="B15" s="98"/>
      <c r="C15" s="98"/>
      <c r="D15" s="98"/>
      <c r="E15" s="98"/>
      <c r="F15" s="117"/>
      <c r="G15" s="117"/>
      <c r="H15" s="117"/>
      <c r="I15" s="117"/>
      <c r="J15" s="117"/>
      <c r="K15" s="117"/>
      <c r="L15" s="117"/>
      <c r="M15" s="117"/>
      <c r="N15" s="117"/>
      <c r="O15" s="117"/>
      <c r="P15" s="117"/>
      <c r="Q15" s="117"/>
      <c r="R15" s="130"/>
      <c r="S15" s="100"/>
      <c r="T15" s="100"/>
      <c r="U15" s="100"/>
      <c r="V15" s="100"/>
      <c r="W15" s="100"/>
    </row>
    <row r="16" spans="1:23" x14ac:dyDescent="0.2">
      <c r="A16" s="93" t="s">
        <v>51</v>
      </c>
      <c r="B16" s="93" t="s">
        <v>136</v>
      </c>
      <c r="C16" s="93" t="s">
        <v>123</v>
      </c>
      <c r="D16" s="93" t="s">
        <v>126</v>
      </c>
      <c r="E16" s="120"/>
      <c r="F16" s="110">
        <f>SUMIFS('Data Repository Table'!$J:$J,'Data Repository Table'!$C:$C,'Expenses Analysis'!$A16,'Data Repository Table'!$B:$B,'Expenses Analysis'!$B16,'Data Repository Table'!$G:$G,'Expenses Analysis'!$C16,'Data Repository Table'!$H:$H,'Expenses Analysis'!$D16,'Data Repository Table'!$D:$D,'Expenses Analysis'!F$13)</f>
        <v>1452802.7994874099</v>
      </c>
      <c r="G16" s="110">
        <f>SUMIFS('Data Repository Table'!$J:$J,'Data Repository Table'!$C:$C,'Expenses Analysis'!$A16,'Data Repository Table'!$B:$B,'Expenses Analysis'!$B16,'Data Repository Table'!$G:$G,'Expenses Analysis'!$C16,'Data Repository Table'!$H:$H,'Expenses Analysis'!$D16,'Data Repository Table'!$D:$D,'Expenses Analysis'!G$13)</f>
        <v>2076961.6977790929</v>
      </c>
      <c r="H16" s="110">
        <f>SUMIFS('Data Repository Table'!$J:$J,'Data Repository Table'!$C:$C,'Expenses Analysis'!$A16,'Data Repository Table'!$B:$B,'Expenses Analysis'!$B16,'Data Repository Table'!$G:$G,'Expenses Analysis'!$C16,'Data Repository Table'!$H:$H,'Expenses Analysis'!$D16,'Data Repository Table'!$D:$D,'Expenses Analysis'!H$13)</f>
        <v>1587530.6938279136</v>
      </c>
      <c r="I16" s="110">
        <f>SUMIFS('Data Repository Table'!$J:$J,'Data Repository Table'!$C:$C,'Expenses Analysis'!$A16,'Data Repository Table'!$B:$B,'Expenses Analysis'!$B16,'Data Repository Table'!$G:$G,'Expenses Analysis'!$C16,'Data Repository Table'!$H:$H,'Expenses Analysis'!$D16,'Data Repository Table'!$D:$D,'Expenses Analysis'!I$13)</f>
        <v>1506642.0602700429</v>
      </c>
      <c r="J16" s="110">
        <f>SUMIFS('Data Repository Table'!$J:$J,'Data Repository Table'!$C:$C,'Expenses Analysis'!$A16,'Data Repository Table'!$B:$B,'Expenses Analysis'!$B16,'Data Repository Table'!$G:$G,'Expenses Analysis'!$C16,'Data Repository Table'!$H:$H,'Expenses Analysis'!$D16,'Data Repository Table'!$D:$D,'Expenses Analysis'!J$13)</f>
        <v>1609102.9038271685</v>
      </c>
      <c r="K16" s="110">
        <f>SUMIFS('Data Repository Table'!$J:$J,'Data Repository Table'!$C:$C,'Expenses Analysis'!$A16,'Data Repository Table'!$B:$B,'Expenses Analysis'!$B16,'Data Repository Table'!$G:$G,'Expenses Analysis'!$C16,'Data Repository Table'!$H:$H,'Expenses Analysis'!$D16,'Data Repository Table'!$D:$D,'Expenses Analysis'!K$13)</f>
        <v>1540691.5291750124</v>
      </c>
      <c r="L16" s="110">
        <f>SUMIFS('Data Repository Table'!$J:$J,'Data Repository Table'!$C:$C,'Expenses Analysis'!$A16,'Data Repository Table'!$B:$B,'Expenses Analysis'!$B16,'Data Repository Table'!$G:$G,'Expenses Analysis'!$C16,'Data Repository Table'!$H:$H,'Expenses Analysis'!$D16,'Data Repository Table'!$D:$D,'Expenses Analysis'!L$13)</f>
        <v>2266155.8865488395</v>
      </c>
      <c r="M16" s="110">
        <f>SUMIFS('Data Repository Table'!$J:$J,'Data Repository Table'!$C:$C,'Expenses Analysis'!$A16,'Data Repository Table'!$B:$B,'Expenses Analysis'!$B16,'Data Repository Table'!$G:$G,'Expenses Analysis'!$C16,'Data Repository Table'!$H:$H,'Expenses Analysis'!$D16,'Data Repository Table'!$D:$D,'Expenses Analysis'!M$13)</f>
        <v>1873801.1352655236</v>
      </c>
      <c r="N16" s="110">
        <f>SUMIFS('Data Repository Table'!$J:$J,'Data Repository Table'!$C:$C,'Expenses Analysis'!$A16,'Data Repository Table'!$B:$B,'Expenses Analysis'!$B16,'Data Repository Table'!$G:$G,'Expenses Analysis'!$C16,'Data Repository Table'!$H:$H,'Expenses Analysis'!$D16,'Data Repository Table'!$D:$D,'Expenses Analysis'!N$13)</f>
        <v>1925660.4625915801</v>
      </c>
      <c r="O16" s="110">
        <f>SUMIFS('Data Repository Table'!$J:$J,'Data Repository Table'!$C:$C,'Expenses Analysis'!$A16,'Data Repository Table'!$B:$B,'Expenses Analysis'!$B16,'Data Repository Table'!$G:$G,'Expenses Analysis'!$C16,'Data Repository Table'!$H:$H,'Expenses Analysis'!$D16,'Data Repository Table'!$D:$D,'Expenses Analysis'!O$13)</f>
        <v>1937658.4845186316</v>
      </c>
      <c r="P16" s="110">
        <f>SUMIFS('Data Repository Table'!$J:$J,'Data Repository Table'!$C:$C,'Expenses Analysis'!$A16,'Data Repository Table'!$B:$B,'Expenses Analysis'!$B16,'Data Repository Table'!$G:$G,'Expenses Analysis'!$C16,'Data Repository Table'!$H:$H,'Expenses Analysis'!$D16,'Data Repository Table'!$D:$D,'Expenses Analysis'!P$13)</f>
        <v>2096300.6207111715</v>
      </c>
      <c r="Q16" s="110">
        <f>SUMIFS('Data Repository Table'!$J:$J,'Data Repository Table'!$C:$C,'Expenses Analysis'!$A16,'Data Repository Table'!$B:$B,'Expenses Analysis'!$B16,'Data Repository Table'!$G:$G,'Expenses Analysis'!$C16,'Data Repository Table'!$H:$H,'Expenses Analysis'!$D16,'Data Repository Table'!$D:$D,'Expenses Analysis'!Q$13)</f>
        <v>2305838.0799926789</v>
      </c>
      <c r="R16" s="110">
        <f>SUM(F16:Q16)</f>
        <v>22179146.353995062</v>
      </c>
      <c r="S16" s="92"/>
      <c r="T16" s="92"/>
      <c r="U16" s="92"/>
      <c r="V16" s="92"/>
      <c r="W16" s="92"/>
    </row>
    <row r="17" spans="1:23" x14ac:dyDescent="0.2">
      <c r="A17" s="93" t="s">
        <v>51</v>
      </c>
      <c r="B17" s="93" t="s">
        <v>136</v>
      </c>
      <c r="C17" s="93" t="s">
        <v>127</v>
      </c>
      <c r="D17" s="93" t="s">
        <v>128</v>
      </c>
      <c r="E17" s="120"/>
      <c r="F17" s="110">
        <f>SUMIFS('Data Repository Table'!$J:$J,'Data Repository Table'!$C:$C,'Expenses Analysis'!$A17,'Data Repository Table'!$B:$B,'Expenses Analysis'!$B17,'Data Repository Table'!$G:$G,'Expenses Analysis'!$C17,'Data Repository Table'!$H:$H,'Expenses Analysis'!$D17,'Data Repository Table'!$D:$D,'Expenses Analysis'!F$13)</f>
        <v>688285.75679162296</v>
      </c>
      <c r="G17" s="110">
        <f>SUMIFS('Data Repository Table'!$J:$J,'Data Repository Table'!$C:$C,'Expenses Analysis'!$A17,'Data Repository Table'!$B:$B,'Expenses Analysis'!$B17,'Data Repository Table'!$G:$G,'Expenses Analysis'!$C17,'Data Repository Table'!$H:$H,'Expenses Analysis'!$D17,'Data Repository Table'!$D:$D,'Expenses Analysis'!G$13)</f>
        <v>940754.43343824998</v>
      </c>
      <c r="H17" s="110">
        <f>SUMIFS('Data Repository Table'!$J:$J,'Data Repository Table'!$C:$C,'Expenses Analysis'!$A17,'Data Repository Table'!$B:$B,'Expenses Analysis'!$B17,'Data Repository Table'!$G:$G,'Expenses Analysis'!$C17,'Data Repository Table'!$H:$H,'Expenses Analysis'!$D17,'Data Repository Table'!$D:$D,'Expenses Analysis'!H$13)</f>
        <v>749136.017807998</v>
      </c>
      <c r="I17" s="110">
        <f>SUMIFS('Data Repository Table'!$J:$J,'Data Repository Table'!$C:$C,'Expenses Analysis'!$A17,'Data Repository Table'!$B:$B,'Expenses Analysis'!$B17,'Data Repository Table'!$G:$G,'Expenses Analysis'!$C17,'Data Repository Table'!$H:$H,'Expenses Analysis'!$D17,'Data Repository Table'!$D:$D,'Expenses Analysis'!I$13)</f>
        <v>711397.35481499997</v>
      </c>
      <c r="J17" s="110">
        <f>SUMIFS('Data Repository Table'!$J:$J,'Data Repository Table'!$C:$C,'Expenses Analysis'!$A17,'Data Repository Table'!$B:$B,'Expenses Analysis'!$B17,'Data Repository Table'!$G:$G,'Expenses Analysis'!$C17,'Data Repository Table'!$H:$H,'Expenses Analysis'!$D17,'Data Repository Table'!$D:$D,'Expenses Analysis'!J$13)</f>
        <v>707134.9842375</v>
      </c>
      <c r="K17" s="110">
        <f>SUMIFS('Data Repository Table'!$J:$J,'Data Repository Table'!$C:$C,'Expenses Analysis'!$A17,'Data Repository Table'!$B:$B,'Expenses Analysis'!$B17,'Data Repository Table'!$G:$G,'Expenses Analysis'!$C17,'Data Repository Table'!$H:$H,'Expenses Analysis'!$D17,'Data Repository Table'!$D:$D,'Expenses Analysis'!K$13)</f>
        <v>707765.21920000017</v>
      </c>
      <c r="L17" s="110">
        <f>SUMIFS('Data Repository Table'!$J:$J,'Data Repository Table'!$C:$C,'Expenses Analysis'!$A17,'Data Repository Table'!$B:$B,'Expenses Analysis'!$B17,'Data Repository Table'!$G:$G,'Expenses Analysis'!$C17,'Data Repository Table'!$H:$H,'Expenses Analysis'!$D17,'Data Repository Table'!$D:$D,'Expenses Analysis'!L$13)</f>
        <v>1070642.7515819999</v>
      </c>
      <c r="M17" s="110">
        <f>SUMIFS('Data Repository Table'!$J:$J,'Data Repository Table'!$C:$C,'Expenses Analysis'!$A17,'Data Repository Table'!$B:$B,'Expenses Analysis'!$B17,'Data Repository Table'!$G:$G,'Expenses Analysis'!$C17,'Data Repository Table'!$H:$H,'Expenses Analysis'!$D17,'Data Repository Table'!$D:$D,'Expenses Analysis'!M$13)</f>
        <v>864210.04803974996</v>
      </c>
      <c r="N17" s="110">
        <f>SUMIFS('Data Repository Table'!$J:$J,'Data Repository Table'!$C:$C,'Expenses Analysis'!$A17,'Data Repository Table'!$B:$B,'Expenses Analysis'!$B17,'Data Repository Table'!$G:$G,'Expenses Analysis'!$C17,'Data Repository Table'!$H:$H,'Expenses Analysis'!$D17,'Data Repository Table'!$D:$D,'Expenses Analysis'!N$13)</f>
        <v>933739.73240800004</v>
      </c>
      <c r="O17" s="110">
        <f>SUMIFS('Data Repository Table'!$J:$J,'Data Repository Table'!$C:$C,'Expenses Analysis'!$A17,'Data Repository Table'!$B:$B,'Expenses Analysis'!$B17,'Data Repository Table'!$G:$G,'Expenses Analysis'!$C17,'Data Repository Table'!$H:$H,'Expenses Analysis'!$D17,'Data Repository Table'!$D:$D,'Expenses Analysis'!O$13)</f>
        <v>869737.08194099995</v>
      </c>
      <c r="P17" s="110">
        <f>SUMIFS('Data Repository Table'!$J:$J,'Data Repository Table'!$C:$C,'Expenses Analysis'!$A17,'Data Repository Table'!$B:$B,'Expenses Analysis'!$B17,'Data Repository Table'!$G:$G,'Expenses Analysis'!$C17,'Data Repository Table'!$H:$H,'Expenses Analysis'!$D17,'Data Repository Table'!$D:$D,'Expenses Analysis'!P$13)</f>
        <v>925854.65012499993</v>
      </c>
      <c r="Q17" s="110">
        <f>SUMIFS('Data Repository Table'!$J:$J,'Data Repository Table'!$C:$C,'Expenses Analysis'!$A17,'Data Repository Table'!$B:$B,'Expenses Analysis'!$B17,'Data Repository Table'!$G:$G,'Expenses Analysis'!$C17,'Data Repository Table'!$H:$H,'Expenses Analysis'!$D17,'Data Repository Table'!$D:$D,'Expenses Analysis'!Q$13)</f>
        <v>1076670.8718845001</v>
      </c>
      <c r="R17" s="110">
        <f t="shared" ref="R17:R23" si="0">SUM(F17:Q17)</f>
        <v>10245328.902270623</v>
      </c>
      <c r="S17" s="92"/>
      <c r="T17" s="92"/>
      <c r="U17" s="92"/>
      <c r="V17" s="92"/>
      <c r="W17" s="92"/>
    </row>
    <row r="18" spans="1:23" x14ac:dyDescent="0.2">
      <c r="A18" s="93" t="s">
        <v>51</v>
      </c>
      <c r="B18" s="93" t="s">
        <v>136</v>
      </c>
      <c r="C18" s="93" t="s">
        <v>127</v>
      </c>
      <c r="D18" s="93" t="s">
        <v>129</v>
      </c>
      <c r="E18" s="120"/>
      <c r="F18" s="110">
        <f>SUMIFS('Data Repository Table'!$J:$J,'Data Repository Table'!$C:$C,'Expenses Analysis'!$A18,'Data Repository Table'!$B:$B,'Expenses Analysis'!$B18,'Data Repository Table'!$G:$G,'Expenses Analysis'!$C18,'Data Repository Table'!$H:$H,'Expenses Analysis'!$D18,'Data Repository Table'!$D:$D,'Expenses Analysis'!F$13)</f>
        <v>1025508.4505630592</v>
      </c>
      <c r="G18" s="110">
        <f>SUMIFS('Data Repository Table'!$J:$J,'Data Repository Table'!$C:$C,'Expenses Analysis'!$A18,'Data Repository Table'!$B:$B,'Expenses Analysis'!$B18,'Data Repository Table'!$G:$G,'Expenses Analysis'!$C18,'Data Repository Table'!$H:$H,'Expenses Analysis'!$D18,'Data Repository Table'!$D:$D,'Expenses Analysis'!G$13)</f>
        <v>1482496.6301240625</v>
      </c>
      <c r="H18" s="110">
        <f>SUMIFS('Data Repository Table'!$J:$J,'Data Repository Table'!$C:$C,'Expenses Analysis'!$A18,'Data Repository Table'!$B:$B,'Expenses Analysis'!$B18,'Data Repository Table'!$G:$G,'Expenses Analysis'!$C18,'Data Repository Table'!$H:$H,'Expenses Analysis'!$D18,'Data Repository Table'!$D:$D,'Expenses Analysis'!H$13)</f>
        <v>1160180.8531604968</v>
      </c>
      <c r="I18" s="110">
        <f>SUMIFS('Data Repository Table'!$J:$J,'Data Repository Table'!$C:$C,'Expenses Analysis'!$A18,'Data Repository Table'!$B:$B,'Expenses Analysis'!$B18,'Data Repository Table'!$G:$G,'Expenses Analysis'!$C18,'Data Repository Table'!$H:$H,'Expenses Analysis'!$D18,'Data Repository Table'!$D:$D,'Expenses Analysis'!I$13)</f>
        <v>1126135.1226251246</v>
      </c>
      <c r="J18" s="110">
        <f>SUMIFS('Data Repository Table'!$J:$J,'Data Repository Table'!$C:$C,'Expenses Analysis'!$A18,'Data Repository Table'!$B:$B,'Expenses Analysis'!$B18,'Data Repository Table'!$G:$G,'Expenses Analysis'!$C18,'Data Repository Table'!$H:$H,'Expenses Analysis'!$D18,'Data Repository Table'!$D:$D,'Expenses Analysis'!J$13)</f>
        <v>1056987.6959512499</v>
      </c>
      <c r="K18" s="110">
        <f>SUMIFS('Data Repository Table'!$J:$J,'Data Repository Table'!$C:$C,'Expenses Analysis'!$A18,'Data Repository Table'!$B:$B,'Expenses Analysis'!$B18,'Data Repository Table'!$G:$G,'Expenses Analysis'!$C18,'Data Repository Table'!$H:$H,'Expenses Analysis'!$D18,'Data Repository Table'!$D:$D,'Expenses Analysis'!K$13)</f>
        <v>1062668.64402</v>
      </c>
      <c r="L18" s="110">
        <f>SUMIFS('Data Repository Table'!$J:$J,'Data Repository Table'!$C:$C,'Expenses Analysis'!$A18,'Data Repository Table'!$B:$B,'Expenses Analysis'!$B18,'Data Repository Table'!$G:$G,'Expenses Analysis'!$C18,'Data Repository Table'!$H:$H,'Expenses Analysis'!$D18,'Data Repository Table'!$D:$D,'Expenses Analysis'!L$13)</f>
        <v>1542084.6339599995</v>
      </c>
      <c r="M18" s="110">
        <f>SUMIFS('Data Repository Table'!$J:$J,'Data Repository Table'!$C:$C,'Expenses Analysis'!$A18,'Data Repository Table'!$B:$B,'Expenses Analysis'!$B18,'Data Repository Table'!$G:$G,'Expenses Analysis'!$C18,'Data Repository Table'!$H:$H,'Expenses Analysis'!$D18,'Data Repository Table'!$D:$D,'Expenses Analysis'!M$13)</f>
        <v>1340310.5656301249</v>
      </c>
      <c r="N18" s="110">
        <f>SUMIFS('Data Repository Table'!$J:$J,'Data Repository Table'!$C:$C,'Expenses Analysis'!$A18,'Data Repository Table'!$B:$B,'Expenses Analysis'!$B18,'Data Repository Table'!$G:$G,'Expenses Analysis'!$C18,'Data Repository Table'!$H:$H,'Expenses Analysis'!$D18,'Data Repository Table'!$D:$D,'Expenses Analysis'!N$13)</f>
        <v>1282186.5893850001</v>
      </c>
      <c r="O18" s="110">
        <f>SUMIFS('Data Repository Table'!$J:$J,'Data Repository Table'!$C:$C,'Expenses Analysis'!$A18,'Data Repository Table'!$B:$B,'Expenses Analysis'!$B18,'Data Repository Table'!$G:$G,'Expenses Analysis'!$C18,'Data Repository Table'!$H:$H,'Expenses Analysis'!$D18,'Data Repository Table'!$D:$D,'Expenses Analysis'!O$13)</f>
        <v>1381251.8779604998</v>
      </c>
      <c r="P18" s="110">
        <f>SUMIFS('Data Repository Table'!$J:$J,'Data Repository Table'!$C:$C,'Expenses Analysis'!$A18,'Data Repository Table'!$B:$B,'Expenses Analysis'!$B18,'Data Repository Table'!$G:$G,'Expenses Analysis'!$C18,'Data Repository Table'!$H:$H,'Expenses Analysis'!$D18,'Data Repository Table'!$D:$D,'Expenses Analysis'!P$13)</f>
        <v>1400531.8845937499</v>
      </c>
      <c r="Q18" s="110">
        <f>SUMIFS('Data Repository Table'!$J:$J,'Data Repository Table'!$C:$C,'Expenses Analysis'!$A18,'Data Repository Table'!$B:$B,'Expenses Analysis'!$B18,'Data Repository Table'!$G:$G,'Expenses Analysis'!$C18,'Data Repository Table'!$H:$H,'Expenses Analysis'!$D18,'Data Repository Table'!$D:$D,'Expenses Analysis'!Q$13)</f>
        <v>1612637.5447816872</v>
      </c>
      <c r="R18" s="110">
        <f t="shared" si="0"/>
        <v>15472980.492755052</v>
      </c>
      <c r="S18" s="92"/>
      <c r="T18" s="92"/>
      <c r="U18" s="92"/>
      <c r="V18" s="92"/>
      <c r="W18" s="92"/>
    </row>
    <row r="19" spans="1:23" x14ac:dyDescent="0.2">
      <c r="A19" s="93" t="s">
        <v>51</v>
      </c>
      <c r="B19" s="93" t="s">
        <v>136</v>
      </c>
      <c r="C19" s="93" t="s">
        <v>146</v>
      </c>
      <c r="D19" s="93" t="s">
        <v>130</v>
      </c>
      <c r="E19" s="120"/>
      <c r="F19" s="110">
        <f>SUMIFS('Data Repository Table'!$J:$J,'Data Repository Table'!$C:$C,'Expenses Analysis'!$A19,'Data Repository Table'!$B:$B,'Expenses Analysis'!$B19,'Data Repository Table'!$G:$G,'Expenses Analysis'!$C19,'Data Repository Table'!$H:$H,'Expenses Analysis'!$D19,'Data Repository Table'!$D:$D,'Expenses Analysis'!F$13)</f>
        <v>695262.98051350773</v>
      </c>
      <c r="G19" s="110">
        <f>SUMIFS('Data Repository Table'!$J:$J,'Data Repository Table'!$C:$C,'Expenses Analysis'!$A19,'Data Repository Table'!$B:$B,'Expenses Analysis'!$B19,'Data Repository Table'!$G:$G,'Expenses Analysis'!$C19,'Data Repository Table'!$H:$H,'Expenses Analysis'!$D19,'Data Repository Table'!$D:$D,'Expenses Analysis'!G$13)</f>
        <v>991102.23846842232</v>
      </c>
      <c r="H19" s="110">
        <f>SUMIFS('Data Repository Table'!$J:$J,'Data Repository Table'!$C:$C,'Expenses Analysis'!$A19,'Data Repository Table'!$B:$B,'Expenses Analysis'!$B19,'Data Repository Table'!$G:$G,'Expenses Analysis'!$C19,'Data Repository Table'!$H:$H,'Expenses Analysis'!$D19,'Data Repository Table'!$D:$D,'Expenses Analysis'!H$13)</f>
        <v>814061.13935135771</v>
      </c>
      <c r="I19" s="110">
        <f>SUMIFS('Data Repository Table'!$J:$J,'Data Repository Table'!$C:$C,'Expenses Analysis'!$A19,'Data Repository Table'!$B:$B,'Expenses Analysis'!$B19,'Data Repository Table'!$G:$G,'Expenses Analysis'!$C19,'Data Repository Table'!$H:$H,'Expenses Analysis'!$D19,'Data Repository Table'!$D:$D,'Expenses Analysis'!I$13)</f>
        <v>740680.05464999983</v>
      </c>
      <c r="J19" s="110">
        <f>SUMIFS('Data Repository Table'!$J:$J,'Data Repository Table'!$C:$C,'Expenses Analysis'!$A19,'Data Repository Table'!$B:$B,'Expenses Analysis'!$B19,'Data Repository Table'!$G:$G,'Expenses Analysis'!$C19,'Data Repository Table'!$H:$H,'Expenses Analysis'!$D19,'Data Repository Table'!$D:$D,'Expenses Analysis'!J$13)</f>
        <v>768860.48302419996</v>
      </c>
      <c r="K19" s="110">
        <f>SUMIFS('Data Repository Table'!$J:$J,'Data Repository Table'!$C:$C,'Expenses Analysis'!$A19,'Data Repository Table'!$B:$B,'Expenses Analysis'!$B19,'Data Repository Table'!$G:$G,'Expenses Analysis'!$C19,'Data Repository Table'!$H:$H,'Expenses Analysis'!$D19,'Data Repository Table'!$D:$D,'Expenses Analysis'!K$13)</f>
        <v>704369.30723479996</v>
      </c>
      <c r="L19" s="110">
        <f>SUMIFS('Data Repository Table'!$J:$J,'Data Repository Table'!$C:$C,'Expenses Analysis'!$A19,'Data Repository Table'!$B:$B,'Expenses Analysis'!$B19,'Data Repository Table'!$G:$G,'Expenses Analysis'!$C19,'Data Repository Table'!$H:$H,'Expenses Analysis'!$D19,'Data Repository Table'!$D:$D,'Expenses Analysis'!L$13)</f>
        <v>925899.46046803973</v>
      </c>
      <c r="M19" s="110">
        <f>SUMIFS('Data Repository Table'!$J:$J,'Data Repository Table'!$C:$C,'Expenses Analysis'!$A19,'Data Repository Table'!$B:$B,'Expenses Analysis'!$B19,'Data Repository Table'!$G:$G,'Expenses Analysis'!$C19,'Data Repository Table'!$H:$H,'Expenses Analysis'!$D19,'Data Repository Table'!$D:$D,'Expenses Analysis'!M$13)</f>
        <v>775447.11542873993</v>
      </c>
      <c r="N19" s="110">
        <f>SUMIFS('Data Repository Table'!$J:$J,'Data Repository Table'!$C:$C,'Expenses Analysis'!$A19,'Data Repository Table'!$B:$B,'Expenses Analysis'!$B19,'Data Repository Table'!$G:$G,'Expenses Analysis'!$C19,'Data Repository Table'!$H:$H,'Expenses Analysis'!$D19,'Data Repository Table'!$D:$D,'Expenses Analysis'!N$13)</f>
        <v>742183.95088815992</v>
      </c>
      <c r="O19" s="110">
        <f>SUMIFS('Data Repository Table'!$J:$J,'Data Repository Table'!$C:$C,'Expenses Analysis'!$A19,'Data Repository Table'!$B:$B,'Expenses Analysis'!$B19,'Data Repository Table'!$G:$G,'Expenses Analysis'!$C19,'Data Repository Table'!$H:$H,'Expenses Analysis'!$D19,'Data Repository Table'!$D:$D,'Expenses Analysis'!O$13)</f>
        <v>768553.23002912989</v>
      </c>
      <c r="P19" s="110">
        <f>SUMIFS('Data Repository Table'!$J:$J,'Data Repository Table'!$C:$C,'Expenses Analysis'!$A19,'Data Repository Table'!$B:$B,'Expenses Analysis'!$B19,'Data Repository Table'!$G:$G,'Expenses Analysis'!$C19,'Data Repository Table'!$H:$H,'Expenses Analysis'!$D19,'Data Repository Table'!$D:$D,'Expenses Analysis'!P$13)</f>
        <v>840680.22553312499</v>
      </c>
      <c r="Q19" s="110">
        <f>SUMIFS('Data Repository Table'!$J:$J,'Data Repository Table'!$C:$C,'Expenses Analysis'!$A19,'Data Repository Table'!$B:$B,'Expenses Analysis'!$B19,'Data Repository Table'!$G:$G,'Expenses Analysis'!$C19,'Data Repository Table'!$H:$H,'Expenses Analysis'!$D19,'Data Repository Table'!$D:$D,'Expenses Analysis'!Q$13)</f>
        <v>944341.42186596233</v>
      </c>
      <c r="R19" s="110">
        <f t="shared" si="0"/>
        <v>9711441.6074554436</v>
      </c>
      <c r="S19" s="92"/>
      <c r="T19" s="92"/>
      <c r="U19" s="92"/>
      <c r="V19" s="92"/>
      <c r="W19" s="92"/>
    </row>
    <row r="20" spans="1:23" x14ac:dyDescent="0.2">
      <c r="A20" s="93" t="s">
        <v>51</v>
      </c>
      <c r="B20" s="93" t="s">
        <v>136</v>
      </c>
      <c r="C20" s="93" t="s">
        <v>146</v>
      </c>
      <c r="D20" s="93" t="s">
        <v>131</v>
      </c>
      <c r="E20" s="120"/>
      <c r="F20" s="110">
        <f>SUMIFS('Data Repository Table'!$J:$J,'Data Repository Table'!$C:$C,'Expenses Analysis'!$A20,'Data Repository Table'!$B:$B,'Expenses Analysis'!$B20,'Data Repository Table'!$G:$G,'Expenses Analysis'!$C20,'Data Repository Table'!$H:$H,'Expenses Analysis'!$D20,'Data Repository Table'!$D:$D,'Expenses Analysis'!F$13)</f>
        <v>448110.89338216372</v>
      </c>
      <c r="G20" s="110">
        <f>SUMIFS('Data Repository Table'!$J:$J,'Data Repository Table'!$C:$C,'Expenses Analysis'!$A20,'Data Repository Table'!$B:$B,'Expenses Analysis'!$B20,'Data Repository Table'!$G:$G,'Expenses Analysis'!$C20,'Data Repository Table'!$H:$H,'Expenses Analysis'!$D20,'Data Repository Table'!$D:$D,'Expenses Analysis'!G$13)</f>
        <v>611649.16374469502</v>
      </c>
      <c r="H20" s="110">
        <f>SUMIFS('Data Repository Table'!$J:$J,'Data Repository Table'!$C:$C,'Expenses Analysis'!$A20,'Data Repository Table'!$B:$B,'Expenses Analysis'!$B20,'Data Repository Table'!$G:$G,'Expenses Analysis'!$C20,'Data Repository Table'!$H:$H,'Expenses Analysis'!$D20,'Data Repository Table'!$D:$D,'Expenses Analysis'!H$13)</f>
        <v>508974.22576181113</v>
      </c>
      <c r="I20" s="110">
        <f>SUMIFS('Data Repository Table'!$J:$J,'Data Repository Table'!$C:$C,'Expenses Analysis'!$A20,'Data Repository Table'!$B:$B,'Expenses Analysis'!$B20,'Data Repository Table'!$G:$G,'Expenses Analysis'!$C20,'Data Repository Table'!$H:$H,'Expenses Analysis'!$D20,'Data Repository Table'!$D:$D,'Expenses Analysis'!I$13)</f>
        <v>452335.03188650997</v>
      </c>
      <c r="J20" s="110">
        <f>SUMIFS('Data Repository Table'!$J:$J,'Data Repository Table'!$C:$C,'Expenses Analysis'!$A20,'Data Repository Table'!$B:$B,'Expenses Analysis'!$B20,'Data Repository Table'!$G:$G,'Expenses Analysis'!$C20,'Data Repository Table'!$H:$H,'Expenses Analysis'!$D20,'Data Repository Table'!$D:$D,'Expenses Analysis'!J$13)</f>
        <v>497029.65794527507</v>
      </c>
      <c r="K20" s="110">
        <f>SUMIFS('Data Repository Table'!$J:$J,'Data Repository Table'!$C:$C,'Expenses Analysis'!$A20,'Data Repository Table'!$B:$B,'Expenses Analysis'!$B20,'Data Repository Table'!$G:$G,'Expenses Analysis'!$C20,'Data Repository Table'!$H:$H,'Expenses Analysis'!$D20,'Data Repository Table'!$D:$D,'Expenses Analysis'!K$13)</f>
        <v>460055.89927350008</v>
      </c>
      <c r="L20" s="110">
        <f>SUMIFS('Data Repository Table'!$J:$J,'Data Repository Table'!$C:$C,'Expenses Analysis'!$A20,'Data Repository Table'!$B:$B,'Expenses Analysis'!$B20,'Data Repository Table'!$G:$G,'Expenses Analysis'!$C20,'Data Repository Table'!$H:$H,'Expenses Analysis'!$D20,'Data Repository Table'!$D:$D,'Expenses Analysis'!L$13)</f>
        <v>558382.11336287996</v>
      </c>
      <c r="M20" s="110">
        <f>SUMIFS('Data Repository Table'!$J:$J,'Data Repository Table'!$C:$C,'Expenses Analysis'!$A20,'Data Repository Table'!$B:$B,'Expenses Analysis'!$B20,'Data Repository Table'!$G:$G,'Expenses Analysis'!$C20,'Data Repository Table'!$H:$H,'Expenses Analysis'!$D20,'Data Repository Table'!$D:$D,'Expenses Analysis'!M$13)</f>
        <v>472406.33565580501</v>
      </c>
      <c r="N20" s="110">
        <f>SUMIFS('Data Repository Table'!$J:$J,'Data Repository Table'!$C:$C,'Expenses Analysis'!$A20,'Data Repository Table'!$B:$B,'Expenses Analysis'!$B20,'Data Repository Table'!$G:$G,'Expenses Analysis'!$C20,'Data Repository Table'!$H:$H,'Expenses Analysis'!$D20,'Data Repository Table'!$D:$D,'Expenses Analysis'!N$13)</f>
        <v>490137.95657484006</v>
      </c>
      <c r="O20" s="110">
        <f>SUMIFS('Data Repository Table'!$J:$J,'Data Repository Table'!$C:$C,'Expenses Analysis'!$A20,'Data Repository Table'!$B:$B,'Expenses Analysis'!$B20,'Data Repository Table'!$G:$G,'Expenses Analysis'!$C20,'Data Repository Table'!$H:$H,'Expenses Analysis'!$D20,'Data Repository Table'!$D:$D,'Expenses Analysis'!O$13)</f>
        <v>490546.82756079</v>
      </c>
      <c r="P20" s="110">
        <f>SUMIFS('Data Repository Table'!$J:$J,'Data Repository Table'!$C:$C,'Expenses Analysis'!$A20,'Data Repository Table'!$B:$B,'Expenses Analysis'!$B20,'Data Repository Table'!$G:$G,'Expenses Analysis'!$C20,'Data Repository Table'!$H:$H,'Expenses Analysis'!$D20,'Data Repository Table'!$D:$D,'Expenses Analysis'!P$13)</f>
        <v>515462.7939890626</v>
      </c>
      <c r="Q20" s="110">
        <f>SUMIFS('Data Repository Table'!$J:$J,'Data Repository Table'!$C:$C,'Expenses Analysis'!$A20,'Data Repository Table'!$B:$B,'Expenses Analysis'!$B20,'Data Repository Table'!$G:$G,'Expenses Analysis'!$C20,'Data Repository Table'!$H:$H,'Expenses Analysis'!$D20,'Data Repository Table'!$D:$D,'Expenses Analysis'!Q$13)</f>
        <v>567081.87298796256</v>
      </c>
      <c r="R20" s="110">
        <f t="shared" si="0"/>
        <v>6072172.7721252954</v>
      </c>
      <c r="S20" s="92"/>
      <c r="T20" s="92"/>
      <c r="U20" s="92"/>
      <c r="V20" s="92"/>
      <c r="W20" s="92"/>
    </row>
    <row r="21" spans="1:23" s="107" customFormat="1" x14ac:dyDescent="0.2">
      <c r="A21" s="93" t="s">
        <v>51</v>
      </c>
      <c r="B21" s="93" t="s">
        <v>136</v>
      </c>
      <c r="C21" s="93" t="s">
        <v>146</v>
      </c>
      <c r="D21" s="93" t="s">
        <v>132</v>
      </c>
      <c r="E21" s="120"/>
      <c r="F21" s="110">
        <f>SUMIFS('Data Repository Table'!$J:$J,'Data Repository Table'!$C:$C,'Expenses Analysis'!$A21,'Data Repository Table'!$B:$B,'Expenses Analysis'!$B21,'Data Repository Table'!$G:$G,'Expenses Analysis'!$C21,'Data Repository Table'!$H:$H,'Expenses Analysis'!$D21,'Data Repository Table'!$D:$D,'Expenses Analysis'!F$13)</f>
        <v>526154.63855022087</v>
      </c>
      <c r="G21" s="110">
        <f>SUMIFS('Data Repository Table'!$J:$J,'Data Repository Table'!$C:$C,'Expenses Analysis'!$A21,'Data Repository Table'!$B:$B,'Expenses Analysis'!$B21,'Data Repository Table'!$G:$G,'Expenses Analysis'!$C21,'Data Repository Table'!$H:$H,'Expenses Analysis'!$D21,'Data Repository Table'!$D:$D,'Expenses Analysis'!G$13)</f>
        <v>699102.7018828413</v>
      </c>
      <c r="H21" s="110">
        <f>SUMIFS('Data Repository Table'!$J:$J,'Data Repository Table'!$C:$C,'Expenses Analysis'!$A21,'Data Repository Table'!$B:$B,'Expenses Analysis'!$B21,'Data Repository Table'!$G:$G,'Expenses Analysis'!$C21,'Data Repository Table'!$H:$H,'Expenses Analysis'!$D21,'Data Repository Table'!$D:$D,'Expenses Analysis'!H$13)</f>
        <v>558734.69650863972</v>
      </c>
      <c r="I21" s="110">
        <f>SUMIFS('Data Repository Table'!$J:$J,'Data Repository Table'!$C:$C,'Expenses Analysis'!$A21,'Data Repository Table'!$B:$B,'Expenses Analysis'!$B21,'Data Repository Table'!$G:$G,'Expenses Analysis'!$C21,'Data Repository Table'!$H:$H,'Expenses Analysis'!$D21,'Data Repository Table'!$D:$D,'Expenses Analysis'!I$13)</f>
        <v>525208.47544941725</v>
      </c>
      <c r="J21" s="110">
        <f>SUMIFS('Data Repository Table'!$J:$J,'Data Repository Table'!$C:$C,'Expenses Analysis'!$A21,'Data Repository Table'!$B:$B,'Expenses Analysis'!$B21,'Data Repository Table'!$G:$G,'Expenses Analysis'!$C21,'Data Repository Table'!$H:$H,'Expenses Analysis'!$D21,'Data Repository Table'!$D:$D,'Expenses Analysis'!J$13)</f>
        <v>534294.21223657508</v>
      </c>
      <c r="K21" s="110">
        <f>SUMIFS('Data Repository Table'!$J:$J,'Data Repository Table'!$C:$C,'Expenses Analysis'!$A21,'Data Repository Table'!$B:$B,'Expenses Analysis'!$B21,'Data Repository Table'!$G:$G,'Expenses Analysis'!$C21,'Data Repository Table'!$H:$H,'Expenses Analysis'!$D21,'Data Repository Table'!$D:$D,'Expenses Analysis'!K$13)</f>
        <v>512324.19057554996</v>
      </c>
      <c r="L21" s="110">
        <f>SUMIFS('Data Repository Table'!$J:$J,'Data Repository Table'!$C:$C,'Expenses Analysis'!$A21,'Data Repository Table'!$B:$B,'Expenses Analysis'!$B21,'Data Repository Table'!$G:$G,'Expenses Analysis'!$C21,'Data Repository Table'!$H:$H,'Expenses Analysis'!$D21,'Data Repository Table'!$D:$D,'Expenses Analysis'!L$13)</f>
        <v>632133.94069723983</v>
      </c>
      <c r="M21" s="110">
        <f>SUMIFS('Data Repository Table'!$J:$J,'Data Repository Table'!$C:$C,'Expenses Analysis'!$A21,'Data Repository Table'!$B:$B,'Expenses Analysis'!$B21,'Data Repository Table'!$G:$G,'Expenses Analysis'!$C21,'Data Repository Table'!$H:$H,'Expenses Analysis'!$D21,'Data Repository Table'!$D:$D,'Expenses Analysis'!M$13)</f>
        <v>546239.59095988492</v>
      </c>
      <c r="N21" s="110">
        <f>SUMIFS('Data Repository Table'!$J:$J,'Data Repository Table'!$C:$C,'Expenses Analysis'!$A21,'Data Repository Table'!$B:$B,'Expenses Analysis'!$B21,'Data Repository Table'!$G:$G,'Expenses Analysis'!$C21,'Data Repository Table'!$H:$H,'Expenses Analysis'!$D21,'Data Repository Table'!$D:$D,'Expenses Analysis'!N$13)</f>
        <v>544885.8764744401</v>
      </c>
      <c r="O21" s="110">
        <f>SUMIFS('Data Repository Table'!$J:$J,'Data Repository Table'!$C:$C,'Expenses Analysis'!$A21,'Data Repository Table'!$B:$B,'Expenses Analysis'!$B21,'Data Repository Table'!$G:$G,'Expenses Analysis'!$C21,'Data Repository Table'!$H:$H,'Expenses Analysis'!$D21,'Data Repository Table'!$D:$D,'Expenses Analysis'!O$13)</f>
        <v>548730.96090505866</v>
      </c>
      <c r="P21" s="110">
        <f>SUMIFS('Data Repository Table'!$J:$J,'Data Repository Table'!$C:$C,'Expenses Analysis'!$A21,'Data Repository Table'!$B:$B,'Expenses Analysis'!$B21,'Data Repository Table'!$G:$G,'Expenses Analysis'!$C21,'Data Repository Table'!$H:$H,'Expenses Analysis'!$D21,'Data Repository Table'!$D:$D,'Expenses Analysis'!P$13)</f>
        <v>586186.26292703126</v>
      </c>
      <c r="Q21" s="110">
        <f>SUMIFS('Data Repository Table'!$J:$J,'Data Repository Table'!$C:$C,'Expenses Analysis'!$A21,'Data Repository Table'!$B:$B,'Expenses Analysis'!$B21,'Data Repository Table'!$G:$G,'Expenses Analysis'!$C21,'Data Repository Table'!$H:$H,'Expenses Analysis'!$D21,'Data Repository Table'!$D:$D,'Expenses Analysis'!Q$13)</f>
        <v>673012.41181992867</v>
      </c>
      <c r="R21" s="110">
        <f t="shared" si="0"/>
        <v>6887007.9589868262</v>
      </c>
      <c r="S21" s="92"/>
      <c r="T21" s="92"/>
      <c r="U21" s="92"/>
      <c r="V21" s="92"/>
      <c r="W21" s="92"/>
    </row>
    <row r="22" spans="1:23" s="107" customFormat="1" x14ac:dyDescent="0.2">
      <c r="A22" s="93" t="s">
        <v>51</v>
      </c>
      <c r="B22" s="93" t="s">
        <v>136</v>
      </c>
      <c r="C22" s="93" t="s">
        <v>146</v>
      </c>
      <c r="D22" s="93" t="s">
        <v>133</v>
      </c>
      <c r="E22" s="120"/>
      <c r="F22" s="110">
        <f>SUMIFS('Data Repository Table'!$J:$J,'Data Repository Table'!$C:$C,'Expenses Analysis'!$A22,'Data Repository Table'!$B:$B,'Expenses Analysis'!$B22,'Data Repository Table'!$G:$G,'Expenses Analysis'!$C22,'Data Repository Table'!$H:$H,'Expenses Analysis'!$D22,'Data Repository Table'!$D:$D,'Expenses Analysis'!F$13)</f>
        <v>363045.46754857391</v>
      </c>
      <c r="G22" s="110">
        <f>SUMIFS('Data Repository Table'!$J:$J,'Data Repository Table'!$C:$C,'Expenses Analysis'!$A22,'Data Repository Table'!$B:$B,'Expenses Analysis'!$B22,'Data Repository Table'!$G:$G,'Expenses Analysis'!$C22,'Data Repository Table'!$H:$H,'Expenses Analysis'!$D22,'Data Repository Table'!$D:$D,'Expenses Analysis'!G$13)</f>
        <v>475848.82159809757</v>
      </c>
      <c r="H22" s="110">
        <f>SUMIFS('Data Repository Table'!$J:$J,'Data Repository Table'!$C:$C,'Expenses Analysis'!$A22,'Data Repository Table'!$B:$B,'Expenses Analysis'!$B22,'Data Repository Table'!$G:$G,'Expenses Analysis'!$C22,'Data Repository Table'!$H:$H,'Expenses Analysis'!$D22,'Data Repository Table'!$D:$D,'Expenses Analysis'!H$13)</f>
        <v>387351.23106833897</v>
      </c>
      <c r="I22" s="110">
        <f>SUMIFS('Data Repository Table'!$J:$J,'Data Repository Table'!$C:$C,'Expenses Analysis'!$A22,'Data Repository Table'!$B:$B,'Expenses Analysis'!$B22,'Data Repository Table'!$G:$G,'Expenses Analysis'!$C22,'Data Repository Table'!$H:$H,'Expenses Analysis'!$D22,'Data Repository Table'!$D:$D,'Expenses Analysis'!I$13)</f>
        <v>356102.60641404742</v>
      </c>
      <c r="J22" s="110">
        <f>SUMIFS('Data Repository Table'!$J:$J,'Data Repository Table'!$C:$C,'Expenses Analysis'!$A22,'Data Repository Table'!$B:$B,'Expenses Analysis'!$B22,'Data Repository Table'!$G:$G,'Expenses Analysis'!$C22,'Data Repository Table'!$H:$H,'Expenses Analysis'!$D22,'Data Repository Table'!$D:$D,'Expenses Analysis'!J$13)</f>
        <v>370010.70224002498</v>
      </c>
      <c r="K22" s="110">
        <f>SUMIFS('Data Repository Table'!$J:$J,'Data Repository Table'!$C:$C,'Expenses Analysis'!$A22,'Data Repository Table'!$B:$B,'Expenses Analysis'!$B22,'Data Repository Table'!$G:$G,'Expenses Analysis'!$C22,'Data Repository Table'!$H:$H,'Expenses Analysis'!$D22,'Data Repository Table'!$D:$D,'Expenses Analysis'!K$13)</f>
        <v>361108.27999890002</v>
      </c>
      <c r="L22" s="110">
        <f>SUMIFS('Data Repository Table'!$J:$J,'Data Repository Table'!$C:$C,'Expenses Analysis'!$A22,'Data Repository Table'!$B:$B,'Expenses Analysis'!$B22,'Data Repository Table'!$G:$G,'Expenses Analysis'!$C22,'Data Repository Table'!$H:$H,'Expenses Analysis'!$D22,'Data Repository Table'!$D:$D,'Expenses Analysis'!L$13)</f>
        <v>460285.01226119988</v>
      </c>
      <c r="M22" s="110">
        <f>SUMIFS('Data Repository Table'!$J:$J,'Data Repository Table'!$C:$C,'Expenses Analysis'!$A22,'Data Repository Table'!$B:$B,'Expenses Analysis'!$B22,'Data Repository Table'!$G:$G,'Expenses Analysis'!$C22,'Data Repository Table'!$H:$H,'Expenses Analysis'!$D22,'Data Repository Table'!$D:$D,'Expenses Analysis'!M$13)</f>
        <v>373718.77544609993</v>
      </c>
      <c r="N22" s="110">
        <f>SUMIFS('Data Repository Table'!$J:$J,'Data Repository Table'!$C:$C,'Expenses Analysis'!$A22,'Data Repository Table'!$B:$B,'Expenses Analysis'!$B22,'Data Repository Table'!$G:$G,'Expenses Analysis'!$C22,'Data Repository Table'!$H:$H,'Expenses Analysis'!$D22,'Data Repository Table'!$D:$D,'Expenses Analysis'!N$13)</f>
        <v>376411.47328512004</v>
      </c>
      <c r="O22" s="110">
        <f>SUMIFS('Data Repository Table'!$J:$J,'Data Repository Table'!$C:$C,'Expenses Analysis'!$A22,'Data Repository Table'!$B:$B,'Expenses Analysis'!$B22,'Data Repository Table'!$G:$G,'Expenses Analysis'!$C22,'Data Repository Table'!$H:$H,'Expenses Analysis'!$D22,'Data Repository Table'!$D:$D,'Expenses Analysis'!O$13)</f>
        <v>380705.18740254</v>
      </c>
      <c r="P22" s="110">
        <f>SUMIFS('Data Repository Table'!$J:$J,'Data Repository Table'!$C:$C,'Expenses Analysis'!$A22,'Data Repository Table'!$B:$B,'Expenses Analysis'!$B22,'Data Repository Table'!$G:$G,'Expenses Analysis'!$C22,'Data Repository Table'!$H:$H,'Expenses Analysis'!$D22,'Data Repository Table'!$D:$D,'Expenses Analysis'!P$13)</f>
        <v>389902.11574124999</v>
      </c>
      <c r="Q22" s="110">
        <f>SUMIFS('Data Repository Table'!$J:$J,'Data Repository Table'!$C:$C,'Expenses Analysis'!$A22,'Data Repository Table'!$B:$B,'Expenses Analysis'!$B22,'Data Repository Table'!$G:$G,'Expenses Analysis'!$C22,'Data Repository Table'!$H:$H,'Expenses Analysis'!$D22,'Data Repository Table'!$D:$D,'Expenses Analysis'!Q$13)</f>
        <v>459589.03963271249</v>
      </c>
      <c r="R22" s="110">
        <f t="shared" si="0"/>
        <v>4754078.7126369048</v>
      </c>
      <c r="S22" s="92"/>
      <c r="T22" s="92"/>
      <c r="U22" s="92"/>
      <c r="V22" s="92"/>
      <c r="W22" s="92"/>
    </row>
    <row r="23" spans="1:23" s="107" customFormat="1" ht="16" thickBot="1" x14ac:dyDescent="0.25">
      <c r="A23" s="93" t="s">
        <v>51</v>
      </c>
      <c r="B23" s="93" t="s">
        <v>136</v>
      </c>
      <c r="C23" s="93" t="s">
        <v>134</v>
      </c>
      <c r="D23" s="93" t="s">
        <v>135</v>
      </c>
      <c r="E23" s="121"/>
      <c r="F23" s="110">
        <f>SUMIFS('Data Repository Table'!$J:$J,'Data Repository Table'!$C:$C,'Expenses Analysis'!$A23,'Data Repository Table'!$B:$B,'Expenses Analysis'!$B23,'Data Repository Table'!$G:$G,'Expenses Analysis'!$C23,'Data Repository Table'!$H:$H,'Expenses Analysis'!$D23,'Data Repository Table'!$D:$D,'Expenses Analysis'!F$13)</f>
        <v>2360705.6481951177</v>
      </c>
      <c r="G23" s="110">
        <f>SUMIFS('Data Repository Table'!$J:$J,'Data Repository Table'!$C:$C,'Expenses Analysis'!$A23,'Data Repository Table'!$B:$B,'Expenses Analysis'!$B23,'Data Repository Table'!$G:$G,'Expenses Analysis'!$C23,'Data Repository Table'!$H:$H,'Expenses Analysis'!$D23,'Data Repository Table'!$D:$D,'Expenses Analysis'!G$13)</f>
        <v>3221174.1251995936</v>
      </c>
      <c r="H23" s="110">
        <f>SUMIFS('Data Repository Table'!$J:$J,'Data Repository Table'!$C:$C,'Expenses Analysis'!$A23,'Data Repository Table'!$B:$B,'Expenses Analysis'!$B23,'Data Repository Table'!$G:$G,'Expenses Analysis'!$C23,'Data Repository Table'!$H:$H,'Expenses Analysis'!$D23,'Data Repository Table'!$D:$D,'Expenses Analysis'!H$13)</f>
        <v>2494930.9960812116</v>
      </c>
      <c r="I23" s="110">
        <f>SUMIFS('Data Repository Table'!$J:$J,'Data Repository Table'!$C:$C,'Expenses Analysis'!$A23,'Data Repository Table'!$B:$B,'Expenses Analysis'!$B23,'Data Repository Table'!$G:$G,'Expenses Analysis'!$C23,'Data Repository Table'!$H:$H,'Expenses Analysis'!$D23,'Data Repository Table'!$D:$D,'Expenses Analysis'!I$13)</f>
        <v>2373664.2611838747</v>
      </c>
      <c r="J23" s="110">
        <f>SUMIFS('Data Repository Table'!$J:$J,'Data Repository Table'!$C:$C,'Expenses Analysis'!$A23,'Data Repository Table'!$B:$B,'Expenses Analysis'!$B23,'Data Repository Table'!$G:$G,'Expenses Analysis'!$C23,'Data Repository Table'!$H:$H,'Expenses Analysis'!$D23,'Data Repository Table'!$D:$D,'Expenses Analysis'!J$13)</f>
        <v>2412716.7053653123</v>
      </c>
      <c r="K23" s="110">
        <f>SUMIFS('Data Repository Table'!$J:$J,'Data Repository Table'!$C:$C,'Expenses Analysis'!$A23,'Data Repository Table'!$B:$B,'Expenses Analysis'!$B23,'Data Repository Table'!$G:$G,'Expenses Analysis'!$C23,'Data Repository Table'!$H:$H,'Expenses Analysis'!$D23,'Data Repository Table'!$D:$D,'Expenses Analysis'!K$13)</f>
        <v>2345801.4750843756</v>
      </c>
      <c r="L23" s="110">
        <f>SUMIFS('Data Repository Table'!$J:$J,'Data Repository Table'!$C:$C,'Expenses Analysis'!$A23,'Data Repository Table'!$B:$B,'Expenses Analysis'!$B23,'Data Repository Table'!$G:$G,'Expenses Analysis'!$C23,'Data Repository Table'!$H:$H,'Expenses Analysis'!$D23,'Data Repository Table'!$D:$D,'Expenses Analysis'!L$13)</f>
        <v>3034783.5533344997</v>
      </c>
      <c r="M23" s="110">
        <f>SUMIFS('Data Repository Table'!$J:$J,'Data Repository Table'!$C:$C,'Expenses Analysis'!$A23,'Data Repository Table'!$B:$B,'Expenses Analysis'!$B23,'Data Repository Table'!$G:$G,'Expenses Analysis'!$C23,'Data Repository Table'!$H:$H,'Expenses Analysis'!$D23,'Data Repository Table'!$D:$D,'Expenses Analysis'!M$13)</f>
        <v>2464534.8803748749</v>
      </c>
      <c r="N23" s="110">
        <f>SUMIFS('Data Repository Table'!$J:$J,'Data Repository Table'!$C:$C,'Expenses Analysis'!$A23,'Data Repository Table'!$B:$B,'Expenses Analysis'!$B23,'Data Repository Table'!$G:$G,'Expenses Analysis'!$C23,'Data Repository Table'!$H:$H,'Expenses Analysis'!$D23,'Data Repository Table'!$D:$D,'Expenses Analysis'!N$13)</f>
        <v>2524708.0908775004</v>
      </c>
      <c r="O23" s="110">
        <f>SUMIFS('Data Repository Table'!$J:$J,'Data Repository Table'!$C:$C,'Expenses Analysis'!$A23,'Data Repository Table'!$B:$B,'Expenses Analysis'!$B23,'Data Repository Table'!$G:$G,'Expenses Analysis'!$C23,'Data Repository Table'!$H:$H,'Expenses Analysis'!$D23,'Data Repository Table'!$D:$D,'Expenses Analysis'!O$13)</f>
        <v>2535263.8025714997</v>
      </c>
      <c r="P23" s="110">
        <f>SUMIFS('Data Repository Table'!$J:$J,'Data Repository Table'!$C:$C,'Expenses Analysis'!$A23,'Data Repository Table'!$B:$B,'Expenses Analysis'!$B23,'Data Repository Table'!$G:$G,'Expenses Analysis'!$C23,'Data Repository Table'!$H:$H,'Expenses Analysis'!$D23,'Data Repository Table'!$D:$D,'Expenses Analysis'!P$13)</f>
        <v>2657879.6597460937</v>
      </c>
      <c r="Q23" s="110">
        <f>SUMIFS('Data Repository Table'!$J:$J,'Data Repository Table'!$C:$C,'Expenses Analysis'!$A23,'Data Repository Table'!$B:$B,'Expenses Analysis'!$B23,'Data Repository Table'!$G:$G,'Expenses Analysis'!$C23,'Data Repository Table'!$H:$H,'Expenses Analysis'!$D23,'Data Repository Table'!$D:$D,'Expenses Analysis'!Q$13)</f>
        <v>3004721.4683389063</v>
      </c>
      <c r="R23" s="110">
        <f t="shared" si="0"/>
        <v>31430884.666352861</v>
      </c>
      <c r="S23" s="92"/>
      <c r="T23" s="92"/>
      <c r="U23" s="92"/>
      <c r="V23" s="92"/>
      <c r="W23" s="92"/>
    </row>
    <row r="24" spans="1:23" s="156" customFormat="1" ht="17" thickTop="1" thickBot="1" x14ac:dyDescent="0.25">
      <c r="A24" s="154" t="s">
        <v>21</v>
      </c>
      <c r="B24" s="154"/>
      <c r="C24" s="154"/>
      <c r="D24" s="158" t="s">
        <v>21</v>
      </c>
      <c r="E24" s="154"/>
      <c r="F24" s="157">
        <f>SUM(F16:F23)</f>
        <v>7559876.6350316769</v>
      </c>
      <c r="G24" s="157">
        <f t="shared" ref="G24:Q24" si="1">SUM(G16:G23)</f>
        <v>10499089.812235055</v>
      </c>
      <c r="H24" s="157">
        <f t="shared" si="1"/>
        <v>8260899.8535677679</v>
      </c>
      <c r="I24" s="157">
        <f t="shared" si="1"/>
        <v>7792164.9672940159</v>
      </c>
      <c r="J24" s="157">
        <f t="shared" si="1"/>
        <v>7956137.3448273055</v>
      </c>
      <c r="K24" s="157">
        <f t="shared" si="1"/>
        <v>7694784.5445621386</v>
      </c>
      <c r="L24" s="157">
        <f t="shared" si="1"/>
        <v>10490367.352214698</v>
      </c>
      <c r="M24" s="157">
        <f t="shared" si="1"/>
        <v>8710668.4468008038</v>
      </c>
      <c r="N24" s="157">
        <f t="shared" si="1"/>
        <v>8819914.1324846409</v>
      </c>
      <c r="O24" s="157">
        <f t="shared" si="1"/>
        <v>8912447.4528891481</v>
      </c>
      <c r="P24" s="157">
        <f t="shared" si="1"/>
        <v>9412798.2133664843</v>
      </c>
      <c r="Q24" s="157">
        <f t="shared" si="1"/>
        <v>10643892.711304339</v>
      </c>
      <c r="R24" s="157">
        <f t="shared" ref="R24" si="2">SUM(R16:R23)</f>
        <v>106753041.46657807</v>
      </c>
      <c r="S24" s="155"/>
      <c r="T24" s="155"/>
      <c r="U24" s="155"/>
      <c r="V24" s="155"/>
      <c r="W24" s="155"/>
    </row>
    <row r="25" spans="1:23" s="107" customFormat="1" ht="16" thickTop="1" x14ac:dyDescent="0.2">
      <c r="A25" s="100"/>
      <c r="B25" s="100"/>
      <c r="C25" s="100"/>
      <c r="D25" s="100"/>
      <c r="E25" s="100"/>
      <c r="F25" s="122"/>
      <c r="G25" s="122"/>
      <c r="H25" s="122"/>
      <c r="I25" s="122"/>
      <c r="J25" s="122"/>
      <c r="K25" s="122"/>
      <c r="L25" s="122"/>
      <c r="M25" s="122"/>
      <c r="N25" s="122"/>
      <c r="O25" s="122"/>
      <c r="P25" s="122"/>
      <c r="Q25" s="122"/>
      <c r="R25" s="118"/>
      <c r="S25" s="97"/>
      <c r="T25" s="97"/>
      <c r="U25" s="97"/>
      <c r="V25" s="97"/>
      <c r="W25" s="97"/>
    </row>
    <row r="26" spans="1:23" x14ac:dyDescent="0.2">
      <c r="A26" s="93" t="s">
        <v>64</v>
      </c>
      <c r="B26" s="93" t="s">
        <v>136</v>
      </c>
      <c r="C26" s="93" t="s">
        <v>123</v>
      </c>
      <c r="D26" s="93" t="s">
        <v>126</v>
      </c>
      <c r="E26" s="120"/>
      <c r="F26" s="110">
        <f>SUMIFS('Data Repository Table'!$J:$J,'Data Repository Table'!$C:$C,'Expenses Analysis'!$A26,'Data Repository Table'!$B:$B,'Expenses Analysis'!$B26,'Data Repository Table'!$G:$G,'Expenses Analysis'!$C26,'Data Repository Table'!$H:$H,'Expenses Analysis'!$D26,'Data Repository Table'!$D:$D,'Expenses Analysis'!F$13)</f>
        <v>6651134.5624718405</v>
      </c>
      <c r="G26" s="110">
        <f>SUMIFS('Data Repository Table'!$J:$J,'Data Repository Table'!$C:$C,'Expenses Analysis'!$A26,'Data Repository Table'!$B:$B,'Expenses Analysis'!$B26,'Data Repository Table'!$G:$G,'Expenses Analysis'!$C26,'Data Repository Table'!$H:$H,'Expenses Analysis'!$D26,'Data Repository Table'!$D:$D,'Expenses Analysis'!G$13)</f>
        <v>7558656.7287168009</v>
      </c>
      <c r="H26" s="110">
        <f>SUMIFS('Data Repository Table'!$J:$J,'Data Repository Table'!$C:$C,'Expenses Analysis'!$A26,'Data Repository Table'!$B:$B,'Expenses Analysis'!$B26,'Data Repository Table'!$G:$G,'Expenses Analysis'!$C26,'Data Repository Table'!$H:$H,'Expenses Analysis'!$D26,'Data Repository Table'!$D:$D,'Expenses Analysis'!H$13)</f>
        <v>7787611.9641196802</v>
      </c>
      <c r="I26" s="110">
        <f>SUMIFS('Data Repository Table'!$J:$J,'Data Repository Table'!$C:$C,'Expenses Analysis'!$A26,'Data Repository Table'!$B:$B,'Expenses Analysis'!$B26,'Data Repository Table'!$G:$G,'Expenses Analysis'!$C26,'Data Repository Table'!$H:$H,'Expenses Analysis'!$D26,'Data Repository Table'!$D:$D,'Expenses Analysis'!I$13)</f>
        <v>10155682.06570109</v>
      </c>
      <c r="J26" s="110">
        <f>SUMIFS('Data Repository Table'!$J:$J,'Data Repository Table'!$C:$C,'Expenses Analysis'!$A26,'Data Repository Table'!$B:$B,'Expenses Analysis'!$B26,'Data Repository Table'!$G:$G,'Expenses Analysis'!$C26,'Data Repository Table'!$H:$H,'Expenses Analysis'!$D26,'Data Repository Table'!$D:$D,'Expenses Analysis'!J$13)</f>
        <v>10934448.486587808</v>
      </c>
      <c r="K26" s="110">
        <f>SUMIFS('Data Repository Table'!$J:$J,'Data Repository Table'!$C:$C,'Expenses Analysis'!$A26,'Data Repository Table'!$B:$B,'Expenses Analysis'!$B26,'Data Repository Table'!$G:$G,'Expenses Analysis'!$C26,'Data Repository Table'!$H:$H,'Expenses Analysis'!$D26,'Data Repository Table'!$D:$D,'Expenses Analysis'!K$13)</f>
        <v>6864428.1473570894</v>
      </c>
      <c r="L26" s="110">
        <f>SUMIFS('Data Repository Table'!$J:$J,'Data Repository Table'!$C:$C,'Expenses Analysis'!$A26,'Data Repository Table'!$B:$B,'Expenses Analysis'!$B26,'Data Repository Table'!$G:$G,'Expenses Analysis'!$C26,'Data Repository Table'!$H:$H,'Expenses Analysis'!$D26,'Data Repository Table'!$D:$D,'Expenses Analysis'!L$13)</f>
        <v>7217759.4027057122</v>
      </c>
      <c r="M26" s="110">
        <f>SUMIFS('Data Repository Table'!$J:$J,'Data Repository Table'!$C:$C,'Expenses Analysis'!$A26,'Data Repository Table'!$B:$B,'Expenses Analysis'!$B26,'Data Repository Table'!$G:$G,'Expenses Analysis'!$C26,'Data Repository Table'!$H:$H,'Expenses Analysis'!$D26,'Data Repository Table'!$D:$D,'Expenses Analysis'!M$13)</f>
        <v>8369465.5899167042</v>
      </c>
      <c r="N26" s="110">
        <f>SUMIFS('Data Repository Table'!$J:$J,'Data Repository Table'!$C:$C,'Expenses Analysis'!$A26,'Data Repository Table'!$B:$B,'Expenses Analysis'!$B26,'Data Repository Table'!$G:$G,'Expenses Analysis'!$C26,'Data Repository Table'!$H:$H,'Expenses Analysis'!$D26,'Data Repository Table'!$D:$D,'Expenses Analysis'!N$13)</f>
        <v>7796282.0291462392</v>
      </c>
      <c r="O26" s="110">
        <f>SUMIFS('Data Repository Table'!$J:$J,'Data Repository Table'!$C:$C,'Expenses Analysis'!$A26,'Data Repository Table'!$B:$B,'Expenses Analysis'!$B26,'Data Repository Table'!$G:$G,'Expenses Analysis'!$C26,'Data Repository Table'!$H:$H,'Expenses Analysis'!$D26,'Data Repository Table'!$D:$D,'Expenses Analysis'!O$13)</f>
        <v>8547425.369981233</v>
      </c>
      <c r="P26" s="110">
        <f>SUMIFS('Data Repository Table'!$J:$J,'Data Repository Table'!$C:$C,'Expenses Analysis'!$A26,'Data Repository Table'!$B:$B,'Expenses Analysis'!$B26,'Data Repository Table'!$G:$G,'Expenses Analysis'!$C26,'Data Repository Table'!$H:$H,'Expenses Analysis'!$D26,'Data Repository Table'!$D:$D,'Expenses Analysis'!P$13)</f>
        <v>9702380.6262364816</v>
      </c>
      <c r="Q26" s="110">
        <f>SUMIFS('Data Repository Table'!$J:$J,'Data Repository Table'!$C:$C,'Expenses Analysis'!$A26,'Data Repository Table'!$B:$B,'Expenses Analysis'!$B26,'Data Repository Table'!$G:$G,'Expenses Analysis'!$C26,'Data Repository Table'!$H:$H,'Expenses Analysis'!$D26,'Data Repository Table'!$D:$D,'Expenses Analysis'!Q$13)</f>
        <v>4498980.8209557123</v>
      </c>
      <c r="R26" s="110">
        <f>SUM(F26:Q26)</f>
        <v>96084255.793896392</v>
      </c>
      <c r="S26" s="92"/>
      <c r="T26" s="92"/>
      <c r="U26" s="92"/>
      <c r="V26" s="92"/>
      <c r="W26" s="92"/>
    </row>
    <row r="27" spans="1:23" x14ac:dyDescent="0.2">
      <c r="A27" s="93" t="s">
        <v>64</v>
      </c>
      <c r="B27" s="93" t="s">
        <v>136</v>
      </c>
      <c r="C27" s="93" t="s">
        <v>127</v>
      </c>
      <c r="D27" s="93" t="s">
        <v>128</v>
      </c>
      <c r="E27" s="120"/>
      <c r="F27" s="110">
        <f>SUMIFS('Data Repository Table'!$J:$J,'Data Repository Table'!$C:$C,'Expenses Analysis'!$A27,'Data Repository Table'!$B:$B,'Expenses Analysis'!$B27,'Data Repository Table'!$G:$G,'Expenses Analysis'!$C27,'Data Repository Table'!$H:$H,'Expenses Analysis'!$D27,'Data Repository Table'!$D:$D,'Expenses Analysis'!F$13)</f>
        <v>3225013.486927344</v>
      </c>
      <c r="G27" s="110">
        <f>SUMIFS('Data Repository Table'!$J:$J,'Data Repository Table'!$C:$C,'Expenses Analysis'!$A27,'Data Repository Table'!$B:$B,'Expenses Analysis'!$B27,'Data Repository Table'!$G:$G,'Expenses Analysis'!$C27,'Data Repository Table'!$H:$H,'Expenses Analysis'!$D27,'Data Repository Table'!$D:$D,'Expenses Analysis'!G$13)</f>
        <v>3720839.8595759999</v>
      </c>
      <c r="H27" s="110">
        <f>SUMIFS('Data Repository Table'!$J:$J,'Data Repository Table'!$C:$C,'Expenses Analysis'!$A27,'Data Repository Table'!$B:$B,'Expenses Analysis'!$B27,'Data Repository Table'!$G:$G,'Expenses Analysis'!$C27,'Data Repository Table'!$H:$H,'Expenses Analysis'!$D27,'Data Repository Table'!$D:$D,'Expenses Analysis'!H$13)</f>
        <v>3806653.8889720319</v>
      </c>
      <c r="I27" s="110">
        <f>SUMIFS('Data Repository Table'!$J:$J,'Data Repository Table'!$C:$C,'Expenses Analysis'!$A27,'Data Repository Table'!$B:$B,'Expenses Analysis'!$B27,'Data Repository Table'!$G:$G,'Expenses Analysis'!$C27,'Data Repository Table'!$H:$H,'Expenses Analysis'!$D27,'Data Repository Table'!$D:$D,'Expenses Analysis'!I$13)</f>
        <v>4907107.2822858253</v>
      </c>
      <c r="J27" s="110">
        <f>SUMIFS('Data Repository Table'!$J:$J,'Data Repository Table'!$C:$C,'Expenses Analysis'!$A27,'Data Repository Table'!$B:$B,'Expenses Analysis'!$B27,'Data Repository Table'!$G:$G,'Expenses Analysis'!$C27,'Data Repository Table'!$H:$H,'Expenses Analysis'!$D27,'Data Repository Table'!$D:$D,'Expenses Analysis'!J$13)</f>
        <v>5396058.4904214237</v>
      </c>
      <c r="K27" s="110">
        <f>SUMIFS('Data Repository Table'!$J:$J,'Data Repository Table'!$C:$C,'Expenses Analysis'!$A27,'Data Repository Table'!$B:$B,'Expenses Analysis'!$B27,'Data Repository Table'!$G:$G,'Expenses Analysis'!$C27,'Data Repository Table'!$H:$H,'Expenses Analysis'!$D27,'Data Repository Table'!$D:$D,'Expenses Analysis'!K$13)</f>
        <v>3456988.5228500171</v>
      </c>
      <c r="L27" s="110">
        <f>SUMIFS('Data Repository Table'!$J:$J,'Data Repository Table'!$C:$C,'Expenses Analysis'!$A27,'Data Repository Table'!$B:$B,'Expenses Analysis'!$B27,'Data Repository Table'!$G:$G,'Expenses Analysis'!$C27,'Data Repository Table'!$H:$H,'Expenses Analysis'!$D27,'Data Repository Table'!$D:$D,'Expenses Analysis'!L$13)</f>
        <v>3567735.3302346002</v>
      </c>
      <c r="M27" s="110">
        <f>SUMIFS('Data Repository Table'!$J:$J,'Data Repository Table'!$C:$C,'Expenses Analysis'!$A27,'Data Repository Table'!$B:$B,'Expenses Analysis'!$B27,'Data Repository Table'!$G:$G,'Expenses Analysis'!$C27,'Data Repository Table'!$H:$H,'Expenses Analysis'!$D27,'Data Repository Table'!$D:$D,'Expenses Analysis'!M$13)</f>
        <v>4204376.7416305207</v>
      </c>
      <c r="N27" s="110">
        <f>SUMIFS('Data Repository Table'!$J:$J,'Data Repository Table'!$C:$C,'Expenses Analysis'!$A27,'Data Repository Table'!$B:$B,'Expenses Analysis'!$B27,'Data Repository Table'!$G:$G,'Expenses Analysis'!$C27,'Data Repository Table'!$H:$H,'Expenses Analysis'!$D27,'Data Repository Table'!$D:$D,'Expenses Analysis'!N$13)</f>
        <v>3944911.7519915039</v>
      </c>
      <c r="O27" s="110">
        <f>SUMIFS('Data Repository Table'!$J:$J,'Data Repository Table'!$C:$C,'Expenses Analysis'!$A27,'Data Repository Table'!$B:$B,'Expenses Analysis'!$B27,'Data Repository Table'!$G:$G,'Expenses Analysis'!$C27,'Data Repository Table'!$H:$H,'Expenses Analysis'!$D27,'Data Repository Table'!$D:$D,'Expenses Analysis'!O$13)</f>
        <v>4244749.1300007366</v>
      </c>
      <c r="P27" s="110">
        <f>SUMIFS('Data Repository Table'!$J:$J,'Data Repository Table'!$C:$C,'Expenses Analysis'!$A27,'Data Repository Table'!$B:$B,'Expenses Analysis'!$B27,'Data Repository Table'!$G:$G,'Expenses Analysis'!$C27,'Data Repository Table'!$H:$H,'Expenses Analysis'!$D27,'Data Repository Table'!$D:$D,'Expenses Analysis'!P$13)</f>
        <v>4963601.0195923205</v>
      </c>
      <c r="Q27" s="110">
        <f>SUMIFS('Data Repository Table'!$J:$J,'Data Repository Table'!$C:$C,'Expenses Analysis'!$A27,'Data Repository Table'!$B:$B,'Expenses Analysis'!$B27,'Data Repository Table'!$G:$G,'Expenses Analysis'!$C27,'Data Repository Table'!$H:$H,'Expenses Analysis'!$D27,'Data Repository Table'!$D:$D,'Expenses Analysis'!Q$13)</f>
        <v>2334040.6529381759</v>
      </c>
      <c r="R27" s="110">
        <f t="shared" ref="R27:R33" si="3">SUM(F27:Q27)</f>
        <v>47772076.157420501</v>
      </c>
      <c r="S27" s="92"/>
      <c r="T27" s="92"/>
      <c r="U27" s="92"/>
      <c r="V27" s="92"/>
      <c r="W27" s="92"/>
    </row>
    <row r="28" spans="1:23" x14ac:dyDescent="0.2">
      <c r="A28" s="93" t="s">
        <v>64</v>
      </c>
      <c r="B28" s="93" t="s">
        <v>136</v>
      </c>
      <c r="C28" s="93" t="s">
        <v>127</v>
      </c>
      <c r="D28" s="93" t="s">
        <v>129</v>
      </c>
      <c r="E28" s="120"/>
      <c r="F28" s="110">
        <f>SUMIFS('Data Repository Table'!$J:$J,'Data Repository Table'!$C:$C,'Expenses Analysis'!$A28,'Data Repository Table'!$B:$B,'Expenses Analysis'!$B28,'Data Repository Table'!$G:$G,'Expenses Analysis'!$C28,'Data Repository Table'!$H:$H,'Expenses Analysis'!$D28,'Data Repository Table'!$D:$D,'Expenses Analysis'!F$13)</f>
        <v>2708300.0324587203</v>
      </c>
      <c r="G28" s="110">
        <f>SUMIFS('Data Repository Table'!$J:$J,'Data Repository Table'!$C:$C,'Expenses Analysis'!$A28,'Data Repository Table'!$B:$B,'Expenses Analysis'!$B28,'Data Repository Table'!$G:$G,'Expenses Analysis'!$C28,'Data Repository Table'!$H:$H,'Expenses Analysis'!$D28,'Data Repository Table'!$D:$D,'Expenses Analysis'!G$13)</f>
        <v>3211858.8660480003</v>
      </c>
      <c r="H28" s="110">
        <f>SUMIFS('Data Repository Table'!$J:$J,'Data Repository Table'!$C:$C,'Expenses Analysis'!$A28,'Data Repository Table'!$B:$B,'Expenses Analysis'!$B28,'Data Repository Table'!$G:$G,'Expenses Analysis'!$C28,'Data Repository Table'!$H:$H,'Expenses Analysis'!$D28,'Data Repository Table'!$D:$D,'Expenses Analysis'!H$13)</f>
        <v>3316686.2235427205</v>
      </c>
      <c r="I28" s="110">
        <f>SUMIFS('Data Repository Table'!$J:$J,'Data Repository Table'!$C:$C,'Expenses Analysis'!$A28,'Data Repository Table'!$B:$B,'Expenses Analysis'!$B28,'Data Repository Table'!$G:$G,'Expenses Analysis'!$C28,'Data Repository Table'!$H:$H,'Expenses Analysis'!$D28,'Data Repository Table'!$D:$D,'Expenses Analysis'!I$13)</f>
        <v>4507736.5000015609</v>
      </c>
      <c r="J28" s="110">
        <f>SUMIFS('Data Repository Table'!$J:$J,'Data Repository Table'!$C:$C,'Expenses Analysis'!$A28,'Data Repository Table'!$B:$B,'Expenses Analysis'!$B28,'Data Repository Table'!$G:$G,'Expenses Analysis'!$C28,'Data Repository Table'!$H:$H,'Expenses Analysis'!$D28,'Data Repository Table'!$D:$D,'Expenses Analysis'!J$13)</f>
        <v>4641023.7408981593</v>
      </c>
      <c r="K28" s="110">
        <f>SUMIFS('Data Repository Table'!$J:$J,'Data Repository Table'!$C:$C,'Expenses Analysis'!$A28,'Data Repository Table'!$B:$B,'Expenses Analysis'!$B28,'Data Repository Table'!$G:$G,'Expenses Analysis'!$C28,'Data Repository Table'!$H:$H,'Expenses Analysis'!$D28,'Data Repository Table'!$D:$D,'Expenses Analysis'!K$13)</f>
        <v>2948967.9415879212</v>
      </c>
      <c r="L28" s="110">
        <f>SUMIFS('Data Repository Table'!$J:$J,'Data Repository Table'!$C:$C,'Expenses Analysis'!$A28,'Data Repository Table'!$B:$B,'Expenses Analysis'!$B28,'Data Repository Table'!$G:$G,'Expenses Analysis'!$C28,'Data Repository Table'!$H:$H,'Expenses Analysis'!$D28,'Data Repository Table'!$D:$D,'Expenses Analysis'!L$13)</f>
        <v>3063014.8459460204</v>
      </c>
      <c r="M28" s="110">
        <f>SUMIFS('Data Repository Table'!$J:$J,'Data Repository Table'!$C:$C,'Expenses Analysis'!$A28,'Data Repository Table'!$B:$B,'Expenses Analysis'!$B28,'Data Repository Table'!$G:$G,'Expenses Analysis'!$C28,'Data Repository Table'!$H:$H,'Expenses Analysis'!$D28,'Data Repository Table'!$D:$D,'Expenses Analysis'!M$13)</f>
        <v>3462166.1351659205</v>
      </c>
      <c r="N28" s="110">
        <f>SUMIFS('Data Repository Table'!$J:$J,'Data Repository Table'!$C:$C,'Expenses Analysis'!$A28,'Data Repository Table'!$B:$B,'Expenses Analysis'!$B28,'Data Repository Table'!$G:$G,'Expenses Analysis'!$C28,'Data Repository Table'!$H:$H,'Expenses Analysis'!$D28,'Data Repository Table'!$D:$D,'Expenses Analysis'!N$13)</f>
        <v>3324228.7131040399</v>
      </c>
      <c r="O28" s="110">
        <f>SUMIFS('Data Repository Table'!$J:$J,'Data Repository Table'!$C:$C,'Expenses Analysis'!$A28,'Data Repository Table'!$B:$B,'Expenses Analysis'!$B28,'Data Repository Table'!$G:$G,'Expenses Analysis'!$C28,'Data Repository Table'!$H:$H,'Expenses Analysis'!$D28,'Data Repository Table'!$D:$D,'Expenses Analysis'!O$13)</f>
        <v>3574663.2706864807</v>
      </c>
      <c r="P28" s="110">
        <f>SUMIFS('Data Repository Table'!$J:$J,'Data Repository Table'!$C:$C,'Expenses Analysis'!$A28,'Data Repository Table'!$B:$B,'Expenses Analysis'!$B28,'Data Repository Table'!$G:$G,'Expenses Analysis'!$C28,'Data Repository Table'!$H:$H,'Expenses Analysis'!$D28,'Data Repository Table'!$D:$D,'Expenses Analysis'!P$13)</f>
        <v>4139621.0457560006</v>
      </c>
      <c r="Q28" s="110">
        <f>SUMIFS('Data Repository Table'!$J:$J,'Data Repository Table'!$C:$C,'Expenses Analysis'!$A28,'Data Repository Table'!$B:$B,'Expenses Analysis'!$B28,'Data Repository Table'!$G:$G,'Expenses Analysis'!$C28,'Data Repository Table'!$H:$H,'Expenses Analysis'!$D28,'Data Repository Table'!$D:$D,'Expenses Analysis'!Q$13)</f>
        <v>1927726.6130522401</v>
      </c>
      <c r="R28" s="110">
        <f t="shared" si="3"/>
        <v>40825993.92824778</v>
      </c>
      <c r="S28" s="92"/>
      <c r="T28" s="92"/>
      <c r="U28" s="92"/>
      <c r="V28" s="92"/>
      <c r="W28" s="92"/>
    </row>
    <row r="29" spans="1:23" x14ac:dyDescent="0.2">
      <c r="A29" s="93" t="s">
        <v>64</v>
      </c>
      <c r="B29" s="93" t="s">
        <v>136</v>
      </c>
      <c r="C29" s="93" t="s">
        <v>146</v>
      </c>
      <c r="D29" s="93" t="s">
        <v>130</v>
      </c>
      <c r="E29" s="120"/>
      <c r="F29" s="110">
        <f>SUMIFS('Data Repository Table'!$J:$J,'Data Repository Table'!$C:$C,'Expenses Analysis'!$A29,'Data Repository Table'!$B:$B,'Expenses Analysis'!$B29,'Data Repository Table'!$G:$G,'Expenses Analysis'!$C29,'Data Repository Table'!$H:$H,'Expenses Analysis'!$D29,'Data Repository Table'!$D:$D,'Expenses Analysis'!F$13)</f>
        <v>2580184.7757508568</v>
      </c>
      <c r="G29" s="110">
        <f>SUMIFS('Data Repository Table'!$J:$J,'Data Repository Table'!$C:$C,'Expenses Analysis'!$A29,'Data Repository Table'!$B:$B,'Expenses Analysis'!$B29,'Data Repository Table'!$G:$G,'Expenses Analysis'!$C29,'Data Repository Table'!$H:$H,'Expenses Analysis'!$D29,'Data Repository Table'!$D:$D,'Expenses Analysis'!G$13)</f>
        <v>3062001.915481152</v>
      </c>
      <c r="H29" s="110">
        <f>SUMIFS('Data Repository Table'!$J:$J,'Data Repository Table'!$C:$C,'Expenses Analysis'!$A29,'Data Repository Table'!$B:$B,'Expenses Analysis'!$B29,'Data Repository Table'!$G:$G,'Expenses Analysis'!$C29,'Data Repository Table'!$H:$H,'Expenses Analysis'!$D29,'Data Repository Table'!$D:$D,'Expenses Analysis'!H$13)</f>
        <v>3031880.3486513025</v>
      </c>
      <c r="I29" s="110">
        <f>SUMIFS('Data Repository Table'!$J:$J,'Data Repository Table'!$C:$C,'Expenses Analysis'!$A29,'Data Repository Table'!$B:$B,'Expenses Analysis'!$B29,'Data Repository Table'!$G:$G,'Expenses Analysis'!$C29,'Data Repository Table'!$H:$H,'Expenses Analysis'!$D29,'Data Repository Table'!$D:$D,'Expenses Analysis'!I$13)</f>
        <v>3931479.2866735104</v>
      </c>
      <c r="J29" s="110">
        <f>SUMIFS('Data Repository Table'!$J:$J,'Data Repository Table'!$C:$C,'Expenses Analysis'!$A29,'Data Repository Table'!$B:$B,'Expenses Analysis'!$B29,'Data Repository Table'!$G:$G,'Expenses Analysis'!$C29,'Data Repository Table'!$H:$H,'Expenses Analysis'!$D29,'Data Repository Table'!$D:$D,'Expenses Analysis'!J$13)</f>
        <v>4199845.7761542816</v>
      </c>
      <c r="K29" s="110">
        <f>SUMIFS('Data Repository Table'!$J:$J,'Data Repository Table'!$C:$C,'Expenses Analysis'!$A29,'Data Repository Table'!$B:$B,'Expenses Analysis'!$B29,'Data Repository Table'!$G:$G,'Expenses Analysis'!$C29,'Data Repository Table'!$H:$H,'Expenses Analysis'!$D29,'Data Repository Table'!$D:$D,'Expenses Analysis'!K$13)</f>
        <v>2728220.0920612654</v>
      </c>
      <c r="L29" s="110">
        <f>SUMIFS('Data Repository Table'!$J:$J,'Data Repository Table'!$C:$C,'Expenses Analysis'!$A29,'Data Repository Table'!$B:$B,'Expenses Analysis'!$B29,'Data Repository Table'!$G:$G,'Expenses Analysis'!$C29,'Data Repository Table'!$H:$H,'Expenses Analysis'!$D29,'Data Repository Table'!$D:$D,'Expenses Analysis'!L$13)</f>
        <v>2804324.7420875658</v>
      </c>
      <c r="M29" s="110">
        <f>SUMIFS('Data Repository Table'!$J:$J,'Data Repository Table'!$C:$C,'Expenses Analysis'!$A29,'Data Repository Table'!$B:$B,'Expenses Analysis'!$B29,'Data Repository Table'!$G:$G,'Expenses Analysis'!$C29,'Data Repository Table'!$H:$H,'Expenses Analysis'!$D29,'Data Repository Table'!$D:$D,'Expenses Analysis'!M$13)</f>
        <v>3396861.7734199073</v>
      </c>
      <c r="N29" s="110">
        <f>SUMIFS('Data Repository Table'!$J:$J,'Data Repository Table'!$C:$C,'Expenses Analysis'!$A29,'Data Repository Table'!$B:$B,'Expenses Analysis'!$B29,'Data Repository Table'!$G:$G,'Expenses Analysis'!$C29,'Data Repository Table'!$H:$H,'Expenses Analysis'!$D29,'Data Repository Table'!$D:$D,'Expenses Analysis'!N$13)</f>
        <v>3109895.8683631234</v>
      </c>
      <c r="O29" s="110">
        <f>SUMIFS('Data Repository Table'!$J:$J,'Data Repository Table'!$C:$C,'Expenses Analysis'!$A29,'Data Repository Table'!$B:$B,'Expenses Analysis'!$B29,'Data Repository Table'!$G:$G,'Expenses Analysis'!$C29,'Data Repository Table'!$H:$H,'Expenses Analysis'!$D29,'Data Repository Table'!$D:$D,'Expenses Analysis'!O$13)</f>
        <v>3320827.9204994729</v>
      </c>
      <c r="P29" s="110">
        <f>SUMIFS('Data Repository Table'!$J:$J,'Data Repository Table'!$C:$C,'Expenses Analysis'!$A29,'Data Repository Table'!$B:$B,'Expenses Analysis'!$B29,'Data Repository Table'!$G:$G,'Expenses Analysis'!$C29,'Data Repository Table'!$H:$H,'Expenses Analysis'!$D29,'Data Repository Table'!$D:$D,'Expenses Analysis'!P$13)</f>
        <v>3945552.9816407491</v>
      </c>
      <c r="Q29" s="110">
        <f>SUMIFS('Data Repository Table'!$J:$J,'Data Repository Table'!$C:$C,'Expenses Analysis'!$A29,'Data Repository Table'!$B:$B,'Expenses Analysis'!$B29,'Data Repository Table'!$G:$G,'Expenses Analysis'!$C29,'Data Repository Table'!$H:$H,'Expenses Analysis'!$D29,'Data Repository Table'!$D:$D,'Expenses Analysis'!Q$13)</f>
        <v>1804596.49217318</v>
      </c>
      <c r="R29" s="110">
        <f t="shared" si="3"/>
        <v>37915671.972956374</v>
      </c>
      <c r="S29" s="92"/>
      <c r="T29" s="92"/>
      <c r="U29" s="92"/>
      <c r="V29" s="92"/>
      <c r="W29" s="92"/>
    </row>
    <row r="30" spans="1:23" x14ac:dyDescent="0.2">
      <c r="A30" s="93" t="s">
        <v>64</v>
      </c>
      <c r="B30" s="93" t="s">
        <v>136</v>
      </c>
      <c r="C30" s="93" t="s">
        <v>146</v>
      </c>
      <c r="D30" s="93" t="s">
        <v>131</v>
      </c>
      <c r="E30" s="120"/>
      <c r="F30" s="110">
        <f>SUMIFS('Data Repository Table'!$J:$J,'Data Repository Table'!$C:$C,'Expenses Analysis'!$A30,'Data Repository Table'!$B:$B,'Expenses Analysis'!$B30,'Data Repository Table'!$G:$G,'Expenses Analysis'!$C30,'Data Repository Table'!$H:$H,'Expenses Analysis'!$D30,'Data Repository Table'!$D:$D,'Expenses Analysis'!F$13)</f>
        <v>1753954.9727451229</v>
      </c>
      <c r="G30" s="110">
        <f>SUMIFS('Data Repository Table'!$J:$J,'Data Repository Table'!$C:$C,'Expenses Analysis'!$A30,'Data Repository Table'!$B:$B,'Expenses Analysis'!$B30,'Data Repository Table'!$G:$G,'Expenses Analysis'!$C30,'Data Repository Table'!$H:$H,'Expenses Analysis'!$D30,'Data Repository Table'!$D:$D,'Expenses Analysis'!G$13)</f>
        <v>2100222.7993958406</v>
      </c>
      <c r="H30" s="110">
        <f>SUMIFS('Data Repository Table'!$J:$J,'Data Repository Table'!$C:$C,'Expenses Analysis'!$A30,'Data Repository Table'!$B:$B,'Expenses Analysis'!$B30,'Data Repository Table'!$G:$G,'Expenses Analysis'!$C30,'Data Repository Table'!$H:$H,'Expenses Analysis'!$D30,'Data Repository Table'!$D:$D,'Expenses Analysis'!H$13)</f>
        <v>2076179.3746159158</v>
      </c>
      <c r="I30" s="110">
        <f>SUMIFS('Data Repository Table'!$J:$J,'Data Repository Table'!$C:$C,'Expenses Analysis'!$A30,'Data Repository Table'!$B:$B,'Expenses Analysis'!$B30,'Data Repository Table'!$G:$G,'Expenses Analysis'!$C30,'Data Repository Table'!$H:$H,'Expenses Analysis'!$D30,'Data Repository Table'!$D:$D,'Expenses Analysis'!I$13)</f>
        <v>2908651.5019142521</v>
      </c>
      <c r="J30" s="110">
        <f>SUMIFS('Data Repository Table'!$J:$J,'Data Repository Table'!$C:$C,'Expenses Analysis'!$A30,'Data Repository Table'!$B:$B,'Expenses Analysis'!$B30,'Data Repository Table'!$G:$G,'Expenses Analysis'!$C30,'Data Repository Table'!$H:$H,'Expenses Analysis'!$D30,'Data Repository Table'!$D:$D,'Expenses Analysis'!J$13)</f>
        <v>3175944.5530485385</v>
      </c>
      <c r="K30" s="110">
        <f>SUMIFS('Data Repository Table'!$J:$J,'Data Repository Table'!$C:$C,'Expenses Analysis'!$A30,'Data Repository Table'!$B:$B,'Expenses Analysis'!$B30,'Data Repository Table'!$G:$G,'Expenses Analysis'!$C30,'Data Repository Table'!$H:$H,'Expenses Analysis'!$D30,'Data Repository Table'!$D:$D,'Expenses Analysis'!K$13)</f>
        <v>1550989.0868158315</v>
      </c>
      <c r="L30" s="110">
        <f>SUMIFS('Data Repository Table'!$J:$J,'Data Repository Table'!$C:$C,'Expenses Analysis'!$A30,'Data Repository Table'!$B:$B,'Expenses Analysis'!$B30,'Data Repository Table'!$G:$G,'Expenses Analysis'!$C30,'Data Repository Table'!$H:$H,'Expenses Analysis'!$D30,'Data Repository Table'!$D:$D,'Expenses Analysis'!L$13)</f>
        <v>1477041.8867647478</v>
      </c>
      <c r="M30" s="110">
        <f>SUMIFS('Data Repository Table'!$J:$J,'Data Repository Table'!$C:$C,'Expenses Analysis'!$A30,'Data Repository Table'!$B:$B,'Expenses Analysis'!$B30,'Data Repository Table'!$G:$G,'Expenses Analysis'!$C30,'Data Repository Table'!$H:$H,'Expenses Analysis'!$D30,'Data Repository Table'!$D:$D,'Expenses Analysis'!M$13)</f>
        <v>1686638.161442358</v>
      </c>
      <c r="N30" s="110">
        <f>SUMIFS('Data Repository Table'!$J:$J,'Data Repository Table'!$C:$C,'Expenses Analysis'!$A30,'Data Repository Table'!$B:$B,'Expenses Analysis'!$B30,'Data Repository Table'!$G:$G,'Expenses Analysis'!$C30,'Data Repository Table'!$H:$H,'Expenses Analysis'!$D30,'Data Repository Table'!$D:$D,'Expenses Analysis'!N$13)</f>
        <v>1594934.3066405952</v>
      </c>
      <c r="O30" s="110">
        <f>SUMIFS('Data Repository Table'!$J:$J,'Data Repository Table'!$C:$C,'Expenses Analysis'!$A30,'Data Repository Table'!$B:$B,'Expenses Analysis'!$B30,'Data Repository Table'!$G:$G,'Expenses Analysis'!$C30,'Data Repository Table'!$H:$H,'Expenses Analysis'!$D30,'Data Repository Table'!$D:$D,'Expenses Analysis'!O$13)</f>
        <v>1713695.68973241</v>
      </c>
      <c r="P30" s="110">
        <f>SUMIFS('Data Repository Table'!$J:$J,'Data Repository Table'!$C:$C,'Expenses Analysis'!$A30,'Data Repository Table'!$B:$B,'Expenses Analysis'!$B30,'Data Repository Table'!$G:$G,'Expenses Analysis'!$C30,'Data Repository Table'!$H:$H,'Expenses Analysis'!$D30,'Data Repository Table'!$D:$D,'Expenses Analysis'!P$13)</f>
        <v>1980567.08598121</v>
      </c>
      <c r="Q30" s="110">
        <f>SUMIFS('Data Repository Table'!$J:$J,'Data Repository Table'!$C:$C,'Expenses Analysis'!$A30,'Data Repository Table'!$B:$B,'Expenses Analysis'!$B30,'Data Repository Table'!$G:$G,'Expenses Analysis'!$C30,'Data Repository Table'!$H:$H,'Expenses Analysis'!$D30,'Data Repository Table'!$D:$D,'Expenses Analysis'!Q$13)</f>
        <v>1020797.9644255412</v>
      </c>
      <c r="R30" s="110">
        <f t="shared" si="3"/>
        <v>23039617.383522365</v>
      </c>
      <c r="S30" s="92"/>
      <c r="T30" s="92"/>
      <c r="U30" s="92"/>
      <c r="V30" s="92"/>
      <c r="W30" s="92"/>
    </row>
    <row r="31" spans="1:23" s="107" customFormat="1" x14ac:dyDescent="0.2">
      <c r="A31" s="93" t="s">
        <v>64</v>
      </c>
      <c r="B31" s="93" t="s">
        <v>136</v>
      </c>
      <c r="C31" s="93" t="s">
        <v>146</v>
      </c>
      <c r="D31" s="93" t="s">
        <v>132</v>
      </c>
      <c r="E31" s="120"/>
      <c r="F31" s="110">
        <f>SUMIFS('Data Repository Table'!$J:$J,'Data Repository Table'!$C:$C,'Expenses Analysis'!$A31,'Data Repository Table'!$B:$B,'Expenses Analysis'!$B31,'Data Repository Table'!$G:$G,'Expenses Analysis'!$C31,'Data Repository Table'!$H:$H,'Expenses Analysis'!$D31,'Data Repository Table'!$D:$D,'Expenses Analysis'!F$13)</f>
        <v>1825995.4977464525</v>
      </c>
      <c r="G31" s="110">
        <f>SUMIFS('Data Repository Table'!$J:$J,'Data Repository Table'!$C:$C,'Expenses Analysis'!$A31,'Data Repository Table'!$B:$B,'Expenses Analysis'!$B31,'Data Repository Table'!$G:$G,'Expenses Analysis'!$C31,'Data Repository Table'!$H:$H,'Expenses Analysis'!$D31,'Data Repository Table'!$D:$D,'Expenses Analysis'!G$13)</f>
        <v>2176715.5917373439</v>
      </c>
      <c r="H31" s="110">
        <f>SUMIFS('Data Repository Table'!$J:$J,'Data Repository Table'!$C:$C,'Expenses Analysis'!$A31,'Data Repository Table'!$B:$B,'Expenses Analysis'!$B31,'Data Repository Table'!$G:$G,'Expenses Analysis'!$C31,'Data Repository Table'!$H:$H,'Expenses Analysis'!$D31,'Data Repository Table'!$D:$D,'Expenses Analysis'!H$13)</f>
        <v>2148175.2592006964</v>
      </c>
      <c r="I31" s="110">
        <f>SUMIFS('Data Repository Table'!$J:$J,'Data Repository Table'!$C:$C,'Expenses Analysis'!$A31,'Data Repository Table'!$B:$B,'Expenses Analysis'!$B31,'Data Repository Table'!$G:$G,'Expenses Analysis'!$C31,'Data Repository Table'!$H:$H,'Expenses Analysis'!$D31,'Data Repository Table'!$D:$D,'Expenses Analysis'!I$13)</f>
        <v>3060801.9018670465</v>
      </c>
      <c r="J31" s="110">
        <f>SUMIFS('Data Repository Table'!$J:$J,'Data Repository Table'!$C:$C,'Expenses Analysis'!$A31,'Data Repository Table'!$B:$B,'Expenses Analysis'!$B31,'Data Repository Table'!$G:$G,'Expenses Analysis'!$C31,'Data Repository Table'!$H:$H,'Expenses Analysis'!$D31,'Data Repository Table'!$D:$D,'Expenses Analysis'!J$13)</f>
        <v>3336738.4883958446</v>
      </c>
      <c r="K31" s="110">
        <f>SUMIFS('Data Repository Table'!$J:$J,'Data Repository Table'!$C:$C,'Expenses Analysis'!$A31,'Data Repository Table'!$B:$B,'Expenses Analysis'!$B31,'Data Repository Table'!$G:$G,'Expenses Analysis'!$C31,'Data Repository Table'!$H:$H,'Expenses Analysis'!$D31,'Data Repository Table'!$D:$D,'Expenses Analysis'!K$13)</f>
        <v>1631163.5932814209</v>
      </c>
      <c r="L31" s="110">
        <f>SUMIFS('Data Repository Table'!$J:$J,'Data Repository Table'!$C:$C,'Expenses Analysis'!$A31,'Data Repository Table'!$B:$B,'Expenses Analysis'!$B31,'Data Repository Table'!$G:$G,'Expenses Analysis'!$C31,'Data Repository Table'!$H:$H,'Expenses Analysis'!$D31,'Data Repository Table'!$D:$D,'Expenses Analysis'!L$13)</f>
        <v>1570924.4864376271</v>
      </c>
      <c r="M31" s="110">
        <f>SUMIFS('Data Repository Table'!$J:$J,'Data Repository Table'!$C:$C,'Expenses Analysis'!$A31,'Data Repository Table'!$B:$B,'Expenses Analysis'!$B31,'Data Repository Table'!$G:$G,'Expenses Analysis'!$C31,'Data Repository Table'!$H:$H,'Expenses Analysis'!$D31,'Data Repository Table'!$D:$D,'Expenses Analysis'!M$13)</f>
        <v>1847187.0568590565</v>
      </c>
      <c r="N31" s="110">
        <f>SUMIFS('Data Repository Table'!$J:$J,'Data Repository Table'!$C:$C,'Expenses Analysis'!$A31,'Data Repository Table'!$B:$B,'Expenses Analysis'!$B31,'Data Repository Table'!$G:$G,'Expenses Analysis'!$C31,'Data Repository Table'!$H:$H,'Expenses Analysis'!$D31,'Data Repository Table'!$D:$D,'Expenses Analysis'!N$13)</f>
        <v>1662131.1638802125</v>
      </c>
      <c r="O31" s="110">
        <f>SUMIFS('Data Repository Table'!$J:$J,'Data Repository Table'!$C:$C,'Expenses Analysis'!$A31,'Data Repository Table'!$B:$B,'Expenses Analysis'!$B31,'Data Repository Table'!$G:$G,'Expenses Analysis'!$C31,'Data Repository Table'!$H:$H,'Expenses Analysis'!$D31,'Data Repository Table'!$D:$D,'Expenses Analysis'!O$13)</f>
        <v>1806697.9762409898</v>
      </c>
      <c r="P31" s="110">
        <f>SUMIFS('Data Repository Table'!$J:$J,'Data Repository Table'!$C:$C,'Expenses Analysis'!$A31,'Data Repository Table'!$B:$B,'Expenses Analysis'!$B31,'Data Repository Table'!$G:$G,'Expenses Analysis'!$C31,'Data Repository Table'!$H:$H,'Expenses Analysis'!$D31,'Data Repository Table'!$D:$D,'Expenses Analysis'!P$13)</f>
        <v>2160599.5156870657</v>
      </c>
      <c r="Q31" s="110">
        <f>SUMIFS('Data Repository Table'!$J:$J,'Data Repository Table'!$C:$C,'Expenses Analysis'!$A31,'Data Repository Table'!$B:$B,'Expenses Analysis'!$B31,'Data Repository Table'!$G:$G,'Expenses Analysis'!$C31,'Data Repository Table'!$H:$H,'Expenses Analysis'!$D31,'Data Repository Table'!$D:$D,'Expenses Analysis'!Q$13)</f>
        <v>1105249.8486619699</v>
      </c>
      <c r="R31" s="110">
        <f t="shared" si="3"/>
        <v>24332380.37999573</v>
      </c>
      <c r="S31" s="92"/>
      <c r="T31" s="92"/>
      <c r="U31" s="92"/>
      <c r="V31" s="92"/>
      <c r="W31" s="92"/>
    </row>
    <row r="32" spans="1:23" s="107" customFormat="1" x14ac:dyDescent="0.2">
      <c r="A32" s="93" t="s">
        <v>64</v>
      </c>
      <c r="B32" s="93" t="s">
        <v>136</v>
      </c>
      <c r="C32" s="93" t="s">
        <v>146</v>
      </c>
      <c r="D32" s="93" t="s">
        <v>133</v>
      </c>
      <c r="E32" s="120"/>
      <c r="F32" s="110">
        <f>SUMIFS('Data Repository Table'!$J:$J,'Data Repository Table'!$C:$C,'Expenses Analysis'!$A32,'Data Repository Table'!$B:$B,'Expenses Analysis'!$B32,'Data Repository Table'!$G:$G,'Expenses Analysis'!$C32,'Data Repository Table'!$H:$H,'Expenses Analysis'!$D32,'Data Repository Table'!$D:$D,'Expenses Analysis'!F$13)</f>
        <v>997562.72230052261</v>
      </c>
      <c r="G32" s="110">
        <f>SUMIFS('Data Repository Table'!$J:$J,'Data Repository Table'!$C:$C,'Expenses Analysis'!$A32,'Data Repository Table'!$B:$B,'Expenses Analysis'!$B32,'Data Repository Table'!$G:$G,'Expenses Analysis'!$C32,'Data Repository Table'!$H:$H,'Expenses Analysis'!$D32,'Data Repository Table'!$D:$D,'Expenses Analysis'!G$13)</f>
        <v>1217342.2874034243</v>
      </c>
      <c r="H32" s="110">
        <f>SUMIFS('Data Repository Table'!$J:$J,'Data Repository Table'!$C:$C,'Expenses Analysis'!$A32,'Data Repository Table'!$B:$B,'Expenses Analysis'!$B32,'Data Repository Table'!$G:$G,'Expenses Analysis'!$C32,'Data Repository Table'!$H:$H,'Expenses Analysis'!$D32,'Data Repository Table'!$D:$D,'Expenses Analysis'!H$13)</f>
        <v>1249373.1530171675</v>
      </c>
      <c r="I32" s="110">
        <f>SUMIFS('Data Repository Table'!$J:$J,'Data Repository Table'!$C:$C,'Expenses Analysis'!$A32,'Data Repository Table'!$B:$B,'Expenses Analysis'!$B32,'Data Repository Table'!$G:$G,'Expenses Analysis'!$C32,'Data Repository Table'!$H:$H,'Expenses Analysis'!$D32,'Data Repository Table'!$D:$D,'Expenses Analysis'!I$13)</f>
        <v>1563695.5986583279</v>
      </c>
      <c r="J32" s="110">
        <f>SUMIFS('Data Repository Table'!$J:$J,'Data Repository Table'!$C:$C,'Expenses Analysis'!$A32,'Data Repository Table'!$B:$B,'Expenses Analysis'!$B32,'Data Repository Table'!$G:$G,'Expenses Analysis'!$C32,'Data Repository Table'!$H:$H,'Expenses Analysis'!$D32,'Data Repository Table'!$D:$D,'Expenses Analysis'!J$13)</f>
        <v>1773213.3424059597</v>
      </c>
      <c r="K32" s="110">
        <f>SUMIFS('Data Repository Table'!$J:$J,'Data Repository Table'!$C:$C,'Expenses Analysis'!$A32,'Data Repository Table'!$B:$B,'Expenses Analysis'!$B32,'Data Repository Table'!$G:$G,'Expenses Analysis'!$C32,'Data Repository Table'!$H:$H,'Expenses Analysis'!$D32,'Data Repository Table'!$D:$D,'Expenses Analysis'!K$13)</f>
        <v>882961.36847126228</v>
      </c>
      <c r="L32" s="110">
        <f>SUMIFS('Data Repository Table'!$J:$J,'Data Repository Table'!$C:$C,'Expenses Analysis'!$A32,'Data Repository Table'!$B:$B,'Expenses Analysis'!$B32,'Data Repository Table'!$G:$G,'Expenses Analysis'!$C32,'Data Repository Table'!$H:$H,'Expenses Analysis'!$D32,'Data Repository Table'!$D:$D,'Expenses Analysis'!L$13)</f>
        <v>830701.61316332733</v>
      </c>
      <c r="M32" s="110">
        <f>SUMIFS('Data Repository Table'!$J:$J,'Data Repository Table'!$C:$C,'Expenses Analysis'!$A32,'Data Repository Table'!$B:$B,'Expenses Analysis'!$B32,'Data Repository Table'!$G:$G,'Expenses Analysis'!$C32,'Data Repository Table'!$H:$H,'Expenses Analysis'!$D32,'Data Repository Table'!$D:$D,'Expenses Analysis'!M$13)</f>
        <v>985832.41733239545</v>
      </c>
      <c r="N32" s="110">
        <f>SUMIFS('Data Repository Table'!$J:$J,'Data Repository Table'!$C:$C,'Expenses Analysis'!$A32,'Data Repository Table'!$B:$B,'Expenses Analysis'!$B32,'Data Repository Table'!$G:$G,'Expenses Analysis'!$C32,'Data Repository Table'!$H:$H,'Expenses Analysis'!$D32,'Data Repository Table'!$D:$D,'Expenses Analysis'!N$13)</f>
        <v>896930.60331122973</v>
      </c>
      <c r="O32" s="110">
        <f>SUMIFS('Data Repository Table'!$J:$J,'Data Repository Table'!$C:$C,'Expenses Analysis'!$A32,'Data Repository Table'!$B:$B,'Expenses Analysis'!$B32,'Data Repository Table'!$G:$G,'Expenses Analysis'!$C32,'Data Repository Table'!$H:$H,'Expenses Analysis'!$D32,'Data Repository Table'!$D:$D,'Expenses Analysis'!O$13)</f>
        <v>958222.77881938627</v>
      </c>
      <c r="P32" s="110">
        <f>SUMIFS('Data Repository Table'!$J:$J,'Data Repository Table'!$C:$C,'Expenses Analysis'!$A32,'Data Repository Table'!$B:$B,'Expenses Analysis'!$B32,'Data Repository Table'!$G:$G,'Expenses Analysis'!$C32,'Data Repository Table'!$H:$H,'Expenses Analysis'!$D32,'Data Repository Table'!$D:$D,'Expenses Analysis'!P$13)</f>
        <v>1178357.8302551331</v>
      </c>
      <c r="Q32" s="110">
        <f>SUMIFS('Data Repository Table'!$J:$J,'Data Repository Table'!$C:$C,'Expenses Analysis'!$A32,'Data Repository Table'!$B:$B,'Expenses Analysis'!$B32,'Data Repository Table'!$G:$G,'Expenses Analysis'!$C32,'Data Repository Table'!$H:$H,'Expenses Analysis'!$D32,'Data Repository Table'!$D:$D,'Expenses Analysis'!Q$13)</f>
        <v>567399.0861611655</v>
      </c>
      <c r="R32" s="110">
        <f t="shared" si="3"/>
        <v>13101592.801299304</v>
      </c>
      <c r="S32" s="92"/>
      <c r="T32" s="92"/>
      <c r="U32" s="92"/>
      <c r="V32" s="92"/>
      <c r="W32" s="92"/>
    </row>
    <row r="33" spans="1:23" s="107" customFormat="1" ht="16" thickBot="1" x14ac:dyDescent="0.25">
      <c r="A33" s="93" t="s">
        <v>64</v>
      </c>
      <c r="B33" s="93" t="s">
        <v>136</v>
      </c>
      <c r="C33" s="93" t="s">
        <v>134</v>
      </c>
      <c r="D33" s="93" t="s">
        <v>135</v>
      </c>
      <c r="E33" s="121"/>
      <c r="F33" s="110">
        <f>SUMIFS('Data Repository Table'!$J:$J,'Data Repository Table'!$C:$C,'Expenses Analysis'!$A33,'Data Repository Table'!$B:$B,'Expenses Analysis'!$B33,'Data Repository Table'!$G:$G,'Expenses Analysis'!$C33,'Data Repository Table'!$H:$H,'Expenses Analysis'!$D33,'Data Repository Table'!$D:$D,'Expenses Analysis'!F$13)</f>
        <v>6304121.6272784397</v>
      </c>
      <c r="G33" s="110">
        <f>SUMIFS('Data Repository Table'!$J:$J,'Data Repository Table'!$C:$C,'Expenses Analysis'!$A33,'Data Repository Table'!$B:$B,'Expenses Analysis'!$B33,'Data Repository Table'!$G:$G,'Expenses Analysis'!$C33,'Data Repository Table'!$H:$H,'Expenses Analysis'!$D33,'Data Repository Table'!$D:$D,'Expenses Analysis'!G$13)</f>
        <v>7863582.9651120007</v>
      </c>
      <c r="H33" s="110">
        <f>SUMIFS('Data Repository Table'!$J:$J,'Data Repository Table'!$C:$C,'Expenses Analysis'!$A33,'Data Repository Table'!$B:$B,'Expenses Analysis'!$B33,'Data Repository Table'!$G:$G,'Expenses Analysis'!$C33,'Data Repository Table'!$H:$H,'Expenses Analysis'!$D33,'Data Repository Table'!$D:$D,'Expenses Analysis'!H$13)</f>
        <v>7817207.8491718415</v>
      </c>
      <c r="I33" s="110">
        <f>SUMIFS('Data Repository Table'!$J:$J,'Data Repository Table'!$C:$C,'Expenses Analysis'!$A33,'Data Repository Table'!$B:$B,'Expenses Analysis'!$B33,'Data Repository Table'!$G:$G,'Expenses Analysis'!$C33,'Data Repository Table'!$H:$H,'Expenses Analysis'!$D33,'Data Repository Table'!$D:$D,'Expenses Analysis'!I$13)</f>
        <v>10525970.677017603</v>
      </c>
      <c r="J33" s="110">
        <f>SUMIFS('Data Repository Table'!$J:$J,'Data Repository Table'!$C:$C,'Expenses Analysis'!$A33,'Data Repository Table'!$B:$B,'Expenses Analysis'!$B33,'Data Repository Table'!$G:$G,'Expenses Analysis'!$C33,'Data Repository Table'!$H:$H,'Expenses Analysis'!$D33,'Data Repository Table'!$D:$D,'Expenses Analysis'!J$13)</f>
        <v>11444130.830969758</v>
      </c>
      <c r="K33" s="110">
        <f>SUMIFS('Data Repository Table'!$J:$J,'Data Repository Table'!$C:$C,'Expenses Analysis'!$A33,'Data Repository Table'!$B:$B,'Expenses Analysis'!$B33,'Data Repository Table'!$G:$G,'Expenses Analysis'!$C33,'Data Repository Table'!$H:$H,'Expenses Analysis'!$D33,'Data Repository Table'!$D:$D,'Expenses Analysis'!K$13)</f>
        <v>5665783.7021284811</v>
      </c>
      <c r="L33" s="110">
        <f>SUMIFS('Data Repository Table'!$J:$J,'Data Repository Table'!$C:$C,'Expenses Analysis'!$A33,'Data Repository Table'!$B:$B,'Expenses Analysis'!$B33,'Data Repository Table'!$G:$G,'Expenses Analysis'!$C33,'Data Repository Table'!$H:$H,'Expenses Analysis'!$D33,'Data Repository Table'!$D:$D,'Expenses Analysis'!L$13)</f>
        <v>5589856.9816502007</v>
      </c>
      <c r="M33" s="110">
        <f>SUMIFS('Data Repository Table'!$J:$J,'Data Repository Table'!$C:$C,'Expenses Analysis'!$A33,'Data Repository Table'!$B:$B,'Expenses Analysis'!$B33,'Data Repository Table'!$G:$G,'Expenses Analysis'!$C33,'Data Repository Table'!$H:$H,'Expenses Analysis'!$D33,'Data Repository Table'!$D:$D,'Expenses Analysis'!M$13)</f>
        <v>6539082.0540427202</v>
      </c>
      <c r="N33" s="110">
        <f>SUMIFS('Data Repository Table'!$J:$J,'Data Repository Table'!$C:$C,'Expenses Analysis'!$A33,'Data Repository Table'!$B:$B,'Expenses Analysis'!$B33,'Data Repository Table'!$G:$G,'Expenses Analysis'!$C33,'Data Repository Table'!$H:$H,'Expenses Analysis'!$D33,'Data Repository Table'!$D:$D,'Expenses Analysis'!N$13)</f>
        <v>5706377.70286752</v>
      </c>
      <c r="O33" s="110">
        <f>SUMIFS('Data Repository Table'!$J:$J,'Data Repository Table'!$C:$C,'Expenses Analysis'!$A33,'Data Repository Table'!$B:$B,'Expenses Analysis'!$B33,'Data Repository Table'!$G:$G,'Expenses Analysis'!$C33,'Data Repository Table'!$H:$H,'Expenses Analysis'!$D33,'Data Repository Table'!$D:$D,'Expenses Analysis'!O$13)</f>
        <v>6392536.8787341611</v>
      </c>
      <c r="P33" s="110">
        <f>SUMIFS('Data Repository Table'!$J:$J,'Data Repository Table'!$C:$C,'Expenses Analysis'!$A33,'Data Repository Table'!$B:$B,'Expenses Analysis'!$B33,'Data Repository Table'!$G:$G,'Expenses Analysis'!$C33,'Data Repository Table'!$H:$H,'Expenses Analysis'!$D33,'Data Repository Table'!$D:$D,'Expenses Analysis'!P$13)</f>
        <v>7305965.5068680011</v>
      </c>
      <c r="Q33" s="110">
        <f>SUMIFS('Data Repository Table'!$J:$J,'Data Repository Table'!$C:$C,'Expenses Analysis'!$A33,'Data Repository Table'!$B:$B,'Expenses Analysis'!$B33,'Data Repository Table'!$G:$G,'Expenses Analysis'!$C33,'Data Repository Table'!$H:$H,'Expenses Analysis'!$D33,'Data Repository Table'!$D:$D,'Expenses Analysis'!Q$13)</f>
        <v>3679732.47611424</v>
      </c>
      <c r="R33" s="110">
        <f t="shared" si="3"/>
        <v>84834349.251954973</v>
      </c>
      <c r="S33" s="92"/>
      <c r="T33" s="92"/>
      <c r="U33" s="92"/>
      <c r="V33" s="92"/>
      <c r="W33" s="92"/>
    </row>
    <row r="34" spans="1:23" s="156" customFormat="1" ht="17" thickTop="1" thickBot="1" x14ac:dyDescent="0.25">
      <c r="A34" s="154"/>
      <c r="B34" s="154"/>
      <c r="C34" s="154"/>
      <c r="D34" s="158" t="s">
        <v>21</v>
      </c>
      <c r="E34" s="154"/>
      <c r="F34" s="157">
        <f>SUM(F26:F33)</f>
        <v>26046267.6776793</v>
      </c>
      <c r="G34" s="157">
        <f t="shared" ref="G34:Q34" si="4">SUM(G26:G33)</f>
        <v>30911221.01347056</v>
      </c>
      <c r="H34" s="157">
        <f t="shared" si="4"/>
        <v>31233768.061291352</v>
      </c>
      <c r="I34" s="157">
        <f t="shared" si="4"/>
        <v>41561124.81411922</v>
      </c>
      <c r="J34" s="157">
        <f t="shared" si="4"/>
        <v>44901403.708881773</v>
      </c>
      <c r="K34" s="157">
        <f t="shared" si="4"/>
        <v>25729502.454553287</v>
      </c>
      <c r="L34" s="157">
        <f t="shared" si="4"/>
        <v>26121359.288989797</v>
      </c>
      <c r="M34" s="157">
        <f t="shared" si="4"/>
        <v>30491609.929809585</v>
      </c>
      <c r="N34" s="157">
        <f t="shared" si="4"/>
        <v>28035692.139304463</v>
      </c>
      <c r="O34" s="157">
        <f t="shared" si="4"/>
        <v>30558819.01469487</v>
      </c>
      <c r="P34" s="157">
        <f t="shared" si="4"/>
        <v>35376645.612016961</v>
      </c>
      <c r="Q34" s="157">
        <f t="shared" si="4"/>
        <v>16938523.954482224</v>
      </c>
      <c r="R34" s="157">
        <f t="shared" ref="R34" si="5">SUM(R26:R33)</f>
        <v>367905937.66929346</v>
      </c>
      <c r="S34" s="155"/>
      <c r="T34" s="155"/>
      <c r="U34" s="155"/>
      <c r="V34" s="155"/>
      <c r="W34" s="155"/>
    </row>
    <row r="35" spans="1:23" s="107" customFormat="1" ht="16" thickTop="1" x14ac:dyDescent="0.2">
      <c r="A35" s="100"/>
      <c r="B35" s="100"/>
      <c r="C35" s="100"/>
      <c r="D35" s="100"/>
      <c r="E35" s="100"/>
      <c r="F35" s="122"/>
      <c r="G35" s="122"/>
      <c r="H35" s="122"/>
      <c r="I35" s="122"/>
      <c r="J35" s="122"/>
      <c r="K35" s="122"/>
      <c r="L35" s="122"/>
      <c r="M35" s="122"/>
      <c r="N35" s="122"/>
      <c r="O35" s="122"/>
      <c r="P35" s="122"/>
      <c r="Q35" s="122"/>
      <c r="R35" s="118" t="s">
        <v>21</v>
      </c>
      <c r="S35" s="97"/>
      <c r="T35" s="97"/>
      <c r="U35" s="97"/>
      <c r="V35" s="97"/>
      <c r="W35" s="97"/>
    </row>
    <row r="36" spans="1:23" x14ac:dyDescent="0.2">
      <c r="A36" s="93" t="s">
        <v>63</v>
      </c>
      <c r="B36" s="93" t="s">
        <v>136</v>
      </c>
      <c r="C36" s="93" t="s">
        <v>123</v>
      </c>
      <c r="D36" s="93" t="s">
        <v>126</v>
      </c>
      <c r="E36" s="120"/>
      <c r="F36" s="110">
        <f>SUMIFS('Data Repository Table'!$J:$J,'Data Repository Table'!$C:$C,'Expenses Analysis'!$A36,'Data Repository Table'!$B:$B,'Expenses Analysis'!$B36,'Data Repository Table'!$G:$G,'Expenses Analysis'!$C36,'Data Repository Table'!$H:$H,'Expenses Analysis'!$D36,'Data Repository Table'!$D:$D,'Expenses Analysis'!F$13)</f>
        <v>4058818.4871811396</v>
      </c>
      <c r="G36" s="110">
        <f>SUMIFS('Data Repository Table'!$J:$J,'Data Repository Table'!$C:$C,'Expenses Analysis'!$A36,'Data Repository Table'!$B:$B,'Expenses Analysis'!$B36,'Data Repository Table'!$G:$G,'Expenses Analysis'!$C36,'Data Repository Table'!$H:$H,'Expenses Analysis'!$D36,'Data Repository Table'!$D:$D,'Expenses Analysis'!G$13)</f>
        <v>3381893.0829929691</v>
      </c>
      <c r="H36" s="110">
        <f>SUMIFS('Data Repository Table'!$J:$J,'Data Repository Table'!$C:$C,'Expenses Analysis'!$A36,'Data Repository Table'!$B:$B,'Expenses Analysis'!$B36,'Data Repository Table'!$G:$G,'Expenses Analysis'!$C36,'Data Repository Table'!$H:$H,'Expenses Analysis'!$D36,'Data Repository Table'!$D:$D,'Expenses Analysis'!H$13)</f>
        <v>4329613.6281387983</v>
      </c>
      <c r="I36" s="110">
        <f>SUMIFS('Data Repository Table'!$J:$J,'Data Repository Table'!$C:$C,'Expenses Analysis'!$A36,'Data Repository Table'!$B:$B,'Expenses Analysis'!$B36,'Data Repository Table'!$G:$G,'Expenses Analysis'!$C36,'Data Repository Table'!$H:$H,'Expenses Analysis'!$D36,'Data Repository Table'!$D:$D,'Expenses Analysis'!I$13)</f>
        <v>3700064.7504278626</v>
      </c>
      <c r="J36" s="110">
        <f>SUMIFS('Data Repository Table'!$J:$J,'Data Repository Table'!$C:$C,'Expenses Analysis'!$A36,'Data Repository Table'!$B:$B,'Expenses Analysis'!$B36,'Data Repository Table'!$G:$G,'Expenses Analysis'!$C36,'Data Repository Table'!$H:$H,'Expenses Analysis'!$D36,'Data Repository Table'!$D:$D,'Expenses Analysis'!J$13)</f>
        <v>3210186.7168616699</v>
      </c>
      <c r="K36" s="110">
        <f>SUMIFS('Data Repository Table'!$J:$J,'Data Repository Table'!$C:$C,'Expenses Analysis'!$A36,'Data Repository Table'!$B:$B,'Expenses Analysis'!$B36,'Data Repository Table'!$G:$G,'Expenses Analysis'!$C36,'Data Repository Table'!$H:$H,'Expenses Analysis'!$D36,'Data Repository Table'!$D:$D,'Expenses Analysis'!K$13)</f>
        <v>2725922.7871918092</v>
      </c>
      <c r="L36" s="110">
        <f>SUMIFS('Data Repository Table'!$J:$J,'Data Repository Table'!$C:$C,'Expenses Analysis'!$A36,'Data Repository Table'!$B:$B,'Expenses Analysis'!$B36,'Data Repository Table'!$G:$G,'Expenses Analysis'!$C36,'Data Repository Table'!$H:$H,'Expenses Analysis'!$D36,'Data Repository Table'!$D:$D,'Expenses Analysis'!L$13)</f>
        <v>3296651.1341391811</v>
      </c>
      <c r="M36" s="110">
        <f>SUMIFS('Data Repository Table'!$J:$J,'Data Repository Table'!$C:$C,'Expenses Analysis'!$A36,'Data Repository Table'!$B:$B,'Expenses Analysis'!$B36,'Data Repository Table'!$G:$G,'Expenses Analysis'!$C36,'Data Repository Table'!$H:$H,'Expenses Analysis'!$D36,'Data Repository Table'!$D:$D,'Expenses Analysis'!M$13)</f>
        <v>3172587.6373259518</v>
      </c>
      <c r="N36" s="110">
        <f>SUMIFS('Data Repository Table'!$J:$J,'Data Repository Table'!$C:$C,'Expenses Analysis'!$A36,'Data Repository Table'!$B:$B,'Expenses Analysis'!$B36,'Data Repository Table'!$G:$G,'Expenses Analysis'!$C36,'Data Repository Table'!$H:$H,'Expenses Analysis'!$D36,'Data Repository Table'!$D:$D,'Expenses Analysis'!N$13)</f>
        <v>4055083.144324963</v>
      </c>
      <c r="O36" s="110">
        <f>SUMIFS('Data Repository Table'!$J:$J,'Data Repository Table'!$C:$C,'Expenses Analysis'!$A36,'Data Repository Table'!$B:$B,'Expenses Analysis'!$B36,'Data Repository Table'!$G:$G,'Expenses Analysis'!$C36,'Data Repository Table'!$H:$H,'Expenses Analysis'!$D36,'Data Repository Table'!$D:$D,'Expenses Analysis'!O$13)</f>
        <v>3250984.3756592921</v>
      </c>
      <c r="P36" s="110">
        <f>SUMIFS('Data Repository Table'!$J:$J,'Data Repository Table'!$C:$C,'Expenses Analysis'!$A36,'Data Repository Table'!$B:$B,'Expenses Analysis'!$B36,'Data Repository Table'!$G:$G,'Expenses Analysis'!$C36,'Data Repository Table'!$H:$H,'Expenses Analysis'!$D36,'Data Repository Table'!$D:$D,'Expenses Analysis'!P$13)</f>
        <v>3834136.4019707832</v>
      </c>
      <c r="Q36" s="110">
        <f>SUMIFS('Data Repository Table'!$J:$J,'Data Repository Table'!$C:$C,'Expenses Analysis'!$A36,'Data Repository Table'!$B:$B,'Expenses Analysis'!$B36,'Data Repository Table'!$G:$G,'Expenses Analysis'!$C36,'Data Repository Table'!$H:$H,'Expenses Analysis'!$D36,'Data Repository Table'!$D:$D,'Expenses Analysis'!Q$13)</f>
        <v>4377867.5840270966</v>
      </c>
      <c r="R36" s="110">
        <f>SUM(F36:Q36)</f>
        <v>43393809.730241515</v>
      </c>
      <c r="S36" s="92"/>
      <c r="T36" s="92"/>
      <c r="U36" s="92"/>
      <c r="V36" s="92"/>
      <c r="W36" s="92"/>
    </row>
    <row r="37" spans="1:23" x14ac:dyDescent="0.2">
      <c r="A37" s="93" t="s">
        <v>63</v>
      </c>
      <c r="B37" s="93" t="s">
        <v>136</v>
      </c>
      <c r="C37" s="93" t="s">
        <v>127</v>
      </c>
      <c r="D37" s="93" t="s">
        <v>128</v>
      </c>
      <c r="E37" s="120"/>
      <c r="F37" s="110">
        <f>SUMIFS('Data Repository Table'!$J:$J,'Data Repository Table'!$C:$C,'Expenses Analysis'!$A37,'Data Repository Table'!$B:$B,'Expenses Analysis'!$B37,'Data Repository Table'!$G:$G,'Expenses Analysis'!$C37,'Data Repository Table'!$H:$H,'Expenses Analysis'!$D37,'Data Repository Table'!$D:$D,'Expenses Analysis'!F$13)</f>
        <v>2228620.1934261913</v>
      </c>
      <c r="G37" s="110">
        <f>SUMIFS('Data Repository Table'!$J:$J,'Data Repository Table'!$C:$C,'Expenses Analysis'!$A37,'Data Repository Table'!$B:$B,'Expenses Analysis'!$B37,'Data Repository Table'!$G:$G,'Expenses Analysis'!$C37,'Data Repository Table'!$H:$H,'Expenses Analysis'!$D37,'Data Repository Table'!$D:$D,'Expenses Analysis'!G$13)</f>
        <v>1864897.700073408</v>
      </c>
      <c r="H37" s="110">
        <f>SUMIFS('Data Repository Table'!$J:$J,'Data Repository Table'!$C:$C,'Expenses Analysis'!$A37,'Data Repository Table'!$B:$B,'Expenses Analysis'!$B37,'Data Repository Table'!$G:$G,'Expenses Analysis'!$C37,'Data Repository Table'!$H:$H,'Expenses Analysis'!$D37,'Data Repository Table'!$D:$D,'Expenses Analysis'!H$13)</f>
        <v>2399590.2948551821</v>
      </c>
      <c r="I37" s="110">
        <f>SUMIFS('Data Repository Table'!$J:$J,'Data Repository Table'!$C:$C,'Expenses Analysis'!$A37,'Data Repository Table'!$B:$B,'Expenses Analysis'!$B37,'Data Repository Table'!$G:$G,'Expenses Analysis'!$C37,'Data Repository Table'!$H:$H,'Expenses Analysis'!$D37,'Data Repository Table'!$D:$D,'Expenses Analysis'!I$13)</f>
        <v>2072619.2616703468</v>
      </c>
      <c r="J37" s="110">
        <f>SUMIFS('Data Repository Table'!$J:$J,'Data Repository Table'!$C:$C,'Expenses Analysis'!$A37,'Data Repository Table'!$B:$B,'Expenses Analysis'!$B37,'Data Repository Table'!$G:$G,'Expenses Analysis'!$C37,'Data Repository Table'!$H:$H,'Expenses Analysis'!$D37,'Data Repository Table'!$D:$D,'Expenses Analysis'!J$13)</f>
        <v>1710333.9564000303</v>
      </c>
      <c r="K37" s="110">
        <f>SUMIFS('Data Repository Table'!$J:$J,'Data Repository Table'!$C:$C,'Expenses Analysis'!$A37,'Data Repository Table'!$B:$B,'Expenses Analysis'!$B37,'Data Repository Table'!$G:$G,'Expenses Analysis'!$C37,'Data Repository Table'!$H:$H,'Expenses Analysis'!$D37,'Data Repository Table'!$D:$D,'Expenses Analysis'!K$13)</f>
        <v>1531495.3934201514</v>
      </c>
      <c r="L37" s="110">
        <f>SUMIFS('Data Repository Table'!$J:$J,'Data Repository Table'!$C:$C,'Expenses Analysis'!$A37,'Data Repository Table'!$B:$B,'Expenses Analysis'!$B37,'Data Repository Table'!$G:$G,'Expenses Analysis'!$C37,'Data Repository Table'!$H:$H,'Expenses Analysis'!$D37,'Data Repository Table'!$D:$D,'Expenses Analysis'!L$13)</f>
        <v>1869820.1628704909</v>
      </c>
      <c r="M37" s="110">
        <f>SUMIFS('Data Repository Table'!$J:$J,'Data Repository Table'!$C:$C,'Expenses Analysis'!$A37,'Data Repository Table'!$B:$B,'Expenses Analysis'!$B37,'Data Repository Table'!$G:$G,'Expenses Analysis'!$C37,'Data Repository Table'!$H:$H,'Expenses Analysis'!$D37,'Data Repository Table'!$D:$D,'Expenses Analysis'!M$13)</f>
        <v>1596926.1245833349</v>
      </c>
      <c r="N37" s="110">
        <f>SUMIFS('Data Repository Table'!$J:$J,'Data Repository Table'!$C:$C,'Expenses Analysis'!$A37,'Data Repository Table'!$B:$B,'Expenses Analysis'!$B37,'Data Repository Table'!$G:$G,'Expenses Analysis'!$C37,'Data Repository Table'!$H:$H,'Expenses Analysis'!$D37,'Data Repository Table'!$D:$D,'Expenses Analysis'!N$13)</f>
        <v>2210153.85026163</v>
      </c>
      <c r="O37" s="110">
        <f>SUMIFS('Data Repository Table'!$J:$J,'Data Repository Table'!$C:$C,'Expenses Analysis'!$A37,'Data Repository Table'!$B:$B,'Expenses Analysis'!$B37,'Data Repository Table'!$G:$G,'Expenses Analysis'!$C37,'Data Repository Table'!$H:$H,'Expenses Analysis'!$D37,'Data Repository Table'!$D:$D,'Expenses Analysis'!O$13)</f>
        <v>1250348.9554918439</v>
      </c>
      <c r="P37" s="110">
        <f>SUMIFS('Data Repository Table'!$J:$J,'Data Repository Table'!$C:$C,'Expenses Analysis'!$A37,'Data Repository Table'!$B:$B,'Expenses Analysis'!$B37,'Data Repository Table'!$G:$G,'Expenses Analysis'!$C37,'Data Repository Table'!$H:$H,'Expenses Analysis'!$D37,'Data Repository Table'!$D:$D,'Expenses Analysis'!P$13)</f>
        <v>1590260.2071253555</v>
      </c>
      <c r="Q37" s="110">
        <f>SUMIFS('Data Repository Table'!$J:$J,'Data Repository Table'!$C:$C,'Expenses Analysis'!$A37,'Data Repository Table'!$B:$B,'Expenses Analysis'!$B37,'Data Repository Table'!$G:$G,'Expenses Analysis'!$C37,'Data Repository Table'!$H:$H,'Expenses Analysis'!$D37,'Data Repository Table'!$D:$D,'Expenses Analysis'!Q$13)</f>
        <v>2587027.4757841704</v>
      </c>
      <c r="R37" s="110">
        <f t="shared" ref="R37:R43" si="6">SUM(F37:Q37)</f>
        <v>22912093.575962137</v>
      </c>
      <c r="S37" s="92"/>
      <c r="T37" s="92"/>
      <c r="U37" s="92"/>
      <c r="V37" s="92"/>
      <c r="W37" s="92"/>
    </row>
    <row r="38" spans="1:23" x14ac:dyDescent="0.2">
      <c r="A38" s="93" t="s">
        <v>63</v>
      </c>
      <c r="B38" s="93" t="s">
        <v>136</v>
      </c>
      <c r="C38" s="93" t="s">
        <v>127</v>
      </c>
      <c r="D38" s="93" t="s">
        <v>129</v>
      </c>
      <c r="E38" s="120"/>
      <c r="F38" s="110">
        <f>SUMIFS('Data Repository Table'!$J:$J,'Data Repository Table'!$C:$C,'Expenses Analysis'!$A38,'Data Repository Table'!$B:$B,'Expenses Analysis'!$B38,'Data Repository Table'!$G:$G,'Expenses Analysis'!$C38,'Data Repository Table'!$H:$H,'Expenses Analysis'!$D38,'Data Repository Table'!$D:$D,'Expenses Analysis'!F$13)</f>
        <v>2035011.368253825</v>
      </c>
      <c r="G38" s="110">
        <f>SUMIFS('Data Repository Table'!$J:$J,'Data Repository Table'!$C:$C,'Expenses Analysis'!$A38,'Data Repository Table'!$B:$B,'Expenses Analysis'!$B38,'Data Repository Table'!$G:$G,'Expenses Analysis'!$C38,'Data Repository Table'!$H:$H,'Expenses Analysis'!$D38,'Data Repository Table'!$D:$D,'Expenses Analysis'!G$13)</f>
        <v>1721751.4562001</v>
      </c>
      <c r="H38" s="110">
        <f>SUMIFS('Data Repository Table'!$J:$J,'Data Repository Table'!$C:$C,'Expenses Analysis'!$A38,'Data Repository Table'!$B:$B,'Expenses Analysis'!$B38,'Data Repository Table'!$G:$G,'Expenses Analysis'!$C38,'Data Repository Table'!$H:$H,'Expenses Analysis'!$D38,'Data Repository Table'!$D:$D,'Expenses Analysis'!H$13)</f>
        <v>2170282.2533642249</v>
      </c>
      <c r="I38" s="110">
        <f>SUMIFS('Data Repository Table'!$J:$J,'Data Repository Table'!$C:$C,'Expenses Analysis'!$A38,'Data Repository Table'!$B:$B,'Expenses Analysis'!$B38,'Data Repository Table'!$G:$G,'Expenses Analysis'!$C38,'Data Repository Table'!$H:$H,'Expenses Analysis'!$D38,'Data Repository Table'!$D:$D,'Expenses Analysis'!I$13)</f>
        <v>1867639.8926513249</v>
      </c>
      <c r="J38" s="110">
        <f>SUMIFS('Data Repository Table'!$J:$J,'Data Repository Table'!$C:$C,'Expenses Analysis'!$A38,'Data Repository Table'!$B:$B,'Expenses Analysis'!$B38,'Data Repository Table'!$G:$G,'Expenses Analysis'!$C38,'Data Repository Table'!$H:$H,'Expenses Analysis'!$D38,'Data Repository Table'!$D:$D,'Expenses Analysis'!J$13)</f>
        <v>1571736.1931804814</v>
      </c>
      <c r="K38" s="110">
        <f>SUMIFS('Data Repository Table'!$J:$J,'Data Repository Table'!$C:$C,'Expenses Analysis'!$A38,'Data Repository Table'!$B:$B,'Expenses Analysis'!$B38,'Data Repository Table'!$G:$G,'Expenses Analysis'!$C38,'Data Repository Table'!$H:$H,'Expenses Analysis'!$D38,'Data Repository Table'!$D:$D,'Expenses Analysis'!K$13)</f>
        <v>1457168.4614930626</v>
      </c>
      <c r="L38" s="110">
        <f>SUMIFS('Data Repository Table'!$J:$J,'Data Repository Table'!$C:$C,'Expenses Analysis'!$A38,'Data Repository Table'!$B:$B,'Expenses Analysis'!$B38,'Data Repository Table'!$G:$G,'Expenses Analysis'!$C38,'Data Repository Table'!$H:$H,'Expenses Analysis'!$D38,'Data Repository Table'!$D:$D,'Expenses Analysis'!L$13)</f>
        <v>1697827.3969059</v>
      </c>
      <c r="M38" s="110">
        <f>SUMIFS('Data Repository Table'!$J:$J,'Data Repository Table'!$C:$C,'Expenses Analysis'!$A38,'Data Repository Table'!$B:$B,'Expenses Analysis'!$B38,'Data Repository Table'!$G:$G,'Expenses Analysis'!$C38,'Data Repository Table'!$H:$H,'Expenses Analysis'!$D38,'Data Repository Table'!$D:$D,'Expenses Analysis'!M$13)</f>
        <v>1488966.6642332622</v>
      </c>
      <c r="N38" s="110">
        <f>SUMIFS('Data Repository Table'!$J:$J,'Data Repository Table'!$C:$C,'Expenses Analysis'!$A38,'Data Repository Table'!$B:$B,'Expenses Analysis'!$B38,'Data Repository Table'!$G:$G,'Expenses Analysis'!$C38,'Data Repository Table'!$H:$H,'Expenses Analysis'!$D38,'Data Repository Table'!$D:$D,'Expenses Analysis'!N$13)</f>
        <v>2121376.1547493124</v>
      </c>
      <c r="O38" s="110">
        <f>SUMIFS('Data Repository Table'!$J:$J,'Data Repository Table'!$C:$C,'Expenses Analysis'!$A38,'Data Repository Table'!$B:$B,'Expenses Analysis'!$B38,'Data Repository Table'!$G:$G,'Expenses Analysis'!$C38,'Data Repository Table'!$H:$H,'Expenses Analysis'!$D38,'Data Repository Table'!$D:$D,'Expenses Analysis'!O$13)</f>
        <v>1170727.402026</v>
      </c>
      <c r="P38" s="110">
        <f>SUMIFS('Data Repository Table'!$J:$J,'Data Repository Table'!$C:$C,'Expenses Analysis'!$A38,'Data Repository Table'!$B:$B,'Expenses Analysis'!$B38,'Data Repository Table'!$G:$G,'Expenses Analysis'!$C38,'Data Repository Table'!$H:$H,'Expenses Analysis'!$D38,'Data Repository Table'!$D:$D,'Expenses Analysis'!P$13)</f>
        <v>1468104.8303346746</v>
      </c>
      <c r="Q38" s="110">
        <f>SUMIFS('Data Repository Table'!$J:$J,'Data Repository Table'!$C:$C,'Expenses Analysis'!$A38,'Data Repository Table'!$B:$B,'Expenses Analysis'!$B38,'Data Repository Table'!$G:$G,'Expenses Analysis'!$C38,'Data Repository Table'!$H:$H,'Expenses Analysis'!$D38,'Data Repository Table'!$D:$D,'Expenses Analysis'!Q$13)</f>
        <v>2269933.197819788</v>
      </c>
      <c r="R38" s="110">
        <f t="shared" si="6"/>
        <v>21040525.271211956</v>
      </c>
      <c r="S38" s="92"/>
      <c r="T38" s="92"/>
      <c r="U38" s="92"/>
      <c r="V38" s="92"/>
      <c r="W38" s="92"/>
    </row>
    <row r="39" spans="1:23" x14ac:dyDescent="0.2">
      <c r="A39" s="93" t="s">
        <v>63</v>
      </c>
      <c r="B39" s="93" t="s">
        <v>136</v>
      </c>
      <c r="C39" s="93" t="s">
        <v>146</v>
      </c>
      <c r="D39" s="93" t="s">
        <v>130</v>
      </c>
      <c r="E39" s="120"/>
      <c r="F39" s="110">
        <f>SUMIFS('Data Repository Table'!$J:$J,'Data Repository Table'!$C:$C,'Expenses Analysis'!$A39,'Data Repository Table'!$B:$B,'Expenses Analysis'!$B39,'Data Repository Table'!$G:$G,'Expenses Analysis'!$C39,'Data Repository Table'!$H:$H,'Expenses Analysis'!$D39,'Data Repository Table'!$D:$D,'Expenses Analysis'!F$13)</f>
        <v>1851080.7223785706</v>
      </c>
      <c r="G39" s="110">
        <f>SUMIFS('Data Repository Table'!$J:$J,'Data Repository Table'!$C:$C,'Expenses Analysis'!$A39,'Data Repository Table'!$B:$B,'Expenses Analysis'!$B39,'Data Repository Table'!$G:$G,'Expenses Analysis'!$C39,'Data Repository Table'!$H:$H,'Expenses Analysis'!$D39,'Data Repository Table'!$D:$D,'Expenses Analysis'!G$13)</f>
        <v>1377827.2478881869</v>
      </c>
      <c r="H39" s="110">
        <f>SUMIFS('Data Repository Table'!$J:$J,'Data Repository Table'!$C:$C,'Expenses Analysis'!$A39,'Data Repository Table'!$B:$B,'Expenses Analysis'!$B39,'Data Repository Table'!$G:$G,'Expenses Analysis'!$C39,'Data Repository Table'!$H:$H,'Expenses Analysis'!$D39,'Data Repository Table'!$D:$D,'Expenses Analysis'!H$13)</f>
        <v>1923296.9063258804</v>
      </c>
      <c r="I39" s="110">
        <f>SUMIFS('Data Repository Table'!$J:$J,'Data Repository Table'!$C:$C,'Expenses Analysis'!$A39,'Data Repository Table'!$B:$B,'Expenses Analysis'!$B39,'Data Repository Table'!$G:$G,'Expenses Analysis'!$C39,'Data Repository Table'!$H:$H,'Expenses Analysis'!$D39,'Data Repository Table'!$D:$D,'Expenses Analysis'!I$13)</f>
        <v>1602133.8287020556</v>
      </c>
      <c r="J39" s="110">
        <f>SUMIFS('Data Repository Table'!$J:$J,'Data Repository Table'!$C:$C,'Expenses Analysis'!$A39,'Data Repository Table'!$B:$B,'Expenses Analysis'!$B39,'Data Repository Table'!$G:$G,'Expenses Analysis'!$C39,'Data Repository Table'!$H:$H,'Expenses Analysis'!$D39,'Data Repository Table'!$D:$D,'Expenses Analysis'!J$13)</f>
        <v>1402724.7489849047</v>
      </c>
      <c r="K39" s="110">
        <f>SUMIFS('Data Repository Table'!$J:$J,'Data Repository Table'!$C:$C,'Expenses Analysis'!$A39,'Data Repository Table'!$B:$B,'Expenses Analysis'!$B39,'Data Repository Table'!$G:$G,'Expenses Analysis'!$C39,'Data Repository Table'!$H:$H,'Expenses Analysis'!$D39,'Data Repository Table'!$D:$D,'Expenses Analysis'!K$13)</f>
        <v>1210437.154797507</v>
      </c>
      <c r="L39" s="110">
        <f>SUMIFS('Data Repository Table'!$J:$J,'Data Repository Table'!$C:$C,'Expenses Analysis'!$A39,'Data Repository Table'!$B:$B,'Expenses Analysis'!$B39,'Data Repository Table'!$G:$G,'Expenses Analysis'!$C39,'Data Repository Table'!$H:$H,'Expenses Analysis'!$D39,'Data Repository Table'!$D:$D,'Expenses Analysis'!L$13)</f>
        <v>1466658.0356006592</v>
      </c>
      <c r="M39" s="110">
        <f>SUMIFS('Data Repository Table'!$J:$J,'Data Repository Table'!$C:$C,'Expenses Analysis'!$A39,'Data Repository Table'!$B:$B,'Expenses Analysis'!$B39,'Data Repository Table'!$G:$G,'Expenses Analysis'!$C39,'Data Repository Table'!$H:$H,'Expenses Analysis'!$D39,'Data Repository Table'!$D:$D,'Expenses Analysis'!M$13)</f>
        <v>1311483.5751050746</v>
      </c>
      <c r="N39" s="110">
        <f>SUMIFS('Data Repository Table'!$J:$J,'Data Repository Table'!$C:$C,'Expenses Analysis'!$A39,'Data Repository Table'!$B:$B,'Expenses Analysis'!$B39,'Data Repository Table'!$G:$G,'Expenses Analysis'!$C39,'Data Repository Table'!$H:$H,'Expenses Analysis'!$D39,'Data Repository Table'!$D:$D,'Expenses Analysis'!N$13)</f>
        <v>1764925.750950336</v>
      </c>
      <c r="O39" s="110">
        <f>SUMIFS('Data Repository Table'!$J:$J,'Data Repository Table'!$C:$C,'Expenses Analysis'!$A39,'Data Repository Table'!$B:$B,'Expenses Analysis'!$B39,'Data Repository Table'!$G:$G,'Expenses Analysis'!$C39,'Data Repository Table'!$H:$H,'Expenses Analysis'!$D39,'Data Repository Table'!$D:$D,'Expenses Analysis'!O$13)</f>
        <v>973903.34098287357</v>
      </c>
      <c r="P39" s="110">
        <f>SUMIFS('Data Repository Table'!$J:$J,'Data Repository Table'!$C:$C,'Expenses Analysis'!$A39,'Data Repository Table'!$B:$B,'Expenses Analysis'!$B39,'Data Repository Table'!$G:$G,'Expenses Analysis'!$C39,'Data Repository Table'!$H:$H,'Expenses Analysis'!$D39,'Data Repository Table'!$D:$D,'Expenses Analysis'!P$13)</f>
        <v>1278446.6842721491</v>
      </c>
      <c r="Q39" s="110">
        <f>SUMIFS('Data Repository Table'!$J:$J,'Data Repository Table'!$C:$C,'Expenses Analysis'!$A39,'Data Repository Table'!$B:$B,'Expenses Analysis'!$B39,'Data Repository Table'!$G:$G,'Expenses Analysis'!$C39,'Data Repository Table'!$H:$H,'Expenses Analysis'!$D39,'Data Repository Table'!$D:$D,'Expenses Analysis'!Q$13)</f>
        <v>1981678.8401161595</v>
      </c>
      <c r="R39" s="110">
        <f t="shared" si="6"/>
        <v>18144596.836104356</v>
      </c>
      <c r="S39" s="92"/>
      <c r="T39" s="92"/>
      <c r="U39" s="92"/>
      <c r="V39" s="92"/>
      <c r="W39" s="92"/>
    </row>
    <row r="40" spans="1:23" x14ac:dyDescent="0.2">
      <c r="A40" s="93" t="s">
        <v>63</v>
      </c>
      <c r="B40" s="93" t="s">
        <v>136</v>
      </c>
      <c r="C40" s="93" t="s">
        <v>146</v>
      </c>
      <c r="D40" s="93" t="s">
        <v>131</v>
      </c>
      <c r="E40" s="120"/>
      <c r="F40" s="110">
        <f>SUMIFS('Data Repository Table'!$J:$J,'Data Repository Table'!$C:$C,'Expenses Analysis'!$A40,'Data Repository Table'!$B:$B,'Expenses Analysis'!$B40,'Data Repository Table'!$G:$G,'Expenses Analysis'!$C40,'Data Repository Table'!$H:$H,'Expenses Analysis'!$D40,'Data Repository Table'!$D:$D,'Expenses Analysis'!F$13)</f>
        <v>506679.37734959996</v>
      </c>
      <c r="G40" s="110">
        <f>SUMIFS('Data Repository Table'!$J:$J,'Data Repository Table'!$C:$C,'Expenses Analysis'!$A40,'Data Repository Table'!$B:$B,'Expenses Analysis'!$B40,'Data Repository Table'!$G:$G,'Expenses Analysis'!$C40,'Data Repository Table'!$H:$H,'Expenses Analysis'!$D40,'Data Repository Table'!$D:$D,'Expenses Analysis'!G$13)</f>
        <v>390102.14700717002</v>
      </c>
      <c r="H40" s="110">
        <f>SUMIFS('Data Repository Table'!$J:$J,'Data Repository Table'!$C:$C,'Expenses Analysis'!$A40,'Data Repository Table'!$B:$B,'Expenses Analysis'!$B40,'Data Repository Table'!$G:$G,'Expenses Analysis'!$C40,'Data Repository Table'!$H:$H,'Expenses Analysis'!$D40,'Data Repository Table'!$D:$D,'Expenses Analysis'!H$13)</f>
        <v>523590.57418882492</v>
      </c>
      <c r="I40" s="110">
        <f>SUMIFS('Data Repository Table'!$J:$J,'Data Repository Table'!$C:$C,'Expenses Analysis'!$A40,'Data Repository Table'!$B:$B,'Expenses Analysis'!$B40,'Data Repository Table'!$G:$G,'Expenses Analysis'!$C40,'Data Repository Table'!$H:$H,'Expenses Analysis'!$D40,'Data Repository Table'!$D:$D,'Expenses Analysis'!I$13)</f>
        <v>442191.37727758492</v>
      </c>
      <c r="J40" s="110">
        <f>SUMIFS('Data Repository Table'!$J:$J,'Data Repository Table'!$C:$C,'Expenses Analysis'!$A40,'Data Repository Table'!$B:$B,'Expenses Analysis'!$B40,'Data Repository Table'!$G:$G,'Expenses Analysis'!$C40,'Data Repository Table'!$H:$H,'Expenses Analysis'!$D40,'Data Repository Table'!$D:$D,'Expenses Analysis'!J$13)</f>
        <v>386443.63062235131</v>
      </c>
      <c r="K40" s="110">
        <f>SUMIFS('Data Repository Table'!$J:$J,'Data Repository Table'!$C:$C,'Expenses Analysis'!$A40,'Data Repository Table'!$B:$B,'Expenses Analysis'!$B40,'Data Repository Table'!$G:$G,'Expenses Analysis'!$C40,'Data Repository Table'!$H:$H,'Expenses Analysis'!$D40,'Data Repository Table'!$D:$D,'Expenses Analysis'!K$13)</f>
        <v>285950.11085550004</v>
      </c>
      <c r="L40" s="110">
        <f>SUMIFS('Data Repository Table'!$J:$J,'Data Repository Table'!$C:$C,'Expenses Analysis'!$A40,'Data Repository Table'!$B:$B,'Expenses Analysis'!$B40,'Data Repository Table'!$G:$G,'Expenses Analysis'!$C40,'Data Repository Table'!$H:$H,'Expenses Analysis'!$D40,'Data Repository Table'!$D:$D,'Expenses Analysis'!L$13)</f>
        <v>295594.84567723505</v>
      </c>
      <c r="M40" s="110">
        <f>SUMIFS('Data Repository Table'!$J:$J,'Data Repository Table'!$C:$C,'Expenses Analysis'!$A40,'Data Repository Table'!$B:$B,'Expenses Analysis'!$B40,'Data Repository Table'!$G:$G,'Expenses Analysis'!$C40,'Data Repository Table'!$H:$H,'Expenses Analysis'!$D40,'Data Repository Table'!$D:$D,'Expenses Analysis'!M$13)</f>
        <v>264667.16416432499</v>
      </c>
      <c r="N40" s="110">
        <f>SUMIFS('Data Repository Table'!$J:$J,'Data Repository Table'!$C:$C,'Expenses Analysis'!$A40,'Data Repository Table'!$B:$B,'Expenses Analysis'!$B40,'Data Repository Table'!$G:$G,'Expenses Analysis'!$C40,'Data Repository Table'!$H:$H,'Expenses Analysis'!$D40,'Data Repository Table'!$D:$D,'Expenses Analysis'!N$13)</f>
        <v>367489.33109006629</v>
      </c>
      <c r="O40" s="110">
        <f>SUMIFS('Data Repository Table'!$J:$J,'Data Repository Table'!$C:$C,'Expenses Analysis'!$A40,'Data Repository Table'!$B:$B,'Expenses Analysis'!$B40,'Data Repository Table'!$G:$G,'Expenses Analysis'!$C40,'Data Repository Table'!$H:$H,'Expenses Analysis'!$D40,'Data Repository Table'!$D:$D,'Expenses Analysis'!O$13)</f>
        <v>205411.27601123997</v>
      </c>
      <c r="P40" s="110">
        <f>SUMIFS('Data Repository Table'!$J:$J,'Data Repository Table'!$C:$C,'Expenses Analysis'!$A40,'Data Repository Table'!$B:$B,'Expenses Analysis'!$B40,'Data Repository Table'!$G:$G,'Expenses Analysis'!$C40,'Data Repository Table'!$H:$H,'Expenses Analysis'!$D40,'Data Repository Table'!$D:$D,'Expenses Analysis'!P$13)</f>
        <v>256529.67384056991</v>
      </c>
      <c r="Q40" s="110">
        <f>SUMIFS('Data Repository Table'!$J:$J,'Data Repository Table'!$C:$C,'Expenses Analysis'!$A40,'Data Repository Table'!$B:$B,'Expenses Analysis'!$B40,'Data Repository Table'!$G:$G,'Expenses Analysis'!$C40,'Data Repository Table'!$H:$H,'Expenses Analysis'!$D40,'Data Repository Table'!$D:$D,'Expenses Analysis'!Q$13)</f>
        <v>462482.35027468507</v>
      </c>
      <c r="R40" s="110">
        <f t="shared" si="6"/>
        <v>4387131.8583591534</v>
      </c>
      <c r="S40" s="92"/>
      <c r="T40" s="92"/>
      <c r="U40" s="92"/>
      <c r="V40" s="92"/>
      <c r="W40" s="92"/>
    </row>
    <row r="41" spans="1:23" s="107" customFormat="1" x14ac:dyDescent="0.2">
      <c r="A41" s="93" t="s">
        <v>63</v>
      </c>
      <c r="B41" s="93" t="s">
        <v>136</v>
      </c>
      <c r="C41" s="93" t="s">
        <v>146</v>
      </c>
      <c r="D41" s="93" t="s">
        <v>132</v>
      </c>
      <c r="E41" s="120"/>
      <c r="F41" s="110">
        <f>SUMIFS('Data Repository Table'!$J:$J,'Data Repository Table'!$C:$C,'Expenses Analysis'!$A41,'Data Repository Table'!$B:$B,'Expenses Analysis'!$B41,'Data Repository Table'!$G:$G,'Expenses Analysis'!$C41,'Data Repository Table'!$H:$H,'Expenses Analysis'!$D41,'Data Repository Table'!$D:$D,'Expenses Analysis'!F$13)</f>
        <v>1284052.2120482237</v>
      </c>
      <c r="G41" s="110">
        <f>SUMIFS('Data Repository Table'!$J:$J,'Data Repository Table'!$C:$C,'Expenses Analysis'!$A41,'Data Repository Table'!$B:$B,'Expenses Analysis'!$B41,'Data Repository Table'!$G:$G,'Expenses Analysis'!$C41,'Data Repository Table'!$H:$H,'Expenses Analysis'!$D41,'Data Repository Table'!$D:$D,'Expenses Analysis'!G$13)</f>
        <v>1026246.3613944983</v>
      </c>
      <c r="H41" s="110">
        <f>SUMIFS('Data Repository Table'!$J:$J,'Data Repository Table'!$C:$C,'Expenses Analysis'!$A41,'Data Repository Table'!$B:$B,'Expenses Analysis'!$B41,'Data Repository Table'!$G:$G,'Expenses Analysis'!$C41,'Data Repository Table'!$H:$H,'Expenses Analysis'!$D41,'Data Repository Table'!$D:$D,'Expenses Analysis'!H$13)</f>
        <v>1343678.7574565783</v>
      </c>
      <c r="I41" s="110">
        <f>SUMIFS('Data Repository Table'!$J:$J,'Data Repository Table'!$C:$C,'Expenses Analysis'!$A41,'Data Repository Table'!$B:$B,'Expenses Analysis'!$B41,'Data Repository Table'!$G:$G,'Expenses Analysis'!$C41,'Data Repository Table'!$H:$H,'Expenses Analysis'!$D41,'Data Repository Table'!$D:$D,'Expenses Analysis'!I$13)</f>
        <v>1150554.5074233287</v>
      </c>
      <c r="J41" s="110">
        <f>SUMIFS('Data Repository Table'!$J:$J,'Data Repository Table'!$C:$C,'Expenses Analysis'!$A41,'Data Repository Table'!$B:$B,'Expenses Analysis'!$B41,'Data Repository Table'!$G:$G,'Expenses Analysis'!$C41,'Data Repository Table'!$H:$H,'Expenses Analysis'!$D41,'Data Repository Table'!$D:$D,'Expenses Analysis'!J$13)</f>
        <v>984595.10256339586</v>
      </c>
      <c r="K41" s="110">
        <f>SUMIFS('Data Repository Table'!$J:$J,'Data Repository Table'!$C:$C,'Expenses Analysis'!$A41,'Data Repository Table'!$B:$B,'Expenses Analysis'!$B41,'Data Repository Table'!$G:$G,'Expenses Analysis'!$C41,'Data Repository Table'!$H:$H,'Expenses Analysis'!$D41,'Data Repository Table'!$D:$D,'Expenses Analysis'!K$13)</f>
        <v>734361.22686162603</v>
      </c>
      <c r="L41" s="110">
        <f>SUMIFS('Data Repository Table'!$J:$J,'Data Repository Table'!$C:$C,'Expenses Analysis'!$A41,'Data Repository Table'!$B:$B,'Expenses Analysis'!$B41,'Data Repository Table'!$G:$G,'Expenses Analysis'!$C41,'Data Repository Table'!$H:$H,'Expenses Analysis'!$D41,'Data Repository Table'!$D:$D,'Expenses Analysis'!L$13)</f>
        <v>775911.10517678154</v>
      </c>
      <c r="M41" s="110">
        <f>SUMIFS('Data Repository Table'!$J:$J,'Data Repository Table'!$C:$C,'Expenses Analysis'!$A41,'Data Repository Table'!$B:$B,'Expenses Analysis'!$B41,'Data Repository Table'!$G:$G,'Expenses Analysis'!$C41,'Data Repository Table'!$H:$H,'Expenses Analysis'!$D41,'Data Repository Table'!$D:$D,'Expenses Analysis'!M$13)</f>
        <v>656276.6494894661</v>
      </c>
      <c r="N41" s="110">
        <f>SUMIFS('Data Repository Table'!$J:$J,'Data Repository Table'!$C:$C,'Expenses Analysis'!$A41,'Data Repository Table'!$B:$B,'Expenses Analysis'!$B41,'Data Repository Table'!$G:$G,'Expenses Analysis'!$C41,'Data Repository Table'!$H:$H,'Expenses Analysis'!$D41,'Data Repository Table'!$D:$D,'Expenses Analysis'!N$13)</f>
        <v>905454.04123919155</v>
      </c>
      <c r="O41" s="110">
        <f>SUMIFS('Data Repository Table'!$J:$J,'Data Repository Table'!$C:$C,'Expenses Analysis'!$A41,'Data Repository Table'!$B:$B,'Expenses Analysis'!$B41,'Data Repository Table'!$G:$G,'Expenses Analysis'!$C41,'Data Repository Table'!$H:$H,'Expenses Analysis'!$D41,'Data Repository Table'!$D:$D,'Expenses Analysis'!O$13)</f>
        <v>504947.42312829359</v>
      </c>
      <c r="P41" s="110">
        <f>SUMIFS('Data Repository Table'!$J:$J,'Data Repository Table'!$C:$C,'Expenses Analysis'!$A41,'Data Repository Table'!$B:$B,'Expenses Analysis'!$B41,'Data Repository Table'!$G:$G,'Expenses Analysis'!$C41,'Data Repository Table'!$H:$H,'Expenses Analysis'!$D41,'Data Repository Table'!$D:$D,'Expenses Analysis'!P$13)</f>
        <v>630063.3151172254</v>
      </c>
      <c r="Q41" s="110">
        <f>SUMIFS('Data Repository Table'!$J:$J,'Data Repository Table'!$C:$C,'Expenses Analysis'!$A41,'Data Repository Table'!$B:$B,'Expenses Analysis'!$B41,'Data Repository Table'!$G:$G,'Expenses Analysis'!$C41,'Data Repository Table'!$H:$H,'Expenses Analysis'!$D41,'Data Repository Table'!$D:$D,'Expenses Analysis'!Q$13)</f>
        <v>1187943.6225188533</v>
      </c>
      <c r="R41" s="110">
        <f t="shared" si="6"/>
        <v>11184084.324417461</v>
      </c>
      <c r="S41" s="92"/>
      <c r="T41" s="92"/>
      <c r="U41" s="92"/>
      <c r="V41" s="92"/>
      <c r="W41" s="92"/>
    </row>
    <row r="42" spans="1:23" s="107" customFormat="1" x14ac:dyDescent="0.2">
      <c r="A42" s="93" t="s">
        <v>63</v>
      </c>
      <c r="B42" s="93" t="s">
        <v>136</v>
      </c>
      <c r="C42" s="93" t="s">
        <v>146</v>
      </c>
      <c r="D42" s="93" t="s">
        <v>133</v>
      </c>
      <c r="E42" s="120"/>
      <c r="F42" s="110">
        <f>SUMIFS('Data Repository Table'!$J:$J,'Data Repository Table'!$C:$C,'Expenses Analysis'!$A42,'Data Repository Table'!$B:$B,'Expenses Analysis'!$B42,'Data Repository Table'!$G:$G,'Expenses Analysis'!$C42,'Data Repository Table'!$H:$H,'Expenses Analysis'!$D42,'Data Repository Table'!$D:$D,'Expenses Analysis'!F$13)</f>
        <v>415118.1915343827</v>
      </c>
      <c r="G42" s="110">
        <f>SUMIFS('Data Repository Table'!$J:$J,'Data Repository Table'!$C:$C,'Expenses Analysis'!$A42,'Data Repository Table'!$B:$B,'Expenses Analysis'!$B42,'Data Repository Table'!$G:$G,'Expenses Analysis'!$C42,'Data Repository Table'!$H:$H,'Expenses Analysis'!$D42,'Data Repository Table'!$D:$D,'Expenses Analysis'!G$13)</f>
        <v>324927.47716196039</v>
      </c>
      <c r="H42" s="110">
        <f>SUMIFS('Data Repository Table'!$J:$J,'Data Repository Table'!$C:$C,'Expenses Analysis'!$A42,'Data Repository Table'!$B:$B,'Expenses Analysis'!$B42,'Data Repository Table'!$G:$G,'Expenses Analysis'!$C42,'Data Repository Table'!$H:$H,'Expenses Analysis'!$D42,'Data Repository Table'!$D:$D,'Expenses Analysis'!H$13)</f>
        <v>472123.06877375639</v>
      </c>
      <c r="I42" s="110">
        <f>SUMIFS('Data Repository Table'!$J:$J,'Data Repository Table'!$C:$C,'Expenses Analysis'!$A42,'Data Repository Table'!$B:$B,'Expenses Analysis'!$B42,'Data Repository Table'!$G:$G,'Expenses Analysis'!$C42,'Data Repository Table'!$H:$H,'Expenses Analysis'!$D42,'Data Repository Table'!$D:$D,'Expenses Analysis'!I$13)</f>
        <v>389742.19357928401</v>
      </c>
      <c r="J42" s="110">
        <f>SUMIFS('Data Repository Table'!$J:$J,'Data Repository Table'!$C:$C,'Expenses Analysis'!$A42,'Data Repository Table'!$B:$B,'Expenses Analysis'!$B42,'Data Repository Table'!$G:$G,'Expenses Analysis'!$C42,'Data Repository Table'!$H:$H,'Expenses Analysis'!$D42,'Data Repository Table'!$D:$D,'Expenses Analysis'!J$13)</f>
        <v>337297.27808727405</v>
      </c>
      <c r="K42" s="110">
        <f>SUMIFS('Data Repository Table'!$J:$J,'Data Repository Table'!$C:$C,'Expenses Analysis'!$A42,'Data Repository Table'!$B:$B,'Expenses Analysis'!$B42,'Data Repository Table'!$G:$G,'Expenses Analysis'!$C42,'Data Repository Table'!$H:$H,'Expenses Analysis'!$D42,'Data Repository Table'!$D:$D,'Expenses Analysis'!K$13)</f>
        <v>237979.39587294601</v>
      </c>
      <c r="L42" s="110">
        <f>SUMIFS('Data Repository Table'!$J:$J,'Data Repository Table'!$C:$C,'Expenses Analysis'!$A42,'Data Repository Table'!$B:$B,'Expenses Analysis'!$B42,'Data Repository Table'!$G:$G,'Expenses Analysis'!$C42,'Data Repository Table'!$H:$H,'Expenses Analysis'!$D42,'Data Repository Table'!$D:$D,'Expenses Analysis'!L$13)</f>
        <v>251595.39887068857</v>
      </c>
      <c r="M42" s="110">
        <f>SUMIFS('Data Repository Table'!$J:$J,'Data Repository Table'!$C:$C,'Expenses Analysis'!$A42,'Data Repository Table'!$B:$B,'Expenses Analysis'!$B42,'Data Repository Table'!$G:$G,'Expenses Analysis'!$C42,'Data Repository Table'!$H:$H,'Expenses Analysis'!$D42,'Data Repository Table'!$D:$D,'Expenses Analysis'!M$13)</f>
        <v>226521.40043414698</v>
      </c>
      <c r="N42" s="110">
        <f>SUMIFS('Data Repository Table'!$J:$J,'Data Repository Table'!$C:$C,'Expenses Analysis'!$A42,'Data Repository Table'!$B:$B,'Expenses Analysis'!$B42,'Data Repository Table'!$G:$G,'Expenses Analysis'!$C42,'Data Repository Table'!$H:$H,'Expenses Analysis'!$D42,'Data Repository Table'!$D:$D,'Expenses Analysis'!N$13)</f>
        <v>311861.72296413226</v>
      </c>
      <c r="O42" s="110">
        <f>SUMIFS('Data Repository Table'!$J:$J,'Data Repository Table'!$C:$C,'Expenses Analysis'!$A42,'Data Repository Table'!$B:$B,'Expenses Analysis'!$B42,'Data Repository Table'!$G:$G,'Expenses Analysis'!$C42,'Data Repository Table'!$H:$H,'Expenses Analysis'!$D42,'Data Repository Table'!$D:$D,'Expenses Analysis'!O$13)</f>
        <v>169930.37714660278</v>
      </c>
      <c r="P42" s="110">
        <f>SUMIFS('Data Repository Table'!$J:$J,'Data Repository Table'!$C:$C,'Expenses Analysis'!$A42,'Data Repository Table'!$B:$B,'Expenses Analysis'!$B42,'Data Repository Table'!$G:$G,'Expenses Analysis'!$C42,'Data Repository Table'!$H:$H,'Expenses Analysis'!$D42,'Data Repository Table'!$D:$D,'Expenses Analysis'!P$13)</f>
        <v>224468.01808376395</v>
      </c>
      <c r="Q42" s="110">
        <f>SUMIFS('Data Repository Table'!$J:$J,'Data Repository Table'!$C:$C,'Expenses Analysis'!$A42,'Data Repository Table'!$B:$B,'Expenses Analysis'!$B42,'Data Repository Table'!$G:$G,'Expenses Analysis'!$C42,'Data Repository Table'!$H:$H,'Expenses Analysis'!$D42,'Data Repository Table'!$D:$D,'Expenses Analysis'!Q$13)</f>
        <v>386125.87358418264</v>
      </c>
      <c r="R42" s="110">
        <f t="shared" si="6"/>
        <v>3747690.3960931199</v>
      </c>
      <c r="S42" s="92"/>
      <c r="T42" s="92"/>
      <c r="U42" s="92"/>
      <c r="V42" s="92"/>
      <c r="W42" s="92"/>
    </row>
    <row r="43" spans="1:23" s="107" customFormat="1" ht="16" thickBot="1" x14ac:dyDescent="0.25">
      <c r="A43" s="93" t="s">
        <v>63</v>
      </c>
      <c r="B43" s="93" t="s">
        <v>136</v>
      </c>
      <c r="C43" s="93" t="s">
        <v>134</v>
      </c>
      <c r="D43" s="93" t="s">
        <v>135</v>
      </c>
      <c r="E43" s="121"/>
      <c r="F43" s="110">
        <f>SUMIFS('Data Repository Table'!$J:$J,'Data Repository Table'!$C:$C,'Expenses Analysis'!$A43,'Data Repository Table'!$B:$B,'Expenses Analysis'!$B43,'Data Repository Table'!$G:$G,'Expenses Analysis'!$C43,'Data Repository Table'!$H:$H,'Expenses Analysis'!$D43,'Data Repository Table'!$D:$D,'Expenses Analysis'!F$13)</f>
        <v>6083771.6666048393</v>
      </c>
      <c r="G43" s="110">
        <f>SUMIFS('Data Repository Table'!$J:$J,'Data Repository Table'!$C:$C,'Expenses Analysis'!$A43,'Data Repository Table'!$B:$B,'Expenses Analysis'!$B43,'Data Repository Table'!$G:$G,'Expenses Analysis'!$C43,'Data Repository Table'!$H:$H,'Expenses Analysis'!$D43,'Data Repository Table'!$D:$D,'Expenses Analysis'!G$13)</f>
        <v>4858066.1974057183</v>
      </c>
      <c r="H43" s="110">
        <f>SUMIFS('Data Repository Table'!$J:$J,'Data Repository Table'!$C:$C,'Expenses Analysis'!$A43,'Data Repository Table'!$B:$B,'Expenses Analysis'!$B43,'Data Repository Table'!$G:$G,'Expenses Analysis'!$C43,'Data Repository Table'!$H:$H,'Expenses Analysis'!$D43,'Data Repository Table'!$D:$D,'Expenses Analysis'!H$13)</f>
        <v>6638733.3180167992</v>
      </c>
      <c r="I43" s="110">
        <f>SUMIFS('Data Repository Table'!$J:$J,'Data Repository Table'!$C:$C,'Expenses Analysis'!$A43,'Data Repository Table'!$B:$B,'Expenses Analysis'!$B43,'Data Repository Table'!$G:$G,'Expenses Analysis'!$C43,'Data Repository Table'!$H:$H,'Expenses Analysis'!$D43,'Data Repository Table'!$D:$D,'Expenses Analysis'!I$13)</f>
        <v>5457101.0211314987</v>
      </c>
      <c r="J43" s="110">
        <f>SUMIFS('Data Repository Table'!$J:$J,'Data Repository Table'!$C:$C,'Expenses Analysis'!$A43,'Data Repository Table'!$B:$B,'Expenses Analysis'!$B43,'Data Repository Table'!$G:$G,'Expenses Analysis'!$C43,'Data Repository Table'!$H:$H,'Expenses Analysis'!$D43,'Data Repository Table'!$D:$D,'Expenses Analysis'!J$13)</f>
        <v>4840370.5489805248</v>
      </c>
      <c r="K43" s="110">
        <f>SUMIFS('Data Repository Table'!$J:$J,'Data Repository Table'!$C:$C,'Expenses Analysis'!$A43,'Data Repository Table'!$B:$B,'Expenses Analysis'!$B43,'Data Repository Table'!$G:$G,'Expenses Analysis'!$C43,'Data Repository Table'!$H:$H,'Expenses Analysis'!$D43,'Data Repository Table'!$D:$D,'Expenses Analysis'!K$13)</f>
        <v>3489797.1661575749</v>
      </c>
      <c r="L43" s="110">
        <f>SUMIFS('Data Repository Table'!$J:$J,'Data Repository Table'!$C:$C,'Expenses Analysis'!$A43,'Data Repository Table'!$B:$B,'Expenses Analysis'!$B43,'Data Repository Table'!$G:$G,'Expenses Analysis'!$C43,'Data Repository Table'!$H:$H,'Expenses Analysis'!$D43,'Data Repository Table'!$D:$D,'Expenses Analysis'!L$13)</f>
        <v>3800570.8420718992</v>
      </c>
      <c r="M43" s="110">
        <f>SUMIFS('Data Repository Table'!$J:$J,'Data Repository Table'!$C:$C,'Expenses Analysis'!$A43,'Data Repository Table'!$B:$B,'Expenses Analysis'!$B43,'Data Repository Table'!$G:$G,'Expenses Analysis'!$C43,'Data Repository Table'!$H:$H,'Expenses Analysis'!$D43,'Data Repository Table'!$D:$D,'Expenses Analysis'!M$13)</f>
        <v>4172847.3364860998</v>
      </c>
      <c r="N43" s="110">
        <f>SUMIFS('Data Repository Table'!$J:$J,'Data Repository Table'!$C:$C,'Expenses Analysis'!$A43,'Data Repository Table'!$B:$B,'Expenses Analysis'!$B43,'Data Repository Table'!$G:$G,'Expenses Analysis'!$C43,'Data Repository Table'!$H:$H,'Expenses Analysis'!$D43,'Data Repository Table'!$D:$D,'Expenses Analysis'!N$13)</f>
        <v>4478481.3300961498</v>
      </c>
      <c r="O43" s="110">
        <f>SUMIFS('Data Repository Table'!$J:$J,'Data Repository Table'!$C:$C,'Expenses Analysis'!$A43,'Data Repository Table'!$B:$B,'Expenses Analysis'!$B43,'Data Repository Table'!$G:$G,'Expenses Analysis'!$C43,'Data Repository Table'!$H:$H,'Expenses Analysis'!$D43,'Data Repository Table'!$D:$D,'Expenses Analysis'!O$13)</f>
        <v>3399044.1141206799</v>
      </c>
      <c r="P43" s="110">
        <f>SUMIFS('Data Repository Table'!$J:$J,'Data Repository Table'!$C:$C,'Expenses Analysis'!$A43,'Data Repository Table'!$B:$B,'Expenses Analysis'!$B43,'Data Repository Table'!$G:$G,'Expenses Analysis'!$C43,'Data Repository Table'!$H:$H,'Expenses Analysis'!$D43,'Data Repository Table'!$D:$D,'Expenses Analysis'!P$13)</f>
        <v>4133310.0034365994</v>
      </c>
      <c r="Q43" s="110">
        <f>SUMIFS('Data Repository Table'!$J:$J,'Data Repository Table'!$C:$C,'Expenses Analysis'!$A43,'Data Repository Table'!$B:$B,'Expenses Analysis'!$B43,'Data Repository Table'!$G:$G,'Expenses Analysis'!$C43,'Data Repository Table'!$H:$H,'Expenses Analysis'!$D43,'Data Repository Table'!$D:$D,'Expenses Analysis'!Q$13)</f>
        <v>5614689.8621683344</v>
      </c>
      <c r="R43" s="110">
        <f t="shared" si="6"/>
        <v>56966783.406676717</v>
      </c>
      <c r="S43" s="92"/>
      <c r="T43" s="92"/>
      <c r="U43" s="92"/>
      <c r="V43" s="92"/>
      <c r="W43" s="92"/>
    </row>
    <row r="44" spans="1:23" s="134" customFormat="1" ht="17" thickTop="1" thickBot="1" x14ac:dyDescent="0.25">
      <c r="A44" s="132"/>
      <c r="B44" s="132"/>
      <c r="C44" s="132"/>
      <c r="D44" s="131" t="s">
        <v>21</v>
      </c>
      <c r="E44" s="132"/>
      <c r="F44" s="133">
        <f>SUM(F36:F43)</f>
        <v>18463152.218776774</v>
      </c>
      <c r="G44" s="133">
        <f t="shared" ref="G44:Q44" si="7">SUM(G36:G43)</f>
        <v>14945711.670124011</v>
      </c>
      <c r="H44" s="133">
        <f t="shared" si="7"/>
        <v>19800908.801120043</v>
      </c>
      <c r="I44" s="133">
        <f t="shared" si="7"/>
        <v>16682046.832863286</v>
      </c>
      <c r="J44" s="133">
        <f t="shared" si="7"/>
        <v>14443688.175680632</v>
      </c>
      <c r="K44" s="133">
        <f t="shared" si="7"/>
        <v>11673111.696650177</v>
      </c>
      <c r="L44" s="133">
        <f t="shared" si="7"/>
        <v>13454628.921312835</v>
      </c>
      <c r="M44" s="133">
        <f t="shared" si="7"/>
        <v>12890276.551821662</v>
      </c>
      <c r="N44" s="133">
        <f t="shared" si="7"/>
        <v>16214825.32567578</v>
      </c>
      <c r="O44" s="133">
        <f t="shared" si="7"/>
        <v>10925297.264566828</v>
      </c>
      <c r="P44" s="133">
        <f t="shared" si="7"/>
        <v>13415319.13418112</v>
      </c>
      <c r="Q44" s="133">
        <f t="shared" si="7"/>
        <v>18867748.806293271</v>
      </c>
      <c r="R44" s="133">
        <f t="shared" ref="R44" si="8">SUM(R36:R43)</f>
        <v>181776715.39906639</v>
      </c>
      <c r="S44" s="132"/>
      <c r="T44" s="132"/>
      <c r="U44" s="132"/>
      <c r="V44" s="132"/>
      <c r="W44" s="132"/>
    </row>
    <row r="45" spans="1:23" ht="45" customHeight="1" thickTop="1" x14ac:dyDescent="0.2">
      <c r="A45" s="205" t="s">
        <v>145</v>
      </c>
      <c r="B45" s="206"/>
      <c r="C45" s="206"/>
      <c r="D45" s="206"/>
      <c r="E45" s="206"/>
      <c r="F45" s="206"/>
      <c r="G45" s="206"/>
      <c r="H45" s="206"/>
      <c r="I45" s="206"/>
      <c r="J45" s="206"/>
      <c r="K45" s="206"/>
      <c r="L45" s="206"/>
      <c r="M45" s="206"/>
      <c r="N45" s="206"/>
      <c r="O45" s="206"/>
      <c r="P45" s="206"/>
      <c r="Q45" s="206"/>
      <c r="R45" s="206"/>
      <c r="S45" s="206"/>
      <c r="T45" s="206"/>
      <c r="U45" s="206"/>
      <c r="V45" s="206"/>
      <c r="W45" s="96"/>
    </row>
    <row r="46" spans="1:23" ht="18.5" customHeight="1" x14ac:dyDescent="0.2">
      <c r="A46" s="205" t="s">
        <v>160</v>
      </c>
      <c r="B46" s="207"/>
      <c r="C46" s="207"/>
      <c r="D46" s="207"/>
      <c r="E46" s="207"/>
      <c r="F46" s="207"/>
      <c r="G46" s="207"/>
      <c r="H46" s="207"/>
      <c r="I46" s="207"/>
      <c r="J46" s="207"/>
      <c r="K46" s="207"/>
      <c r="L46" s="207"/>
      <c r="M46" s="207"/>
      <c r="N46" s="207"/>
      <c r="O46" s="207"/>
      <c r="P46" s="207"/>
      <c r="Q46" s="207"/>
      <c r="R46" s="207"/>
      <c r="S46" s="207"/>
      <c r="T46" s="207"/>
      <c r="U46" s="207"/>
      <c r="V46" s="207"/>
      <c r="W46" s="207"/>
    </row>
    <row r="47" spans="1:23" s="128" customFormat="1" ht="38" customHeight="1" x14ac:dyDescent="0.2">
      <c r="A47" s="212" t="s">
        <v>147</v>
      </c>
      <c r="B47" s="210"/>
      <c r="C47" s="210"/>
      <c r="D47" s="210"/>
      <c r="E47" s="210"/>
      <c r="F47" s="210"/>
      <c r="G47" s="210"/>
      <c r="H47" s="210"/>
      <c r="I47" s="210"/>
      <c r="J47" s="210"/>
      <c r="K47" s="210"/>
      <c r="L47" s="210"/>
      <c r="M47" s="210"/>
      <c r="N47" s="129"/>
      <c r="O47" s="129"/>
      <c r="P47" s="129"/>
      <c r="Q47" s="129"/>
      <c r="R47" s="129"/>
      <c r="S47" s="129"/>
      <c r="T47" s="129"/>
      <c r="U47" s="129"/>
      <c r="V47" s="129"/>
      <c r="W47" s="129"/>
    </row>
    <row r="48" spans="1:23" x14ac:dyDescent="0.2">
      <c r="A48" s="98" t="s">
        <v>46</v>
      </c>
      <c r="B48" s="98" t="s">
        <v>99</v>
      </c>
      <c r="C48" s="98" t="s">
        <v>19</v>
      </c>
      <c r="D48" s="98" t="s">
        <v>20</v>
      </c>
      <c r="E48" s="97"/>
      <c r="F48" s="115">
        <v>41456</v>
      </c>
      <c r="G48" s="115">
        <v>41487</v>
      </c>
      <c r="H48" s="115">
        <v>41518</v>
      </c>
      <c r="I48" s="115">
        <v>41548</v>
      </c>
      <c r="J48" s="115">
        <v>41579</v>
      </c>
      <c r="K48" s="115">
        <v>41609</v>
      </c>
      <c r="L48" s="115">
        <v>41640</v>
      </c>
      <c r="M48" s="115">
        <v>41671</v>
      </c>
      <c r="N48" s="115">
        <v>41699</v>
      </c>
      <c r="O48" s="115">
        <v>41730</v>
      </c>
      <c r="P48" s="115">
        <v>41760</v>
      </c>
      <c r="Q48" s="115">
        <v>41791</v>
      </c>
      <c r="R48" s="116"/>
      <c r="S48" s="97"/>
      <c r="T48" s="97"/>
      <c r="U48" s="97"/>
      <c r="V48" s="97"/>
      <c r="W48" s="97"/>
    </row>
    <row r="49" spans="1:23" x14ac:dyDescent="0.2">
      <c r="A49" s="98"/>
      <c r="B49" s="98"/>
      <c r="C49" s="98"/>
      <c r="D49" s="97"/>
      <c r="E49" s="97"/>
      <c r="F49" s="116"/>
      <c r="G49" s="116"/>
      <c r="H49" s="116"/>
      <c r="I49" s="116"/>
      <c r="J49" s="116"/>
      <c r="K49" s="116"/>
      <c r="L49" s="116"/>
      <c r="M49" s="116"/>
      <c r="N49" s="116"/>
      <c r="O49" s="116"/>
      <c r="P49" s="116"/>
      <c r="Q49" s="116"/>
      <c r="R49" s="118" t="s">
        <v>21</v>
      </c>
      <c r="S49" s="97"/>
      <c r="T49" s="97"/>
      <c r="U49" s="97"/>
      <c r="V49" s="97"/>
      <c r="W49" s="97"/>
    </row>
    <row r="50" spans="1:23" x14ac:dyDescent="0.2">
      <c r="A50" s="93" t="s">
        <v>81</v>
      </c>
      <c r="B50" s="93" t="s">
        <v>136</v>
      </c>
      <c r="C50" s="93" t="s">
        <v>123</v>
      </c>
      <c r="D50" s="93" t="s">
        <v>126</v>
      </c>
      <c r="E50" s="92" t="str">
        <f>C50&amp;" "&amp;D50</f>
        <v>Chemical Costs Chem-Exp (001)</v>
      </c>
      <c r="F50" s="110">
        <f>SUMIFS('Data Repository Table'!$J:$J,'Data Repository Table'!$B:$B,'Expenses Analysis'!$B50,'Data Repository Table'!$G:$G,'Expenses Analysis'!$C50,'Data Repository Table'!$H:$H,'Expenses Analysis'!$D50,'Data Repository Table'!$D:$D,'Expenses Analysis'!F$48)</f>
        <v>12162755.849140391</v>
      </c>
      <c r="G50" s="110">
        <f>SUMIFS('Data Repository Table'!$J:$J,'Data Repository Table'!$B:$B,'Expenses Analysis'!$B50,'Data Repository Table'!$G:$G,'Expenses Analysis'!$C50,'Data Repository Table'!$H:$H,'Expenses Analysis'!$D50,'Data Repository Table'!$D:$D,'Expenses Analysis'!G$48)</f>
        <v>13017511.509488864</v>
      </c>
      <c r="H50" s="110">
        <f>SUMIFS('Data Repository Table'!$J:$J,'Data Repository Table'!$B:$B,'Expenses Analysis'!$B50,'Data Repository Table'!$G:$G,'Expenses Analysis'!$C50,'Data Repository Table'!$H:$H,'Expenses Analysis'!$D50,'Data Repository Table'!$D:$D,'Expenses Analysis'!H$48)</f>
        <v>13704756.286086392</v>
      </c>
      <c r="I50" s="110">
        <f>SUMIFS('Data Repository Table'!$J:$J,'Data Repository Table'!$B:$B,'Expenses Analysis'!$B50,'Data Repository Table'!$G:$G,'Expenses Analysis'!$C50,'Data Repository Table'!$H:$H,'Expenses Analysis'!$D50,'Data Repository Table'!$D:$D,'Expenses Analysis'!I$48)</f>
        <v>15362388.876398994</v>
      </c>
      <c r="J50" s="110">
        <f>SUMIFS('Data Repository Table'!$J:$J,'Data Repository Table'!$B:$B,'Expenses Analysis'!$B50,'Data Repository Table'!$G:$G,'Expenses Analysis'!$C50,'Data Repository Table'!$H:$H,'Expenses Analysis'!$D50,'Data Repository Table'!$D:$D,'Expenses Analysis'!J$48)</f>
        <v>15753738.107276645</v>
      </c>
      <c r="K50" s="110">
        <f>SUMIFS('Data Repository Table'!$J:$J,'Data Repository Table'!$B:$B,'Expenses Analysis'!$B50,'Data Repository Table'!$G:$G,'Expenses Analysis'!$C50,'Data Repository Table'!$H:$H,'Expenses Analysis'!$D50,'Data Repository Table'!$D:$D,'Expenses Analysis'!K$48)</f>
        <v>11131042.463723913</v>
      </c>
      <c r="L50" s="110">
        <f>SUMIFS('Data Repository Table'!$J:$J,'Data Repository Table'!$B:$B,'Expenses Analysis'!$B50,'Data Repository Table'!$G:$G,'Expenses Analysis'!$C50,'Data Repository Table'!$H:$H,'Expenses Analysis'!$D50,'Data Repository Table'!$D:$D,'Expenses Analysis'!L$48)</f>
        <v>12780566.423393732</v>
      </c>
      <c r="M50" s="110">
        <f>SUMIFS('Data Repository Table'!$J:$J,'Data Repository Table'!$B:$B,'Expenses Analysis'!$B50,'Data Repository Table'!$G:$G,'Expenses Analysis'!$C50,'Data Repository Table'!$H:$H,'Expenses Analysis'!$D50,'Data Repository Table'!$D:$D,'Expenses Analysis'!M$48)</f>
        <v>13415854.362508178</v>
      </c>
      <c r="N50" s="110">
        <f>SUMIFS('Data Repository Table'!$J:$J,'Data Repository Table'!$B:$B,'Expenses Analysis'!$B50,'Data Repository Table'!$G:$G,'Expenses Analysis'!$C50,'Data Repository Table'!$H:$H,'Expenses Analysis'!$D50,'Data Repository Table'!$D:$D,'Expenses Analysis'!N$48)</f>
        <v>13777025.636062782</v>
      </c>
      <c r="O50" s="110">
        <f>SUMIFS('Data Repository Table'!$J:$J,'Data Repository Table'!$B:$B,'Expenses Analysis'!$B50,'Data Repository Table'!$G:$G,'Expenses Analysis'!$C50,'Data Repository Table'!$H:$H,'Expenses Analysis'!$D50,'Data Repository Table'!$D:$D,'Expenses Analysis'!O$48)</f>
        <v>13736068.230159158</v>
      </c>
      <c r="P50" s="110">
        <f>SUMIFS('Data Repository Table'!$J:$J,'Data Repository Table'!$B:$B,'Expenses Analysis'!$B50,'Data Repository Table'!$G:$G,'Expenses Analysis'!$C50,'Data Repository Table'!$H:$H,'Expenses Analysis'!$D50,'Data Repository Table'!$D:$D,'Expenses Analysis'!P$48)</f>
        <v>15632817.648918439</v>
      </c>
      <c r="Q50" s="110">
        <f>SUMIFS('Data Repository Table'!$J:$J,'Data Repository Table'!$B:$B,'Expenses Analysis'!$B50,'Data Repository Table'!$G:$G,'Expenses Analysis'!$C50,'Data Repository Table'!$H:$H,'Expenses Analysis'!$D50,'Data Repository Table'!$D:$D,'Expenses Analysis'!Q$48)</f>
        <v>11182686.484975487</v>
      </c>
      <c r="R50" s="110">
        <f>SUM(F50:Q50)</f>
        <v>161657211.878133</v>
      </c>
      <c r="S50" s="92"/>
      <c r="T50" s="92"/>
      <c r="U50" s="92"/>
      <c r="V50" s="92"/>
      <c r="W50" s="92"/>
    </row>
    <row r="51" spans="1:23" x14ac:dyDescent="0.2">
      <c r="A51" s="93" t="s">
        <v>81</v>
      </c>
      <c r="B51" s="93" t="s">
        <v>136</v>
      </c>
      <c r="C51" s="93" t="s">
        <v>127</v>
      </c>
      <c r="D51" s="93" t="s">
        <v>128</v>
      </c>
      <c r="E51" s="164" t="str">
        <f t="shared" ref="E51:E57" si="9">C51&amp;" "&amp;D51</f>
        <v>Facility Costs Utility-Exp (002) - Heating</v>
      </c>
      <c r="F51" s="110">
        <f>SUMIFS('Data Repository Table'!$J:$J,'Data Repository Table'!$B:$B,'Expenses Analysis'!$B51,'Data Repository Table'!$G:$G,'Expenses Analysis'!$C51,'Data Repository Table'!$H:$H,'Expenses Analysis'!$D51,'Data Repository Table'!$D:$D,'Expenses Analysis'!F$48)</f>
        <v>6141919.4371451586</v>
      </c>
      <c r="G51" s="110">
        <f>SUMIFS('Data Repository Table'!$J:$J,'Data Repository Table'!$B:$B,'Expenses Analysis'!$B51,'Data Repository Table'!$G:$G,'Expenses Analysis'!$C51,'Data Repository Table'!$H:$H,'Expenses Analysis'!$D51,'Data Repository Table'!$D:$D,'Expenses Analysis'!G$48)</f>
        <v>6526491.9930876568</v>
      </c>
      <c r="H51" s="110">
        <f>SUMIFS('Data Repository Table'!$J:$J,'Data Repository Table'!$B:$B,'Expenses Analysis'!$B51,'Data Repository Table'!$G:$G,'Expenses Analysis'!$C51,'Data Repository Table'!$H:$H,'Expenses Analysis'!$D51,'Data Repository Table'!$D:$D,'Expenses Analysis'!H$48)</f>
        <v>6955380.2016352117</v>
      </c>
      <c r="I51" s="110">
        <f>SUMIFS('Data Repository Table'!$J:$J,'Data Repository Table'!$B:$B,'Expenses Analysis'!$B51,'Data Repository Table'!$G:$G,'Expenses Analysis'!$C51,'Data Repository Table'!$H:$H,'Expenses Analysis'!$D51,'Data Repository Table'!$D:$D,'Expenses Analysis'!I$48)</f>
        <v>7691123.8987711724</v>
      </c>
      <c r="J51" s="110">
        <f>SUMIFS('Data Repository Table'!$J:$J,'Data Repository Table'!$B:$B,'Expenses Analysis'!$B51,'Data Repository Table'!$G:$G,'Expenses Analysis'!$C51,'Data Repository Table'!$H:$H,'Expenses Analysis'!$D51,'Data Repository Table'!$D:$D,'Expenses Analysis'!J$48)</f>
        <v>7813527.4310589535</v>
      </c>
      <c r="K51" s="110">
        <f>SUMIFS('Data Repository Table'!$J:$J,'Data Repository Table'!$B:$B,'Expenses Analysis'!$B51,'Data Repository Table'!$G:$G,'Expenses Analysis'!$C51,'Data Repository Table'!$H:$H,'Expenses Analysis'!$D51,'Data Repository Table'!$D:$D,'Expenses Analysis'!K$48)</f>
        <v>5696249.1354701677</v>
      </c>
      <c r="L51" s="110">
        <f>SUMIFS('Data Repository Table'!$J:$J,'Data Repository Table'!$B:$B,'Expenses Analysis'!$B51,'Data Repository Table'!$G:$G,'Expenses Analysis'!$C51,'Data Repository Table'!$H:$H,'Expenses Analysis'!$D51,'Data Repository Table'!$D:$D,'Expenses Analysis'!L$48)</f>
        <v>6508198.2446870916</v>
      </c>
      <c r="M51" s="110">
        <f>SUMIFS('Data Repository Table'!$J:$J,'Data Repository Table'!$B:$B,'Expenses Analysis'!$B51,'Data Repository Table'!$G:$G,'Expenses Analysis'!$C51,'Data Repository Table'!$H:$H,'Expenses Analysis'!$D51,'Data Repository Table'!$D:$D,'Expenses Analysis'!M$48)</f>
        <v>6665512.9142536055</v>
      </c>
      <c r="N51" s="110">
        <f>SUMIFS('Data Repository Table'!$J:$J,'Data Repository Table'!$B:$B,'Expenses Analysis'!$B51,'Data Repository Table'!$G:$G,'Expenses Analysis'!$C51,'Data Repository Table'!$H:$H,'Expenses Analysis'!$D51,'Data Repository Table'!$D:$D,'Expenses Analysis'!N$48)</f>
        <v>7088805.3346611345</v>
      </c>
      <c r="O51" s="110">
        <f>SUMIFS('Data Repository Table'!$J:$J,'Data Repository Table'!$B:$B,'Expenses Analysis'!$B51,'Data Repository Table'!$G:$G,'Expenses Analysis'!$C51,'Data Repository Table'!$H:$H,'Expenses Analysis'!$D51,'Data Repository Table'!$D:$D,'Expenses Analysis'!O$48)</f>
        <v>6364835.1674335804</v>
      </c>
      <c r="P51" s="110">
        <f>SUMIFS('Data Repository Table'!$J:$J,'Data Repository Table'!$B:$B,'Expenses Analysis'!$B51,'Data Repository Table'!$G:$G,'Expenses Analysis'!$C51,'Data Repository Table'!$H:$H,'Expenses Analysis'!$D51,'Data Repository Table'!$D:$D,'Expenses Analysis'!P$48)</f>
        <v>7479715.8768426767</v>
      </c>
      <c r="Q51" s="110">
        <f>SUMIFS('Data Repository Table'!$J:$J,'Data Repository Table'!$B:$B,'Expenses Analysis'!$B51,'Data Repository Table'!$G:$G,'Expenses Analysis'!$C51,'Data Repository Table'!$H:$H,'Expenses Analysis'!$D51,'Data Repository Table'!$D:$D,'Expenses Analysis'!Q$48)</f>
        <v>5997739.0006068461</v>
      </c>
      <c r="R51" s="110">
        <f t="shared" ref="R51:R57" si="10">SUM(F51:Q51)</f>
        <v>80929498.635653257</v>
      </c>
      <c r="S51" s="92"/>
      <c r="T51" s="163"/>
      <c r="U51" s="92"/>
      <c r="V51" s="92"/>
      <c r="W51" s="92"/>
    </row>
    <row r="52" spans="1:23" x14ac:dyDescent="0.2">
      <c r="A52" s="93" t="s">
        <v>81</v>
      </c>
      <c r="B52" s="93" t="s">
        <v>136</v>
      </c>
      <c r="C52" s="93" t="s">
        <v>127</v>
      </c>
      <c r="D52" s="93" t="s">
        <v>129</v>
      </c>
      <c r="E52" s="164" t="str">
        <f t="shared" si="9"/>
        <v>Facility Costs Utility-Exp (002) - Electricity</v>
      </c>
      <c r="F52" s="110">
        <f>SUMIFS('Data Repository Table'!$J:$J,'Data Repository Table'!$B:$B,'Expenses Analysis'!$B52,'Data Repository Table'!$G:$G,'Expenses Analysis'!$C52,'Data Repository Table'!$H:$H,'Expenses Analysis'!$D52,'Data Repository Table'!$D:$D,'Expenses Analysis'!F$48)</f>
        <v>5768819.8512756042</v>
      </c>
      <c r="G52" s="110">
        <f>SUMIFS('Data Repository Table'!$J:$J,'Data Repository Table'!$B:$B,'Expenses Analysis'!$B52,'Data Repository Table'!$G:$G,'Expenses Analysis'!$C52,'Data Repository Table'!$H:$H,'Expenses Analysis'!$D52,'Data Repository Table'!$D:$D,'Expenses Analysis'!G$48)</f>
        <v>6416106.9523721626</v>
      </c>
      <c r="H52" s="110">
        <f>SUMIFS('Data Repository Table'!$J:$J,'Data Repository Table'!$B:$B,'Expenses Analysis'!$B52,'Data Repository Table'!$G:$G,'Expenses Analysis'!$C52,'Data Repository Table'!$H:$H,'Expenses Analysis'!$D52,'Data Repository Table'!$D:$D,'Expenses Analysis'!H$48)</f>
        <v>6647149.3300674418</v>
      </c>
      <c r="I52" s="110">
        <f>SUMIFS('Data Repository Table'!$J:$J,'Data Repository Table'!$B:$B,'Expenses Analysis'!$B52,'Data Repository Table'!$G:$G,'Expenses Analysis'!$C52,'Data Repository Table'!$H:$H,'Expenses Analysis'!$D52,'Data Repository Table'!$D:$D,'Expenses Analysis'!I$48)</f>
        <v>7501511.5152780097</v>
      </c>
      <c r="J52" s="110">
        <f>SUMIFS('Data Repository Table'!$J:$J,'Data Repository Table'!$B:$B,'Expenses Analysis'!$B52,'Data Repository Table'!$G:$G,'Expenses Analysis'!$C52,'Data Repository Table'!$H:$H,'Expenses Analysis'!$D52,'Data Repository Table'!$D:$D,'Expenses Analysis'!J$48)</f>
        <v>7269747.6300298898</v>
      </c>
      <c r="K52" s="110">
        <f>SUMIFS('Data Repository Table'!$J:$J,'Data Repository Table'!$B:$B,'Expenses Analysis'!$B52,'Data Repository Table'!$G:$G,'Expenses Analysis'!$C52,'Data Repository Table'!$H:$H,'Expenses Analysis'!$D52,'Data Repository Table'!$D:$D,'Expenses Analysis'!K$48)</f>
        <v>5468805.0471009836</v>
      </c>
      <c r="L52" s="110">
        <f>SUMIFS('Data Repository Table'!$J:$J,'Data Repository Table'!$B:$B,'Expenses Analysis'!$B52,'Data Repository Table'!$G:$G,'Expenses Analysis'!$C52,'Data Repository Table'!$H:$H,'Expenses Analysis'!$D52,'Data Repository Table'!$D:$D,'Expenses Analysis'!L$48)</f>
        <v>6302926.8768119197</v>
      </c>
      <c r="M52" s="110">
        <f>SUMIFS('Data Repository Table'!$J:$J,'Data Repository Table'!$B:$B,'Expenses Analysis'!$B52,'Data Repository Table'!$G:$G,'Expenses Analysis'!$C52,'Data Repository Table'!$H:$H,'Expenses Analysis'!$D52,'Data Repository Table'!$D:$D,'Expenses Analysis'!M$48)</f>
        <v>6291443.3650293071</v>
      </c>
      <c r="N52" s="110">
        <f>SUMIFS('Data Repository Table'!$J:$J,'Data Repository Table'!$B:$B,'Expenses Analysis'!$B52,'Data Repository Table'!$G:$G,'Expenses Analysis'!$C52,'Data Repository Table'!$H:$H,'Expenses Analysis'!$D52,'Data Repository Table'!$D:$D,'Expenses Analysis'!N$48)</f>
        <v>6727791.4572383519</v>
      </c>
      <c r="O52" s="110">
        <f>SUMIFS('Data Repository Table'!$J:$J,'Data Repository Table'!$B:$B,'Expenses Analysis'!$B52,'Data Repository Table'!$G:$G,'Expenses Analysis'!$C52,'Data Repository Table'!$H:$H,'Expenses Analysis'!$D52,'Data Repository Table'!$D:$D,'Expenses Analysis'!O$48)</f>
        <v>6126642.550672981</v>
      </c>
      <c r="P52" s="110">
        <f>SUMIFS('Data Repository Table'!$J:$J,'Data Repository Table'!$B:$B,'Expenses Analysis'!$B52,'Data Repository Table'!$G:$G,'Expenses Analysis'!$C52,'Data Repository Table'!$H:$H,'Expenses Analysis'!$D52,'Data Repository Table'!$D:$D,'Expenses Analysis'!P$48)</f>
        <v>7008257.760684425</v>
      </c>
      <c r="Q52" s="110">
        <f>SUMIFS('Data Repository Table'!$J:$J,'Data Repository Table'!$B:$B,'Expenses Analysis'!$B52,'Data Repository Table'!$G:$G,'Expenses Analysis'!$C52,'Data Repository Table'!$H:$H,'Expenses Analysis'!$D52,'Data Repository Table'!$D:$D,'Expenses Analysis'!Q$48)</f>
        <v>5810297.3556537144</v>
      </c>
      <c r="R52" s="110">
        <f t="shared" si="10"/>
        <v>77339499.692214787</v>
      </c>
      <c r="S52" s="92"/>
      <c r="T52" s="92"/>
      <c r="U52" s="92"/>
      <c r="V52" s="92"/>
      <c r="W52" s="92"/>
    </row>
    <row r="53" spans="1:23" x14ac:dyDescent="0.2">
      <c r="A53" s="93" t="s">
        <v>81</v>
      </c>
      <c r="B53" s="93" t="s">
        <v>136</v>
      </c>
      <c r="C53" s="93" t="s">
        <v>146</v>
      </c>
      <c r="D53" s="93" t="s">
        <v>130</v>
      </c>
      <c r="E53" s="164" t="str">
        <f t="shared" si="9"/>
        <v>Operational Maintenance Costs Plant Maintenance (001)</v>
      </c>
      <c r="F53" s="110">
        <f>SUMIFS('Data Repository Table'!$J:$J,'Data Repository Table'!$B:$B,'Expenses Analysis'!$B53,'Data Repository Table'!$G:$G,'Expenses Analysis'!$C53,'Data Repository Table'!$H:$H,'Expenses Analysis'!$D53,'Data Repository Table'!$D:$D,'Expenses Analysis'!F$48)</f>
        <v>5126528.4786429359</v>
      </c>
      <c r="G53" s="110">
        <f>SUMIFS('Data Repository Table'!$J:$J,'Data Repository Table'!$B:$B,'Expenses Analysis'!$B53,'Data Repository Table'!$G:$G,'Expenses Analysis'!$C53,'Data Repository Table'!$H:$H,'Expenses Analysis'!$D53,'Data Repository Table'!$D:$D,'Expenses Analysis'!G$48)</f>
        <v>5430931.4018377615</v>
      </c>
      <c r="H53" s="110">
        <f>SUMIFS('Data Repository Table'!$J:$J,'Data Repository Table'!$B:$B,'Expenses Analysis'!$B53,'Data Repository Table'!$G:$G,'Expenses Analysis'!$C53,'Data Repository Table'!$H:$H,'Expenses Analysis'!$D53,'Data Repository Table'!$D:$D,'Expenses Analysis'!H$48)</f>
        <v>5769238.3943285402</v>
      </c>
      <c r="I53" s="110">
        <f>SUMIFS('Data Repository Table'!$J:$J,'Data Repository Table'!$B:$B,'Expenses Analysis'!$B53,'Data Repository Table'!$G:$G,'Expenses Analysis'!$C53,'Data Repository Table'!$H:$H,'Expenses Analysis'!$D53,'Data Repository Table'!$D:$D,'Expenses Analysis'!I$48)</f>
        <v>6274293.1700255657</v>
      </c>
      <c r="J53" s="110">
        <f>SUMIFS('Data Repository Table'!$J:$J,'Data Repository Table'!$B:$B,'Expenses Analysis'!$B53,'Data Repository Table'!$G:$G,'Expenses Analysis'!$C53,'Data Repository Table'!$H:$H,'Expenses Analysis'!$D53,'Data Repository Table'!$D:$D,'Expenses Analysis'!J$48)</f>
        <v>6371431.0081633851</v>
      </c>
      <c r="K53" s="110">
        <f>SUMIFS('Data Repository Table'!$J:$J,'Data Repository Table'!$B:$B,'Expenses Analysis'!$B53,'Data Repository Table'!$G:$G,'Expenses Analysis'!$C53,'Data Repository Table'!$H:$H,'Expenses Analysis'!$D53,'Data Repository Table'!$D:$D,'Expenses Analysis'!K$48)</f>
        <v>4643026.5540935723</v>
      </c>
      <c r="L53" s="110">
        <f>SUMIFS('Data Repository Table'!$J:$J,'Data Repository Table'!$B:$B,'Expenses Analysis'!$B53,'Data Repository Table'!$G:$G,'Expenses Analysis'!$C53,'Data Repository Table'!$H:$H,'Expenses Analysis'!$D53,'Data Repository Table'!$D:$D,'Expenses Analysis'!L$48)</f>
        <v>5196882.2381562646</v>
      </c>
      <c r="M53" s="110">
        <f>SUMIFS('Data Repository Table'!$J:$J,'Data Repository Table'!$B:$B,'Expenses Analysis'!$B53,'Data Repository Table'!$G:$G,'Expenses Analysis'!$C53,'Data Repository Table'!$H:$H,'Expenses Analysis'!$D53,'Data Repository Table'!$D:$D,'Expenses Analysis'!M$48)</f>
        <v>5483792.4639537223</v>
      </c>
      <c r="N53" s="110">
        <f>SUMIFS('Data Repository Table'!$J:$J,'Data Repository Table'!$B:$B,'Expenses Analysis'!$B53,'Data Repository Table'!$G:$G,'Expenses Analysis'!$C53,'Data Repository Table'!$H:$H,'Expenses Analysis'!$D53,'Data Repository Table'!$D:$D,'Expenses Analysis'!N$48)</f>
        <v>5617005.5702016195</v>
      </c>
      <c r="O53" s="110">
        <f>SUMIFS('Data Repository Table'!$J:$J,'Data Repository Table'!$B:$B,'Expenses Analysis'!$B53,'Data Repository Table'!$G:$G,'Expenses Analysis'!$C53,'Data Repository Table'!$H:$H,'Expenses Analysis'!$D53,'Data Repository Table'!$D:$D,'Expenses Analysis'!O$48)</f>
        <v>5063284.4915114753</v>
      </c>
      <c r="P53" s="110">
        <f>SUMIFS('Data Repository Table'!$J:$J,'Data Repository Table'!$B:$B,'Expenses Analysis'!$B53,'Data Repository Table'!$G:$G,'Expenses Analysis'!$C53,'Data Repository Table'!$H:$H,'Expenses Analysis'!$D53,'Data Repository Table'!$D:$D,'Expenses Analysis'!P$48)</f>
        <v>6064679.8914460223</v>
      </c>
      <c r="Q53" s="110">
        <f>SUMIFS('Data Repository Table'!$J:$J,'Data Repository Table'!$B:$B,'Expenses Analysis'!$B53,'Data Repository Table'!$G:$G,'Expenses Analysis'!$C53,'Data Repository Table'!$H:$H,'Expenses Analysis'!$D53,'Data Repository Table'!$D:$D,'Expenses Analysis'!Q$48)</f>
        <v>4730616.7541553024</v>
      </c>
      <c r="R53" s="110">
        <f t="shared" si="10"/>
        <v>65771710.416516177</v>
      </c>
      <c r="S53" s="92"/>
      <c r="T53" s="92"/>
      <c r="U53" s="92"/>
      <c r="V53" s="92"/>
      <c r="W53" s="92"/>
    </row>
    <row r="54" spans="1:23" x14ac:dyDescent="0.2">
      <c r="A54" s="93" t="s">
        <v>81</v>
      </c>
      <c r="B54" s="93" t="s">
        <v>136</v>
      </c>
      <c r="C54" s="93" t="s">
        <v>146</v>
      </c>
      <c r="D54" s="93" t="s">
        <v>131</v>
      </c>
      <c r="E54" s="164" t="str">
        <f t="shared" si="9"/>
        <v>Operational Maintenance Costs Plant Outages (002)</v>
      </c>
      <c r="F54" s="110">
        <f>SUMIFS('Data Repository Table'!$J:$J,'Data Repository Table'!$B:$B,'Expenses Analysis'!$B54,'Data Repository Table'!$G:$G,'Expenses Analysis'!$C54,'Data Repository Table'!$H:$H,'Expenses Analysis'!$D54,'Data Repository Table'!$D:$D,'Expenses Analysis'!F$48)</f>
        <v>2708745.2434768863</v>
      </c>
      <c r="G54" s="110">
        <f>SUMIFS('Data Repository Table'!$J:$J,'Data Repository Table'!$B:$B,'Expenses Analysis'!$B54,'Data Repository Table'!$G:$G,'Expenses Analysis'!$C54,'Data Repository Table'!$H:$H,'Expenses Analysis'!$D54,'Data Repository Table'!$D:$D,'Expenses Analysis'!G$48)</f>
        <v>3101974.1101477058</v>
      </c>
      <c r="H54" s="110">
        <f>SUMIFS('Data Repository Table'!$J:$J,'Data Repository Table'!$B:$B,'Expenses Analysis'!$B54,'Data Repository Table'!$G:$G,'Expenses Analysis'!$C54,'Data Repository Table'!$H:$H,'Expenses Analysis'!$D54,'Data Repository Table'!$D:$D,'Expenses Analysis'!H$48)</f>
        <v>3108744.174566552</v>
      </c>
      <c r="I54" s="110">
        <f>SUMIFS('Data Repository Table'!$J:$J,'Data Repository Table'!$B:$B,'Expenses Analysis'!$B54,'Data Repository Table'!$G:$G,'Expenses Analysis'!$C54,'Data Repository Table'!$H:$H,'Expenses Analysis'!$D54,'Data Repository Table'!$D:$D,'Expenses Analysis'!I$48)</f>
        <v>3803177.9110783469</v>
      </c>
      <c r="J54" s="110">
        <f>SUMIFS('Data Repository Table'!$J:$J,'Data Repository Table'!$B:$B,'Expenses Analysis'!$B54,'Data Repository Table'!$G:$G,'Expenses Analysis'!$C54,'Data Repository Table'!$H:$H,'Expenses Analysis'!$D54,'Data Repository Table'!$D:$D,'Expenses Analysis'!J$48)</f>
        <v>4059417.8416161649</v>
      </c>
      <c r="K54" s="110">
        <f>SUMIFS('Data Repository Table'!$J:$J,'Data Repository Table'!$B:$B,'Expenses Analysis'!$B54,'Data Repository Table'!$G:$G,'Expenses Analysis'!$C54,'Data Repository Table'!$H:$H,'Expenses Analysis'!$D54,'Data Repository Table'!$D:$D,'Expenses Analysis'!K$48)</f>
        <v>2296995.0969448313</v>
      </c>
      <c r="L54" s="110">
        <f>SUMIFS('Data Repository Table'!$J:$J,'Data Repository Table'!$B:$B,'Expenses Analysis'!$B54,'Data Repository Table'!$G:$G,'Expenses Analysis'!$C54,'Data Repository Table'!$H:$H,'Expenses Analysis'!$D54,'Data Repository Table'!$D:$D,'Expenses Analysis'!L$48)</f>
        <v>2331018.8458048627</v>
      </c>
      <c r="M54" s="110">
        <f>SUMIFS('Data Repository Table'!$J:$J,'Data Repository Table'!$B:$B,'Expenses Analysis'!$B54,'Data Repository Table'!$G:$G,'Expenses Analysis'!$C54,'Data Repository Table'!$H:$H,'Expenses Analysis'!$D54,'Data Repository Table'!$D:$D,'Expenses Analysis'!M$48)</f>
        <v>2423711.661262488</v>
      </c>
      <c r="N54" s="110">
        <f>SUMIFS('Data Repository Table'!$J:$J,'Data Repository Table'!$B:$B,'Expenses Analysis'!$B54,'Data Repository Table'!$G:$G,'Expenses Analysis'!$C54,'Data Repository Table'!$H:$H,'Expenses Analysis'!$D54,'Data Repository Table'!$D:$D,'Expenses Analysis'!N$48)</f>
        <v>2452561.5943055013</v>
      </c>
      <c r="O54" s="110">
        <f>SUMIFS('Data Repository Table'!$J:$J,'Data Repository Table'!$B:$B,'Expenses Analysis'!$B54,'Data Repository Table'!$G:$G,'Expenses Analysis'!$C54,'Data Repository Table'!$H:$H,'Expenses Analysis'!$D54,'Data Repository Table'!$D:$D,'Expenses Analysis'!O$48)</f>
        <v>2409653.7933044401</v>
      </c>
      <c r="P54" s="110">
        <f>SUMIFS('Data Repository Table'!$J:$J,'Data Repository Table'!$B:$B,'Expenses Analysis'!$B54,'Data Repository Table'!$G:$G,'Expenses Analysis'!$C54,'Data Repository Table'!$H:$H,'Expenses Analysis'!$D54,'Data Repository Table'!$D:$D,'Expenses Analysis'!P$48)</f>
        <v>2752559.5538108423</v>
      </c>
      <c r="Q54" s="110">
        <f>SUMIFS('Data Repository Table'!$J:$J,'Data Repository Table'!$B:$B,'Expenses Analysis'!$B54,'Data Repository Table'!$G:$G,'Expenses Analysis'!$C54,'Data Repository Table'!$H:$H,'Expenses Analysis'!$D54,'Data Repository Table'!$D:$D,'Expenses Analysis'!Q$48)</f>
        <v>2050362.1876881889</v>
      </c>
      <c r="R54" s="110">
        <f t="shared" si="10"/>
        <v>33498922.014006808</v>
      </c>
      <c r="S54" s="92"/>
      <c r="T54" s="92"/>
      <c r="U54" s="92"/>
      <c r="V54" s="92"/>
      <c r="W54" s="92"/>
    </row>
    <row r="55" spans="1:23" x14ac:dyDescent="0.2">
      <c r="A55" s="93" t="s">
        <v>81</v>
      </c>
      <c r="B55" s="93" t="s">
        <v>136</v>
      </c>
      <c r="C55" s="93" t="s">
        <v>146</v>
      </c>
      <c r="D55" s="93" t="s">
        <v>132</v>
      </c>
      <c r="E55" s="164" t="str">
        <f t="shared" si="9"/>
        <v>Operational Maintenance Costs Plant Op. Costs (003)</v>
      </c>
      <c r="F55" s="110">
        <f>SUMIFS('Data Repository Table'!$J:$J,'Data Repository Table'!$B:$B,'Expenses Analysis'!$B55,'Data Repository Table'!$G:$G,'Expenses Analysis'!$C55,'Data Repository Table'!$H:$H,'Expenses Analysis'!$D55,'Data Repository Table'!$D:$D,'Expenses Analysis'!F$48)</f>
        <v>3636202.3483448969</v>
      </c>
      <c r="G55" s="110">
        <f>SUMIFS('Data Repository Table'!$J:$J,'Data Repository Table'!$B:$B,'Expenses Analysis'!$B55,'Data Repository Table'!$G:$G,'Expenses Analysis'!$C55,'Data Repository Table'!$H:$H,'Expenses Analysis'!$D55,'Data Repository Table'!$D:$D,'Expenses Analysis'!G$48)</f>
        <v>3902064.6550146835</v>
      </c>
      <c r="H55" s="110">
        <f>SUMIFS('Data Repository Table'!$J:$J,'Data Repository Table'!$B:$B,'Expenses Analysis'!$B55,'Data Repository Table'!$G:$G,'Expenses Analysis'!$C55,'Data Repository Table'!$H:$H,'Expenses Analysis'!$D55,'Data Repository Table'!$D:$D,'Expenses Analysis'!H$48)</f>
        <v>4050588.7131659146</v>
      </c>
      <c r="I55" s="110">
        <f>SUMIFS('Data Repository Table'!$J:$J,'Data Repository Table'!$B:$B,'Expenses Analysis'!$B55,'Data Repository Table'!$G:$G,'Expenses Analysis'!$C55,'Data Repository Table'!$H:$H,'Expenses Analysis'!$D55,'Data Repository Table'!$D:$D,'Expenses Analysis'!I$48)</f>
        <v>4736564.8847397929</v>
      </c>
      <c r="J55" s="110">
        <f>SUMIFS('Data Repository Table'!$J:$J,'Data Repository Table'!$B:$B,'Expenses Analysis'!$B55,'Data Repository Table'!$G:$G,'Expenses Analysis'!$C55,'Data Repository Table'!$H:$H,'Expenses Analysis'!$D55,'Data Repository Table'!$D:$D,'Expenses Analysis'!J$48)</f>
        <v>4855627.8031958155</v>
      </c>
      <c r="K55" s="110">
        <f>SUMIFS('Data Repository Table'!$J:$J,'Data Repository Table'!$B:$B,'Expenses Analysis'!$B55,'Data Repository Table'!$G:$G,'Expenses Analysis'!$C55,'Data Repository Table'!$H:$H,'Expenses Analysis'!$D55,'Data Repository Table'!$D:$D,'Expenses Analysis'!K$48)</f>
        <v>2877849.0107185971</v>
      </c>
      <c r="L55" s="110">
        <f>SUMIFS('Data Repository Table'!$J:$J,'Data Repository Table'!$B:$B,'Expenses Analysis'!$B55,'Data Repository Table'!$G:$G,'Expenses Analysis'!$C55,'Data Repository Table'!$H:$H,'Expenses Analysis'!$D55,'Data Repository Table'!$D:$D,'Expenses Analysis'!L$48)</f>
        <v>2978969.5323116486</v>
      </c>
      <c r="M55" s="110">
        <f>SUMIFS('Data Repository Table'!$J:$J,'Data Repository Table'!$B:$B,'Expenses Analysis'!$B55,'Data Repository Table'!$G:$G,'Expenses Analysis'!$C55,'Data Repository Table'!$H:$H,'Expenses Analysis'!$D55,'Data Repository Table'!$D:$D,'Expenses Analysis'!M$48)</f>
        <v>3049703.2973084077</v>
      </c>
      <c r="N55" s="110">
        <f>SUMIFS('Data Repository Table'!$J:$J,'Data Repository Table'!$B:$B,'Expenses Analysis'!$B55,'Data Repository Table'!$G:$G,'Expenses Analysis'!$C55,'Data Repository Table'!$H:$H,'Expenses Analysis'!$D55,'Data Repository Table'!$D:$D,'Expenses Analysis'!N$48)</f>
        <v>3112471.0815938441</v>
      </c>
      <c r="O55" s="110">
        <f>SUMIFS('Data Repository Table'!$J:$J,'Data Repository Table'!$B:$B,'Expenses Analysis'!$B55,'Data Repository Table'!$G:$G,'Expenses Analysis'!$C55,'Data Repository Table'!$H:$H,'Expenses Analysis'!$D55,'Data Repository Table'!$D:$D,'Expenses Analysis'!O$48)</f>
        <v>2860376.3602743419</v>
      </c>
      <c r="P55" s="110">
        <f>SUMIFS('Data Repository Table'!$J:$J,'Data Repository Table'!$B:$B,'Expenses Analysis'!$B55,'Data Repository Table'!$G:$G,'Expenses Analysis'!$C55,'Data Repository Table'!$H:$H,'Expenses Analysis'!$D55,'Data Repository Table'!$D:$D,'Expenses Analysis'!P$48)</f>
        <v>3376849.0937313228</v>
      </c>
      <c r="Q55" s="110">
        <f>SUMIFS('Data Repository Table'!$J:$J,'Data Repository Table'!$B:$B,'Expenses Analysis'!$B55,'Data Repository Table'!$G:$G,'Expenses Analysis'!$C55,'Data Repository Table'!$H:$H,'Expenses Analysis'!$D55,'Data Repository Table'!$D:$D,'Expenses Analysis'!Q$48)</f>
        <v>2966205.883000752</v>
      </c>
      <c r="R55" s="110">
        <f t="shared" si="10"/>
        <v>42403472.663400017</v>
      </c>
      <c r="S55" s="92"/>
      <c r="T55" s="92"/>
      <c r="U55" s="92"/>
      <c r="V55" s="92"/>
      <c r="W55" s="92"/>
    </row>
    <row r="56" spans="1:23" x14ac:dyDescent="0.2">
      <c r="A56" s="93" t="s">
        <v>81</v>
      </c>
      <c r="B56" s="93" t="s">
        <v>136</v>
      </c>
      <c r="C56" s="93" t="s">
        <v>146</v>
      </c>
      <c r="D56" s="93" t="s">
        <v>133</v>
      </c>
      <c r="E56" s="164" t="str">
        <f t="shared" si="9"/>
        <v>Operational Maintenance Costs Plant Admin Costs (004)</v>
      </c>
      <c r="F56" s="110">
        <f>SUMIFS('Data Repository Table'!$J:$J,'Data Repository Table'!$B:$B,'Expenses Analysis'!$B56,'Data Repository Table'!$G:$G,'Expenses Analysis'!$C56,'Data Repository Table'!$H:$H,'Expenses Analysis'!$D56,'Data Repository Table'!$D:$D,'Expenses Analysis'!F$48)</f>
        <v>1775726.3813834793</v>
      </c>
      <c r="G56" s="110">
        <f>SUMIFS('Data Repository Table'!$J:$J,'Data Repository Table'!$B:$B,'Expenses Analysis'!$B56,'Data Repository Table'!$G:$G,'Expenses Analysis'!$C56,'Data Repository Table'!$H:$H,'Expenses Analysis'!$D56,'Data Repository Table'!$D:$D,'Expenses Analysis'!G$48)</f>
        <v>2018118.5861634822</v>
      </c>
      <c r="H56" s="110">
        <f>SUMIFS('Data Repository Table'!$J:$J,'Data Repository Table'!$B:$B,'Expenses Analysis'!$B56,'Data Repository Table'!$G:$G,'Expenses Analysis'!$C56,'Data Repository Table'!$H:$H,'Expenses Analysis'!$D56,'Data Repository Table'!$D:$D,'Expenses Analysis'!H$48)</f>
        <v>2108847.4528592625</v>
      </c>
      <c r="I56" s="110">
        <f>SUMIFS('Data Repository Table'!$J:$J,'Data Repository Table'!$B:$B,'Expenses Analysis'!$B56,'Data Repository Table'!$G:$G,'Expenses Analysis'!$C56,'Data Repository Table'!$H:$H,'Expenses Analysis'!$D56,'Data Repository Table'!$D:$D,'Expenses Analysis'!I$48)</f>
        <v>2309540.3986516595</v>
      </c>
      <c r="J56" s="110">
        <f>SUMIFS('Data Repository Table'!$J:$J,'Data Repository Table'!$B:$B,'Expenses Analysis'!$B56,'Data Repository Table'!$G:$G,'Expenses Analysis'!$C56,'Data Repository Table'!$H:$H,'Expenses Analysis'!$D56,'Data Repository Table'!$D:$D,'Expenses Analysis'!J$48)</f>
        <v>2480521.3227332588</v>
      </c>
      <c r="K56" s="110">
        <f>SUMIFS('Data Repository Table'!$J:$J,'Data Repository Table'!$B:$B,'Expenses Analysis'!$B56,'Data Repository Table'!$G:$G,'Expenses Analysis'!$C56,'Data Repository Table'!$H:$H,'Expenses Analysis'!$D56,'Data Repository Table'!$D:$D,'Expenses Analysis'!K$48)</f>
        <v>1482049.0443431083</v>
      </c>
      <c r="L56" s="110">
        <f>SUMIFS('Data Repository Table'!$J:$J,'Data Repository Table'!$B:$B,'Expenses Analysis'!$B56,'Data Repository Table'!$G:$G,'Expenses Analysis'!$C56,'Data Repository Table'!$H:$H,'Expenses Analysis'!$D56,'Data Repository Table'!$D:$D,'Expenses Analysis'!L$48)</f>
        <v>1542582.024295216</v>
      </c>
      <c r="M56" s="110">
        <f>SUMIFS('Data Repository Table'!$J:$J,'Data Repository Table'!$B:$B,'Expenses Analysis'!$B56,'Data Repository Table'!$G:$G,'Expenses Analysis'!$C56,'Data Repository Table'!$H:$H,'Expenses Analysis'!$D56,'Data Repository Table'!$D:$D,'Expenses Analysis'!M$48)</f>
        <v>1586072.5932126422</v>
      </c>
      <c r="N56" s="110">
        <f>SUMIFS('Data Repository Table'!$J:$J,'Data Repository Table'!$B:$B,'Expenses Analysis'!$B56,'Data Repository Table'!$G:$G,'Expenses Analysis'!$C56,'Data Repository Table'!$H:$H,'Expenses Analysis'!$D56,'Data Repository Table'!$D:$D,'Expenses Analysis'!N$48)</f>
        <v>1585203.7995604821</v>
      </c>
      <c r="O56" s="110">
        <f>SUMIFS('Data Repository Table'!$J:$J,'Data Repository Table'!$B:$B,'Expenses Analysis'!$B56,'Data Repository Table'!$G:$G,'Expenses Analysis'!$C56,'Data Repository Table'!$H:$H,'Expenses Analysis'!$D56,'Data Repository Table'!$D:$D,'Expenses Analysis'!O$48)</f>
        <v>1508858.3433685291</v>
      </c>
      <c r="P56" s="110">
        <f>SUMIFS('Data Repository Table'!$J:$J,'Data Repository Table'!$B:$B,'Expenses Analysis'!$B56,'Data Repository Table'!$G:$G,'Expenses Analysis'!$C56,'Data Repository Table'!$H:$H,'Expenses Analysis'!$D56,'Data Repository Table'!$D:$D,'Expenses Analysis'!P$48)</f>
        <v>1792727.964080147</v>
      </c>
      <c r="Q56" s="110">
        <f>SUMIFS('Data Repository Table'!$J:$J,'Data Repository Table'!$B:$B,'Expenses Analysis'!$B56,'Data Repository Table'!$G:$G,'Expenses Analysis'!$C56,'Data Repository Table'!$H:$H,'Expenses Analysis'!$D56,'Data Repository Table'!$D:$D,'Expenses Analysis'!Q$48)</f>
        <v>1413113.9993780607</v>
      </c>
      <c r="R56" s="110">
        <f t="shared" si="10"/>
        <v>21603361.910029329</v>
      </c>
      <c r="S56" s="92"/>
      <c r="T56" s="92"/>
      <c r="U56" s="92"/>
      <c r="V56" s="92"/>
      <c r="W56" s="92"/>
    </row>
    <row r="57" spans="1:23" ht="16" thickBot="1" x14ac:dyDescent="0.25">
      <c r="A57" s="93" t="s">
        <v>81</v>
      </c>
      <c r="B57" s="93" t="s">
        <v>136</v>
      </c>
      <c r="C57" s="93" t="s">
        <v>134</v>
      </c>
      <c r="D57" s="93" t="s">
        <v>135</v>
      </c>
      <c r="E57" s="164" t="str">
        <f t="shared" si="9"/>
        <v>Labour Costs Labour-Costs (001)</v>
      </c>
      <c r="F57" s="110">
        <f>SUMIFS('Data Repository Table'!$J:$J,'Data Repository Table'!$B:$B,'Expenses Analysis'!$B57,'Data Repository Table'!$G:$G,'Expenses Analysis'!$C57,'Data Repository Table'!$H:$H,'Expenses Analysis'!$D57,'Data Repository Table'!$D:$D,'Expenses Analysis'!F$48)</f>
        <v>14748598.942078399</v>
      </c>
      <c r="G57" s="110">
        <f>SUMIFS('Data Repository Table'!$J:$J,'Data Repository Table'!$B:$B,'Expenses Analysis'!$B57,'Data Repository Table'!$G:$G,'Expenses Analysis'!$C57,'Data Repository Table'!$H:$H,'Expenses Analysis'!$D57,'Data Repository Table'!$D:$D,'Expenses Analysis'!G$48)</f>
        <v>15942823.287717313</v>
      </c>
      <c r="H57" s="110">
        <f>SUMIFS('Data Repository Table'!$J:$J,'Data Repository Table'!$B:$B,'Expenses Analysis'!$B57,'Data Repository Table'!$G:$G,'Expenses Analysis'!$C57,'Data Repository Table'!$H:$H,'Expenses Analysis'!$D57,'Data Repository Table'!$D:$D,'Expenses Analysis'!H$48)</f>
        <v>16950872.163269851</v>
      </c>
      <c r="I57" s="110">
        <f>SUMIFS('Data Repository Table'!$J:$J,'Data Repository Table'!$B:$B,'Expenses Analysis'!$B57,'Data Repository Table'!$G:$G,'Expenses Analysis'!$C57,'Data Repository Table'!$H:$H,'Expenses Analysis'!$D57,'Data Repository Table'!$D:$D,'Expenses Analysis'!I$48)</f>
        <v>18356735.959332976</v>
      </c>
      <c r="J57" s="110">
        <f>SUMIFS('Data Repository Table'!$J:$J,'Data Repository Table'!$B:$B,'Expenses Analysis'!$B57,'Data Repository Table'!$G:$G,'Expenses Analysis'!$C57,'Data Repository Table'!$H:$H,'Expenses Analysis'!$D57,'Data Repository Table'!$D:$D,'Expenses Analysis'!J$48)</f>
        <v>18697218.085315596</v>
      </c>
      <c r="K57" s="110">
        <f>SUMIFS('Data Repository Table'!$J:$J,'Data Repository Table'!$B:$B,'Expenses Analysis'!$B57,'Data Repository Table'!$G:$G,'Expenses Analysis'!$C57,'Data Repository Table'!$H:$H,'Expenses Analysis'!$D57,'Data Repository Table'!$D:$D,'Expenses Analysis'!K$48)</f>
        <v>11501382.343370432</v>
      </c>
      <c r="L57" s="110">
        <f>SUMIFS('Data Repository Table'!$J:$J,'Data Repository Table'!$B:$B,'Expenses Analysis'!$B57,'Data Repository Table'!$G:$G,'Expenses Analysis'!$C57,'Data Repository Table'!$H:$H,'Expenses Analysis'!$D57,'Data Repository Table'!$D:$D,'Expenses Analysis'!L$48)</f>
        <v>12425211.377056599</v>
      </c>
      <c r="M57" s="110">
        <f>SUMIFS('Data Repository Table'!$J:$J,'Data Repository Table'!$B:$B,'Expenses Analysis'!$B57,'Data Repository Table'!$G:$G,'Expenses Analysis'!$C57,'Data Repository Table'!$H:$H,'Expenses Analysis'!$D57,'Data Repository Table'!$D:$D,'Expenses Analysis'!M$48)</f>
        <v>13176464.270903695</v>
      </c>
      <c r="N57" s="110">
        <f>SUMIFS('Data Repository Table'!$J:$J,'Data Repository Table'!$B:$B,'Expenses Analysis'!$B57,'Data Repository Table'!$G:$G,'Expenses Analysis'!$C57,'Data Repository Table'!$H:$H,'Expenses Analysis'!$D57,'Data Repository Table'!$D:$D,'Expenses Analysis'!N$48)</f>
        <v>12709567.12384117</v>
      </c>
      <c r="O57" s="110">
        <f>SUMIFS('Data Repository Table'!$J:$J,'Data Repository Table'!$B:$B,'Expenses Analysis'!$B57,'Data Repository Table'!$G:$G,'Expenses Analysis'!$C57,'Data Repository Table'!$H:$H,'Expenses Analysis'!$D57,'Data Repository Table'!$D:$D,'Expenses Analysis'!O$48)</f>
        <v>12326844.795426341</v>
      </c>
      <c r="P57" s="110">
        <f>SUMIFS('Data Repository Table'!$J:$J,'Data Repository Table'!$B:$B,'Expenses Analysis'!$B57,'Data Repository Table'!$G:$G,'Expenses Analysis'!$C57,'Data Repository Table'!$H:$H,'Expenses Analysis'!$D57,'Data Repository Table'!$D:$D,'Expenses Analysis'!P$48)</f>
        <v>14097155.170050696</v>
      </c>
      <c r="Q57" s="110">
        <f>SUMIFS('Data Repository Table'!$J:$J,'Data Repository Table'!$B:$B,'Expenses Analysis'!$B57,'Data Repository Table'!$G:$G,'Expenses Analysis'!$C57,'Data Repository Table'!$H:$H,'Expenses Analysis'!$D57,'Data Repository Table'!$D:$D,'Expenses Analysis'!Q$48)</f>
        <v>12299143.806621481</v>
      </c>
      <c r="R57" s="110">
        <f t="shared" si="10"/>
        <v>173232017.32498455</v>
      </c>
      <c r="S57" s="92"/>
      <c r="T57" s="92"/>
      <c r="U57" s="92"/>
      <c r="V57" s="92"/>
      <c r="W57" s="92"/>
    </row>
    <row r="58" spans="1:23" s="134" customFormat="1" ht="17" thickTop="1" thickBot="1" x14ac:dyDescent="0.25">
      <c r="A58" s="131" t="s">
        <v>21</v>
      </c>
      <c r="B58" s="131" t="s">
        <v>21</v>
      </c>
      <c r="C58" s="131" t="s">
        <v>21</v>
      </c>
      <c r="D58" s="131" t="s">
        <v>21</v>
      </c>
      <c r="E58" s="132"/>
      <c r="F58" s="133">
        <f>SUM(F50:F57)</f>
        <v>52069296.531487748</v>
      </c>
      <c r="G58" s="133">
        <f t="shared" ref="G58:R58" si="11">SUM(G50:G57)</f>
        <v>56356022.495829634</v>
      </c>
      <c r="H58" s="133">
        <f t="shared" si="11"/>
        <v>59295576.715979159</v>
      </c>
      <c r="I58" s="133">
        <f t="shared" si="11"/>
        <v>66035336.614276513</v>
      </c>
      <c r="J58" s="133">
        <f t="shared" si="11"/>
        <v>67301229.229389712</v>
      </c>
      <c r="K58" s="133">
        <f t="shared" si="11"/>
        <v>45097398.6957656</v>
      </c>
      <c r="L58" s="133">
        <f t="shared" si="11"/>
        <v>50066355.562517338</v>
      </c>
      <c r="M58" s="133">
        <f t="shared" si="11"/>
        <v>52092554.928432047</v>
      </c>
      <c r="N58" s="133">
        <f t="shared" si="11"/>
        <v>53070431.597464874</v>
      </c>
      <c r="O58" s="133">
        <f t="shared" si="11"/>
        <v>50396563.732150853</v>
      </c>
      <c r="P58" s="133">
        <f t="shared" si="11"/>
        <v>58204762.959564574</v>
      </c>
      <c r="Q58" s="133">
        <f t="shared" si="11"/>
        <v>46450165.472079828</v>
      </c>
      <c r="R58" s="133">
        <f t="shared" si="11"/>
        <v>656435694.53493786</v>
      </c>
      <c r="S58" s="132"/>
      <c r="T58" s="132"/>
      <c r="U58" s="132"/>
      <c r="V58" s="132"/>
      <c r="W58" s="132"/>
    </row>
    <row r="59" spans="1:23" ht="25" customHeight="1" thickTop="1" x14ac:dyDescent="0.2">
      <c r="A59" s="209"/>
      <c r="B59" s="210"/>
      <c r="C59" s="210"/>
      <c r="D59" s="210"/>
      <c r="E59" s="210"/>
      <c r="F59" s="210"/>
      <c r="G59" s="210"/>
      <c r="H59" s="210"/>
      <c r="I59" s="210"/>
      <c r="J59" s="210"/>
      <c r="K59" s="210"/>
      <c r="L59" s="210"/>
      <c r="M59" s="210"/>
      <c r="N59" s="210"/>
      <c r="O59" s="210"/>
      <c r="P59" s="210"/>
      <c r="Q59" s="210"/>
      <c r="R59" s="210"/>
      <c r="S59" s="210"/>
      <c r="T59" s="108"/>
      <c r="U59" s="108"/>
      <c r="V59" s="108"/>
      <c r="W59" s="108"/>
    </row>
    <row r="60" spans="1:23" s="123" customFormat="1" x14ac:dyDescent="0.2">
      <c r="A60" s="135"/>
      <c r="T60" s="108"/>
      <c r="U60" s="108"/>
      <c r="V60" s="108"/>
      <c r="W60" s="108"/>
    </row>
    <row r="61" spans="1:23" s="123" customFormat="1" x14ac:dyDescent="0.2">
      <c r="A61" s="135"/>
      <c r="T61" s="108"/>
      <c r="U61" s="108"/>
      <c r="V61" s="108"/>
      <c r="W61" s="108"/>
    </row>
    <row r="62" spans="1:23" s="123" customFormat="1" x14ac:dyDescent="0.2">
      <c r="A62" s="135"/>
      <c r="T62" s="108"/>
      <c r="U62" s="108"/>
      <c r="V62" s="108"/>
      <c r="W62" s="108"/>
    </row>
    <row r="63" spans="1:23" s="123" customFormat="1" x14ac:dyDescent="0.2">
      <c r="A63" s="135"/>
      <c r="T63" s="108"/>
      <c r="U63" s="108"/>
      <c r="V63" s="108"/>
      <c r="W63" s="108"/>
    </row>
    <row r="64" spans="1:23" s="123" customFormat="1" x14ac:dyDescent="0.2">
      <c r="A64" s="135"/>
      <c r="T64" s="108"/>
      <c r="U64" s="108"/>
      <c r="V64" s="108"/>
      <c r="W64" s="108"/>
    </row>
    <row r="65" spans="1:23" x14ac:dyDescent="0.2">
      <c r="A65" s="136"/>
      <c r="B65" s="92"/>
      <c r="C65" s="92"/>
      <c r="D65" s="92"/>
      <c r="E65" s="92"/>
      <c r="S65" s="92"/>
      <c r="T65" s="92"/>
      <c r="U65" s="92"/>
      <c r="V65" s="92"/>
      <c r="W65" s="92"/>
    </row>
    <row r="66" spans="1:23" x14ac:dyDescent="0.2">
      <c r="A66" s="136"/>
      <c r="B66" s="92"/>
      <c r="C66" s="92"/>
      <c r="D66" s="92"/>
      <c r="E66" s="92"/>
      <c r="S66" s="92"/>
      <c r="T66" s="92"/>
      <c r="U66" s="92"/>
      <c r="V66" s="92"/>
      <c r="W66" s="92"/>
    </row>
    <row r="67" spans="1:23" x14ac:dyDescent="0.2">
      <c r="A67" s="92"/>
      <c r="B67" s="92"/>
      <c r="C67" s="92"/>
      <c r="D67" s="92"/>
      <c r="E67" s="92"/>
      <c r="S67" s="92"/>
      <c r="T67" s="92"/>
      <c r="U67" s="92"/>
      <c r="V67" s="92"/>
      <c r="W67" s="92"/>
    </row>
    <row r="68" spans="1:23" x14ac:dyDescent="0.2">
      <c r="A68" s="92"/>
      <c r="B68" s="92"/>
      <c r="C68" s="92"/>
      <c r="D68" s="92"/>
      <c r="E68" s="92"/>
      <c r="S68" s="92"/>
      <c r="T68" s="92"/>
      <c r="U68" s="92"/>
      <c r="V68" s="92"/>
      <c r="W68" s="92"/>
    </row>
    <row r="69" spans="1:23" x14ac:dyDescent="0.2">
      <c r="A69" s="92"/>
      <c r="B69" s="92"/>
      <c r="C69" s="92"/>
      <c r="D69" s="92"/>
      <c r="E69" s="92"/>
      <c r="S69" s="92"/>
      <c r="T69" s="92"/>
      <c r="U69" s="92"/>
      <c r="V69" s="92"/>
      <c r="W69" s="92"/>
    </row>
    <row r="70" spans="1:23" x14ac:dyDescent="0.2">
      <c r="A70" s="92"/>
      <c r="B70" s="92"/>
      <c r="C70" s="92"/>
      <c r="D70" s="92"/>
      <c r="E70" s="92"/>
      <c r="S70" s="92"/>
      <c r="T70" s="92"/>
      <c r="U70" s="92"/>
      <c r="V70" s="92"/>
      <c r="W70" s="92"/>
    </row>
    <row r="71" spans="1:23" x14ac:dyDescent="0.2">
      <c r="A71" s="92"/>
      <c r="B71" s="92"/>
      <c r="C71" s="92"/>
      <c r="D71" s="92"/>
      <c r="E71" s="92"/>
      <c r="S71" s="92"/>
      <c r="T71" s="92"/>
      <c r="U71" s="92"/>
      <c r="V71" s="92"/>
      <c r="W71" s="92"/>
    </row>
    <row r="72" spans="1:23" x14ac:dyDescent="0.2">
      <c r="A72" s="92"/>
      <c r="B72" s="92"/>
      <c r="C72" s="92"/>
      <c r="D72" s="92"/>
      <c r="E72" s="92"/>
      <c r="S72" s="92"/>
      <c r="T72" s="92"/>
      <c r="U72" s="92"/>
      <c r="V72" s="92"/>
      <c r="W72" s="92"/>
    </row>
    <row r="73" spans="1:23" x14ac:dyDescent="0.2">
      <c r="A73" s="92"/>
      <c r="B73" s="92"/>
      <c r="C73" s="92"/>
      <c r="D73" s="92"/>
      <c r="E73" s="92"/>
      <c r="S73" s="92"/>
      <c r="T73" s="92"/>
      <c r="U73" s="92"/>
      <c r="V73" s="92"/>
      <c r="W73" s="92"/>
    </row>
    <row r="74" spans="1:23" x14ac:dyDescent="0.2">
      <c r="A74" s="92"/>
      <c r="B74" s="92"/>
      <c r="C74" s="92"/>
      <c r="D74" s="92"/>
      <c r="E74" s="92"/>
      <c r="S74" s="92"/>
      <c r="T74" s="92"/>
      <c r="U74" s="92"/>
      <c r="V74" s="92"/>
      <c r="W74" s="92"/>
    </row>
    <row r="75" spans="1:23" x14ac:dyDescent="0.2">
      <c r="A75" s="92"/>
      <c r="B75" s="92"/>
      <c r="C75" s="92"/>
      <c r="D75" s="92"/>
      <c r="E75" s="92"/>
      <c r="S75" s="92"/>
      <c r="T75" s="92"/>
      <c r="U75" s="92"/>
      <c r="V75" s="92"/>
      <c r="W75" s="92"/>
    </row>
    <row r="76" spans="1:23" x14ac:dyDescent="0.2">
      <c r="A76" s="92"/>
      <c r="B76" s="92"/>
      <c r="C76" s="92"/>
      <c r="D76" s="92"/>
      <c r="E76" s="92"/>
      <c r="S76" s="92"/>
      <c r="T76" s="92"/>
      <c r="U76" s="92"/>
      <c r="V76" s="92"/>
      <c r="W76" s="92"/>
    </row>
    <row r="77" spans="1:23" s="128" customFormat="1" ht="13" customHeight="1" x14ac:dyDescent="0.2">
      <c r="A77" s="92"/>
      <c r="B77" s="92"/>
      <c r="C77" s="92"/>
      <c r="D77" s="92"/>
      <c r="E77" s="92"/>
      <c r="F77" s="127"/>
      <c r="G77" s="127"/>
      <c r="H77" s="127"/>
      <c r="I77" s="127"/>
      <c r="J77" s="127"/>
      <c r="K77" s="127"/>
      <c r="L77" s="127"/>
      <c r="M77" s="127"/>
      <c r="N77" s="127"/>
      <c r="O77" s="127"/>
      <c r="P77" s="127"/>
      <c r="Q77" s="127"/>
      <c r="R77" s="127"/>
      <c r="S77" s="92"/>
      <c r="T77" s="92"/>
      <c r="U77" s="92"/>
      <c r="V77" s="92"/>
      <c r="W77" s="92"/>
    </row>
    <row r="78" spans="1:23" s="128" customFormat="1" ht="106" customHeight="1" x14ac:dyDescent="0.2">
      <c r="A78" s="205" t="s">
        <v>190</v>
      </c>
      <c r="B78" s="206"/>
      <c r="C78" s="206"/>
      <c r="D78" s="206"/>
      <c r="E78" s="206"/>
      <c r="F78" s="206"/>
      <c r="G78" s="206"/>
      <c r="H78" s="206"/>
      <c r="I78" s="206"/>
      <c r="J78" s="206"/>
      <c r="K78" s="206"/>
      <c r="L78" s="206"/>
      <c r="M78" s="206"/>
      <c r="N78" s="206"/>
      <c r="O78" s="206"/>
      <c r="P78" s="206"/>
      <c r="Q78" s="206"/>
      <c r="R78" s="206"/>
      <c r="S78" s="206"/>
      <c r="T78" s="206"/>
      <c r="U78" s="206"/>
      <c r="V78" s="206"/>
      <c r="W78" s="96"/>
    </row>
    <row r="79" spans="1:23" s="128" customFormat="1" x14ac:dyDescent="0.2">
      <c r="A79" s="92"/>
      <c r="B79" s="92"/>
      <c r="C79" s="92"/>
      <c r="D79" s="92"/>
      <c r="E79" s="92"/>
      <c r="F79" s="127"/>
      <c r="G79" s="127"/>
      <c r="H79" s="127"/>
      <c r="I79" s="127"/>
      <c r="J79" s="127"/>
      <c r="K79" s="127"/>
      <c r="L79" s="127"/>
      <c r="M79" s="127"/>
      <c r="N79" s="127"/>
      <c r="O79" s="127"/>
      <c r="P79" s="127"/>
      <c r="Q79" s="127"/>
      <c r="R79" s="127"/>
      <c r="S79" s="92"/>
      <c r="T79" s="92"/>
      <c r="U79" s="92"/>
      <c r="V79" s="92"/>
      <c r="W79" s="92"/>
    </row>
    <row r="80" spans="1:23" s="128" customFormat="1" x14ac:dyDescent="0.2">
      <c r="A80" s="92"/>
      <c r="B80" s="92"/>
      <c r="C80" s="92"/>
      <c r="D80" s="92"/>
      <c r="E80" s="92"/>
      <c r="F80" s="127"/>
      <c r="G80" s="127"/>
      <c r="H80" s="127"/>
      <c r="I80" s="127"/>
      <c r="J80" s="127"/>
      <c r="K80" s="127"/>
      <c r="L80" s="127"/>
      <c r="M80" s="127"/>
      <c r="N80" s="127"/>
      <c r="O80" s="127"/>
      <c r="P80" s="127"/>
      <c r="Q80" s="127"/>
      <c r="R80" s="127"/>
      <c r="S80" s="92"/>
      <c r="T80" s="92"/>
      <c r="U80" s="92"/>
      <c r="V80" s="92"/>
      <c r="W80" s="92"/>
    </row>
    <row r="81" spans="1:23" s="128" customFormat="1" x14ac:dyDescent="0.2">
      <c r="A81" s="92"/>
      <c r="B81" s="92"/>
      <c r="C81" s="92"/>
      <c r="D81" s="92"/>
      <c r="E81" s="92"/>
      <c r="F81" s="127"/>
      <c r="G81" s="127"/>
      <c r="H81" s="127"/>
      <c r="I81" s="127"/>
      <c r="J81" s="127"/>
      <c r="K81" s="127"/>
      <c r="L81" s="127"/>
      <c r="M81" s="127"/>
      <c r="N81" s="127"/>
      <c r="O81" s="127"/>
      <c r="P81" s="127"/>
      <c r="Q81" s="127"/>
      <c r="R81" s="127"/>
      <c r="S81" s="92"/>
      <c r="T81" s="92"/>
      <c r="U81" s="92"/>
      <c r="V81" s="92"/>
      <c r="W81" s="92"/>
    </row>
    <row r="82" spans="1:23" s="128" customFormat="1" x14ac:dyDescent="0.2">
      <c r="A82" s="92"/>
      <c r="B82" s="92"/>
      <c r="C82" s="92"/>
      <c r="D82" s="92"/>
      <c r="E82" s="92"/>
      <c r="F82" s="127"/>
      <c r="G82" s="127"/>
      <c r="H82" s="127"/>
      <c r="I82" s="127"/>
      <c r="J82" s="127"/>
      <c r="K82" s="127"/>
      <c r="L82" s="127"/>
      <c r="M82" s="127"/>
      <c r="N82" s="127"/>
      <c r="O82" s="127"/>
      <c r="P82" s="127"/>
      <c r="Q82" s="127"/>
      <c r="R82" s="127"/>
      <c r="S82" s="92"/>
      <c r="T82" s="92"/>
      <c r="U82" s="92"/>
      <c r="V82" s="92"/>
      <c r="W82" s="92"/>
    </row>
    <row r="83" spans="1:23" s="128" customFormat="1" x14ac:dyDescent="0.2">
      <c r="A83" s="92"/>
      <c r="B83" s="92"/>
      <c r="C83" s="92"/>
      <c r="D83" s="92"/>
      <c r="E83" s="92"/>
      <c r="F83" s="127"/>
      <c r="G83" s="127"/>
      <c r="H83" s="127"/>
      <c r="I83" s="127"/>
      <c r="J83" s="127"/>
      <c r="K83" s="127"/>
      <c r="L83" s="127"/>
      <c r="M83" s="127"/>
      <c r="N83" s="127"/>
      <c r="O83" s="127"/>
      <c r="P83" s="127"/>
      <c r="Q83" s="127"/>
      <c r="R83" s="127"/>
      <c r="S83" s="92"/>
      <c r="T83" s="92"/>
      <c r="U83" s="92"/>
      <c r="V83" s="92"/>
      <c r="W83" s="92"/>
    </row>
    <row r="84" spans="1:23" s="128" customFormat="1" x14ac:dyDescent="0.2">
      <c r="A84" s="92"/>
      <c r="B84" s="92"/>
      <c r="C84" s="92"/>
      <c r="D84" s="92"/>
      <c r="E84" s="92"/>
      <c r="F84" s="127"/>
      <c r="G84" s="127"/>
      <c r="H84" s="127"/>
      <c r="I84" s="127"/>
      <c r="J84" s="127"/>
      <c r="K84" s="127"/>
      <c r="L84" s="127"/>
      <c r="M84" s="127"/>
      <c r="N84" s="127"/>
      <c r="O84" s="127"/>
      <c r="P84" s="127"/>
      <c r="Q84" s="127"/>
      <c r="R84" s="127"/>
      <c r="S84" s="92"/>
      <c r="T84" s="92"/>
      <c r="U84" s="92"/>
      <c r="V84" s="92"/>
      <c r="W84" s="92"/>
    </row>
    <row r="85" spans="1:23" s="128" customFormat="1" x14ac:dyDescent="0.2">
      <c r="A85" s="92"/>
      <c r="B85" s="92"/>
      <c r="C85" s="92"/>
      <c r="D85" s="92"/>
      <c r="E85" s="92"/>
      <c r="F85" s="127"/>
      <c r="G85" s="127"/>
      <c r="H85" s="127"/>
      <c r="I85" s="127"/>
      <c r="J85" s="127"/>
      <c r="K85" s="127"/>
      <c r="L85" s="127"/>
      <c r="M85" s="127"/>
      <c r="N85" s="127"/>
      <c r="O85" s="127"/>
      <c r="P85" s="127"/>
      <c r="Q85" s="127"/>
      <c r="R85" s="127"/>
      <c r="S85" s="92"/>
      <c r="T85" s="92"/>
      <c r="U85" s="92"/>
      <c r="V85" s="92"/>
      <c r="W85" s="92"/>
    </row>
    <row r="86" spans="1:23" s="128" customFormat="1" x14ac:dyDescent="0.2">
      <c r="A86" s="92"/>
      <c r="B86" s="92"/>
      <c r="C86" s="92"/>
      <c r="D86" s="92"/>
      <c r="E86" s="92"/>
      <c r="F86" s="127"/>
      <c r="G86" s="127"/>
      <c r="H86" s="127"/>
      <c r="I86" s="127"/>
      <c r="J86" s="127"/>
      <c r="K86" s="127"/>
      <c r="L86" s="127"/>
      <c r="M86" s="127"/>
      <c r="N86" s="127"/>
      <c r="O86" s="127"/>
      <c r="P86" s="127"/>
      <c r="Q86" s="127"/>
      <c r="R86" s="127"/>
      <c r="S86" s="92"/>
      <c r="T86" s="92"/>
      <c r="U86" s="92"/>
      <c r="V86" s="92"/>
      <c r="W86" s="92"/>
    </row>
    <row r="87" spans="1:23" s="128" customFormat="1" x14ac:dyDescent="0.2">
      <c r="A87" s="92"/>
      <c r="B87" s="92"/>
      <c r="C87" s="92"/>
      <c r="D87" s="92"/>
      <c r="E87" s="92"/>
      <c r="F87" s="127"/>
      <c r="G87" s="127"/>
      <c r="H87" s="127"/>
      <c r="I87" s="127"/>
      <c r="J87" s="127"/>
      <c r="K87" s="127"/>
      <c r="L87" s="127"/>
      <c r="M87" s="127"/>
      <c r="N87" s="127"/>
      <c r="O87" s="127"/>
      <c r="P87" s="127"/>
      <c r="Q87" s="127"/>
      <c r="R87" s="127"/>
      <c r="S87" s="92"/>
      <c r="T87" s="92"/>
      <c r="U87" s="92"/>
      <c r="V87" s="92"/>
      <c r="W87" s="92"/>
    </row>
    <row r="88" spans="1:23" s="128" customFormat="1" x14ac:dyDescent="0.2">
      <c r="A88" s="92"/>
      <c r="B88" s="92"/>
      <c r="C88" s="92"/>
      <c r="D88" s="92"/>
      <c r="E88" s="92"/>
      <c r="F88" s="127"/>
      <c r="G88" s="127"/>
      <c r="H88" s="127"/>
      <c r="I88" s="127"/>
      <c r="J88" s="127"/>
      <c r="K88" s="127"/>
      <c r="L88" s="127"/>
      <c r="M88" s="127"/>
      <c r="N88" s="127"/>
      <c r="O88" s="127"/>
      <c r="P88" s="127"/>
      <c r="Q88" s="127"/>
      <c r="R88" s="127"/>
      <c r="S88" s="92"/>
      <c r="T88" s="92"/>
      <c r="U88" s="92"/>
      <c r="V88" s="92"/>
      <c r="W88" s="92"/>
    </row>
    <row r="89" spans="1:23" s="128" customFormat="1" x14ac:dyDescent="0.2">
      <c r="A89" s="92"/>
      <c r="B89" s="92"/>
      <c r="C89" s="92"/>
      <c r="D89" s="92"/>
      <c r="E89" s="92"/>
      <c r="F89" s="127"/>
      <c r="G89" s="127"/>
      <c r="H89" s="127"/>
      <c r="I89" s="127"/>
      <c r="J89" s="127"/>
      <c r="K89" s="127"/>
      <c r="L89" s="127"/>
      <c r="M89" s="127"/>
      <c r="N89" s="127"/>
      <c r="O89" s="127"/>
      <c r="P89" s="127"/>
      <c r="Q89" s="127"/>
      <c r="R89" s="127"/>
      <c r="S89" s="92"/>
      <c r="T89" s="92"/>
      <c r="U89" s="92"/>
      <c r="V89" s="92"/>
      <c r="W89" s="92"/>
    </row>
    <row r="90" spans="1:23" s="128" customFormat="1" x14ac:dyDescent="0.2">
      <c r="A90" s="92"/>
      <c r="B90" s="92"/>
      <c r="C90" s="92"/>
      <c r="D90" s="92"/>
      <c r="E90" s="92"/>
      <c r="F90" s="127"/>
      <c r="G90" s="127"/>
      <c r="H90" s="127"/>
      <c r="I90" s="127"/>
      <c r="J90" s="127"/>
      <c r="K90" s="127"/>
      <c r="L90" s="127"/>
      <c r="M90" s="127"/>
      <c r="N90" s="127"/>
      <c r="O90" s="127"/>
      <c r="P90" s="127"/>
      <c r="Q90" s="127"/>
      <c r="R90" s="127"/>
      <c r="S90" s="92"/>
      <c r="T90" s="92"/>
      <c r="U90" s="92"/>
      <c r="V90" s="92"/>
      <c r="W90" s="92"/>
    </row>
    <row r="91" spans="1:23" s="128" customFormat="1" x14ac:dyDescent="0.2">
      <c r="A91" s="92"/>
      <c r="B91" s="92"/>
      <c r="C91" s="92"/>
      <c r="D91" s="92"/>
      <c r="E91" s="92"/>
      <c r="F91" s="127"/>
      <c r="G91" s="127"/>
      <c r="H91" s="127"/>
      <c r="I91" s="127"/>
      <c r="J91" s="127"/>
      <c r="K91" s="127"/>
      <c r="L91" s="127"/>
      <c r="M91" s="127"/>
      <c r="N91" s="127"/>
      <c r="O91" s="127"/>
      <c r="P91" s="127"/>
      <c r="Q91" s="127"/>
      <c r="R91" s="127"/>
      <c r="S91" s="92"/>
      <c r="T91" s="92"/>
      <c r="U91" s="92"/>
      <c r="V91" s="92"/>
      <c r="W91" s="92"/>
    </row>
    <row r="92" spans="1:23" s="128" customFormat="1" x14ac:dyDescent="0.2">
      <c r="A92" s="92"/>
      <c r="B92" s="92"/>
      <c r="C92" s="92"/>
      <c r="D92" s="92"/>
      <c r="E92" s="92"/>
      <c r="F92" s="127"/>
      <c r="G92" s="127"/>
      <c r="H92" s="127"/>
      <c r="I92" s="127"/>
      <c r="J92" s="127"/>
      <c r="K92" s="127"/>
      <c r="L92" s="127"/>
      <c r="M92" s="127"/>
      <c r="N92" s="127"/>
      <c r="O92" s="127"/>
      <c r="P92" s="127"/>
      <c r="Q92" s="127"/>
      <c r="R92" s="127"/>
      <c r="S92" s="92"/>
      <c r="T92" s="92"/>
      <c r="U92" s="92"/>
      <c r="V92" s="92"/>
      <c r="W92" s="92"/>
    </row>
    <row r="93" spans="1:23" s="128" customFormat="1" x14ac:dyDescent="0.2">
      <c r="A93" s="92"/>
      <c r="B93" s="92"/>
      <c r="C93" s="92"/>
      <c r="D93" s="92"/>
      <c r="E93" s="92"/>
      <c r="F93" s="127"/>
      <c r="G93" s="127"/>
      <c r="H93" s="127"/>
      <c r="I93" s="127"/>
      <c r="J93" s="127"/>
      <c r="K93" s="127"/>
      <c r="L93" s="127"/>
      <c r="M93" s="127"/>
      <c r="N93" s="127"/>
      <c r="O93" s="127"/>
      <c r="P93" s="127"/>
      <c r="Q93" s="127"/>
      <c r="R93" s="127"/>
      <c r="S93" s="92"/>
      <c r="T93" s="92"/>
      <c r="U93" s="92"/>
      <c r="V93" s="92"/>
      <c r="W93" s="92"/>
    </row>
    <row r="94" spans="1:23" s="128" customFormat="1" x14ac:dyDescent="0.2">
      <c r="A94" s="92"/>
      <c r="B94" s="92"/>
      <c r="C94" s="92"/>
      <c r="D94" s="92"/>
      <c r="E94" s="92"/>
      <c r="F94" s="127"/>
      <c r="G94" s="127"/>
      <c r="H94" s="127"/>
      <c r="I94" s="127"/>
      <c r="J94" s="127"/>
      <c r="K94" s="127"/>
      <c r="L94" s="127"/>
      <c r="M94" s="127"/>
      <c r="N94" s="127"/>
      <c r="O94" s="127"/>
      <c r="P94" s="127"/>
      <c r="Q94" s="127"/>
      <c r="R94" s="127"/>
      <c r="S94" s="92"/>
      <c r="T94" s="92"/>
      <c r="U94" s="92"/>
      <c r="V94" s="92"/>
      <c r="W94" s="92"/>
    </row>
    <row r="95" spans="1:23" s="128" customFormat="1" x14ac:dyDescent="0.2">
      <c r="A95" s="92"/>
      <c r="B95" s="92"/>
      <c r="C95" s="92"/>
      <c r="D95" s="92"/>
      <c r="E95" s="92"/>
      <c r="F95" s="127"/>
      <c r="G95" s="127"/>
      <c r="H95" s="127"/>
      <c r="I95" s="127"/>
      <c r="J95" s="127"/>
      <c r="K95" s="127"/>
      <c r="L95" s="127"/>
      <c r="M95" s="127"/>
      <c r="N95" s="127"/>
      <c r="O95" s="127"/>
      <c r="P95" s="127"/>
      <c r="Q95" s="127"/>
      <c r="R95" s="127"/>
      <c r="S95" s="92"/>
      <c r="T95" s="92"/>
      <c r="U95" s="92"/>
      <c r="V95" s="92"/>
      <c r="W95" s="92"/>
    </row>
    <row r="96" spans="1:23" s="128" customFormat="1" ht="26.5" customHeight="1" x14ac:dyDescent="0.2">
      <c r="A96" s="205" t="s">
        <v>149</v>
      </c>
      <c r="B96" s="206"/>
      <c r="C96" s="206"/>
      <c r="D96" s="206"/>
      <c r="E96" s="206"/>
      <c r="F96" s="206"/>
      <c r="G96" s="206"/>
      <c r="H96" s="206"/>
      <c r="I96" s="206"/>
      <c r="J96" s="206"/>
      <c r="K96" s="206"/>
      <c r="L96" s="206"/>
      <c r="M96" s="206"/>
      <c r="N96" s="206"/>
      <c r="O96" s="206"/>
      <c r="P96" s="206"/>
      <c r="Q96" s="206"/>
      <c r="R96" s="206"/>
      <c r="S96" s="206"/>
      <c r="T96" s="206"/>
      <c r="U96" s="206"/>
      <c r="V96" s="206"/>
      <c r="W96" s="96"/>
    </row>
    <row r="97" spans="1:23" s="128" customFormat="1" ht="21" customHeight="1" x14ac:dyDescent="0.2">
      <c r="A97" s="205" t="s">
        <v>150</v>
      </c>
      <c r="B97" s="206"/>
      <c r="C97" s="206"/>
      <c r="D97" s="206"/>
      <c r="E97" s="206"/>
      <c r="F97" s="206"/>
      <c r="G97" s="206"/>
      <c r="H97" s="206"/>
      <c r="I97" s="206"/>
      <c r="J97" s="206"/>
      <c r="K97" s="206"/>
      <c r="L97" s="206"/>
      <c r="M97" s="206"/>
      <c r="N97" s="206"/>
      <c r="O97" s="206"/>
      <c r="P97" s="206"/>
      <c r="Q97" s="206"/>
      <c r="R97" s="206"/>
      <c r="S97" s="206"/>
      <c r="T97" s="206"/>
      <c r="U97" s="206"/>
      <c r="V97" s="206"/>
      <c r="W97" s="96"/>
    </row>
    <row r="98" spans="1:23" s="128" customFormat="1" ht="22" customHeight="1" x14ac:dyDescent="0.2">
      <c r="A98" s="205" t="s">
        <v>154</v>
      </c>
      <c r="B98" s="206"/>
      <c r="C98" s="206"/>
      <c r="D98" s="206"/>
      <c r="E98" s="206"/>
      <c r="F98" s="206"/>
      <c r="G98" s="206"/>
      <c r="H98" s="206"/>
      <c r="I98" s="206"/>
      <c r="J98" s="206"/>
      <c r="K98" s="206"/>
      <c r="L98" s="206"/>
      <c r="M98" s="206"/>
      <c r="N98" s="206"/>
      <c r="O98" s="206"/>
      <c r="P98" s="206"/>
      <c r="Q98" s="206"/>
      <c r="R98" s="206"/>
      <c r="S98" s="206"/>
      <c r="T98" s="206"/>
      <c r="U98" s="206"/>
      <c r="V98" s="206"/>
      <c r="W98" s="96"/>
    </row>
    <row r="99" spans="1:23" s="128" customFormat="1" ht="19" customHeight="1" x14ac:dyDescent="0.2">
      <c r="A99" s="205" t="s">
        <v>151</v>
      </c>
      <c r="B99" s="206"/>
      <c r="C99" s="206"/>
      <c r="D99" s="206"/>
      <c r="E99" s="206"/>
      <c r="F99" s="206"/>
      <c r="G99" s="206"/>
      <c r="H99" s="206"/>
      <c r="I99" s="206"/>
      <c r="J99" s="206"/>
      <c r="K99" s="206"/>
      <c r="L99" s="206"/>
      <c r="M99" s="206"/>
      <c r="N99" s="206"/>
      <c r="O99" s="206"/>
      <c r="P99" s="206"/>
      <c r="Q99" s="206"/>
      <c r="R99" s="206"/>
      <c r="S99" s="206"/>
      <c r="T99" s="206"/>
      <c r="U99" s="206"/>
      <c r="V99" s="206"/>
      <c r="W99" s="96"/>
    </row>
    <row r="100" spans="1:23" s="128" customFormat="1" ht="18.5" customHeight="1" x14ac:dyDescent="0.2">
      <c r="A100" s="205" t="s">
        <v>152</v>
      </c>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96"/>
    </row>
    <row r="101" spans="1:23" s="128" customFormat="1" ht="18.5" customHeight="1" x14ac:dyDescent="0.2">
      <c r="A101" s="205" t="s">
        <v>153</v>
      </c>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96"/>
    </row>
    <row r="102" spans="1:23" s="138" customFormat="1" ht="61" customHeight="1" x14ac:dyDescent="0.2">
      <c r="A102" s="205" t="s">
        <v>191</v>
      </c>
      <c r="B102" s="206"/>
      <c r="C102" s="206"/>
      <c r="D102" s="206"/>
      <c r="E102" s="206"/>
      <c r="F102" s="206"/>
      <c r="G102" s="206"/>
      <c r="H102" s="206"/>
      <c r="I102" s="206"/>
      <c r="J102" s="206"/>
      <c r="K102" s="206"/>
      <c r="L102" s="206"/>
      <c r="M102" s="206"/>
      <c r="N102" s="206"/>
      <c r="O102" s="206"/>
      <c r="P102" s="96"/>
      <c r="Q102" s="96"/>
      <c r="R102" s="96"/>
    </row>
    <row r="103" spans="1:23" x14ac:dyDescent="0.2">
      <c r="A103" s="127"/>
      <c r="B103" s="127"/>
      <c r="C103" s="127"/>
      <c r="D103" s="127"/>
      <c r="E103" s="127"/>
      <c r="F103" s="127"/>
      <c r="G103" s="127"/>
      <c r="H103" s="127"/>
    </row>
    <row r="104" spans="1:23" s="130" customFormat="1" x14ac:dyDescent="0.2">
      <c r="A104" s="98" t="s">
        <v>137</v>
      </c>
      <c r="B104" s="98" t="s">
        <v>46</v>
      </c>
      <c r="C104" s="98" t="s">
        <v>99</v>
      </c>
      <c r="D104" s="98" t="s">
        <v>19</v>
      </c>
      <c r="E104" s="98" t="s">
        <v>20</v>
      </c>
      <c r="F104" s="115">
        <v>41456</v>
      </c>
      <c r="G104" s="115">
        <v>41487</v>
      </c>
      <c r="H104" s="115">
        <v>41518</v>
      </c>
      <c r="I104" s="115">
        <v>41548</v>
      </c>
      <c r="J104" s="115">
        <v>41579</v>
      </c>
      <c r="K104" s="115">
        <v>41609</v>
      </c>
      <c r="L104" s="115">
        <v>41640</v>
      </c>
      <c r="M104" s="115">
        <v>41671</v>
      </c>
      <c r="N104" s="115">
        <v>41699</v>
      </c>
      <c r="O104" s="115">
        <v>41730</v>
      </c>
      <c r="P104" s="115">
        <v>41760</v>
      </c>
      <c r="Q104" s="115">
        <v>41791</v>
      </c>
      <c r="R104" s="116"/>
    </row>
    <row r="105" spans="1:23" s="130" customFormat="1" x14ac:dyDescent="0.2">
      <c r="A105" s="98"/>
      <c r="B105" s="98"/>
      <c r="C105" s="98"/>
      <c r="D105" s="97"/>
      <c r="E105" s="116"/>
      <c r="F105" s="116"/>
      <c r="G105" s="116"/>
      <c r="H105" s="116"/>
      <c r="I105" s="116"/>
      <c r="J105" s="116"/>
      <c r="K105" s="116"/>
      <c r="L105" s="116"/>
      <c r="M105" s="116"/>
      <c r="N105" s="116"/>
      <c r="O105" s="116"/>
      <c r="P105" s="116"/>
      <c r="Q105" s="116"/>
      <c r="R105" s="116"/>
    </row>
    <row r="106" spans="1:23" x14ac:dyDescent="0.2">
      <c r="A106" s="93" t="s">
        <v>138</v>
      </c>
      <c r="B106" s="93" t="s">
        <v>51</v>
      </c>
      <c r="C106" s="93" t="s">
        <v>136</v>
      </c>
      <c r="D106" s="93" t="s">
        <v>123</v>
      </c>
      <c r="E106" s="93" t="s">
        <v>126</v>
      </c>
      <c r="F106" s="110">
        <f>SUMIFS('Data Repository Table'!$J:$J,'Data Repository Table'!$C:$C,'Expenses Analysis'!$B106,'Data Repository Table'!$G:$G,'Expenses Analysis'!$D106,'Data Repository Table'!$D:$D,'Expenses Analysis'!F$104)</f>
        <v>1452802.7994874099</v>
      </c>
      <c r="G106" s="110">
        <f>SUMIFS('Data Repository Table'!$J:$J,'Data Repository Table'!$C:$C,'Expenses Analysis'!$B106,'Data Repository Table'!$G:$G,'Expenses Analysis'!$D106,'Data Repository Table'!$D:$D,'Expenses Analysis'!G$104)</f>
        <v>2076961.6977790929</v>
      </c>
      <c r="H106" s="110">
        <f>SUMIFS('Data Repository Table'!$J:$J,'Data Repository Table'!$C:$C,'Expenses Analysis'!$B106,'Data Repository Table'!$G:$G,'Expenses Analysis'!$D106,'Data Repository Table'!$D:$D,'Expenses Analysis'!H$104)</f>
        <v>1587530.6938279136</v>
      </c>
      <c r="I106" s="110">
        <f>SUMIFS('Data Repository Table'!$J:$J,'Data Repository Table'!$C:$C,'Expenses Analysis'!$B106,'Data Repository Table'!$G:$G,'Expenses Analysis'!$D106,'Data Repository Table'!$D:$D,'Expenses Analysis'!I$104)</f>
        <v>1506642.0602700429</v>
      </c>
      <c r="J106" s="110">
        <f>SUMIFS('Data Repository Table'!$J:$J,'Data Repository Table'!$C:$C,'Expenses Analysis'!$B106,'Data Repository Table'!$G:$G,'Expenses Analysis'!$D106,'Data Repository Table'!$D:$D,'Expenses Analysis'!J$104)</f>
        <v>1609102.9038271685</v>
      </c>
      <c r="K106" s="110">
        <f>SUMIFS('Data Repository Table'!$J:$J,'Data Repository Table'!$C:$C,'Expenses Analysis'!$B106,'Data Repository Table'!$G:$G,'Expenses Analysis'!$D106,'Data Repository Table'!$D:$D,'Expenses Analysis'!K$104)</f>
        <v>1540691.5291750124</v>
      </c>
      <c r="L106" s="110">
        <f>SUMIFS('Data Repository Table'!$J:$J,'Data Repository Table'!$C:$C,'Expenses Analysis'!$B106,'Data Repository Table'!$G:$G,'Expenses Analysis'!$D106,'Data Repository Table'!$D:$D,'Expenses Analysis'!L$104)</f>
        <v>2266155.8865488395</v>
      </c>
      <c r="M106" s="110">
        <f>SUMIFS('Data Repository Table'!$J:$J,'Data Repository Table'!$C:$C,'Expenses Analysis'!$B106,'Data Repository Table'!$G:$G,'Expenses Analysis'!$D106,'Data Repository Table'!$D:$D,'Expenses Analysis'!M$104)</f>
        <v>1873801.1352655236</v>
      </c>
      <c r="N106" s="110">
        <f>SUMIFS('Data Repository Table'!$J:$J,'Data Repository Table'!$C:$C,'Expenses Analysis'!$B106,'Data Repository Table'!$G:$G,'Expenses Analysis'!$D106,'Data Repository Table'!$D:$D,'Expenses Analysis'!N$104)</f>
        <v>1925660.4625915801</v>
      </c>
      <c r="O106" s="110">
        <f>SUMIFS('Data Repository Table'!$J:$J,'Data Repository Table'!$C:$C,'Expenses Analysis'!$B106,'Data Repository Table'!$G:$G,'Expenses Analysis'!$D106,'Data Repository Table'!$D:$D,'Expenses Analysis'!O$104)</f>
        <v>1937658.4845186316</v>
      </c>
      <c r="P106" s="110">
        <f>SUMIFS('Data Repository Table'!$J:$J,'Data Repository Table'!$C:$C,'Expenses Analysis'!$B106,'Data Repository Table'!$G:$G,'Expenses Analysis'!$D106,'Data Repository Table'!$D:$D,'Expenses Analysis'!P$104)</f>
        <v>2096300.6207111715</v>
      </c>
      <c r="Q106" s="110">
        <f>SUMIFS('Data Repository Table'!$J:$J,'Data Repository Table'!$C:$C,'Expenses Analysis'!$B106,'Data Repository Table'!$G:$G,'Expenses Analysis'!$D106,'Data Repository Table'!$D:$D,'Expenses Analysis'!Q$104)</f>
        <v>2305838.0799926789</v>
      </c>
    </row>
    <row r="107" spans="1:23" x14ac:dyDescent="0.2">
      <c r="A107" s="93" t="s">
        <v>138</v>
      </c>
      <c r="B107" s="93" t="s">
        <v>64</v>
      </c>
      <c r="C107" s="93" t="s">
        <v>136</v>
      </c>
      <c r="D107" s="93" t="s">
        <v>123</v>
      </c>
      <c r="E107" s="93" t="s">
        <v>126</v>
      </c>
      <c r="F107" s="110">
        <f>SUMIFS('Data Repository Table'!$J:$J,'Data Repository Table'!$C:$C,'Expenses Analysis'!$B107,'Data Repository Table'!$G:$G,'Expenses Analysis'!$D107,'Data Repository Table'!$D:$D,'Expenses Analysis'!F$104)</f>
        <v>6651134.5624718405</v>
      </c>
      <c r="G107" s="110">
        <f>SUMIFS('Data Repository Table'!$J:$J,'Data Repository Table'!$C:$C,'Expenses Analysis'!$B107,'Data Repository Table'!$G:$G,'Expenses Analysis'!$D107,'Data Repository Table'!$D:$D,'Expenses Analysis'!G$104)</f>
        <v>7558656.7287168009</v>
      </c>
      <c r="H107" s="110">
        <f>SUMIFS('Data Repository Table'!$J:$J,'Data Repository Table'!$C:$C,'Expenses Analysis'!$B107,'Data Repository Table'!$G:$G,'Expenses Analysis'!$D107,'Data Repository Table'!$D:$D,'Expenses Analysis'!H$104)</f>
        <v>7787611.9641196802</v>
      </c>
      <c r="I107" s="110">
        <f>SUMIFS('Data Repository Table'!$J:$J,'Data Repository Table'!$C:$C,'Expenses Analysis'!$B107,'Data Repository Table'!$G:$G,'Expenses Analysis'!$D107,'Data Repository Table'!$D:$D,'Expenses Analysis'!I$104)</f>
        <v>10155682.06570109</v>
      </c>
      <c r="J107" s="110">
        <f>SUMIFS('Data Repository Table'!$J:$J,'Data Repository Table'!$C:$C,'Expenses Analysis'!$B107,'Data Repository Table'!$G:$G,'Expenses Analysis'!$D107,'Data Repository Table'!$D:$D,'Expenses Analysis'!J$104)</f>
        <v>10934448.486587808</v>
      </c>
      <c r="K107" s="110">
        <f>SUMIFS('Data Repository Table'!$J:$J,'Data Repository Table'!$C:$C,'Expenses Analysis'!$B107,'Data Repository Table'!$G:$G,'Expenses Analysis'!$D107,'Data Repository Table'!$D:$D,'Expenses Analysis'!K$104)</f>
        <v>6864428.1473570894</v>
      </c>
      <c r="L107" s="110">
        <f>SUMIFS('Data Repository Table'!$J:$J,'Data Repository Table'!$C:$C,'Expenses Analysis'!$B107,'Data Repository Table'!$G:$G,'Expenses Analysis'!$D107,'Data Repository Table'!$D:$D,'Expenses Analysis'!L$104)</f>
        <v>7217759.4027057122</v>
      </c>
      <c r="M107" s="110">
        <f>SUMIFS('Data Repository Table'!$J:$J,'Data Repository Table'!$C:$C,'Expenses Analysis'!$B107,'Data Repository Table'!$G:$G,'Expenses Analysis'!$D107,'Data Repository Table'!$D:$D,'Expenses Analysis'!M$104)</f>
        <v>8369465.5899167042</v>
      </c>
      <c r="N107" s="110">
        <f>SUMIFS('Data Repository Table'!$J:$J,'Data Repository Table'!$C:$C,'Expenses Analysis'!$B107,'Data Repository Table'!$G:$G,'Expenses Analysis'!$D107,'Data Repository Table'!$D:$D,'Expenses Analysis'!N$104)</f>
        <v>7796282.0291462392</v>
      </c>
      <c r="O107" s="110">
        <f>SUMIFS('Data Repository Table'!$J:$J,'Data Repository Table'!$C:$C,'Expenses Analysis'!$B107,'Data Repository Table'!$G:$G,'Expenses Analysis'!$D107,'Data Repository Table'!$D:$D,'Expenses Analysis'!O$104)</f>
        <v>8547425.369981233</v>
      </c>
      <c r="P107" s="110">
        <f>SUMIFS('Data Repository Table'!$J:$J,'Data Repository Table'!$C:$C,'Expenses Analysis'!$B107,'Data Repository Table'!$G:$G,'Expenses Analysis'!$D107,'Data Repository Table'!$D:$D,'Expenses Analysis'!P$104)</f>
        <v>9702380.6262364816</v>
      </c>
      <c r="Q107" s="110">
        <f>SUMIFS('Data Repository Table'!$J:$J,'Data Repository Table'!$C:$C,'Expenses Analysis'!$B107,'Data Repository Table'!$G:$G,'Expenses Analysis'!$D107,'Data Repository Table'!$D:$D,'Expenses Analysis'!Q$104)</f>
        <v>4498980.8209557123</v>
      </c>
    </row>
    <row r="108" spans="1:23" x14ac:dyDescent="0.2">
      <c r="A108" s="93" t="s">
        <v>138</v>
      </c>
      <c r="B108" s="93" t="s">
        <v>63</v>
      </c>
      <c r="C108" s="93" t="s">
        <v>136</v>
      </c>
      <c r="D108" s="93" t="s">
        <v>123</v>
      </c>
      <c r="E108" s="93" t="s">
        <v>126</v>
      </c>
      <c r="F108" s="110">
        <f>SUMIFS('Data Repository Table'!$J:$J,'Data Repository Table'!$C:$C,'Expenses Analysis'!$B108,'Data Repository Table'!$G:$G,'Expenses Analysis'!$D108,'Data Repository Table'!$D:$D,'Expenses Analysis'!F$104)</f>
        <v>4058818.4871811396</v>
      </c>
      <c r="G108" s="110">
        <f>SUMIFS('Data Repository Table'!$J:$J,'Data Repository Table'!$C:$C,'Expenses Analysis'!$B108,'Data Repository Table'!$G:$G,'Expenses Analysis'!$D108,'Data Repository Table'!$D:$D,'Expenses Analysis'!G$104)</f>
        <v>3381893.0829929691</v>
      </c>
      <c r="H108" s="110">
        <f>SUMIFS('Data Repository Table'!$J:$J,'Data Repository Table'!$C:$C,'Expenses Analysis'!$B108,'Data Repository Table'!$G:$G,'Expenses Analysis'!$D108,'Data Repository Table'!$D:$D,'Expenses Analysis'!H$104)</f>
        <v>4329613.6281387983</v>
      </c>
      <c r="I108" s="110">
        <f>SUMIFS('Data Repository Table'!$J:$J,'Data Repository Table'!$C:$C,'Expenses Analysis'!$B108,'Data Repository Table'!$G:$G,'Expenses Analysis'!$D108,'Data Repository Table'!$D:$D,'Expenses Analysis'!I$104)</f>
        <v>3700064.7504278626</v>
      </c>
      <c r="J108" s="110">
        <f>SUMIFS('Data Repository Table'!$J:$J,'Data Repository Table'!$C:$C,'Expenses Analysis'!$B108,'Data Repository Table'!$G:$G,'Expenses Analysis'!$D108,'Data Repository Table'!$D:$D,'Expenses Analysis'!J$104)</f>
        <v>3210186.7168616699</v>
      </c>
      <c r="K108" s="110">
        <f>SUMIFS('Data Repository Table'!$J:$J,'Data Repository Table'!$C:$C,'Expenses Analysis'!$B108,'Data Repository Table'!$G:$G,'Expenses Analysis'!$D108,'Data Repository Table'!$D:$D,'Expenses Analysis'!K$104)</f>
        <v>2725922.7871918092</v>
      </c>
      <c r="L108" s="110">
        <f>SUMIFS('Data Repository Table'!$J:$J,'Data Repository Table'!$C:$C,'Expenses Analysis'!$B108,'Data Repository Table'!$G:$G,'Expenses Analysis'!$D108,'Data Repository Table'!$D:$D,'Expenses Analysis'!L$104)</f>
        <v>3296651.1341391811</v>
      </c>
      <c r="M108" s="110">
        <f>SUMIFS('Data Repository Table'!$J:$J,'Data Repository Table'!$C:$C,'Expenses Analysis'!$B108,'Data Repository Table'!$G:$G,'Expenses Analysis'!$D108,'Data Repository Table'!$D:$D,'Expenses Analysis'!M$104)</f>
        <v>3172587.6373259518</v>
      </c>
      <c r="N108" s="110">
        <f>SUMIFS('Data Repository Table'!$J:$J,'Data Repository Table'!$C:$C,'Expenses Analysis'!$B108,'Data Repository Table'!$G:$G,'Expenses Analysis'!$D108,'Data Repository Table'!$D:$D,'Expenses Analysis'!N$104)</f>
        <v>4055083.144324963</v>
      </c>
      <c r="O108" s="110">
        <f>SUMIFS('Data Repository Table'!$J:$J,'Data Repository Table'!$C:$C,'Expenses Analysis'!$B108,'Data Repository Table'!$G:$G,'Expenses Analysis'!$D108,'Data Repository Table'!$D:$D,'Expenses Analysis'!O$104)</f>
        <v>3250984.3756592921</v>
      </c>
      <c r="P108" s="110">
        <f>SUMIFS('Data Repository Table'!$J:$J,'Data Repository Table'!$C:$C,'Expenses Analysis'!$B108,'Data Repository Table'!$G:$G,'Expenses Analysis'!$D108,'Data Repository Table'!$D:$D,'Expenses Analysis'!P$104)</f>
        <v>3834136.4019707832</v>
      </c>
      <c r="Q108" s="110">
        <f>SUMIFS('Data Repository Table'!$J:$J,'Data Repository Table'!$C:$C,'Expenses Analysis'!$B108,'Data Repository Table'!$G:$G,'Expenses Analysis'!$D108,'Data Repository Table'!$D:$D,'Expenses Analysis'!Q$104)</f>
        <v>4377867.5840270966</v>
      </c>
    </row>
    <row r="109" spans="1:23" x14ac:dyDescent="0.2">
      <c r="A109" s="93" t="s">
        <v>140</v>
      </c>
      <c r="B109" s="93" t="s">
        <v>51</v>
      </c>
      <c r="C109" s="93" t="s">
        <v>141</v>
      </c>
      <c r="D109" s="93" t="s">
        <v>141</v>
      </c>
      <c r="E109" s="93" t="s">
        <v>141</v>
      </c>
      <c r="F109" s="110">
        <f>SUMIFS('Data Repository Table'!$J:$J,'Data Repository Table'!$C:$C,'Expenses Analysis'!$B109,'Data Repository Table'!$D:$D,'Expenses Analysis'!F$104)-(F106+F112)</f>
        <v>15502334.646969618</v>
      </c>
      <c r="G109" s="110">
        <f>SUMIFS('Data Repository Table'!$J:$J,'Data Repository Table'!$C:$C,'Expenses Analysis'!$B109,'Data Repository Table'!$D:$D,'Expenses Analysis'!G$104)-(G106+G112)</f>
        <v>16791817.772565249</v>
      </c>
      <c r="H109" s="110">
        <f>SUMIFS('Data Repository Table'!$J:$J,'Data Repository Table'!$C:$C,'Expenses Analysis'!$B109,'Data Repository Table'!$D:$D,'Expenses Analysis'!H$104)-(H106+H112)</f>
        <v>14838579.068972861</v>
      </c>
      <c r="I109" s="110">
        <f>SUMIFS('Data Repository Table'!$J:$J,'Data Repository Table'!$C:$C,'Expenses Analysis'!$B109,'Data Repository Table'!$D:$D,'Expenses Analysis'!I$104)-(I106+I112)</f>
        <v>14279009.318406049</v>
      </c>
      <c r="J109" s="110">
        <f>SUMIFS('Data Repository Table'!$J:$J,'Data Repository Table'!$C:$C,'Expenses Analysis'!$B109,'Data Repository Table'!$D:$D,'Expenses Analysis'!J$104)-(J106+J112)</f>
        <v>14989658.639552334</v>
      </c>
      <c r="K109" s="110">
        <f>SUMIFS('Data Repository Table'!$J:$J,'Data Repository Table'!$C:$C,'Expenses Analysis'!$B109,'Data Repository Table'!$D:$D,'Expenses Analysis'!K$104)-(K106+K112)</f>
        <v>14653073.296807881</v>
      </c>
      <c r="L109" s="110">
        <f>SUMIFS('Data Repository Table'!$J:$J,'Data Repository Table'!$C:$C,'Expenses Analysis'!$B109,'Data Repository Table'!$D:$D,'Expenses Analysis'!L$104)-(L106+L112)</f>
        <v>20931529.405752245</v>
      </c>
      <c r="M109" s="110">
        <f>SUMIFS('Data Repository Table'!$J:$J,'Data Repository Table'!$C:$C,'Expenses Analysis'!$B109,'Data Repository Table'!$D:$D,'Expenses Analysis'!M$104)-(M106+M112)</f>
        <v>18097191.0224737</v>
      </c>
      <c r="N109" s="110">
        <f>SUMIFS('Data Repository Table'!$J:$J,'Data Repository Table'!$C:$C,'Expenses Analysis'!$B109,'Data Repository Table'!$D:$D,'Expenses Analysis'!N$104)-(N106+N112)</f>
        <v>19260437.243812006</v>
      </c>
      <c r="O109" s="110">
        <f>SUMIFS('Data Repository Table'!$J:$J,'Data Repository Table'!$C:$C,'Expenses Analysis'!$B109,'Data Repository Table'!$D:$D,'Expenses Analysis'!O$104)-(O106+O112)</f>
        <v>15143551.087463524</v>
      </c>
      <c r="P109" s="110">
        <f>SUMIFS('Data Repository Table'!$J:$J,'Data Repository Table'!$C:$C,'Expenses Analysis'!$B109,'Data Repository Table'!$D:$D,'Expenses Analysis'!P$104)-(P106+P112)</f>
        <v>15452210.009779852</v>
      </c>
      <c r="Q109" s="110">
        <f>SUMIFS('Data Repository Table'!$J:$J,'Data Repository Table'!$C:$C,'Expenses Analysis'!$B109,'Data Repository Table'!$D:$D,'Expenses Analysis'!Q$104)-(Q106+Q112)</f>
        <v>16044502.514830567</v>
      </c>
    </row>
    <row r="110" spans="1:23" x14ac:dyDescent="0.2">
      <c r="A110" s="93" t="s">
        <v>140</v>
      </c>
      <c r="B110" s="93" t="s">
        <v>64</v>
      </c>
      <c r="C110" s="93" t="s">
        <v>141</v>
      </c>
      <c r="D110" s="93" t="s">
        <v>141</v>
      </c>
      <c r="E110" s="93" t="s">
        <v>141</v>
      </c>
      <c r="F110" s="110">
        <f>SUMIFS('Data Repository Table'!$J:$J,'Data Repository Table'!$C:$C,'Expenses Analysis'!$B110,'Data Repository Table'!$D:$D,'Expenses Analysis'!F$104)-(F107+F113)</f>
        <v>48204423.315915108</v>
      </c>
      <c r="G110" s="110">
        <f>SUMIFS('Data Repository Table'!$J:$J,'Data Repository Table'!$C:$C,'Expenses Analysis'!$B110,'Data Repository Table'!$D:$D,'Expenses Analysis'!G$104)-(G107+G113)</f>
        <v>44564992.944707751</v>
      </c>
      <c r="H110" s="110">
        <f>SUMIFS('Data Repository Table'!$J:$J,'Data Repository Table'!$C:$C,'Expenses Analysis'!$B110,'Data Repository Table'!$D:$D,'Expenses Analysis'!H$104)-(H107+H113)</f>
        <v>47773335.443657644</v>
      </c>
      <c r="I110" s="110">
        <f>SUMIFS('Data Repository Table'!$J:$J,'Data Repository Table'!$C:$C,'Expenses Analysis'!$B110,'Data Repository Table'!$D:$D,'Expenses Analysis'!I$104)-(I107+I113)</f>
        <v>51410059.998164177</v>
      </c>
      <c r="J110" s="110">
        <f>SUMIFS('Data Repository Table'!$J:$J,'Data Repository Table'!$C:$C,'Expenses Analysis'!$B110,'Data Repository Table'!$D:$D,'Expenses Analysis'!J$104)-(J107+J113)</f>
        <v>50578314.450061359</v>
      </c>
      <c r="K110" s="110">
        <f>SUMIFS('Data Repository Table'!$J:$J,'Data Repository Table'!$C:$C,'Expenses Analysis'!$B110,'Data Repository Table'!$D:$D,'Expenses Analysis'!K$104)-(K107+K113)</f>
        <v>44473495.159372307</v>
      </c>
      <c r="L110" s="110">
        <f>SUMIFS('Data Repository Table'!$J:$J,'Data Repository Table'!$C:$C,'Expenses Analysis'!$B110,'Data Repository Table'!$D:$D,'Expenses Analysis'!L$104)-(L107+L113)</f>
        <v>58190208.924932688</v>
      </c>
      <c r="M110" s="110">
        <f>SUMIFS('Data Repository Table'!$J:$J,'Data Repository Table'!$C:$C,'Expenses Analysis'!$B110,'Data Repository Table'!$D:$D,'Expenses Analysis'!M$104)-(M107+M113)</f>
        <v>53181672.572429098</v>
      </c>
      <c r="N110" s="110">
        <f>SUMIFS('Data Repository Table'!$J:$J,'Data Repository Table'!$C:$C,'Expenses Analysis'!$B110,'Data Repository Table'!$D:$D,'Expenses Analysis'!N$104)-(N107+N113)</f>
        <v>54099662.721852973</v>
      </c>
      <c r="O110" s="110">
        <f>SUMIFS('Data Repository Table'!$J:$J,'Data Repository Table'!$C:$C,'Expenses Analysis'!$B110,'Data Repository Table'!$D:$D,'Expenses Analysis'!O$104)-(O107+O113)</f>
        <v>51921687.306609742</v>
      </c>
      <c r="P110" s="110">
        <f>SUMIFS('Data Repository Table'!$J:$J,'Data Repository Table'!$C:$C,'Expenses Analysis'!$B110,'Data Repository Table'!$D:$D,'Expenses Analysis'!P$104)-(P107+P113)</f>
        <v>47996442.813711315</v>
      </c>
      <c r="Q110" s="110">
        <f>SUMIFS('Data Repository Table'!$J:$J,'Data Repository Table'!$C:$C,'Expenses Analysis'!$B110,'Data Repository Table'!$D:$D,'Expenses Analysis'!Q$104)-(Q107+Q113)</f>
        <v>40549654.319774881</v>
      </c>
    </row>
    <row r="111" spans="1:23" x14ac:dyDescent="0.2">
      <c r="A111" s="93" t="s">
        <v>140</v>
      </c>
      <c r="B111" s="93" t="s">
        <v>63</v>
      </c>
      <c r="C111" s="93" t="s">
        <v>141</v>
      </c>
      <c r="D111" s="93" t="s">
        <v>141</v>
      </c>
      <c r="E111" s="93" t="s">
        <v>141</v>
      </c>
      <c r="F111" s="110">
        <f>SUMIFS('Data Repository Table'!$J:$J,'Data Repository Table'!$C:$C,'Expenses Analysis'!$B111,'Data Repository Table'!$D:$D,'Expenses Analysis'!F$104)-(F108+F114)</f>
        <v>33590572.707790047</v>
      </c>
      <c r="G111" s="110">
        <f>SUMIFS('Data Repository Table'!$J:$J,'Data Repository Table'!$C:$C,'Expenses Analysis'!$B111,'Data Repository Table'!$D:$D,'Expenses Analysis'!G$104)-(G108+G114)</f>
        <v>33424725.078517936</v>
      </c>
      <c r="H111" s="110">
        <f>SUMIFS('Data Repository Table'!$J:$J,'Data Repository Table'!$C:$C,'Expenses Analysis'!$B111,'Data Repository Table'!$D:$D,'Expenses Analysis'!H$104)-(H108+H114)</f>
        <v>35801242.304231122</v>
      </c>
      <c r="I111" s="110">
        <f>SUMIFS('Data Repository Table'!$J:$J,'Data Repository Table'!$C:$C,'Expenses Analysis'!$B111,'Data Repository Table'!$D:$D,'Expenses Analysis'!I$104)-(I108+I114)</f>
        <v>31018443.474907834</v>
      </c>
      <c r="J111" s="110">
        <f>SUMIFS('Data Repository Table'!$J:$J,'Data Repository Table'!$C:$C,'Expenses Analysis'!$B111,'Data Repository Table'!$D:$D,'Expenses Analysis'!J$104)-(J108+J114)</f>
        <v>29959720.351361308</v>
      </c>
      <c r="K111" s="110">
        <f>SUMIFS('Data Repository Table'!$J:$J,'Data Repository Table'!$C:$C,'Expenses Analysis'!$B111,'Data Repository Table'!$D:$D,'Expenses Analysis'!K$104)-(K108+K114)</f>
        <v>27760791.193698891</v>
      </c>
      <c r="L111" s="110">
        <f>SUMIFS('Data Repository Table'!$J:$J,'Data Repository Table'!$C:$C,'Expenses Analysis'!$B111,'Data Repository Table'!$D:$D,'Expenses Analysis'!L$104)-(L108+L114)</f>
        <v>37183526.942793794</v>
      </c>
      <c r="M111" s="110">
        <f>SUMIFS('Data Repository Table'!$J:$J,'Data Repository Table'!$C:$C,'Expenses Analysis'!$B111,'Data Repository Table'!$D:$D,'Expenses Analysis'!M$104)-(M108+M114)</f>
        <v>37136952.793850787</v>
      </c>
      <c r="N111" s="110">
        <f>SUMIFS('Data Repository Table'!$J:$J,'Data Repository Table'!$C:$C,'Expenses Analysis'!$B111,'Data Repository Table'!$D:$D,'Expenses Analysis'!N$104)-(N108+N114)</f>
        <v>35432550.147714481</v>
      </c>
      <c r="O111" s="110">
        <f>SUMIFS('Data Repository Table'!$J:$J,'Data Repository Table'!$C:$C,'Expenses Analysis'!$B111,'Data Repository Table'!$D:$D,'Expenses Analysis'!O$104)-(O108+O114)</f>
        <v>34055822.012018204</v>
      </c>
      <c r="P111" s="110">
        <f>SUMIFS('Data Repository Table'!$J:$J,'Data Repository Table'!$C:$C,'Expenses Analysis'!$B111,'Data Repository Table'!$D:$D,'Expenses Analysis'!P$104)-(P108+P114)</f>
        <v>34385413.130115107</v>
      </c>
      <c r="Q111" s="110">
        <f>SUMIFS('Data Repository Table'!$J:$J,'Data Repository Table'!$C:$C,'Expenses Analysis'!$B111,'Data Repository Table'!$D:$D,'Expenses Analysis'!Q$104)-(Q108+Q114)</f>
        <v>39214155.977039136</v>
      </c>
    </row>
    <row r="112" spans="1:23" s="137" customFormat="1" x14ac:dyDescent="0.2">
      <c r="A112" s="93" t="s">
        <v>138</v>
      </c>
      <c r="B112" s="93" t="s">
        <v>51</v>
      </c>
      <c r="C112" s="93" t="s">
        <v>136</v>
      </c>
      <c r="D112" s="93" t="s">
        <v>134</v>
      </c>
      <c r="E112" s="93" t="s">
        <v>135</v>
      </c>
      <c r="F112" s="110">
        <f>SUMIFS('Data Repository Table'!$J:$J,'Data Repository Table'!$C:$C,'Expenses Analysis'!$B112,'Data Repository Table'!$G:$G,'Expenses Analysis'!$D112,'Data Repository Table'!$D:$D,'Expenses Analysis'!F$104)</f>
        <v>2360705.6481951177</v>
      </c>
      <c r="G112" s="110">
        <f>SUMIFS('Data Repository Table'!$J:$J,'Data Repository Table'!$C:$C,'Expenses Analysis'!$B112,'Data Repository Table'!$G:$G,'Expenses Analysis'!$D112,'Data Repository Table'!$D:$D,'Expenses Analysis'!G$104)</f>
        <v>3221174.1251995936</v>
      </c>
      <c r="H112" s="110">
        <f>SUMIFS('Data Repository Table'!$J:$J,'Data Repository Table'!$C:$C,'Expenses Analysis'!$B112,'Data Repository Table'!$G:$G,'Expenses Analysis'!$D112,'Data Repository Table'!$D:$D,'Expenses Analysis'!H$104)</f>
        <v>2494930.9960812116</v>
      </c>
      <c r="I112" s="110">
        <f>SUMIFS('Data Repository Table'!$J:$J,'Data Repository Table'!$C:$C,'Expenses Analysis'!$B112,'Data Repository Table'!$G:$G,'Expenses Analysis'!$D112,'Data Repository Table'!$D:$D,'Expenses Analysis'!I$104)</f>
        <v>2373664.2611838747</v>
      </c>
      <c r="J112" s="110">
        <f>SUMIFS('Data Repository Table'!$J:$J,'Data Repository Table'!$C:$C,'Expenses Analysis'!$B112,'Data Repository Table'!$G:$G,'Expenses Analysis'!$D112,'Data Repository Table'!$D:$D,'Expenses Analysis'!J$104)</f>
        <v>2412716.7053653123</v>
      </c>
      <c r="K112" s="110">
        <f>SUMIFS('Data Repository Table'!$J:$J,'Data Repository Table'!$C:$C,'Expenses Analysis'!$B112,'Data Repository Table'!$G:$G,'Expenses Analysis'!$D112,'Data Repository Table'!$D:$D,'Expenses Analysis'!K$104)</f>
        <v>2345801.4750843756</v>
      </c>
      <c r="L112" s="110">
        <f>SUMIFS('Data Repository Table'!$J:$J,'Data Repository Table'!$C:$C,'Expenses Analysis'!$B112,'Data Repository Table'!$G:$G,'Expenses Analysis'!$D112,'Data Repository Table'!$D:$D,'Expenses Analysis'!L$104)</f>
        <v>3034783.5533344997</v>
      </c>
      <c r="M112" s="110">
        <f>SUMIFS('Data Repository Table'!$J:$J,'Data Repository Table'!$C:$C,'Expenses Analysis'!$B112,'Data Repository Table'!$G:$G,'Expenses Analysis'!$D112,'Data Repository Table'!$D:$D,'Expenses Analysis'!M$104)</f>
        <v>2464534.8803748749</v>
      </c>
      <c r="N112" s="110">
        <f>SUMIFS('Data Repository Table'!$J:$J,'Data Repository Table'!$C:$C,'Expenses Analysis'!$B112,'Data Repository Table'!$G:$G,'Expenses Analysis'!$D112,'Data Repository Table'!$D:$D,'Expenses Analysis'!N$104)</f>
        <v>2524708.0908775004</v>
      </c>
      <c r="O112" s="110">
        <f>SUMIFS('Data Repository Table'!$J:$J,'Data Repository Table'!$C:$C,'Expenses Analysis'!$B112,'Data Repository Table'!$G:$G,'Expenses Analysis'!$D112,'Data Repository Table'!$D:$D,'Expenses Analysis'!O$104)</f>
        <v>2535263.8025714997</v>
      </c>
      <c r="P112" s="110">
        <f>SUMIFS('Data Repository Table'!$J:$J,'Data Repository Table'!$C:$C,'Expenses Analysis'!$B112,'Data Repository Table'!$G:$G,'Expenses Analysis'!$D112,'Data Repository Table'!$D:$D,'Expenses Analysis'!P$104)</f>
        <v>2657879.6597460937</v>
      </c>
      <c r="Q112" s="110">
        <f>SUMIFS('Data Repository Table'!$J:$J,'Data Repository Table'!$C:$C,'Expenses Analysis'!$B112,'Data Repository Table'!$G:$G,'Expenses Analysis'!$D112,'Data Repository Table'!$D:$D,'Expenses Analysis'!Q$104)</f>
        <v>3004721.4683389063</v>
      </c>
      <c r="R112" s="127"/>
    </row>
    <row r="113" spans="1:18" s="137" customFormat="1" x14ac:dyDescent="0.2">
      <c r="A113" s="93" t="s">
        <v>138</v>
      </c>
      <c r="B113" s="93" t="s">
        <v>64</v>
      </c>
      <c r="C113" s="93" t="s">
        <v>136</v>
      </c>
      <c r="D113" s="93" t="s">
        <v>134</v>
      </c>
      <c r="E113" s="93" t="s">
        <v>135</v>
      </c>
      <c r="F113" s="110">
        <f>SUMIFS('Data Repository Table'!$J:$J,'Data Repository Table'!$C:$C,'Expenses Analysis'!$B113,'Data Repository Table'!$G:$G,'Expenses Analysis'!$D113,'Data Repository Table'!$D:$D,'Expenses Analysis'!F$104)</f>
        <v>6304121.6272784397</v>
      </c>
      <c r="G113" s="110">
        <f>SUMIFS('Data Repository Table'!$J:$J,'Data Repository Table'!$C:$C,'Expenses Analysis'!$B113,'Data Repository Table'!$G:$G,'Expenses Analysis'!$D113,'Data Repository Table'!$D:$D,'Expenses Analysis'!G$104)</f>
        <v>7863582.9651120007</v>
      </c>
      <c r="H113" s="110">
        <f>SUMIFS('Data Repository Table'!$J:$J,'Data Repository Table'!$C:$C,'Expenses Analysis'!$B113,'Data Repository Table'!$G:$G,'Expenses Analysis'!$D113,'Data Repository Table'!$D:$D,'Expenses Analysis'!H$104)</f>
        <v>7817207.8491718415</v>
      </c>
      <c r="I113" s="110">
        <f>SUMIFS('Data Repository Table'!$J:$J,'Data Repository Table'!$C:$C,'Expenses Analysis'!$B113,'Data Repository Table'!$G:$G,'Expenses Analysis'!$D113,'Data Repository Table'!$D:$D,'Expenses Analysis'!I$104)</f>
        <v>10525970.677017603</v>
      </c>
      <c r="J113" s="110">
        <f>SUMIFS('Data Repository Table'!$J:$J,'Data Repository Table'!$C:$C,'Expenses Analysis'!$B113,'Data Repository Table'!$G:$G,'Expenses Analysis'!$D113,'Data Repository Table'!$D:$D,'Expenses Analysis'!J$104)</f>
        <v>11444130.830969758</v>
      </c>
      <c r="K113" s="110">
        <f>SUMIFS('Data Repository Table'!$J:$J,'Data Repository Table'!$C:$C,'Expenses Analysis'!$B113,'Data Repository Table'!$G:$G,'Expenses Analysis'!$D113,'Data Repository Table'!$D:$D,'Expenses Analysis'!K$104)</f>
        <v>5665783.7021284811</v>
      </c>
      <c r="L113" s="110">
        <f>SUMIFS('Data Repository Table'!$J:$J,'Data Repository Table'!$C:$C,'Expenses Analysis'!$B113,'Data Repository Table'!$G:$G,'Expenses Analysis'!$D113,'Data Repository Table'!$D:$D,'Expenses Analysis'!L$104)</f>
        <v>5589856.9816502007</v>
      </c>
      <c r="M113" s="110">
        <f>SUMIFS('Data Repository Table'!$J:$J,'Data Repository Table'!$C:$C,'Expenses Analysis'!$B113,'Data Repository Table'!$G:$G,'Expenses Analysis'!$D113,'Data Repository Table'!$D:$D,'Expenses Analysis'!M$104)</f>
        <v>6539082.0540427202</v>
      </c>
      <c r="N113" s="110">
        <f>SUMIFS('Data Repository Table'!$J:$J,'Data Repository Table'!$C:$C,'Expenses Analysis'!$B113,'Data Repository Table'!$G:$G,'Expenses Analysis'!$D113,'Data Repository Table'!$D:$D,'Expenses Analysis'!N$104)</f>
        <v>5706377.70286752</v>
      </c>
      <c r="O113" s="110">
        <f>SUMIFS('Data Repository Table'!$J:$J,'Data Repository Table'!$C:$C,'Expenses Analysis'!$B113,'Data Repository Table'!$G:$G,'Expenses Analysis'!$D113,'Data Repository Table'!$D:$D,'Expenses Analysis'!O$104)</f>
        <v>6392536.8787341611</v>
      </c>
      <c r="P113" s="110">
        <f>SUMIFS('Data Repository Table'!$J:$J,'Data Repository Table'!$C:$C,'Expenses Analysis'!$B113,'Data Repository Table'!$G:$G,'Expenses Analysis'!$D113,'Data Repository Table'!$D:$D,'Expenses Analysis'!P$104)</f>
        <v>7305965.5068680011</v>
      </c>
      <c r="Q113" s="110">
        <f>SUMIFS('Data Repository Table'!$J:$J,'Data Repository Table'!$C:$C,'Expenses Analysis'!$B113,'Data Repository Table'!$G:$G,'Expenses Analysis'!$D113,'Data Repository Table'!$D:$D,'Expenses Analysis'!Q$104)</f>
        <v>3679732.47611424</v>
      </c>
      <c r="R113" s="127"/>
    </row>
    <row r="114" spans="1:18" s="137" customFormat="1" x14ac:dyDescent="0.2">
      <c r="A114" s="93" t="s">
        <v>138</v>
      </c>
      <c r="B114" s="93" t="s">
        <v>63</v>
      </c>
      <c r="C114" s="93" t="s">
        <v>136</v>
      </c>
      <c r="D114" s="93" t="s">
        <v>134</v>
      </c>
      <c r="E114" s="93" t="s">
        <v>135</v>
      </c>
      <c r="F114" s="110">
        <f>SUMIFS('Data Repository Table'!$J:$J,'Data Repository Table'!$C:$C,'Expenses Analysis'!$B114,'Data Repository Table'!$G:$G,'Expenses Analysis'!$D114,'Data Repository Table'!$D:$D,'Expenses Analysis'!F$104)</f>
        <v>6083771.6666048393</v>
      </c>
      <c r="G114" s="110">
        <f>SUMIFS('Data Repository Table'!$J:$J,'Data Repository Table'!$C:$C,'Expenses Analysis'!$B114,'Data Repository Table'!$G:$G,'Expenses Analysis'!$D114,'Data Repository Table'!$D:$D,'Expenses Analysis'!G$104)</f>
        <v>4858066.1974057183</v>
      </c>
      <c r="H114" s="110">
        <f>SUMIFS('Data Repository Table'!$J:$J,'Data Repository Table'!$C:$C,'Expenses Analysis'!$B114,'Data Repository Table'!$G:$G,'Expenses Analysis'!$D114,'Data Repository Table'!$D:$D,'Expenses Analysis'!H$104)</f>
        <v>6638733.3180167992</v>
      </c>
      <c r="I114" s="110">
        <f>SUMIFS('Data Repository Table'!$J:$J,'Data Repository Table'!$C:$C,'Expenses Analysis'!$B114,'Data Repository Table'!$G:$G,'Expenses Analysis'!$D114,'Data Repository Table'!$D:$D,'Expenses Analysis'!I$104)</f>
        <v>5457101.0211314987</v>
      </c>
      <c r="J114" s="110">
        <f>SUMIFS('Data Repository Table'!$J:$J,'Data Repository Table'!$C:$C,'Expenses Analysis'!$B114,'Data Repository Table'!$G:$G,'Expenses Analysis'!$D114,'Data Repository Table'!$D:$D,'Expenses Analysis'!J$104)</f>
        <v>4840370.5489805248</v>
      </c>
      <c r="K114" s="110">
        <f>SUMIFS('Data Repository Table'!$J:$J,'Data Repository Table'!$C:$C,'Expenses Analysis'!$B114,'Data Repository Table'!$G:$G,'Expenses Analysis'!$D114,'Data Repository Table'!$D:$D,'Expenses Analysis'!K$104)</f>
        <v>3489797.1661575749</v>
      </c>
      <c r="L114" s="110">
        <f>SUMIFS('Data Repository Table'!$J:$J,'Data Repository Table'!$C:$C,'Expenses Analysis'!$B114,'Data Repository Table'!$G:$G,'Expenses Analysis'!$D114,'Data Repository Table'!$D:$D,'Expenses Analysis'!L$104)</f>
        <v>3800570.8420718992</v>
      </c>
      <c r="M114" s="110">
        <f>SUMIFS('Data Repository Table'!$J:$J,'Data Repository Table'!$C:$C,'Expenses Analysis'!$B114,'Data Repository Table'!$G:$G,'Expenses Analysis'!$D114,'Data Repository Table'!$D:$D,'Expenses Analysis'!M$104)</f>
        <v>4172847.3364860998</v>
      </c>
      <c r="N114" s="110">
        <f>SUMIFS('Data Repository Table'!$J:$J,'Data Repository Table'!$C:$C,'Expenses Analysis'!$B114,'Data Repository Table'!$G:$G,'Expenses Analysis'!$D114,'Data Repository Table'!$D:$D,'Expenses Analysis'!N$104)</f>
        <v>4478481.3300961498</v>
      </c>
      <c r="O114" s="110">
        <f>SUMIFS('Data Repository Table'!$J:$J,'Data Repository Table'!$C:$C,'Expenses Analysis'!$B114,'Data Repository Table'!$G:$G,'Expenses Analysis'!$D114,'Data Repository Table'!$D:$D,'Expenses Analysis'!O$104)</f>
        <v>3399044.1141206799</v>
      </c>
      <c r="P114" s="110">
        <f>SUMIFS('Data Repository Table'!$J:$J,'Data Repository Table'!$C:$C,'Expenses Analysis'!$B114,'Data Repository Table'!$G:$G,'Expenses Analysis'!$D114,'Data Repository Table'!$D:$D,'Expenses Analysis'!P$104)</f>
        <v>4133310.0034365994</v>
      </c>
      <c r="Q114" s="110">
        <f>SUMIFS('Data Repository Table'!$J:$J,'Data Repository Table'!$C:$C,'Expenses Analysis'!$B114,'Data Repository Table'!$G:$G,'Expenses Analysis'!$D114,'Data Repository Table'!$D:$D,'Expenses Analysis'!Q$104)</f>
        <v>5614689.8621683344</v>
      </c>
      <c r="R114" s="127"/>
    </row>
    <row r="115" spans="1:18" x14ac:dyDescent="0.2">
      <c r="F115" s="110"/>
    </row>
    <row r="135" spans="1:22" ht="83.5" customHeight="1" x14ac:dyDescent="0.2">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row>
  </sheetData>
  <mergeCells count="17">
    <mergeCell ref="A78:V78"/>
    <mergeCell ref="A101:V101"/>
    <mergeCell ref="A102:O102"/>
    <mergeCell ref="A135:V135"/>
    <mergeCell ref="A97:V97"/>
    <mergeCell ref="A96:V96"/>
    <mergeCell ref="A98:V98"/>
    <mergeCell ref="A99:V99"/>
    <mergeCell ref="A100:V100"/>
    <mergeCell ref="A59:S59"/>
    <mergeCell ref="A4:T4"/>
    <mergeCell ref="A10:V10"/>
    <mergeCell ref="A12:W12"/>
    <mergeCell ref="A45:V45"/>
    <mergeCell ref="A46:W46"/>
    <mergeCell ref="A47:M47"/>
    <mergeCell ref="A11:H11"/>
  </mergeCells>
  <conditionalFormatting sqref="F16:Q23">
    <cfRule type="colorScale" priority="6">
      <colorScale>
        <cfvo type="min"/>
        <cfvo type="percentile" val="50"/>
        <cfvo type="max"/>
        <color rgb="FF5A8AC6"/>
        <color rgb="FFFCFCFF"/>
        <color rgb="FFF8696B"/>
      </colorScale>
    </cfRule>
  </conditionalFormatting>
  <conditionalFormatting sqref="F26:Q33">
    <cfRule type="colorScale" priority="3">
      <colorScale>
        <cfvo type="min"/>
        <cfvo type="percentile" val="50"/>
        <cfvo type="max"/>
        <color rgb="FF5A8AC6"/>
        <color rgb="FFFCFCFF"/>
        <color rgb="FFF8696B"/>
      </colorScale>
    </cfRule>
  </conditionalFormatting>
  <conditionalFormatting sqref="F36:Q43">
    <cfRule type="colorScale" priority="2">
      <colorScale>
        <cfvo type="min"/>
        <cfvo type="percentile" val="50"/>
        <cfvo type="max"/>
        <color rgb="FF5A8AC6"/>
        <color rgb="FFFCFCFF"/>
        <color rgb="FFF8696B"/>
      </colorScale>
    </cfRule>
  </conditionalFormatting>
  <conditionalFormatting sqref="F50:Q57">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zoomScaleNormal="80" workbookViewId="0">
      <selection activeCell="C13" sqref="C13:D13"/>
    </sheetView>
  </sheetViews>
  <sheetFormatPr baseColWidth="10" defaultColWidth="8.6640625" defaultRowHeight="14" x14ac:dyDescent="0.15"/>
  <cols>
    <col min="1" max="1" width="8.6640625" style="92"/>
    <col min="2" max="2" width="10.6640625" style="92" bestFit="1" customWidth="1"/>
    <col min="3" max="3" width="10.33203125" style="92" bestFit="1" customWidth="1"/>
    <col min="4" max="4" width="17.5" style="92" bestFit="1" customWidth="1"/>
    <col min="5" max="5" width="13.5" style="92" bestFit="1" customWidth="1"/>
    <col min="6" max="16" width="10.83203125" style="92" bestFit="1" customWidth="1"/>
    <col min="17" max="17" width="13.1640625" style="92" bestFit="1" customWidth="1"/>
    <col min="18" max="16384" width="8.6640625" style="92"/>
  </cols>
  <sheetData>
    <row r="1" spans="1:22" ht="18" x14ac:dyDescent="0.2">
      <c r="A1" s="94" t="s">
        <v>124</v>
      </c>
      <c r="B1" s="95"/>
    </row>
    <row r="2" spans="1:22" x14ac:dyDescent="0.15">
      <c r="A2" s="127" t="s">
        <v>125</v>
      </c>
      <c r="B2" s="127"/>
    </row>
    <row r="3" spans="1:22" x14ac:dyDescent="0.15">
      <c r="A3" s="127" t="s">
        <v>155</v>
      </c>
      <c r="B3" s="127"/>
    </row>
    <row r="4" spans="1:22" ht="55" customHeight="1" x14ac:dyDescent="0.15">
      <c r="A4" s="211" t="s">
        <v>148</v>
      </c>
      <c r="B4" s="214"/>
      <c r="C4" s="214"/>
      <c r="D4" s="214"/>
      <c r="E4" s="214"/>
      <c r="F4" s="214"/>
      <c r="G4" s="214"/>
      <c r="H4" s="214"/>
      <c r="I4" s="214"/>
      <c r="J4" s="214"/>
      <c r="K4" s="214"/>
      <c r="L4" s="214"/>
      <c r="M4" s="214"/>
      <c r="N4" s="214"/>
      <c r="O4" s="214"/>
      <c r="P4" s="214"/>
      <c r="Q4" s="214"/>
      <c r="R4" s="214"/>
    </row>
    <row r="5" spans="1:22" x14ac:dyDescent="0.15">
      <c r="A5" s="19"/>
      <c r="B5" s="127"/>
    </row>
    <row r="6" spans="1:22" x14ac:dyDescent="0.15">
      <c r="A6" s="19" t="s">
        <v>96</v>
      </c>
      <c r="B6" s="127"/>
    </row>
    <row r="7" spans="1:22" x14ac:dyDescent="0.15">
      <c r="A7" s="127"/>
      <c r="B7" s="127"/>
    </row>
    <row r="8" spans="1:22" x14ac:dyDescent="0.15">
      <c r="A8" s="92" t="s">
        <v>156</v>
      </c>
    </row>
    <row r="9" spans="1:22" x14ac:dyDescent="0.15">
      <c r="A9" s="92" t="s">
        <v>157</v>
      </c>
    </row>
    <row r="10" spans="1:22" x14ac:dyDescent="0.15">
      <c r="A10" s="92" t="s">
        <v>158</v>
      </c>
    </row>
    <row r="12" spans="1:22" s="128" customFormat="1" ht="69.5" customHeight="1" x14ac:dyDescent="0.2">
      <c r="A12" s="212" t="s">
        <v>161</v>
      </c>
      <c r="B12" s="213"/>
      <c r="C12" s="213"/>
      <c r="D12" s="213"/>
      <c r="E12" s="213"/>
      <c r="F12" s="213"/>
      <c r="G12" s="213"/>
      <c r="H12" s="213"/>
      <c r="I12" s="213"/>
      <c r="J12" s="213"/>
      <c r="K12" s="213"/>
      <c r="L12" s="213"/>
      <c r="M12" s="213"/>
      <c r="N12" s="213"/>
      <c r="O12" s="213"/>
      <c r="P12" s="213"/>
      <c r="Q12" s="213"/>
      <c r="R12" s="213"/>
      <c r="S12" s="213"/>
      <c r="T12" s="213"/>
      <c r="U12" s="213"/>
      <c r="V12" s="119"/>
    </row>
    <row r="13" spans="1:22" s="97" customFormat="1" x14ac:dyDescent="0.15">
      <c r="A13" s="98" t="s">
        <v>46</v>
      </c>
      <c r="B13" s="98" t="s">
        <v>99</v>
      </c>
      <c r="C13" s="98"/>
      <c r="D13" s="98"/>
      <c r="E13" s="115">
        <v>41456</v>
      </c>
      <c r="F13" s="115">
        <v>41487</v>
      </c>
      <c r="G13" s="115">
        <v>41518</v>
      </c>
      <c r="H13" s="115">
        <v>41548</v>
      </c>
      <c r="I13" s="115">
        <v>41579</v>
      </c>
      <c r="J13" s="115">
        <v>41609</v>
      </c>
      <c r="K13" s="115">
        <v>41640</v>
      </c>
      <c r="L13" s="115">
        <v>41671</v>
      </c>
      <c r="M13" s="115">
        <v>41699</v>
      </c>
      <c r="N13" s="115">
        <v>41730</v>
      </c>
      <c r="O13" s="115">
        <v>41760</v>
      </c>
      <c r="P13" s="115">
        <v>41791</v>
      </c>
      <c r="Q13" s="118" t="s">
        <v>21</v>
      </c>
    </row>
    <row r="14" spans="1:22" s="97" customFormat="1" x14ac:dyDescent="0.15">
      <c r="A14" s="98"/>
      <c r="B14" s="98"/>
      <c r="C14" s="98"/>
      <c r="D14" s="98"/>
      <c r="E14" s="117"/>
      <c r="F14" s="117"/>
      <c r="G14" s="117"/>
      <c r="H14" s="117"/>
      <c r="I14" s="117"/>
      <c r="J14" s="117"/>
      <c r="K14" s="117"/>
      <c r="L14" s="117"/>
      <c r="M14" s="117"/>
      <c r="N14" s="117"/>
      <c r="O14" s="117"/>
      <c r="P14" s="117"/>
      <c r="Q14" s="118"/>
    </row>
    <row r="15" spans="1:22" s="93" customFormat="1" ht="12" x14ac:dyDescent="0.15">
      <c r="A15" s="93" t="s">
        <v>51</v>
      </c>
      <c r="B15" s="93" t="s">
        <v>22</v>
      </c>
      <c r="E15" s="140"/>
      <c r="F15" s="140"/>
      <c r="G15" s="140"/>
      <c r="H15" s="140"/>
      <c r="I15" s="140"/>
      <c r="J15" s="140"/>
      <c r="K15" s="140"/>
      <c r="L15" s="140"/>
      <c r="M15" s="140"/>
      <c r="N15" s="140"/>
      <c r="O15" s="140"/>
      <c r="P15" s="140"/>
      <c r="Q15" s="140"/>
    </row>
    <row r="16" spans="1:22" s="93" customFormat="1" ht="12" x14ac:dyDescent="0.15">
      <c r="A16" s="93" t="s">
        <v>64</v>
      </c>
      <c r="B16" s="93" t="s">
        <v>22</v>
      </c>
      <c r="E16" s="140"/>
      <c r="F16" s="140"/>
      <c r="G16" s="140"/>
      <c r="H16" s="140"/>
      <c r="I16" s="140"/>
      <c r="J16" s="140"/>
      <c r="K16" s="140"/>
      <c r="L16" s="140"/>
      <c r="M16" s="140"/>
      <c r="N16" s="140"/>
      <c r="O16" s="140"/>
      <c r="P16" s="140"/>
      <c r="Q16" s="140"/>
    </row>
    <row r="17" spans="1:17" s="93" customFormat="1" ht="12" x14ac:dyDescent="0.15">
      <c r="A17" s="93" t="s">
        <v>63</v>
      </c>
      <c r="B17" s="93" t="s">
        <v>22</v>
      </c>
      <c r="E17" s="140"/>
      <c r="F17" s="140"/>
      <c r="G17" s="140"/>
      <c r="H17" s="140"/>
      <c r="I17" s="140"/>
      <c r="J17" s="140"/>
      <c r="K17" s="140"/>
      <c r="L17" s="140"/>
      <c r="M17" s="140"/>
      <c r="N17" s="140"/>
      <c r="O17" s="140"/>
      <c r="P17" s="140"/>
      <c r="Q17" s="140"/>
    </row>
    <row r="18" spans="1:17" s="100" customFormat="1" ht="12" x14ac:dyDescent="0.15">
      <c r="E18" s="142"/>
      <c r="F18" s="142"/>
      <c r="G18" s="142"/>
      <c r="H18" s="142"/>
      <c r="I18" s="142"/>
      <c r="J18" s="142"/>
      <c r="K18" s="142"/>
      <c r="L18" s="142"/>
      <c r="M18" s="142"/>
      <c r="N18" s="142"/>
      <c r="O18" s="142"/>
      <c r="P18" s="142"/>
      <c r="Q18" s="142"/>
    </row>
    <row r="19" spans="1:17" x14ac:dyDescent="0.15">
      <c r="A19" s="93" t="s">
        <v>51</v>
      </c>
      <c r="B19" s="93" t="s">
        <v>136</v>
      </c>
      <c r="E19" s="140"/>
      <c r="F19" s="140"/>
      <c r="G19" s="140"/>
      <c r="H19" s="140"/>
      <c r="I19" s="140"/>
      <c r="J19" s="140"/>
      <c r="K19" s="140"/>
      <c r="L19" s="140"/>
      <c r="M19" s="140"/>
      <c r="N19" s="140"/>
      <c r="O19" s="140"/>
      <c r="P19" s="140"/>
      <c r="Q19" s="140"/>
    </row>
    <row r="20" spans="1:17" x14ac:dyDescent="0.15">
      <c r="A20" s="93" t="s">
        <v>64</v>
      </c>
      <c r="B20" s="93" t="s">
        <v>136</v>
      </c>
      <c r="E20" s="140"/>
      <c r="F20" s="140"/>
      <c r="G20" s="140"/>
      <c r="H20" s="140"/>
      <c r="I20" s="140"/>
      <c r="J20" s="140"/>
      <c r="K20" s="140"/>
      <c r="L20" s="140"/>
      <c r="M20" s="140"/>
      <c r="N20" s="140"/>
      <c r="O20" s="140"/>
      <c r="P20" s="140"/>
      <c r="Q20" s="140"/>
    </row>
    <row r="21" spans="1:17" x14ac:dyDescent="0.15">
      <c r="A21" s="93" t="s">
        <v>63</v>
      </c>
      <c r="B21" s="93" t="s">
        <v>136</v>
      </c>
      <c r="E21" s="140"/>
      <c r="F21" s="140"/>
      <c r="G21" s="140"/>
      <c r="H21" s="140"/>
      <c r="I21" s="140"/>
      <c r="J21" s="140"/>
      <c r="K21" s="140"/>
      <c r="L21" s="140"/>
      <c r="M21" s="140"/>
      <c r="N21" s="140"/>
      <c r="O21" s="140"/>
      <c r="P21" s="140"/>
      <c r="Q21" s="140"/>
    </row>
    <row r="22" spans="1:17" s="97" customFormat="1" x14ac:dyDescent="0.15">
      <c r="E22" s="143"/>
      <c r="F22" s="143"/>
      <c r="G22" s="143"/>
      <c r="H22" s="143"/>
      <c r="I22" s="143"/>
      <c r="J22" s="143"/>
      <c r="K22" s="143"/>
      <c r="L22" s="143"/>
      <c r="M22" s="143"/>
      <c r="N22" s="143"/>
      <c r="O22" s="143"/>
      <c r="P22" s="143"/>
      <c r="Q22" s="143"/>
    </row>
    <row r="23" spans="1:17" x14ac:dyDescent="0.15">
      <c r="A23" s="93" t="s">
        <v>51</v>
      </c>
      <c r="B23" s="93" t="s">
        <v>15</v>
      </c>
      <c r="E23" s="140"/>
      <c r="F23" s="140"/>
      <c r="G23" s="140"/>
      <c r="H23" s="140"/>
      <c r="I23" s="140"/>
      <c r="J23" s="140"/>
      <c r="K23" s="140"/>
      <c r="L23" s="140"/>
      <c r="M23" s="140"/>
      <c r="N23" s="140"/>
      <c r="O23" s="140"/>
      <c r="P23" s="140"/>
      <c r="Q23" s="140"/>
    </row>
    <row r="24" spans="1:17" x14ac:dyDescent="0.15">
      <c r="A24" s="93" t="s">
        <v>64</v>
      </c>
      <c r="B24" s="93" t="s">
        <v>15</v>
      </c>
      <c r="E24" s="140"/>
      <c r="F24" s="140"/>
      <c r="G24" s="140"/>
      <c r="H24" s="140"/>
      <c r="I24" s="140"/>
      <c r="J24" s="140"/>
      <c r="K24" s="140"/>
      <c r="L24" s="140"/>
      <c r="M24" s="140"/>
      <c r="N24" s="140"/>
      <c r="O24" s="140"/>
      <c r="P24" s="140"/>
      <c r="Q24" s="140"/>
    </row>
    <row r="25" spans="1:17" x14ac:dyDescent="0.15">
      <c r="A25" s="93" t="s">
        <v>63</v>
      </c>
      <c r="B25" s="93" t="s">
        <v>15</v>
      </c>
      <c r="E25" s="140"/>
      <c r="F25" s="140"/>
      <c r="G25" s="140"/>
      <c r="H25" s="140"/>
      <c r="I25" s="140"/>
      <c r="J25" s="140"/>
      <c r="K25" s="140"/>
      <c r="L25" s="140"/>
      <c r="M25" s="140"/>
      <c r="N25" s="140"/>
      <c r="O25" s="140"/>
      <c r="P25" s="140"/>
      <c r="Q25" s="140"/>
    </row>
    <row r="26" spans="1:17" x14ac:dyDescent="0.15">
      <c r="E26" s="141"/>
      <c r="F26" s="141"/>
      <c r="G26" s="141"/>
      <c r="H26" s="141"/>
      <c r="I26" s="141"/>
      <c r="J26" s="141"/>
      <c r="K26" s="141"/>
      <c r="L26" s="141"/>
      <c r="M26" s="141"/>
      <c r="N26" s="141"/>
      <c r="O26" s="141"/>
      <c r="P26" s="141"/>
      <c r="Q26" s="141"/>
    </row>
    <row r="51" spans="1:22" s="136" customFormat="1" ht="20" customHeight="1" x14ac:dyDescent="0.2">
      <c r="A51" s="135"/>
      <c r="B51" s="26"/>
      <c r="C51" s="26"/>
      <c r="D51" s="26"/>
      <c r="E51" s="26"/>
      <c r="F51" s="26"/>
      <c r="G51" s="26"/>
      <c r="H51" s="26"/>
      <c r="I51" s="26"/>
      <c r="J51" s="26"/>
      <c r="K51" s="26"/>
      <c r="L51" s="26"/>
      <c r="M51" s="26"/>
      <c r="N51" s="26"/>
      <c r="O51" s="26"/>
      <c r="P51" s="26"/>
    </row>
    <row r="52" spans="1:22" s="128" customFormat="1" ht="140.5" customHeight="1" x14ac:dyDescent="0.2">
      <c r="A52" s="212" t="s">
        <v>174</v>
      </c>
      <c r="B52" s="213"/>
      <c r="C52" s="213"/>
      <c r="D52" s="213"/>
      <c r="E52" s="213"/>
      <c r="F52" s="213"/>
      <c r="G52" s="213"/>
      <c r="H52" s="213"/>
      <c r="I52" s="213"/>
      <c r="J52" s="213"/>
      <c r="K52" s="213"/>
      <c r="L52" s="213"/>
      <c r="M52" s="213"/>
      <c r="N52" s="213"/>
      <c r="O52" s="213"/>
      <c r="P52" s="213"/>
      <c r="Q52" s="213"/>
      <c r="R52" s="213"/>
      <c r="S52" s="213"/>
      <c r="T52" s="213"/>
      <c r="U52" s="213"/>
      <c r="V52" s="119"/>
    </row>
    <row r="54" spans="1:22" s="97" customFormat="1" x14ac:dyDescent="0.15">
      <c r="A54" s="98" t="s">
        <v>46</v>
      </c>
      <c r="B54" s="98" t="s">
        <v>99</v>
      </c>
      <c r="C54" s="98" t="s">
        <v>19</v>
      </c>
      <c r="D54" s="98" t="s">
        <v>20</v>
      </c>
      <c r="E54" s="115">
        <v>41456</v>
      </c>
      <c r="F54" s="115">
        <v>41487</v>
      </c>
      <c r="G54" s="115">
        <v>41518</v>
      </c>
      <c r="H54" s="115">
        <v>41548</v>
      </c>
      <c r="I54" s="115">
        <v>41579</v>
      </c>
      <c r="J54" s="115">
        <v>41609</v>
      </c>
      <c r="K54" s="115">
        <v>41640</v>
      </c>
      <c r="L54" s="115">
        <v>41671</v>
      </c>
      <c r="M54" s="115">
        <v>41699</v>
      </c>
      <c r="N54" s="115">
        <v>41730</v>
      </c>
      <c r="O54" s="115">
        <v>41760</v>
      </c>
      <c r="P54" s="115">
        <v>41791</v>
      </c>
      <c r="Q54" s="118" t="s">
        <v>21</v>
      </c>
    </row>
    <row r="55" spans="1:22" s="97" customFormat="1" x14ac:dyDescent="0.15">
      <c r="A55" s="98"/>
      <c r="B55" s="98"/>
      <c r="C55" s="98"/>
      <c r="D55" s="98"/>
      <c r="E55" s="117"/>
      <c r="F55" s="117"/>
      <c r="G55" s="117"/>
      <c r="H55" s="117"/>
      <c r="I55" s="117"/>
      <c r="J55" s="117"/>
      <c r="K55" s="117"/>
      <c r="L55" s="117"/>
      <c r="M55" s="117"/>
      <c r="N55" s="117"/>
      <c r="O55" s="117"/>
      <c r="P55" s="117"/>
      <c r="Q55" s="118"/>
    </row>
    <row r="56" spans="1:22" x14ac:dyDescent="0.15">
      <c r="A56" s="93" t="s">
        <v>51</v>
      </c>
      <c r="B56" s="93" t="s">
        <v>15</v>
      </c>
      <c r="E56" s="144"/>
      <c r="F56" s="144"/>
      <c r="G56" s="144"/>
      <c r="H56" s="144"/>
      <c r="I56" s="144"/>
      <c r="J56" s="144"/>
      <c r="K56" s="144"/>
      <c r="L56" s="144"/>
      <c r="M56" s="144"/>
      <c r="N56" s="144"/>
      <c r="O56" s="144"/>
      <c r="P56" s="144"/>
      <c r="Q56" s="144"/>
    </row>
    <row r="57" spans="1:22" x14ac:dyDescent="0.15">
      <c r="A57" s="93" t="s">
        <v>64</v>
      </c>
      <c r="B57" s="93" t="s">
        <v>15</v>
      </c>
      <c r="E57" s="144"/>
      <c r="F57" s="144"/>
      <c r="G57" s="144"/>
      <c r="H57" s="144"/>
      <c r="I57" s="144"/>
      <c r="J57" s="144"/>
      <c r="K57" s="144"/>
      <c r="L57" s="144"/>
      <c r="M57" s="144"/>
      <c r="N57" s="144"/>
      <c r="O57" s="144"/>
      <c r="P57" s="144"/>
      <c r="Q57" s="144"/>
    </row>
    <row r="58" spans="1:22" x14ac:dyDescent="0.15">
      <c r="A58" s="93" t="s">
        <v>63</v>
      </c>
      <c r="B58" s="93" t="s">
        <v>15</v>
      </c>
      <c r="E58" s="144"/>
      <c r="F58" s="144"/>
      <c r="G58" s="144"/>
      <c r="H58" s="144"/>
      <c r="I58" s="144"/>
      <c r="J58" s="144"/>
      <c r="K58" s="144"/>
      <c r="L58" s="144"/>
      <c r="M58" s="144"/>
      <c r="N58" s="144"/>
      <c r="O58" s="144"/>
      <c r="P58" s="144"/>
      <c r="Q58" s="144"/>
    </row>
  </sheetData>
  <mergeCells count="3">
    <mergeCell ref="A4:R4"/>
    <mergeCell ref="A12:U12"/>
    <mergeCell ref="A52:U52"/>
  </mergeCells>
  <conditionalFormatting sqref="E23:P25">
    <cfRule type="colorScale" priority="6">
      <colorScale>
        <cfvo type="min"/>
        <cfvo type="percentile" val="50"/>
        <cfvo type="max"/>
        <color rgb="FFF8696B"/>
        <color rgb="FFFCFCFF"/>
        <color rgb="FF5A8AC6"/>
      </colorScale>
    </cfRule>
  </conditionalFormatting>
  <conditionalFormatting sqref="Q23:Q25">
    <cfRule type="colorScale" priority="5">
      <colorScale>
        <cfvo type="min"/>
        <cfvo type="percentile" val="50"/>
        <cfvo type="max"/>
        <color rgb="FFF8696B"/>
        <color rgb="FFFCFCFF"/>
        <color rgb="FF5A8AC6"/>
      </colorScale>
    </cfRule>
  </conditionalFormatting>
  <conditionalFormatting sqref="E15:P17">
    <cfRule type="colorScale" priority="4">
      <colorScale>
        <cfvo type="min"/>
        <cfvo type="percentile" val="50"/>
        <cfvo type="max"/>
        <color rgb="FFF8696B"/>
        <color rgb="FFFCFCFF"/>
        <color rgb="FF5A8AC6"/>
      </colorScale>
    </cfRule>
  </conditionalFormatting>
  <conditionalFormatting sqref="E19:P21">
    <cfRule type="colorScale" priority="3">
      <colorScale>
        <cfvo type="min"/>
        <cfvo type="percentile" val="50"/>
        <cfvo type="max"/>
        <color rgb="FF5A8AC6"/>
        <color rgb="FFFCFCFF"/>
        <color rgb="FFF8696B"/>
      </colorScale>
    </cfRule>
  </conditionalFormatting>
  <conditionalFormatting sqref="Q15:Q17">
    <cfRule type="colorScale" priority="2">
      <colorScale>
        <cfvo type="min"/>
        <cfvo type="percentile" val="50"/>
        <cfvo type="max"/>
        <color rgb="FFF8696B"/>
        <color rgb="FFFCFCFF"/>
        <color rgb="FF5A8AC6"/>
      </colorScale>
    </cfRule>
  </conditionalFormatting>
  <conditionalFormatting sqref="Q19:Q2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baseColWidth="10" defaultColWidth="14.5" defaultRowHeight="15" customHeight="1" x14ac:dyDescent="0.15"/>
  <cols>
    <col min="1" max="14" width="26.83203125" style="18" customWidth="1"/>
    <col min="15" max="22" width="8.6640625" style="18" customWidth="1"/>
    <col min="23" max="16384" width="14.5" style="18"/>
  </cols>
  <sheetData>
    <row r="1" spans="1:22" s="21" customFormat="1" ht="42.75" customHeight="1" x14ac:dyDescent="0.25">
      <c r="A1" s="220" t="s">
        <v>48</v>
      </c>
      <c r="B1" s="221"/>
      <c r="C1" s="221"/>
      <c r="D1" s="221"/>
      <c r="E1" s="221"/>
      <c r="F1" s="46"/>
      <c r="G1" s="46"/>
      <c r="H1" s="46"/>
      <c r="I1" s="46"/>
      <c r="J1" s="46"/>
      <c r="K1" s="46"/>
      <c r="L1" s="46"/>
      <c r="M1" s="46"/>
      <c r="N1" s="46"/>
      <c r="O1" s="46"/>
      <c r="P1" s="46"/>
      <c r="Q1" s="46"/>
      <c r="R1" s="46"/>
      <c r="S1" s="46"/>
      <c r="T1" s="46"/>
      <c r="U1" s="46"/>
      <c r="V1" s="46"/>
    </row>
    <row r="2" spans="1:22" ht="119.5" customHeight="1" x14ac:dyDescent="0.2">
      <c r="A2" s="222" t="s">
        <v>49</v>
      </c>
      <c r="B2" s="223"/>
      <c r="C2" s="223"/>
      <c r="D2" s="223"/>
      <c r="E2" s="223"/>
      <c r="F2" s="223"/>
      <c r="G2" s="223"/>
      <c r="H2" s="223"/>
      <c r="I2" s="223"/>
      <c r="J2" s="223"/>
      <c r="K2" s="223"/>
      <c r="L2" s="16"/>
      <c r="M2" s="16"/>
      <c r="N2" s="16"/>
      <c r="O2" s="16"/>
      <c r="P2" s="16"/>
      <c r="Q2" s="16"/>
      <c r="R2" s="16"/>
      <c r="S2" s="16"/>
      <c r="T2" s="16"/>
      <c r="U2" s="16"/>
      <c r="V2" s="16"/>
    </row>
    <row r="3" spans="1:22" ht="12.75" customHeight="1" x14ac:dyDescent="0.2">
      <c r="A3" s="49"/>
      <c r="B3" s="16"/>
      <c r="C3" s="16"/>
      <c r="D3" s="16"/>
      <c r="E3" s="16"/>
      <c r="F3" s="16"/>
      <c r="G3" s="16"/>
      <c r="H3" s="16"/>
      <c r="I3" s="16"/>
      <c r="J3" s="16"/>
      <c r="K3" s="16"/>
      <c r="L3" s="16"/>
      <c r="M3" s="16"/>
      <c r="N3" s="16"/>
      <c r="O3" s="16"/>
      <c r="P3" s="16"/>
      <c r="Q3" s="16"/>
      <c r="R3" s="16"/>
      <c r="S3" s="16"/>
      <c r="T3" s="16"/>
      <c r="U3" s="16"/>
      <c r="V3" s="16"/>
    </row>
    <row r="4" spans="1:22" s="21" customFormat="1" ht="72" customHeight="1" x14ac:dyDescent="0.2">
      <c r="A4" s="217" t="s">
        <v>50</v>
      </c>
      <c r="B4" s="200"/>
      <c r="C4" s="200"/>
      <c r="D4" s="200"/>
      <c r="E4" s="200"/>
      <c r="F4" s="200"/>
      <c r="G4" s="200"/>
      <c r="H4" s="200"/>
      <c r="I4" s="200"/>
      <c r="J4" s="200"/>
      <c r="K4" s="28"/>
      <c r="L4" s="28"/>
      <c r="M4" s="28"/>
      <c r="N4" s="28"/>
      <c r="O4" s="28"/>
      <c r="P4" s="28"/>
      <c r="Q4" s="28"/>
      <c r="R4" s="28"/>
      <c r="S4" s="28"/>
      <c r="T4" s="28"/>
      <c r="U4" s="28"/>
      <c r="V4" s="28"/>
    </row>
    <row r="5" spans="1:22" s="21" customFormat="1" ht="20.5" customHeight="1" x14ac:dyDescent="0.2">
      <c r="A5" s="53"/>
      <c r="B5" s="27"/>
      <c r="C5" s="27"/>
      <c r="D5" s="27"/>
      <c r="E5" s="27"/>
      <c r="F5" s="27"/>
      <c r="G5" s="27"/>
      <c r="H5" s="27"/>
      <c r="I5" s="27"/>
      <c r="J5" s="27"/>
      <c r="K5" s="28"/>
      <c r="L5" s="28"/>
      <c r="M5" s="28"/>
      <c r="N5" s="28"/>
      <c r="O5" s="28"/>
      <c r="P5" s="28"/>
      <c r="Q5" s="28"/>
      <c r="R5" s="28"/>
      <c r="S5" s="28"/>
      <c r="T5" s="28"/>
      <c r="U5" s="28"/>
      <c r="V5" s="28"/>
    </row>
    <row r="6" spans="1:22" s="200" customFormat="1" ht="13" customHeight="1" x14ac:dyDescent="0.2">
      <c r="A6" s="217" t="s">
        <v>53</v>
      </c>
    </row>
    <row r="7" spans="1:22" s="21" customFormat="1" ht="30" customHeight="1" x14ac:dyDescent="0.2">
      <c r="A7" s="40" t="s">
        <v>25</v>
      </c>
      <c r="B7" s="28"/>
      <c r="C7" s="28"/>
      <c r="D7" s="28"/>
      <c r="E7" s="28"/>
      <c r="F7" s="28"/>
      <c r="G7" s="28"/>
      <c r="H7" s="28"/>
      <c r="I7" s="28"/>
      <c r="J7" s="28"/>
      <c r="K7" s="28"/>
      <c r="L7" s="28"/>
      <c r="M7" s="28"/>
      <c r="N7" s="28"/>
      <c r="O7" s="28"/>
      <c r="P7" s="28"/>
      <c r="Q7" s="28"/>
      <c r="R7" s="28"/>
      <c r="S7" s="28"/>
      <c r="T7" s="28"/>
      <c r="U7" s="28"/>
      <c r="V7" s="28"/>
    </row>
    <row r="8" spans="1:22" s="21" customFormat="1" ht="12.75" customHeight="1" x14ac:dyDescent="0.15">
      <c r="A8" s="50" t="s">
        <v>24</v>
      </c>
      <c r="B8" s="51"/>
      <c r="C8" s="31" t="s">
        <v>1</v>
      </c>
      <c r="D8" s="31" t="s">
        <v>2</v>
      </c>
      <c r="E8" s="31" t="s">
        <v>3</v>
      </c>
      <c r="F8" s="31" t="s">
        <v>4</v>
      </c>
      <c r="G8" s="31" t="s">
        <v>5</v>
      </c>
      <c r="H8" s="31" t="s">
        <v>6</v>
      </c>
      <c r="I8" s="31" t="s">
        <v>7</v>
      </c>
      <c r="J8" s="31" t="s">
        <v>8</v>
      </c>
      <c r="K8" s="31" t="s">
        <v>9</v>
      </c>
      <c r="L8" s="31" t="s">
        <v>10</v>
      </c>
      <c r="M8" s="31" t="s">
        <v>11</v>
      </c>
      <c r="N8" s="31" t="s">
        <v>12</v>
      </c>
      <c r="O8" s="28"/>
      <c r="P8" s="28"/>
      <c r="Q8" s="28"/>
      <c r="R8" s="28"/>
      <c r="S8" s="28"/>
      <c r="T8" s="28"/>
      <c r="U8" s="28"/>
      <c r="V8" s="28"/>
    </row>
    <row r="9" spans="1:22" s="54" customFormat="1" ht="12.75" customHeight="1" x14ac:dyDescent="0.15">
      <c r="A9" s="23" t="s">
        <v>13</v>
      </c>
      <c r="B9" s="6" t="s">
        <v>22</v>
      </c>
      <c r="C9" s="83" t="e">
        <f>SUMIFS(#REF!,#REF!,'Variance Analysis'!$B9,#REF!,'Variance Analysis'!$A9)</f>
        <v>#REF!</v>
      </c>
      <c r="D9" s="83" t="e">
        <f>SUMIFS(#REF!,#REF!,'Variance Analysis'!$B9,#REF!,'Variance Analysis'!$A9)</f>
        <v>#REF!</v>
      </c>
      <c r="E9" s="83" t="e">
        <f>SUMIFS(#REF!,#REF!,'Variance Analysis'!$B9,#REF!,'Variance Analysis'!$A9)</f>
        <v>#REF!</v>
      </c>
      <c r="F9" s="83" t="e">
        <f>SUMIFS(#REF!,#REF!,'Variance Analysis'!$B9,#REF!,'Variance Analysis'!$A9)</f>
        <v>#REF!</v>
      </c>
      <c r="G9" s="83" t="e">
        <f>SUMIFS(#REF!,#REF!,'Variance Analysis'!$B9,#REF!,'Variance Analysis'!$A9)</f>
        <v>#REF!</v>
      </c>
      <c r="H9" s="83" t="e">
        <f>SUMIFS(#REF!,#REF!,'Variance Analysis'!$B9,#REF!,'Variance Analysis'!$A9)</f>
        <v>#REF!</v>
      </c>
      <c r="I9" s="83" t="e">
        <f>SUMIFS(#REF!,#REF!,'Variance Analysis'!$B9,#REF!,'Variance Analysis'!$A9)</f>
        <v>#REF!</v>
      </c>
      <c r="J9" s="83" t="e">
        <f>SUMIFS(#REF!,#REF!,'Variance Analysis'!$B9,#REF!,'Variance Analysis'!$A9)</f>
        <v>#REF!</v>
      </c>
      <c r="K9" s="83" t="e">
        <f>SUMIFS(#REF!,#REF!,'Variance Analysis'!$B9,#REF!,'Variance Analysis'!$A9)</f>
        <v>#REF!</v>
      </c>
      <c r="L9" s="83" t="e">
        <f>SUMIFS(#REF!,#REF!,'Variance Analysis'!$B9,#REF!,'Variance Analysis'!$A9)</f>
        <v>#REF!</v>
      </c>
      <c r="M9" s="83" t="e">
        <f>SUMIFS(#REF!,#REF!,'Variance Analysis'!$B9,#REF!,'Variance Analysis'!$A9)</f>
        <v>#REF!</v>
      </c>
      <c r="N9" s="83" t="e">
        <f>SUMIFS(#REF!,#REF!,'Variance Analysis'!$B9,#REF!,'Variance Analysis'!$A9)</f>
        <v>#REF!</v>
      </c>
      <c r="O9" s="24"/>
      <c r="P9" s="24"/>
      <c r="Q9" s="24"/>
      <c r="R9" s="24"/>
      <c r="S9" s="24"/>
      <c r="T9" s="24"/>
      <c r="U9" s="24"/>
      <c r="V9" s="24"/>
    </row>
    <row r="10" spans="1:22" s="54" customFormat="1" ht="12.75" customHeight="1" x14ac:dyDescent="0.15">
      <c r="A10" s="23" t="s">
        <v>13</v>
      </c>
      <c r="B10" s="23" t="s">
        <v>47</v>
      </c>
      <c r="C10" s="83" t="e">
        <f>SUMIFS(#REF!,#REF!,'Variance Analysis'!$B10,#REF!,'Variance Analysis'!$A10)</f>
        <v>#REF!</v>
      </c>
      <c r="D10" s="83" t="e">
        <f>SUMIFS(#REF!,#REF!,'Variance Analysis'!$B10,#REF!,'Variance Analysis'!$A10)</f>
        <v>#REF!</v>
      </c>
      <c r="E10" s="83" t="e">
        <f>SUMIFS(#REF!,#REF!,'Variance Analysis'!$B10,#REF!,'Variance Analysis'!$A10)</f>
        <v>#REF!</v>
      </c>
      <c r="F10" s="83" t="e">
        <f>SUMIFS(#REF!,#REF!,'Variance Analysis'!$B10,#REF!,'Variance Analysis'!$A10)</f>
        <v>#REF!</v>
      </c>
      <c r="G10" s="83" t="e">
        <f>SUMIFS(#REF!,#REF!,'Variance Analysis'!$B10,#REF!,'Variance Analysis'!$A10)</f>
        <v>#REF!</v>
      </c>
      <c r="H10" s="83" t="e">
        <f>SUMIFS(#REF!,#REF!,'Variance Analysis'!$B10,#REF!,'Variance Analysis'!$A10)</f>
        <v>#REF!</v>
      </c>
      <c r="I10" s="83" t="e">
        <f>SUMIFS(#REF!,#REF!,'Variance Analysis'!$B10,#REF!,'Variance Analysis'!$A10)</f>
        <v>#REF!</v>
      </c>
      <c r="J10" s="83" t="e">
        <f>SUMIFS(#REF!,#REF!,'Variance Analysis'!$B10,#REF!,'Variance Analysis'!$A10)</f>
        <v>#REF!</v>
      </c>
      <c r="K10" s="83" t="e">
        <f>SUMIFS(#REF!,#REF!,'Variance Analysis'!$B10,#REF!,'Variance Analysis'!$A10)</f>
        <v>#REF!</v>
      </c>
      <c r="L10" s="83" t="e">
        <f>SUMIFS(#REF!,#REF!,'Variance Analysis'!$B10,#REF!,'Variance Analysis'!$A10)</f>
        <v>#REF!</v>
      </c>
      <c r="M10" s="83" t="e">
        <f>SUMIFS(#REF!,#REF!,'Variance Analysis'!$B10,#REF!,'Variance Analysis'!$A10)</f>
        <v>#REF!</v>
      </c>
      <c r="N10" s="83" t="e">
        <f>SUMIFS(#REF!,#REF!,'Variance Analysis'!$B10,#REF!,'Variance Analysis'!$A10)</f>
        <v>#REF!</v>
      </c>
      <c r="O10" s="24"/>
      <c r="P10" s="24"/>
      <c r="Q10" s="24"/>
      <c r="R10" s="24"/>
      <c r="S10" s="24"/>
      <c r="T10" s="24"/>
      <c r="U10" s="24"/>
      <c r="V10" s="24"/>
    </row>
    <row r="11" spans="1:22" s="54" customFormat="1" ht="12.75" customHeight="1" x14ac:dyDescent="0.15">
      <c r="A11" s="23" t="s">
        <v>13</v>
      </c>
      <c r="B11" s="23" t="s">
        <v>16</v>
      </c>
      <c r="C11" s="83" t="e">
        <f>SUMIFS(#REF!,#REF!,'Variance Analysis'!$B11,#REF!,'Variance Analysis'!$A11)</f>
        <v>#REF!</v>
      </c>
      <c r="D11" s="83" t="e">
        <f>SUMIFS(#REF!,#REF!,'Variance Analysis'!$B11,#REF!,'Variance Analysis'!$A11)</f>
        <v>#REF!</v>
      </c>
      <c r="E11" s="83" t="e">
        <f>SUMIFS(#REF!,#REF!,'Variance Analysis'!$B11,#REF!,'Variance Analysis'!$A11)</f>
        <v>#REF!</v>
      </c>
      <c r="F11" s="83" t="e">
        <f>SUMIFS(#REF!,#REF!,'Variance Analysis'!$B11,#REF!,'Variance Analysis'!$A11)</f>
        <v>#REF!</v>
      </c>
      <c r="G11" s="83" t="e">
        <f>SUMIFS(#REF!,#REF!,'Variance Analysis'!$B11,#REF!,'Variance Analysis'!$A11)</f>
        <v>#REF!</v>
      </c>
      <c r="H11" s="83" t="e">
        <f>SUMIFS(#REF!,#REF!,'Variance Analysis'!$B11,#REF!,'Variance Analysis'!$A11)</f>
        <v>#REF!</v>
      </c>
      <c r="I11" s="83" t="e">
        <f>SUMIFS(#REF!,#REF!,'Variance Analysis'!$B11,#REF!,'Variance Analysis'!$A11)</f>
        <v>#REF!</v>
      </c>
      <c r="J11" s="83" t="e">
        <f>SUMIFS(#REF!,#REF!,'Variance Analysis'!$B11,#REF!,'Variance Analysis'!$A11)</f>
        <v>#REF!</v>
      </c>
      <c r="K11" s="83" t="e">
        <f>SUMIFS(#REF!,#REF!,'Variance Analysis'!$B11,#REF!,'Variance Analysis'!$A11)</f>
        <v>#REF!</v>
      </c>
      <c r="L11" s="83" t="e">
        <f>SUMIFS(#REF!,#REF!,'Variance Analysis'!$B11,#REF!,'Variance Analysis'!$A11)</f>
        <v>#REF!</v>
      </c>
      <c r="M11" s="83" t="e">
        <f>SUMIFS(#REF!,#REF!,'Variance Analysis'!$B11,#REF!,'Variance Analysis'!$A11)</f>
        <v>#REF!</v>
      </c>
      <c r="N11" s="83" t="e">
        <f>SUMIFS(#REF!,#REF!,'Variance Analysis'!$B11,#REF!,'Variance Analysis'!$A11)</f>
        <v>#REF!</v>
      </c>
      <c r="O11" s="24"/>
      <c r="P11" s="24"/>
      <c r="Q11" s="24"/>
      <c r="R11" s="24"/>
      <c r="S11" s="24"/>
      <c r="T11" s="24"/>
      <c r="U11" s="24"/>
      <c r="V11" s="24"/>
    </row>
    <row r="12" spans="1:22" s="54" customFormat="1" ht="12.75" customHeight="1" x14ac:dyDescent="0.15">
      <c r="A12" s="23" t="s">
        <v>13</v>
      </c>
      <c r="B12" s="23" t="s">
        <v>52</v>
      </c>
      <c r="C12" s="83" t="e">
        <f>SUMIFS(#REF!,#REF!,$A$12)</f>
        <v>#REF!</v>
      </c>
      <c r="D12" s="83" t="e">
        <f>SUMIFS(#REF!,#REF!,$A$12)</f>
        <v>#REF!</v>
      </c>
      <c r="E12" s="83" t="e">
        <f>SUMIFS(#REF!,#REF!,$A$12)</f>
        <v>#REF!</v>
      </c>
      <c r="F12" s="83" t="e">
        <f>SUMIFS(#REF!,#REF!,$A$12)</f>
        <v>#REF!</v>
      </c>
      <c r="G12" s="83" t="e">
        <f>SUMIFS(#REF!,#REF!,$A$12)</f>
        <v>#REF!</v>
      </c>
      <c r="H12" s="83" t="e">
        <f>SUMIFS(#REF!,#REF!,$A$12)</f>
        <v>#REF!</v>
      </c>
      <c r="I12" s="83" t="e">
        <f>SUMIFS(#REF!,#REF!,$A$12)</f>
        <v>#REF!</v>
      </c>
      <c r="J12" s="83" t="e">
        <f>SUMIFS(#REF!,#REF!,$A$12)</f>
        <v>#REF!</v>
      </c>
      <c r="K12" s="83" t="e">
        <f>SUMIFS(#REF!,#REF!,$A$12)</f>
        <v>#REF!</v>
      </c>
      <c r="L12" s="83" t="e">
        <f>SUMIFS(#REF!,#REF!,$A$12)</f>
        <v>#REF!</v>
      </c>
      <c r="M12" s="83" t="e">
        <f>SUMIFS(#REF!,#REF!,$A$12)</f>
        <v>#REF!</v>
      </c>
      <c r="N12" s="83" t="e">
        <f>SUMIFS(#REF!,#REF!,$A$12)</f>
        <v>#REF!</v>
      </c>
      <c r="O12" s="24"/>
      <c r="P12" s="24"/>
      <c r="Q12" s="24"/>
      <c r="R12" s="24"/>
      <c r="S12" s="24"/>
      <c r="T12" s="24"/>
      <c r="U12" s="24"/>
      <c r="V12" s="24"/>
    </row>
    <row r="13" spans="1:22" s="54" customFormat="1" ht="12.75" customHeight="1" x14ac:dyDescent="0.15">
      <c r="A13" s="23" t="s">
        <v>17</v>
      </c>
      <c r="B13" s="23" t="s">
        <v>22</v>
      </c>
      <c r="C13" s="83" t="e">
        <f>SUMIFS(#REF!,#REF!,'Variance Analysis'!$B13,#REF!,'Variance Analysis'!$A13)</f>
        <v>#REF!</v>
      </c>
      <c r="D13" s="83" t="e">
        <f>SUMIFS(#REF!,#REF!,'Variance Analysis'!$B13,#REF!,'Variance Analysis'!$A13)</f>
        <v>#REF!</v>
      </c>
      <c r="E13" s="83" t="e">
        <f>SUMIFS(#REF!,#REF!,'Variance Analysis'!$B13,#REF!,'Variance Analysis'!$A13)</f>
        <v>#REF!</v>
      </c>
      <c r="F13" s="83" t="e">
        <f>SUMIFS(#REF!,#REF!,'Variance Analysis'!$B13,#REF!,'Variance Analysis'!$A13)</f>
        <v>#REF!</v>
      </c>
      <c r="G13" s="83" t="e">
        <f>SUMIFS(#REF!,#REF!,'Variance Analysis'!$B13,#REF!,'Variance Analysis'!$A13)</f>
        <v>#REF!</v>
      </c>
      <c r="H13" s="83" t="e">
        <f>SUMIFS(#REF!,#REF!,'Variance Analysis'!$B13,#REF!,'Variance Analysis'!$A13)</f>
        <v>#REF!</v>
      </c>
      <c r="I13" s="83" t="e">
        <f>SUMIFS(#REF!,#REF!,'Variance Analysis'!$B13,#REF!,'Variance Analysis'!$A13)</f>
        <v>#REF!</v>
      </c>
      <c r="J13" s="83" t="e">
        <f>SUMIFS(#REF!,#REF!,'Variance Analysis'!$B13,#REF!,'Variance Analysis'!$A13)</f>
        <v>#REF!</v>
      </c>
      <c r="K13" s="83" t="e">
        <f>SUMIFS(#REF!,#REF!,'Variance Analysis'!$B13,#REF!,'Variance Analysis'!$A13)</f>
        <v>#REF!</v>
      </c>
      <c r="L13" s="83" t="e">
        <f>SUMIFS(#REF!,#REF!,'Variance Analysis'!$B13,#REF!,'Variance Analysis'!$A13)</f>
        <v>#REF!</v>
      </c>
      <c r="M13" s="83" t="e">
        <f>SUMIFS(#REF!,#REF!,'Variance Analysis'!$B13,#REF!,'Variance Analysis'!$A13)</f>
        <v>#REF!</v>
      </c>
      <c r="N13" s="83" t="e">
        <f>SUMIFS(#REF!,#REF!,'Variance Analysis'!$B13,#REF!,'Variance Analysis'!$A13)</f>
        <v>#REF!</v>
      </c>
      <c r="O13" s="24"/>
      <c r="P13" s="24"/>
      <c r="Q13" s="24"/>
      <c r="R13" s="24"/>
      <c r="S13" s="24"/>
      <c r="T13" s="24"/>
      <c r="U13" s="24"/>
      <c r="V13" s="24"/>
    </row>
    <row r="14" spans="1:22" s="54" customFormat="1" ht="12.75" customHeight="1" x14ac:dyDescent="0.15">
      <c r="A14" s="23" t="s">
        <v>17</v>
      </c>
      <c r="B14" s="23" t="s">
        <v>47</v>
      </c>
      <c r="C14" s="83" t="e">
        <f>SUMIFS(#REF!,#REF!,'Variance Analysis'!$B14,#REF!,'Variance Analysis'!$A14)</f>
        <v>#REF!</v>
      </c>
      <c r="D14" s="83" t="e">
        <f>SUMIFS(#REF!,#REF!,'Variance Analysis'!$B14,#REF!,'Variance Analysis'!$A14)</f>
        <v>#REF!</v>
      </c>
      <c r="E14" s="83" t="e">
        <f>SUMIFS(#REF!,#REF!,'Variance Analysis'!$B14,#REF!,'Variance Analysis'!$A14)</f>
        <v>#REF!</v>
      </c>
      <c r="F14" s="83" t="e">
        <f>SUMIFS(#REF!,#REF!,'Variance Analysis'!$B14,#REF!,'Variance Analysis'!$A14)</f>
        <v>#REF!</v>
      </c>
      <c r="G14" s="83" t="e">
        <f>SUMIFS(#REF!,#REF!,'Variance Analysis'!$B14,#REF!,'Variance Analysis'!$A14)</f>
        <v>#REF!</v>
      </c>
      <c r="H14" s="83" t="e">
        <f>SUMIFS(#REF!,#REF!,'Variance Analysis'!$B14,#REF!,'Variance Analysis'!$A14)</f>
        <v>#REF!</v>
      </c>
      <c r="I14" s="83" t="e">
        <f>SUMIFS(#REF!,#REF!,'Variance Analysis'!$B14,#REF!,'Variance Analysis'!$A14)</f>
        <v>#REF!</v>
      </c>
      <c r="J14" s="83" t="e">
        <f>SUMIFS(#REF!,#REF!,'Variance Analysis'!$B14,#REF!,'Variance Analysis'!$A14)</f>
        <v>#REF!</v>
      </c>
      <c r="K14" s="83" t="e">
        <f>SUMIFS(#REF!,#REF!,'Variance Analysis'!$B14,#REF!,'Variance Analysis'!$A14)</f>
        <v>#REF!</v>
      </c>
      <c r="L14" s="83" t="e">
        <f>SUMIFS(#REF!,#REF!,'Variance Analysis'!$B14,#REF!,'Variance Analysis'!$A14)</f>
        <v>#REF!</v>
      </c>
      <c r="M14" s="83" t="e">
        <f>SUMIFS(#REF!,#REF!,'Variance Analysis'!$B14,#REF!,'Variance Analysis'!$A14)</f>
        <v>#REF!</v>
      </c>
      <c r="N14" s="83" t="e">
        <f>SUMIFS(#REF!,#REF!,'Variance Analysis'!$B14,#REF!,'Variance Analysis'!$A14)</f>
        <v>#REF!</v>
      </c>
      <c r="O14" s="24"/>
      <c r="P14" s="24"/>
      <c r="Q14" s="24"/>
      <c r="R14" s="24"/>
      <c r="S14" s="24"/>
      <c r="T14" s="24"/>
      <c r="U14" s="24"/>
      <c r="V14" s="24"/>
    </row>
    <row r="15" spans="1:22" s="54" customFormat="1" ht="12.75" customHeight="1" x14ac:dyDescent="0.15">
      <c r="A15" s="23" t="s">
        <v>17</v>
      </c>
      <c r="B15" s="23" t="s">
        <v>16</v>
      </c>
      <c r="C15" s="83" t="e">
        <f>SUMIFS(#REF!,#REF!,'Variance Analysis'!$B15,#REF!,'Variance Analysis'!$A15)</f>
        <v>#REF!</v>
      </c>
      <c r="D15" s="83" t="e">
        <f>SUMIFS(#REF!,#REF!,'Variance Analysis'!$B15,#REF!,'Variance Analysis'!$A15)</f>
        <v>#REF!</v>
      </c>
      <c r="E15" s="83" t="e">
        <f>SUMIFS(#REF!,#REF!,'Variance Analysis'!$B15,#REF!,'Variance Analysis'!$A15)</f>
        <v>#REF!</v>
      </c>
      <c r="F15" s="83" t="e">
        <f>SUMIFS(#REF!,#REF!,'Variance Analysis'!$B15,#REF!,'Variance Analysis'!$A15)</f>
        <v>#REF!</v>
      </c>
      <c r="G15" s="83" t="e">
        <f>SUMIFS(#REF!,#REF!,'Variance Analysis'!$B15,#REF!,'Variance Analysis'!$A15)</f>
        <v>#REF!</v>
      </c>
      <c r="H15" s="83" t="e">
        <f>SUMIFS(#REF!,#REF!,'Variance Analysis'!$B15,#REF!,'Variance Analysis'!$A15)</f>
        <v>#REF!</v>
      </c>
      <c r="I15" s="83" t="e">
        <f>SUMIFS(#REF!,#REF!,'Variance Analysis'!$B15,#REF!,'Variance Analysis'!$A15)</f>
        <v>#REF!</v>
      </c>
      <c r="J15" s="83" t="e">
        <f>SUMIFS(#REF!,#REF!,'Variance Analysis'!$B15,#REF!,'Variance Analysis'!$A15)</f>
        <v>#REF!</v>
      </c>
      <c r="K15" s="83" t="e">
        <f>SUMIFS(#REF!,#REF!,'Variance Analysis'!$B15,#REF!,'Variance Analysis'!$A15)</f>
        <v>#REF!</v>
      </c>
      <c r="L15" s="83" t="e">
        <f>SUMIFS(#REF!,#REF!,'Variance Analysis'!$B15,#REF!,'Variance Analysis'!$A15)</f>
        <v>#REF!</v>
      </c>
      <c r="M15" s="83" t="e">
        <f>SUMIFS(#REF!,#REF!,'Variance Analysis'!$B15,#REF!,'Variance Analysis'!$A15)</f>
        <v>#REF!</v>
      </c>
      <c r="N15" s="83" t="e">
        <f>SUMIFS(#REF!,#REF!,'Variance Analysis'!$B15,#REF!,'Variance Analysis'!$A15)</f>
        <v>#REF!</v>
      </c>
      <c r="O15" s="24"/>
      <c r="P15" s="24"/>
      <c r="Q15" s="24"/>
      <c r="R15" s="24"/>
      <c r="S15" s="24"/>
      <c r="T15" s="24"/>
      <c r="U15" s="24"/>
      <c r="V15" s="24"/>
    </row>
    <row r="16" spans="1:22" s="54" customFormat="1" ht="12.75" customHeight="1" x14ac:dyDescent="0.15">
      <c r="A16" s="23" t="s">
        <v>17</v>
      </c>
      <c r="B16" s="23" t="s">
        <v>52</v>
      </c>
      <c r="C16" s="83" t="e">
        <f>SUMIFS(#REF!,#REF!,$A$16)</f>
        <v>#REF!</v>
      </c>
      <c r="D16" s="83" t="e">
        <f>SUMIFS(#REF!,#REF!,$A$16)</f>
        <v>#REF!</v>
      </c>
      <c r="E16" s="83" t="e">
        <f>SUMIFS(#REF!,#REF!,$A$16)</f>
        <v>#REF!</v>
      </c>
      <c r="F16" s="83" t="e">
        <f>SUMIFS(#REF!,#REF!,$A$16)</f>
        <v>#REF!</v>
      </c>
      <c r="G16" s="83" t="e">
        <f>SUMIFS(#REF!,#REF!,$A$16)</f>
        <v>#REF!</v>
      </c>
      <c r="H16" s="83" t="e">
        <f>SUMIFS(#REF!,#REF!,$A$16)</f>
        <v>#REF!</v>
      </c>
      <c r="I16" s="83" t="e">
        <f>SUMIFS(#REF!,#REF!,$A$16)</f>
        <v>#REF!</v>
      </c>
      <c r="J16" s="83" t="e">
        <f>SUMIFS(#REF!,#REF!,$A$16)</f>
        <v>#REF!</v>
      </c>
      <c r="K16" s="83" t="e">
        <f>SUMIFS(#REF!,#REF!,$A$16)</f>
        <v>#REF!</v>
      </c>
      <c r="L16" s="83" t="e">
        <f>SUMIFS(#REF!,#REF!,$A$16)</f>
        <v>#REF!</v>
      </c>
      <c r="M16" s="83" t="e">
        <f>SUMIFS(#REF!,#REF!,$A$16)</f>
        <v>#REF!</v>
      </c>
      <c r="N16" s="83" t="e">
        <f>SUMIFS(#REF!,#REF!,$A$16)</f>
        <v>#REF!</v>
      </c>
      <c r="O16" s="24"/>
      <c r="P16" s="24"/>
      <c r="Q16" s="24"/>
      <c r="R16" s="24"/>
      <c r="S16" s="24"/>
      <c r="T16" s="24"/>
      <c r="U16" s="24"/>
      <c r="V16" s="24"/>
    </row>
    <row r="17" spans="1:22" s="54" customFormat="1" ht="12.75" customHeight="1" x14ac:dyDescent="0.15">
      <c r="A17" s="23" t="s">
        <v>18</v>
      </c>
      <c r="B17" s="23" t="s">
        <v>22</v>
      </c>
      <c r="C17" s="83" t="e">
        <f>SUMIFS(#REF!,#REF!,'Variance Analysis'!$B17,#REF!,'Variance Analysis'!$A17)</f>
        <v>#REF!</v>
      </c>
      <c r="D17" s="83" t="e">
        <f>SUMIFS(#REF!,#REF!,'Variance Analysis'!$B17,#REF!,'Variance Analysis'!$A17)</f>
        <v>#REF!</v>
      </c>
      <c r="E17" s="83" t="e">
        <f>SUMIFS(#REF!,#REF!,'Variance Analysis'!$B17,#REF!,'Variance Analysis'!$A17)</f>
        <v>#REF!</v>
      </c>
      <c r="F17" s="83" t="e">
        <f>SUMIFS(#REF!,#REF!,'Variance Analysis'!$B17,#REF!,'Variance Analysis'!$A17)</f>
        <v>#REF!</v>
      </c>
      <c r="G17" s="83" t="e">
        <f>SUMIFS(#REF!,#REF!,'Variance Analysis'!$B17,#REF!,'Variance Analysis'!$A17)</f>
        <v>#REF!</v>
      </c>
      <c r="H17" s="83" t="e">
        <f>SUMIFS(#REF!,#REF!,'Variance Analysis'!$B17,#REF!,'Variance Analysis'!$A17)</f>
        <v>#REF!</v>
      </c>
      <c r="I17" s="83" t="e">
        <f>SUMIFS(#REF!,#REF!,'Variance Analysis'!$B17,#REF!,'Variance Analysis'!$A17)</f>
        <v>#REF!</v>
      </c>
      <c r="J17" s="83" t="e">
        <f>SUMIFS(#REF!,#REF!,'Variance Analysis'!$B17,#REF!,'Variance Analysis'!$A17)</f>
        <v>#REF!</v>
      </c>
      <c r="K17" s="83" t="e">
        <f>SUMIFS(#REF!,#REF!,'Variance Analysis'!$B17,#REF!,'Variance Analysis'!$A17)</f>
        <v>#REF!</v>
      </c>
      <c r="L17" s="83" t="e">
        <f>SUMIFS(#REF!,#REF!,'Variance Analysis'!$B17,#REF!,'Variance Analysis'!$A17)</f>
        <v>#REF!</v>
      </c>
      <c r="M17" s="83" t="e">
        <f>SUMIFS(#REF!,#REF!,'Variance Analysis'!$B17,#REF!,'Variance Analysis'!$A17)</f>
        <v>#REF!</v>
      </c>
      <c r="N17" s="83" t="e">
        <f>SUMIFS(#REF!,#REF!,'Variance Analysis'!$B17,#REF!,'Variance Analysis'!$A17)</f>
        <v>#REF!</v>
      </c>
      <c r="O17" s="24"/>
      <c r="P17" s="24"/>
      <c r="Q17" s="24"/>
      <c r="R17" s="24"/>
      <c r="S17" s="24"/>
      <c r="T17" s="24"/>
      <c r="U17" s="24"/>
      <c r="V17" s="24"/>
    </row>
    <row r="18" spans="1:22" s="54" customFormat="1" ht="12.75" customHeight="1" x14ac:dyDescent="0.15">
      <c r="A18" s="23" t="s">
        <v>18</v>
      </c>
      <c r="B18" s="23" t="s">
        <v>47</v>
      </c>
      <c r="C18" s="83" t="e">
        <f>SUMIFS(#REF!,#REF!,'Variance Analysis'!$B18,#REF!,'Variance Analysis'!$A18)</f>
        <v>#REF!</v>
      </c>
      <c r="D18" s="83" t="e">
        <f>SUMIFS(#REF!,#REF!,'Variance Analysis'!$B18,#REF!,'Variance Analysis'!$A18)</f>
        <v>#REF!</v>
      </c>
      <c r="E18" s="83" t="e">
        <f>SUMIFS(#REF!,#REF!,'Variance Analysis'!$B18,#REF!,'Variance Analysis'!$A18)</f>
        <v>#REF!</v>
      </c>
      <c r="F18" s="83" t="e">
        <f>SUMIFS(#REF!,#REF!,'Variance Analysis'!$B18,#REF!,'Variance Analysis'!$A18)</f>
        <v>#REF!</v>
      </c>
      <c r="G18" s="83" t="e">
        <f>SUMIFS(#REF!,#REF!,'Variance Analysis'!$B18,#REF!,'Variance Analysis'!$A18)</f>
        <v>#REF!</v>
      </c>
      <c r="H18" s="83" t="e">
        <f>SUMIFS(#REF!,#REF!,'Variance Analysis'!$B18,#REF!,'Variance Analysis'!$A18)</f>
        <v>#REF!</v>
      </c>
      <c r="I18" s="83" t="e">
        <f>SUMIFS(#REF!,#REF!,'Variance Analysis'!$B18,#REF!,'Variance Analysis'!$A18)</f>
        <v>#REF!</v>
      </c>
      <c r="J18" s="83" t="e">
        <f>SUMIFS(#REF!,#REF!,'Variance Analysis'!$B18,#REF!,'Variance Analysis'!$A18)</f>
        <v>#REF!</v>
      </c>
      <c r="K18" s="83" t="e">
        <f>SUMIFS(#REF!,#REF!,'Variance Analysis'!$B18,#REF!,'Variance Analysis'!$A18)</f>
        <v>#REF!</v>
      </c>
      <c r="L18" s="83" t="e">
        <f>SUMIFS(#REF!,#REF!,'Variance Analysis'!$B18,#REF!,'Variance Analysis'!$A18)</f>
        <v>#REF!</v>
      </c>
      <c r="M18" s="83" t="e">
        <f>SUMIFS(#REF!,#REF!,'Variance Analysis'!$B18,#REF!,'Variance Analysis'!$A18)</f>
        <v>#REF!</v>
      </c>
      <c r="N18" s="83" t="e">
        <f>SUMIFS(#REF!,#REF!,'Variance Analysis'!$B18,#REF!,'Variance Analysis'!$A18)</f>
        <v>#REF!</v>
      </c>
      <c r="O18" s="24"/>
      <c r="P18" s="24"/>
      <c r="Q18" s="24"/>
      <c r="R18" s="24"/>
      <c r="S18" s="24"/>
      <c r="T18" s="24"/>
      <c r="U18" s="24"/>
      <c r="V18" s="24"/>
    </row>
    <row r="19" spans="1:22" s="54" customFormat="1" ht="12.75" customHeight="1" x14ac:dyDescent="0.15">
      <c r="A19" s="23" t="s">
        <v>18</v>
      </c>
      <c r="B19" s="23" t="s">
        <v>16</v>
      </c>
      <c r="C19" s="83" t="e">
        <f>SUMIFS(#REF!,#REF!,'Variance Analysis'!$B19,#REF!,'Variance Analysis'!$A19)</f>
        <v>#REF!</v>
      </c>
      <c r="D19" s="83" t="e">
        <f>SUMIFS(#REF!,#REF!,'Variance Analysis'!$B19,#REF!,'Variance Analysis'!$A19)</f>
        <v>#REF!</v>
      </c>
      <c r="E19" s="83" t="e">
        <f>SUMIFS(#REF!,#REF!,'Variance Analysis'!$B19,#REF!,'Variance Analysis'!$A19)</f>
        <v>#REF!</v>
      </c>
      <c r="F19" s="83" t="e">
        <f>SUMIFS(#REF!,#REF!,'Variance Analysis'!$B19,#REF!,'Variance Analysis'!$A19)</f>
        <v>#REF!</v>
      </c>
      <c r="G19" s="83" t="e">
        <f>SUMIFS(#REF!,#REF!,'Variance Analysis'!$B19,#REF!,'Variance Analysis'!$A19)</f>
        <v>#REF!</v>
      </c>
      <c r="H19" s="83" t="e">
        <f>SUMIFS(#REF!,#REF!,'Variance Analysis'!$B19,#REF!,'Variance Analysis'!$A19)</f>
        <v>#REF!</v>
      </c>
      <c r="I19" s="83" t="e">
        <f>SUMIFS(#REF!,#REF!,'Variance Analysis'!$B19,#REF!,'Variance Analysis'!$A19)</f>
        <v>#REF!</v>
      </c>
      <c r="J19" s="83" t="e">
        <f>SUMIFS(#REF!,#REF!,'Variance Analysis'!$B19,#REF!,'Variance Analysis'!$A19)</f>
        <v>#REF!</v>
      </c>
      <c r="K19" s="83" t="e">
        <f>SUMIFS(#REF!,#REF!,'Variance Analysis'!$B19,#REF!,'Variance Analysis'!$A19)</f>
        <v>#REF!</v>
      </c>
      <c r="L19" s="83" t="e">
        <f>SUMIFS(#REF!,#REF!,'Variance Analysis'!$B19,#REF!,'Variance Analysis'!$A19)</f>
        <v>#REF!</v>
      </c>
      <c r="M19" s="83" t="e">
        <f>SUMIFS(#REF!,#REF!,'Variance Analysis'!$B19,#REF!,'Variance Analysis'!$A19)</f>
        <v>#REF!</v>
      </c>
      <c r="N19" s="83" t="e">
        <f>SUMIFS(#REF!,#REF!,'Variance Analysis'!$B19,#REF!,'Variance Analysis'!$A19)</f>
        <v>#REF!</v>
      </c>
      <c r="O19" s="24"/>
      <c r="P19" s="24"/>
      <c r="Q19" s="24"/>
      <c r="R19" s="24"/>
      <c r="S19" s="24"/>
      <c r="T19" s="24"/>
      <c r="U19" s="24"/>
      <c r="V19" s="24"/>
    </row>
    <row r="20" spans="1:22" s="54" customFormat="1" ht="12.75" customHeight="1" x14ac:dyDescent="0.15">
      <c r="A20" s="23" t="s">
        <v>18</v>
      </c>
      <c r="B20" s="23" t="s">
        <v>52</v>
      </c>
      <c r="C20" s="83" t="e">
        <f>SUMIFS(#REF!,#REF!,$A$20)</f>
        <v>#REF!</v>
      </c>
      <c r="D20" s="83" t="e">
        <f>SUMIFS(#REF!,#REF!,$A$20)</f>
        <v>#REF!</v>
      </c>
      <c r="E20" s="83" t="e">
        <f>SUMIFS(#REF!,#REF!,$A$20)</f>
        <v>#REF!</v>
      </c>
      <c r="F20" s="83" t="e">
        <f>SUMIFS(#REF!,#REF!,$A$20)</f>
        <v>#REF!</v>
      </c>
      <c r="G20" s="83" t="e">
        <f>SUMIFS(#REF!,#REF!,$A$20)</f>
        <v>#REF!</v>
      </c>
      <c r="H20" s="83" t="e">
        <f>SUMIFS(#REF!,#REF!,$A$20)</f>
        <v>#REF!</v>
      </c>
      <c r="I20" s="83" t="e">
        <f>SUMIFS(#REF!,#REF!,$A$20)</f>
        <v>#REF!</v>
      </c>
      <c r="J20" s="83" t="e">
        <f>SUMIFS(#REF!,#REF!,$A$20)</f>
        <v>#REF!</v>
      </c>
      <c r="K20" s="83" t="e">
        <f>SUMIFS(#REF!,#REF!,$A$20)</f>
        <v>#REF!</v>
      </c>
      <c r="L20" s="83" t="e">
        <f>SUMIFS(#REF!,#REF!,$A$20)</f>
        <v>#REF!</v>
      </c>
      <c r="M20" s="83" t="e">
        <f>SUMIFS(#REF!,#REF!,$A$20)</f>
        <v>#REF!</v>
      </c>
      <c r="N20" s="83" t="e">
        <f>SUMIFS(#REF!,#REF!,$A$20)</f>
        <v>#REF!</v>
      </c>
      <c r="O20" s="24"/>
      <c r="P20" s="24"/>
      <c r="Q20" s="24"/>
      <c r="R20" s="24"/>
      <c r="S20" s="24"/>
      <c r="T20" s="24"/>
      <c r="U20" s="24"/>
      <c r="V20" s="24"/>
    </row>
    <row r="21" spans="1:22" s="54" customFormat="1" ht="12.75" customHeight="1" x14ac:dyDescent="0.15">
      <c r="A21" s="23" t="s">
        <v>24</v>
      </c>
      <c r="B21" s="23" t="s">
        <v>22</v>
      </c>
      <c r="C21" s="82" t="e">
        <f>SUMIFS(C$9:C$20,$B$9:$B$20,$B21)</f>
        <v>#REF!</v>
      </c>
      <c r="D21" s="82" t="e">
        <f>SUMIFS(D$9:D$20,$B$9:$B$20,$B21)</f>
        <v>#REF!</v>
      </c>
      <c r="E21" s="82" t="e">
        <f t="shared" ref="E21:N21" si="0">SUMIFS(E$9:E$20,$B$9:$B$20,$B21)</f>
        <v>#REF!</v>
      </c>
      <c r="F21" s="82" t="e">
        <f t="shared" si="0"/>
        <v>#REF!</v>
      </c>
      <c r="G21" s="82" t="e">
        <f t="shared" si="0"/>
        <v>#REF!</v>
      </c>
      <c r="H21" s="82" t="e">
        <f t="shared" si="0"/>
        <v>#REF!</v>
      </c>
      <c r="I21" s="82" t="e">
        <f t="shared" si="0"/>
        <v>#REF!</v>
      </c>
      <c r="J21" s="82" t="e">
        <f t="shared" si="0"/>
        <v>#REF!</v>
      </c>
      <c r="K21" s="82" t="e">
        <f t="shared" si="0"/>
        <v>#REF!</v>
      </c>
      <c r="L21" s="82" t="e">
        <f t="shared" si="0"/>
        <v>#REF!</v>
      </c>
      <c r="M21" s="82" t="e">
        <f t="shared" si="0"/>
        <v>#REF!</v>
      </c>
      <c r="N21" s="82" t="e">
        <f t="shared" si="0"/>
        <v>#REF!</v>
      </c>
      <c r="O21" s="24"/>
      <c r="P21" s="24"/>
      <c r="Q21" s="24"/>
      <c r="R21" s="24"/>
      <c r="S21" s="24"/>
      <c r="T21" s="24"/>
      <c r="U21" s="24"/>
      <c r="V21" s="24"/>
    </row>
    <row r="22" spans="1:22" s="54" customFormat="1" ht="12.75" customHeight="1" x14ac:dyDescent="0.15">
      <c r="A22" s="23" t="s">
        <v>24</v>
      </c>
      <c r="B22" s="23" t="s">
        <v>47</v>
      </c>
      <c r="C22" s="82" t="e">
        <f t="shared" ref="C22:N24" si="1">SUMIFS(C$9:C$20,$B$9:$B$20,$B22)</f>
        <v>#REF!</v>
      </c>
      <c r="D22" s="82" t="e">
        <f t="shared" si="1"/>
        <v>#REF!</v>
      </c>
      <c r="E22" s="82" t="e">
        <f t="shared" si="1"/>
        <v>#REF!</v>
      </c>
      <c r="F22" s="82" t="e">
        <f t="shared" si="1"/>
        <v>#REF!</v>
      </c>
      <c r="G22" s="82" t="e">
        <f t="shared" si="1"/>
        <v>#REF!</v>
      </c>
      <c r="H22" s="82" t="e">
        <f t="shared" si="1"/>
        <v>#REF!</v>
      </c>
      <c r="I22" s="82" t="e">
        <f t="shared" si="1"/>
        <v>#REF!</v>
      </c>
      <c r="J22" s="82" t="e">
        <f t="shared" si="1"/>
        <v>#REF!</v>
      </c>
      <c r="K22" s="82" t="e">
        <f t="shared" si="1"/>
        <v>#REF!</v>
      </c>
      <c r="L22" s="82" t="e">
        <f t="shared" si="1"/>
        <v>#REF!</v>
      </c>
      <c r="M22" s="82" t="e">
        <f t="shared" si="1"/>
        <v>#REF!</v>
      </c>
      <c r="N22" s="82" t="e">
        <f t="shared" si="1"/>
        <v>#REF!</v>
      </c>
      <c r="O22" s="24"/>
      <c r="P22" s="24"/>
      <c r="Q22" s="24"/>
      <c r="R22" s="24"/>
      <c r="S22" s="24"/>
      <c r="T22" s="24"/>
      <c r="U22" s="24"/>
      <c r="V22" s="24"/>
    </row>
    <row r="23" spans="1:22" s="54" customFormat="1" ht="12.75" customHeight="1" x14ac:dyDescent="0.15">
      <c r="A23" s="23" t="s">
        <v>24</v>
      </c>
      <c r="B23" s="23" t="s">
        <v>16</v>
      </c>
      <c r="C23" s="82" t="e">
        <f t="shared" si="1"/>
        <v>#REF!</v>
      </c>
      <c r="D23" s="82" t="e">
        <f t="shared" si="1"/>
        <v>#REF!</v>
      </c>
      <c r="E23" s="82" t="e">
        <f t="shared" si="1"/>
        <v>#REF!</v>
      </c>
      <c r="F23" s="82" t="e">
        <f t="shared" si="1"/>
        <v>#REF!</v>
      </c>
      <c r="G23" s="82" t="e">
        <f t="shared" si="1"/>
        <v>#REF!</v>
      </c>
      <c r="H23" s="82" t="e">
        <f t="shared" si="1"/>
        <v>#REF!</v>
      </c>
      <c r="I23" s="82" t="e">
        <f t="shared" si="1"/>
        <v>#REF!</v>
      </c>
      <c r="J23" s="82" t="e">
        <f t="shared" si="1"/>
        <v>#REF!</v>
      </c>
      <c r="K23" s="82" t="e">
        <f t="shared" si="1"/>
        <v>#REF!</v>
      </c>
      <c r="L23" s="82" t="e">
        <f t="shared" si="1"/>
        <v>#REF!</v>
      </c>
      <c r="M23" s="82" t="e">
        <f t="shared" si="1"/>
        <v>#REF!</v>
      </c>
      <c r="N23" s="82" t="e">
        <f t="shared" si="1"/>
        <v>#REF!</v>
      </c>
      <c r="O23" s="24"/>
      <c r="P23" s="24"/>
      <c r="Q23" s="24"/>
      <c r="R23" s="24"/>
      <c r="S23" s="24"/>
      <c r="T23" s="24"/>
      <c r="U23" s="24"/>
      <c r="V23" s="24"/>
    </row>
    <row r="24" spans="1:22" s="54" customFormat="1" ht="12.75" customHeight="1" x14ac:dyDescent="0.15">
      <c r="A24" s="23" t="s">
        <v>24</v>
      </c>
      <c r="B24" s="55" t="s">
        <v>52</v>
      </c>
      <c r="C24" s="82" t="e">
        <f t="shared" si="1"/>
        <v>#REF!</v>
      </c>
      <c r="D24" s="82" t="e">
        <f t="shared" si="1"/>
        <v>#REF!</v>
      </c>
      <c r="E24" s="82" t="e">
        <f t="shared" si="1"/>
        <v>#REF!</v>
      </c>
      <c r="F24" s="82" t="e">
        <f t="shared" si="1"/>
        <v>#REF!</v>
      </c>
      <c r="G24" s="82" t="e">
        <f t="shared" si="1"/>
        <v>#REF!</v>
      </c>
      <c r="H24" s="82" t="e">
        <f t="shared" si="1"/>
        <v>#REF!</v>
      </c>
      <c r="I24" s="82" t="e">
        <f t="shared" si="1"/>
        <v>#REF!</v>
      </c>
      <c r="J24" s="82" t="e">
        <f t="shared" si="1"/>
        <v>#REF!</v>
      </c>
      <c r="K24" s="82" t="e">
        <f t="shared" si="1"/>
        <v>#REF!</v>
      </c>
      <c r="L24" s="82" t="e">
        <f t="shared" si="1"/>
        <v>#REF!</v>
      </c>
      <c r="M24" s="82" t="e">
        <f t="shared" si="1"/>
        <v>#REF!</v>
      </c>
      <c r="N24" s="82" t="e">
        <f t="shared" si="1"/>
        <v>#REF!</v>
      </c>
      <c r="O24" s="55"/>
      <c r="P24" s="55"/>
      <c r="Q24" s="55"/>
      <c r="R24" s="55"/>
      <c r="S24" s="55"/>
      <c r="T24" s="55"/>
      <c r="U24" s="55"/>
      <c r="V24" s="55"/>
    </row>
    <row r="25" spans="1:22" s="21" customFormat="1" ht="27.75" customHeight="1" x14ac:dyDescent="0.2">
      <c r="A25" s="40" t="s">
        <v>26</v>
      </c>
      <c r="B25" s="28"/>
      <c r="C25" s="28"/>
      <c r="D25" s="28"/>
      <c r="E25" s="28"/>
      <c r="F25" s="28"/>
      <c r="G25" s="28"/>
      <c r="H25" s="28"/>
      <c r="I25" s="28"/>
      <c r="J25" s="28"/>
      <c r="K25" s="28"/>
      <c r="L25" s="28"/>
      <c r="M25" s="28"/>
      <c r="N25" s="28"/>
      <c r="O25" s="28"/>
      <c r="P25" s="28"/>
      <c r="Q25" s="28"/>
      <c r="R25" s="28"/>
      <c r="S25" s="28"/>
      <c r="T25" s="28"/>
      <c r="U25" s="28"/>
      <c r="V25" s="28"/>
    </row>
    <row r="26" spans="1:22" s="21" customFormat="1" ht="58" customHeight="1" x14ac:dyDescent="0.2">
      <c r="A26" s="217" t="s">
        <v>54</v>
      </c>
      <c r="B26" s="200"/>
      <c r="C26" s="200"/>
      <c r="D26" s="200"/>
      <c r="E26" s="200"/>
      <c r="F26" s="200"/>
      <c r="G26" s="200"/>
      <c r="H26" s="200"/>
      <c r="I26" s="200"/>
      <c r="J26" s="200"/>
      <c r="K26" s="200"/>
      <c r="L26" s="28"/>
      <c r="M26" s="28"/>
      <c r="N26" s="28"/>
      <c r="O26" s="28"/>
      <c r="P26" s="28"/>
      <c r="Q26" s="28"/>
      <c r="R26" s="28"/>
      <c r="S26" s="28"/>
      <c r="T26" s="28"/>
      <c r="U26" s="28"/>
      <c r="V26" s="28"/>
    </row>
    <row r="27" spans="1:22" s="20" customFormat="1" ht="15" customHeight="1" x14ac:dyDescent="0.15"/>
    <row r="28" spans="1:22" s="200" customFormat="1" ht="13" customHeight="1" x14ac:dyDescent="0.2">
      <c r="A28" s="217" t="s">
        <v>55</v>
      </c>
    </row>
    <row r="29" spans="1:22" ht="27.75" customHeight="1" x14ac:dyDescent="0.2">
      <c r="A29" s="56" t="s">
        <v>24</v>
      </c>
      <c r="B29" s="51"/>
      <c r="C29" s="31" t="s">
        <v>1</v>
      </c>
      <c r="D29" s="31" t="s">
        <v>2</v>
      </c>
      <c r="E29" s="31" t="s">
        <v>3</v>
      </c>
      <c r="F29" s="31" t="s">
        <v>4</v>
      </c>
      <c r="G29" s="31" t="s">
        <v>5</v>
      </c>
      <c r="H29" s="31" t="s">
        <v>6</v>
      </c>
      <c r="I29" s="31" t="s">
        <v>7</v>
      </c>
      <c r="J29" s="31" t="s">
        <v>8</v>
      </c>
      <c r="K29" s="31" t="s">
        <v>9</v>
      </c>
      <c r="L29" s="31" t="s">
        <v>10</v>
      </c>
      <c r="M29" s="31" t="s">
        <v>11</v>
      </c>
      <c r="N29" s="31" t="s">
        <v>12</v>
      </c>
      <c r="O29" s="16"/>
      <c r="P29" s="16"/>
      <c r="Q29" s="16"/>
      <c r="R29" s="16"/>
      <c r="S29" s="16"/>
      <c r="T29" s="16"/>
      <c r="U29" s="16"/>
      <c r="V29" s="16"/>
    </row>
    <row r="30" spans="1:22" s="54" customFormat="1" ht="12.75" customHeight="1" x14ac:dyDescent="0.15">
      <c r="A30" s="23" t="s">
        <v>13</v>
      </c>
      <c r="B30" s="6" t="s">
        <v>22</v>
      </c>
      <c r="C30" s="83" t="e">
        <f>SUMIFS(#REF!,#REF!,'Variance Analysis'!$B30,#REF!,'Variance Analysis'!$A30)</f>
        <v>#REF!</v>
      </c>
      <c r="D30" s="83" t="e">
        <f>SUMIFS(#REF!,#REF!,'Variance Analysis'!$B30,#REF!,'Variance Analysis'!$A30)</f>
        <v>#REF!</v>
      </c>
      <c r="E30" s="83" t="e">
        <f>SUMIFS(#REF!,#REF!,'Variance Analysis'!$B30,#REF!,'Variance Analysis'!$A30)</f>
        <v>#REF!</v>
      </c>
      <c r="F30" s="83" t="e">
        <f>SUMIFS(#REF!,#REF!,'Variance Analysis'!$B30,#REF!,'Variance Analysis'!$A30)</f>
        <v>#REF!</v>
      </c>
      <c r="G30" s="83" t="e">
        <f>SUMIFS(#REF!,#REF!,'Variance Analysis'!$B30,#REF!,'Variance Analysis'!$A30)</f>
        <v>#REF!</v>
      </c>
      <c r="H30" s="83" t="e">
        <f>SUMIFS(#REF!,#REF!,'Variance Analysis'!$B30,#REF!,'Variance Analysis'!$A30)</f>
        <v>#REF!</v>
      </c>
      <c r="I30" s="83" t="e">
        <f>SUMIFS(#REF!,#REF!,'Variance Analysis'!$B30,#REF!,'Variance Analysis'!$A30)</f>
        <v>#REF!</v>
      </c>
      <c r="J30" s="83" t="e">
        <f>SUMIFS(#REF!,#REF!,'Variance Analysis'!$B30,#REF!,'Variance Analysis'!$A30)</f>
        <v>#REF!</v>
      </c>
      <c r="K30" s="83" t="e">
        <f>SUMIFS(#REF!,#REF!,'Variance Analysis'!$B30,#REF!,'Variance Analysis'!$A30)</f>
        <v>#REF!</v>
      </c>
      <c r="L30" s="83" t="e">
        <f>SUMIFS(#REF!,#REF!,'Variance Analysis'!$B30,#REF!,'Variance Analysis'!$A30)</f>
        <v>#REF!</v>
      </c>
      <c r="M30" s="83" t="e">
        <f>SUMIFS(#REF!,#REF!,'Variance Analysis'!$B30,#REF!,'Variance Analysis'!$A30)</f>
        <v>#REF!</v>
      </c>
      <c r="N30" s="83" t="e">
        <f>SUMIFS(#REF!,#REF!,'Variance Analysis'!$B30,#REF!,'Variance Analysis'!$A30)</f>
        <v>#REF!</v>
      </c>
      <c r="O30" s="55"/>
      <c r="P30" s="55"/>
      <c r="Q30" s="55"/>
      <c r="R30" s="55"/>
      <c r="S30" s="55"/>
      <c r="T30" s="55"/>
      <c r="U30" s="55"/>
      <c r="V30" s="55"/>
    </row>
    <row r="31" spans="1:22" s="54" customFormat="1" ht="12.75" customHeight="1" x14ac:dyDescent="0.15">
      <c r="A31" s="23" t="s">
        <v>13</v>
      </c>
      <c r="B31" s="23" t="s">
        <v>23</v>
      </c>
      <c r="C31" s="83" t="e">
        <f>SUMIFS(#REF!,#REF!,'Variance Analysis'!$B31,#REF!,'Variance Analysis'!$A31)</f>
        <v>#REF!</v>
      </c>
      <c r="D31" s="83" t="e">
        <f>SUMIFS(#REF!,#REF!,'Variance Analysis'!$B31,#REF!,'Variance Analysis'!$A31)</f>
        <v>#REF!</v>
      </c>
      <c r="E31" s="83" t="e">
        <f>SUMIFS(#REF!,#REF!,'Variance Analysis'!$B31,#REF!,'Variance Analysis'!$A31)</f>
        <v>#REF!</v>
      </c>
      <c r="F31" s="83" t="e">
        <f>SUMIFS(#REF!,#REF!,'Variance Analysis'!$B31,#REF!,'Variance Analysis'!$A31)</f>
        <v>#REF!</v>
      </c>
      <c r="G31" s="83" t="e">
        <f>SUMIFS(#REF!,#REF!,'Variance Analysis'!$B31,#REF!,'Variance Analysis'!$A31)</f>
        <v>#REF!</v>
      </c>
      <c r="H31" s="83" t="e">
        <f>SUMIFS(#REF!,#REF!,'Variance Analysis'!$B31,#REF!,'Variance Analysis'!$A31)</f>
        <v>#REF!</v>
      </c>
      <c r="I31" s="83" t="e">
        <f>SUMIFS(#REF!,#REF!,'Variance Analysis'!$B31,#REF!,'Variance Analysis'!$A31)</f>
        <v>#REF!</v>
      </c>
      <c r="J31" s="83" t="e">
        <f>SUMIFS(#REF!,#REF!,'Variance Analysis'!$B31,#REF!,'Variance Analysis'!$A31)</f>
        <v>#REF!</v>
      </c>
      <c r="K31" s="83" t="e">
        <f>SUMIFS(#REF!,#REF!,'Variance Analysis'!$B31,#REF!,'Variance Analysis'!$A31)</f>
        <v>#REF!</v>
      </c>
      <c r="L31" s="83" t="e">
        <f>SUMIFS(#REF!,#REF!,'Variance Analysis'!$B31,#REF!,'Variance Analysis'!$A31)</f>
        <v>#REF!</v>
      </c>
      <c r="M31" s="83" t="e">
        <f>SUMIFS(#REF!,#REF!,'Variance Analysis'!$B31,#REF!,'Variance Analysis'!$A31)</f>
        <v>#REF!</v>
      </c>
      <c r="N31" s="83" t="e">
        <f>SUMIFS(#REF!,#REF!,'Variance Analysis'!$B31,#REF!,'Variance Analysis'!$A31)</f>
        <v>#REF!</v>
      </c>
      <c r="O31" s="55"/>
      <c r="P31" s="55"/>
      <c r="Q31" s="55"/>
      <c r="R31" s="55"/>
      <c r="S31" s="55"/>
      <c r="T31" s="55"/>
      <c r="U31" s="55"/>
      <c r="V31" s="55"/>
    </row>
    <row r="32" spans="1:22" s="54" customFormat="1" ht="12.75" customHeight="1" x14ac:dyDescent="0.15">
      <c r="A32" s="23" t="s">
        <v>13</v>
      </c>
      <c r="B32" s="23" t="s">
        <v>14</v>
      </c>
      <c r="C32" s="83" t="e">
        <f>SUMIFS(#REF!,#REF!,'Variance Analysis'!$B32,#REF!,'Variance Analysis'!$A32)</f>
        <v>#REF!</v>
      </c>
      <c r="D32" s="83" t="e">
        <f>SUMIFS(#REF!,#REF!,'Variance Analysis'!$B32,#REF!,'Variance Analysis'!$A32)</f>
        <v>#REF!</v>
      </c>
      <c r="E32" s="83" t="e">
        <f>SUMIFS(#REF!,#REF!,'Variance Analysis'!$B32,#REF!,'Variance Analysis'!$A32)</f>
        <v>#REF!</v>
      </c>
      <c r="F32" s="83" t="e">
        <f>SUMIFS(#REF!,#REF!,'Variance Analysis'!$B32,#REF!,'Variance Analysis'!$A32)</f>
        <v>#REF!</v>
      </c>
      <c r="G32" s="83" t="e">
        <f>SUMIFS(#REF!,#REF!,'Variance Analysis'!$B32,#REF!,'Variance Analysis'!$A32)</f>
        <v>#REF!</v>
      </c>
      <c r="H32" s="83" t="e">
        <f>SUMIFS(#REF!,#REF!,'Variance Analysis'!$B32,#REF!,'Variance Analysis'!$A32)</f>
        <v>#REF!</v>
      </c>
      <c r="I32" s="83" t="e">
        <f>SUMIFS(#REF!,#REF!,'Variance Analysis'!$B32,#REF!,'Variance Analysis'!$A32)</f>
        <v>#REF!</v>
      </c>
      <c r="J32" s="83" t="e">
        <f>SUMIFS(#REF!,#REF!,'Variance Analysis'!$B32,#REF!,'Variance Analysis'!$A32)</f>
        <v>#REF!</v>
      </c>
      <c r="K32" s="83" t="e">
        <f>SUMIFS(#REF!,#REF!,'Variance Analysis'!$B32,#REF!,'Variance Analysis'!$A32)</f>
        <v>#REF!</v>
      </c>
      <c r="L32" s="83" t="e">
        <f>SUMIFS(#REF!,#REF!,'Variance Analysis'!$B32,#REF!,'Variance Analysis'!$A32)</f>
        <v>#REF!</v>
      </c>
      <c r="M32" s="83" t="e">
        <f>SUMIFS(#REF!,#REF!,'Variance Analysis'!$B32,#REF!,'Variance Analysis'!$A32)</f>
        <v>#REF!</v>
      </c>
      <c r="N32" s="83" t="e">
        <f>SUMIFS(#REF!,#REF!,'Variance Analysis'!$B32,#REF!,'Variance Analysis'!$A32)</f>
        <v>#REF!</v>
      </c>
      <c r="O32" s="55"/>
      <c r="P32" s="55"/>
      <c r="Q32" s="55"/>
      <c r="R32" s="55"/>
      <c r="S32" s="55"/>
      <c r="T32" s="55"/>
      <c r="U32" s="55"/>
      <c r="V32" s="55"/>
    </row>
    <row r="33" spans="1:22" s="54" customFormat="1" ht="12.75" customHeight="1" x14ac:dyDescent="0.15">
      <c r="A33" s="23" t="s">
        <v>13</v>
      </c>
      <c r="B33" s="23" t="s">
        <v>52</v>
      </c>
      <c r="C33" s="82" t="e">
        <f>SUMIFS(#REF!,#REF!,#REF!)</f>
        <v>#REF!</v>
      </c>
      <c r="D33" s="82" t="e">
        <f>SUMIFS(#REF!,#REF!,#REF!)</f>
        <v>#REF!</v>
      </c>
      <c r="E33" s="82" t="e">
        <f>SUMIFS(#REF!,#REF!,#REF!)</f>
        <v>#REF!</v>
      </c>
      <c r="F33" s="82" t="e">
        <f>SUMIFS(#REF!,#REF!,#REF!)</f>
        <v>#REF!</v>
      </c>
      <c r="G33" s="82" t="e">
        <f>SUMIFS(#REF!,#REF!,#REF!)</f>
        <v>#REF!</v>
      </c>
      <c r="H33" s="82" t="e">
        <f>SUMIFS(#REF!,#REF!,#REF!)</f>
        <v>#REF!</v>
      </c>
      <c r="I33" s="82" t="e">
        <f>SUMIFS(#REF!,#REF!,#REF!)</f>
        <v>#REF!</v>
      </c>
      <c r="J33" s="82" t="e">
        <f>SUMIFS(#REF!,#REF!,#REF!)</f>
        <v>#REF!</v>
      </c>
      <c r="K33" s="82" t="e">
        <f>SUMIFS(#REF!,#REF!,#REF!)</f>
        <v>#REF!</v>
      </c>
      <c r="L33" s="82" t="e">
        <f>SUMIFS(#REF!,#REF!,#REF!)</f>
        <v>#REF!</v>
      </c>
      <c r="M33" s="82" t="e">
        <f>SUMIFS(#REF!,#REF!,#REF!)</f>
        <v>#REF!</v>
      </c>
      <c r="N33" s="82" t="e">
        <f>SUMIFS(#REF!,#REF!,#REF!)</f>
        <v>#REF!</v>
      </c>
      <c r="O33" s="55"/>
      <c r="P33" s="55"/>
      <c r="Q33" s="55"/>
      <c r="R33" s="55"/>
      <c r="S33" s="55"/>
      <c r="T33" s="55"/>
      <c r="U33" s="55"/>
      <c r="V33" s="55"/>
    </row>
    <row r="34" spans="1:22" s="54" customFormat="1" ht="12.75" customHeight="1" x14ac:dyDescent="0.15">
      <c r="A34" s="23" t="s">
        <v>17</v>
      </c>
      <c r="B34" s="23" t="s">
        <v>22</v>
      </c>
      <c r="C34" s="82" t="e">
        <f>SUMIFS(#REF!,#REF!,'Variance Analysis'!$B34,#REF!,'Variance Analysis'!$A34)</f>
        <v>#REF!</v>
      </c>
      <c r="D34" s="82" t="e">
        <f>SUMIFS(#REF!,#REF!,'Variance Analysis'!$B34,#REF!,'Variance Analysis'!$A34)</f>
        <v>#REF!</v>
      </c>
      <c r="E34" s="82" t="e">
        <f>SUMIFS(#REF!,#REF!,'Variance Analysis'!$B34,#REF!,'Variance Analysis'!$A34)</f>
        <v>#REF!</v>
      </c>
      <c r="F34" s="82" t="e">
        <f>SUMIFS(#REF!,#REF!,'Variance Analysis'!$B34,#REF!,'Variance Analysis'!$A34)</f>
        <v>#REF!</v>
      </c>
      <c r="G34" s="82" t="e">
        <f>SUMIFS(#REF!,#REF!,'Variance Analysis'!$B34,#REF!,'Variance Analysis'!$A34)</f>
        <v>#REF!</v>
      </c>
      <c r="H34" s="82" t="e">
        <f>SUMIFS(#REF!,#REF!,'Variance Analysis'!$B34,#REF!,'Variance Analysis'!$A34)</f>
        <v>#REF!</v>
      </c>
      <c r="I34" s="82" t="e">
        <f>SUMIFS(#REF!,#REF!,'Variance Analysis'!$B34,#REF!,'Variance Analysis'!$A34)</f>
        <v>#REF!</v>
      </c>
      <c r="J34" s="82" t="e">
        <f>SUMIFS(#REF!,#REF!,'Variance Analysis'!$B34,#REF!,'Variance Analysis'!$A34)</f>
        <v>#REF!</v>
      </c>
      <c r="K34" s="82" t="e">
        <f>SUMIFS(#REF!,#REF!,'Variance Analysis'!$B34,#REF!,'Variance Analysis'!$A34)</f>
        <v>#REF!</v>
      </c>
      <c r="L34" s="82" t="e">
        <f>SUMIFS(#REF!,#REF!,'Variance Analysis'!$B34,#REF!,'Variance Analysis'!$A34)</f>
        <v>#REF!</v>
      </c>
      <c r="M34" s="82" t="e">
        <f>SUMIFS(#REF!,#REF!,'Variance Analysis'!$B34,#REF!,'Variance Analysis'!$A34)</f>
        <v>#REF!</v>
      </c>
      <c r="N34" s="82" t="e">
        <f>SUMIFS(#REF!,#REF!,'Variance Analysis'!$B34,#REF!,'Variance Analysis'!$A34)</f>
        <v>#REF!</v>
      </c>
      <c r="O34" s="55"/>
      <c r="P34" s="55"/>
      <c r="Q34" s="55"/>
      <c r="R34" s="55"/>
      <c r="S34" s="55"/>
      <c r="T34" s="55"/>
      <c r="U34" s="55"/>
      <c r="V34" s="55"/>
    </row>
    <row r="35" spans="1:22" s="54" customFormat="1" ht="12.75" customHeight="1" x14ac:dyDescent="0.15">
      <c r="A35" s="23" t="s">
        <v>17</v>
      </c>
      <c r="B35" s="23" t="s">
        <v>23</v>
      </c>
      <c r="C35" s="82" t="e">
        <f>SUMIFS(#REF!,#REF!,'Variance Analysis'!$B35,#REF!,'Variance Analysis'!$A35)</f>
        <v>#REF!</v>
      </c>
      <c r="D35" s="82" t="e">
        <f>SUMIFS(#REF!,#REF!,'Variance Analysis'!$B35,#REF!,'Variance Analysis'!$A35)</f>
        <v>#REF!</v>
      </c>
      <c r="E35" s="82" t="e">
        <f>SUMIFS(#REF!,#REF!,'Variance Analysis'!$B35,#REF!,'Variance Analysis'!$A35)</f>
        <v>#REF!</v>
      </c>
      <c r="F35" s="82" t="e">
        <f>SUMIFS(#REF!,#REF!,'Variance Analysis'!$B35,#REF!,'Variance Analysis'!$A35)</f>
        <v>#REF!</v>
      </c>
      <c r="G35" s="82" t="e">
        <f>SUMIFS(#REF!,#REF!,'Variance Analysis'!$B35,#REF!,'Variance Analysis'!$A35)</f>
        <v>#REF!</v>
      </c>
      <c r="H35" s="82" t="e">
        <f>SUMIFS(#REF!,#REF!,'Variance Analysis'!$B35,#REF!,'Variance Analysis'!$A35)</f>
        <v>#REF!</v>
      </c>
      <c r="I35" s="82" t="e">
        <f>SUMIFS(#REF!,#REF!,'Variance Analysis'!$B35,#REF!,'Variance Analysis'!$A35)</f>
        <v>#REF!</v>
      </c>
      <c r="J35" s="82" t="e">
        <f>SUMIFS(#REF!,#REF!,'Variance Analysis'!$B35,#REF!,'Variance Analysis'!$A35)</f>
        <v>#REF!</v>
      </c>
      <c r="K35" s="82" t="e">
        <f>SUMIFS(#REF!,#REF!,'Variance Analysis'!$B35,#REF!,'Variance Analysis'!$A35)</f>
        <v>#REF!</v>
      </c>
      <c r="L35" s="82" t="e">
        <f>SUMIFS(#REF!,#REF!,'Variance Analysis'!$B35,#REF!,'Variance Analysis'!$A35)</f>
        <v>#REF!</v>
      </c>
      <c r="M35" s="82" t="e">
        <f>SUMIFS(#REF!,#REF!,'Variance Analysis'!$B35,#REF!,'Variance Analysis'!$A35)</f>
        <v>#REF!</v>
      </c>
      <c r="N35" s="82" t="e">
        <f>SUMIFS(#REF!,#REF!,'Variance Analysis'!$B35,#REF!,'Variance Analysis'!$A35)</f>
        <v>#REF!</v>
      </c>
      <c r="O35" s="55"/>
      <c r="P35" s="55"/>
      <c r="Q35" s="55"/>
      <c r="R35" s="55"/>
      <c r="S35" s="55"/>
      <c r="T35" s="55"/>
      <c r="U35" s="55"/>
      <c r="V35" s="55"/>
    </row>
    <row r="36" spans="1:22" s="54" customFormat="1" ht="12.75" customHeight="1" x14ac:dyDescent="0.15">
      <c r="A36" s="23" t="s">
        <v>17</v>
      </c>
      <c r="B36" s="23" t="s">
        <v>14</v>
      </c>
      <c r="C36" s="82" t="e">
        <f>SUMIFS(#REF!,#REF!,'Variance Analysis'!$B36,#REF!,'Variance Analysis'!$A36)</f>
        <v>#REF!</v>
      </c>
      <c r="D36" s="82" t="e">
        <f>SUMIFS(#REF!,#REF!,'Variance Analysis'!$B36,#REF!,'Variance Analysis'!$A36)</f>
        <v>#REF!</v>
      </c>
      <c r="E36" s="82" t="e">
        <f>SUMIFS(#REF!,#REF!,'Variance Analysis'!$B36,#REF!,'Variance Analysis'!$A36)</f>
        <v>#REF!</v>
      </c>
      <c r="F36" s="82" t="e">
        <f>SUMIFS(#REF!,#REF!,'Variance Analysis'!$B36,#REF!,'Variance Analysis'!$A36)</f>
        <v>#REF!</v>
      </c>
      <c r="G36" s="82" t="e">
        <f>SUMIFS(#REF!,#REF!,'Variance Analysis'!$B36,#REF!,'Variance Analysis'!$A36)</f>
        <v>#REF!</v>
      </c>
      <c r="H36" s="82" t="e">
        <f>SUMIFS(#REF!,#REF!,'Variance Analysis'!$B36,#REF!,'Variance Analysis'!$A36)</f>
        <v>#REF!</v>
      </c>
      <c r="I36" s="82" t="e">
        <f>SUMIFS(#REF!,#REF!,'Variance Analysis'!$B36,#REF!,'Variance Analysis'!$A36)</f>
        <v>#REF!</v>
      </c>
      <c r="J36" s="82" t="e">
        <f>SUMIFS(#REF!,#REF!,'Variance Analysis'!$B36,#REF!,'Variance Analysis'!$A36)</f>
        <v>#REF!</v>
      </c>
      <c r="K36" s="82" t="e">
        <f>SUMIFS(#REF!,#REF!,'Variance Analysis'!$B36,#REF!,'Variance Analysis'!$A36)</f>
        <v>#REF!</v>
      </c>
      <c r="L36" s="82" t="e">
        <f>SUMIFS(#REF!,#REF!,'Variance Analysis'!$B36,#REF!,'Variance Analysis'!$A36)</f>
        <v>#REF!</v>
      </c>
      <c r="M36" s="82" t="e">
        <f>SUMIFS(#REF!,#REF!,'Variance Analysis'!$B36,#REF!,'Variance Analysis'!$A36)</f>
        <v>#REF!</v>
      </c>
      <c r="N36" s="82" t="e">
        <f>SUMIFS(#REF!,#REF!,'Variance Analysis'!$B36,#REF!,'Variance Analysis'!$A36)</f>
        <v>#REF!</v>
      </c>
      <c r="O36" s="55"/>
      <c r="P36" s="55"/>
      <c r="Q36" s="55"/>
      <c r="R36" s="55"/>
      <c r="S36" s="55"/>
      <c r="T36" s="55"/>
      <c r="U36" s="55"/>
      <c r="V36" s="55"/>
    </row>
    <row r="37" spans="1:22" s="54" customFormat="1" ht="12.75" customHeight="1" x14ac:dyDescent="0.15">
      <c r="A37" s="23" t="s">
        <v>17</v>
      </c>
      <c r="B37" s="23" t="s">
        <v>52</v>
      </c>
      <c r="C37" s="82" t="e">
        <f>SUMIFS(#REF!,#REF!,$A$37)</f>
        <v>#REF!</v>
      </c>
      <c r="D37" s="82" t="e">
        <f>SUMIFS(#REF!,#REF!,$A$37)</f>
        <v>#REF!</v>
      </c>
      <c r="E37" s="82" t="e">
        <f>SUMIFS(#REF!,#REF!,$A$37)</f>
        <v>#REF!</v>
      </c>
      <c r="F37" s="82" t="e">
        <f>SUMIFS(#REF!,#REF!,$A$37)</f>
        <v>#REF!</v>
      </c>
      <c r="G37" s="82" t="e">
        <f>SUMIFS(#REF!,#REF!,$A$37)</f>
        <v>#REF!</v>
      </c>
      <c r="H37" s="82" t="e">
        <f>SUMIFS(#REF!,#REF!,$A$37)</f>
        <v>#REF!</v>
      </c>
      <c r="I37" s="82" t="e">
        <f>SUMIFS(#REF!,#REF!,$A$37)</f>
        <v>#REF!</v>
      </c>
      <c r="J37" s="82" t="e">
        <f>SUMIFS(#REF!,#REF!,$A$37)</f>
        <v>#REF!</v>
      </c>
      <c r="K37" s="82" t="e">
        <f>SUMIFS(#REF!,#REF!,$A$37)</f>
        <v>#REF!</v>
      </c>
      <c r="L37" s="82" t="e">
        <f>SUMIFS(#REF!,#REF!,$A$37)</f>
        <v>#REF!</v>
      </c>
      <c r="M37" s="82" t="e">
        <f>SUMIFS(#REF!,#REF!,$A$37)</f>
        <v>#REF!</v>
      </c>
      <c r="N37" s="82" t="e">
        <f>SUMIFS(#REF!,#REF!,$A$37)</f>
        <v>#REF!</v>
      </c>
      <c r="O37" s="55"/>
      <c r="P37" s="55"/>
      <c r="Q37" s="55"/>
      <c r="R37" s="55"/>
      <c r="S37" s="55"/>
      <c r="T37" s="55"/>
      <c r="U37" s="55"/>
      <c r="V37" s="55"/>
    </row>
    <row r="38" spans="1:22" s="54" customFormat="1" ht="12.75" customHeight="1" x14ac:dyDescent="0.15">
      <c r="A38" s="23" t="s">
        <v>45</v>
      </c>
      <c r="B38" s="23" t="s">
        <v>22</v>
      </c>
      <c r="C38" s="82" t="e">
        <f>SUMIFS(#REF!,#REF!,'Variance Analysis'!$B38,#REF!,'Variance Analysis'!$A38)</f>
        <v>#REF!</v>
      </c>
      <c r="D38" s="82" t="e">
        <f>SUMIFS(#REF!,#REF!,'Variance Analysis'!$B38,#REF!,'Variance Analysis'!$A38)</f>
        <v>#REF!</v>
      </c>
      <c r="E38" s="82" t="e">
        <f>SUMIFS(#REF!,#REF!,'Variance Analysis'!$B38,#REF!,'Variance Analysis'!$A38)</f>
        <v>#REF!</v>
      </c>
      <c r="F38" s="82" t="e">
        <f>SUMIFS(#REF!,#REF!,'Variance Analysis'!$B38,#REF!,'Variance Analysis'!$A38)</f>
        <v>#REF!</v>
      </c>
      <c r="G38" s="82" t="e">
        <f>SUMIFS(#REF!,#REF!,'Variance Analysis'!$B38,#REF!,'Variance Analysis'!$A38)</f>
        <v>#REF!</v>
      </c>
      <c r="H38" s="82" t="e">
        <f>SUMIFS(#REF!,#REF!,'Variance Analysis'!$B38,#REF!,'Variance Analysis'!$A38)</f>
        <v>#REF!</v>
      </c>
      <c r="I38" s="82" t="e">
        <f>SUMIFS(#REF!,#REF!,'Variance Analysis'!$B38,#REF!,'Variance Analysis'!$A38)</f>
        <v>#REF!</v>
      </c>
      <c r="J38" s="82" t="e">
        <f>SUMIFS(#REF!,#REF!,'Variance Analysis'!$B38,#REF!,'Variance Analysis'!$A38)</f>
        <v>#REF!</v>
      </c>
      <c r="K38" s="82" t="e">
        <f>SUMIFS(#REF!,#REF!,'Variance Analysis'!$B38,#REF!,'Variance Analysis'!$A38)</f>
        <v>#REF!</v>
      </c>
      <c r="L38" s="82" t="e">
        <f>SUMIFS(#REF!,#REF!,'Variance Analysis'!$B38,#REF!,'Variance Analysis'!$A38)</f>
        <v>#REF!</v>
      </c>
      <c r="M38" s="82" t="e">
        <f>SUMIFS(#REF!,#REF!,'Variance Analysis'!$B38,#REF!,'Variance Analysis'!$A38)</f>
        <v>#REF!</v>
      </c>
      <c r="N38" s="82" t="e">
        <f>SUMIFS(#REF!,#REF!,'Variance Analysis'!$B38,#REF!,'Variance Analysis'!$A38)</f>
        <v>#REF!</v>
      </c>
      <c r="O38" s="55"/>
      <c r="P38" s="55"/>
      <c r="Q38" s="55"/>
      <c r="R38" s="55"/>
      <c r="S38" s="55"/>
      <c r="T38" s="55"/>
      <c r="U38" s="55"/>
      <c r="V38" s="55"/>
    </row>
    <row r="39" spans="1:22" s="54" customFormat="1" ht="12.75" customHeight="1" x14ac:dyDescent="0.15">
      <c r="A39" s="23" t="s">
        <v>45</v>
      </c>
      <c r="B39" s="23" t="s">
        <v>23</v>
      </c>
      <c r="C39" s="82" t="e">
        <f>SUMIFS(#REF!,#REF!,'Variance Analysis'!$B39,#REF!,'Variance Analysis'!$A39)</f>
        <v>#REF!</v>
      </c>
      <c r="D39" s="82" t="e">
        <f>SUMIFS(#REF!,#REF!,'Variance Analysis'!$B39,#REF!,'Variance Analysis'!$A39)</f>
        <v>#REF!</v>
      </c>
      <c r="E39" s="82" t="e">
        <f>SUMIFS(#REF!,#REF!,'Variance Analysis'!$B39,#REF!,'Variance Analysis'!$A39)</f>
        <v>#REF!</v>
      </c>
      <c r="F39" s="82" t="e">
        <f>SUMIFS(#REF!,#REF!,'Variance Analysis'!$B39,#REF!,'Variance Analysis'!$A39)</f>
        <v>#REF!</v>
      </c>
      <c r="G39" s="82" t="e">
        <f>SUMIFS(#REF!,#REF!,'Variance Analysis'!$B39,#REF!,'Variance Analysis'!$A39)</f>
        <v>#REF!</v>
      </c>
      <c r="H39" s="82" t="e">
        <f>SUMIFS(#REF!,#REF!,'Variance Analysis'!$B39,#REF!,'Variance Analysis'!$A39)</f>
        <v>#REF!</v>
      </c>
      <c r="I39" s="82" t="e">
        <f>SUMIFS(#REF!,#REF!,'Variance Analysis'!$B39,#REF!,'Variance Analysis'!$A39)</f>
        <v>#REF!</v>
      </c>
      <c r="J39" s="82" t="e">
        <f>SUMIFS(#REF!,#REF!,'Variance Analysis'!$B39,#REF!,'Variance Analysis'!$A39)</f>
        <v>#REF!</v>
      </c>
      <c r="K39" s="82" t="e">
        <f>SUMIFS(#REF!,#REF!,'Variance Analysis'!$B39,#REF!,'Variance Analysis'!$A39)</f>
        <v>#REF!</v>
      </c>
      <c r="L39" s="82" t="e">
        <f>SUMIFS(#REF!,#REF!,'Variance Analysis'!$B39,#REF!,'Variance Analysis'!$A39)</f>
        <v>#REF!</v>
      </c>
      <c r="M39" s="82" t="e">
        <f>SUMIFS(#REF!,#REF!,'Variance Analysis'!$B39,#REF!,'Variance Analysis'!$A39)</f>
        <v>#REF!</v>
      </c>
      <c r="N39" s="82" t="e">
        <f>SUMIFS(#REF!,#REF!,'Variance Analysis'!$B39,#REF!,'Variance Analysis'!$A39)</f>
        <v>#REF!</v>
      </c>
      <c r="O39" s="55"/>
      <c r="P39" s="55"/>
      <c r="Q39" s="55"/>
      <c r="R39" s="55"/>
      <c r="S39" s="55"/>
      <c r="T39" s="55"/>
      <c r="U39" s="55"/>
      <c r="V39" s="55"/>
    </row>
    <row r="40" spans="1:22" s="54" customFormat="1" ht="12.75" customHeight="1" x14ac:dyDescent="0.15">
      <c r="A40" s="23" t="s">
        <v>45</v>
      </c>
      <c r="B40" s="23" t="s">
        <v>14</v>
      </c>
      <c r="C40" s="82" t="e">
        <f>SUMIFS(#REF!,#REF!,'Variance Analysis'!$B40,#REF!,'Variance Analysis'!$A40)</f>
        <v>#REF!</v>
      </c>
      <c r="D40" s="82" t="e">
        <f>SUMIFS(#REF!,#REF!,'Variance Analysis'!$B40,#REF!,'Variance Analysis'!$A40)</f>
        <v>#REF!</v>
      </c>
      <c r="E40" s="82" t="e">
        <f>SUMIFS(#REF!,#REF!,'Variance Analysis'!$B40,#REF!,'Variance Analysis'!$A40)</f>
        <v>#REF!</v>
      </c>
      <c r="F40" s="82" t="e">
        <f>SUMIFS(#REF!,#REF!,'Variance Analysis'!$B40,#REF!,'Variance Analysis'!$A40)</f>
        <v>#REF!</v>
      </c>
      <c r="G40" s="82" t="e">
        <f>SUMIFS(#REF!,#REF!,'Variance Analysis'!$B40,#REF!,'Variance Analysis'!$A40)</f>
        <v>#REF!</v>
      </c>
      <c r="H40" s="82" t="e">
        <f>SUMIFS(#REF!,#REF!,'Variance Analysis'!$B40,#REF!,'Variance Analysis'!$A40)</f>
        <v>#REF!</v>
      </c>
      <c r="I40" s="82" t="e">
        <f>SUMIFS(#REF!,#REF!,'Variance Analysis'!$B40,#REF!,'Variance Analysis'!$A40)</f>
        <v>#REF!</v>
      </c>
      <c r="J40" s="82" t="e">
        <f>SUMIFS(#REF!,#REF!,'Variance Analysis'!$B40,#REF!,'Variance Analysis'!$A40)</f>
        <v>#REF!</v>
      </c>
      <c r="K40" s="82" t="e">
        <f>SUMIFS(#REF!,#REF!,'Variance Analysis'!$B40,#REF!,'Variance Analysis'!$A40)</f>
        <v>#REF!</v>
      </c>
      <c r="L40" s="82" t="e">
        <f>SUMIFS(#REF!,#REF!,'Variance Analysis'!$B40,#REF!,'Variance Analysis'!$A40)</f>
        <v>#REF!</v>
      </c>
      <c r="M40" s="82" t="e">
        <f>SUMIFS(#REF!,#REF!,'Variance Analysis'!$B40,#REF!,'Variance Analysis'!$A40)</f>
        <v>#REF!</v>
      </c>
      <c r="N40" s="82" t="e">
        <f>SUMIFS(#REF!,#REF!,'Variance Analysis'!$B40,#REF!,'Variance Analysis'!$A40)</f>
        <v>#REF!</v>
      </c>
      <c r="O40" s="55"/>
      <c r="P40" s="55"/>
      <c r="Q40" s="55"/>
      <c r="R40" s="55"/>
      <c r="S40" s="55"/>
      <c r="T40" s="55"/>
      <c r="U40" s="55"/>
      <c r="V40" s="55"/>
    </row>
    <row r="41" spans="1:22" s="54" customFormat="1" ht="12.75" customHeight="1" x14ac:dyDescent="0.15">
      <c r="A41" s="23" t="s">
        <v>45</v>
      </c>
      <c r="B41" s="23" t="s">
        <v>52</v>
      </c>
      <c r="C41" s="83" t="e">
        <f>SUMIFS(#REF!,#REF!,$A$41)</f>
        <v>#REF!</v>
      </c>
      <c r="D41" s="83" t="e">
        <f>SUMIFS(#REF!,#REF!,$A$41)</f>
        <v>#REF!</v>
      </c>
      <c r="E41" s="83" t="e">
        <f>SUMIFS(#REF!,#REF!,$A$41)</f>
        <v>#REF!</v>
      </c>
      <c r="F41" s="83" t="e">
        <f>SUMIFS(#REF!,#REF!,$A$41)</f>
        <v>#REF!</v>
      </c>
      <c r="G41" s="83" t="e">
        <f>SUMIFS(#REF!,#REF!,$A$41)</f>
        <v>#REF!</v>
      </c>
      <c r="H41" s="83" t="e">
        <f>SUMIFS(#REF!,#REF!,$A$41)</f>
        <v>#REF!</v>
      </c>
      <c r="I41" s="83" t="e">
        <f>SUMIFS(#REF!,#REF!,$A$41)</f>
        <v>#REF!</v>
      </c>
      <c r="J41" s="83" t="e">
        <f>SUMIFS(#REF!,#REF!,$A$41)</f>
        <v>#REF!</v>
      </c>
      <c r="K41" s="83" t="e">
        <f>SUMIFS(#REF!,#REF!,$A$41)</f>
        <v>#REF!</v>
      </c>
      <c r="L41" s="83" t="e">
        <f>SUMIFS(#REF!,#REF!,$A$41)</f>
        <v>#REF!</v>
      </c>
      <c r="M41" s="83" t="e">
        <f>SUMIFS(#REF!,#REF!,$A$41)</f>
        <v>#REF!</v>
      </c>
      <c r="N41" s="83" t="e">
        <f>SUMIFS(#REF!,#REF!,$A$41)</f>
        <v>#REF!</v>
      </c>
      <c r="O41" s="55"/>
      <c r="P41" s="55"/>
      <c r="Q41" s="55"/>
      <c r="R41" s="55"/>
      <c r="S41" s="55"/>
      <c r="T41" s="55"/>
      <c r="U41" s="55"/>
      <c r="V41" s="55"/>
    </row>
    <row r="42" spans="1:22" s="54" customFormat="1" ht="12.75" customHeight="1" x14ac:dyDescent="0.15">
      <c r="A42" s="23" t="s">
        <v>24</v>
      </c>
      <c r="B42" s="23" t="s">
        <v>22</v>
      </c>
      <c r="C42" s="82" t="e">
        <f>SUMIFS(C$30:C$41,$B$30:$B$41,$B$42)</f>
        <v>#REF!</v>
      </c>
      <c r="D42" s="82" t="e">
        <f t="shared" ref="D42:N42" si="2">SUMIFS(D$30:D$41,$B$30:$B$41,$B$42)</f>
        <v>#REF!</v>
      </c>
      <c r="E42" s="82" t="e">
        <f t="shared" si="2"/>
        <v>#REF!</v>
      </c>
      <c r="F42" s="82" t="e">
        <f t="shared" si="2"/>
        <v>#REF!</v>
      </c>
      <c r="G42" s="82" t="e">
        <f t="shared" si="2"/>
        <v>#REF!</v>
      </c>
      <c r="H42" s="82" t="e">
        <f t="shared" si="2"/>
        <v>#REF!</v>
      </c>
      <c r="I42" s="82" t="e">
        <f t="shared" si="2"/>
        <v>#REF!</v>
      </c>
      <c r="J42" s="82" t="e">
        <f t="shared" si="2"/>
        <v>#REF!</v>
      </c>
      <c r="K42" s="82" t="e">
        <f t="shared" si="2"/>
        <v>#REF!</v>
      </c>
      <c r="L42" s="82" t="e">
        <f t="shared" si="2"/>
        <v>#REF!</v>
      </c>
      <c r="M42" s="82" t="e">
        <f t="shared" si="2"/>
        <v>#REF!</v>
      </c>
      <c r="N42" s="82" t="e">
        <f t="shared" si="2"/>
        <v>#REF!</v>
      </c>
      <c r="O42" s="55"/>
      <c r="P42" s="55"/>
      <c r="Q42" s="55"/>
      <c r="R42" s="55"/>
      <c r="S42" s="55"/>
      <c r="T42" s="55"/>
      <c r="U42" s="55"/>
      <c r="V42" s="55"/>
    </row>
    <row r="43" spans="1:22" s="54" customFormat="1" ht="12.75" customHeight="1" x14ac:dyDescent="0.15">
      <c r="A43" s="23" t="s">
        <v>24</v>
      </c>
      <c r="B43" s="23" t="s">
        <v>23</v>
      </c>
      <c r="C43" s="82" t="e">
        <f>SUMIFS(C$30:C$41,$B$30:$B$41,$B$43)</f>
        <v>#REF!</v>
      </c>
      <c r="D43" s="82" t="e">
        <f t="shared" ref="D43:N43" si="3">SUMIFS(D$30:D$41,$B$30:$B$41,$B$43)</f>
        <v>#REF!</v>
      </c>
      <c r="E43" s="82" t="e">
        <f t="shared" si="3"/>
        <v>#REF!</v>
      </c>
      <c r="F43" s="82" t="e">
        <f t="shared" si="3"/>
        <v>#REF!</v>
      </c>
      <c r="G43" s="82" t="e">
        <f t="shared" si="3"/>
        <v>#REF!</v>
      </c>
      <c r="H43" s="82" t="e">
        <f t="shared" si="3"/>
        <v>#REF!</v>
      </c>
      <c r="I43" s="82" t="e">
        <f t="shared" si="3"/>
        <v>#REF!</v>
      </c>
      <c r="J43" s="82" t="e">
        <f t="shared" si="3"/>
        <v>#REF!</v>
      </c>
      <c r="K43" s="82" t="e">
        <f t="shared" si="3"/>
        <v>#REF!</v>
      </c>
      <c r="L43" s="82" t="e">
        <f t="shared" si="3"/>
        <v>#REF!</v>
      </c>
      <c r="M43" s="82" t="e">
        <f t="shared" si="3"/>
        <v>#REF!</v>
      </c>
      <c r="N43" s="82" t="e">
        <f t="shared" si="3"/>
        <v>#REF!</v>
      </c>
      <c r="O43" s="55"/>
      <c r="P43" s="55"/>
      <c r="Q43" s="55"/>
      <c r="R43" s="55"/>
      <c r="S43" s="55"/>
      <c r="T43" s="55"/>
      <c r="U43" s="55"/>
      <c r="V43" s="55"/>
    </row>
    <row r="44" spans="1:22" ht="12.75" customHeight="1" x14ac:dyDescent="0.15">
      <c r="A44" s="23" t="s">
        <v>24</v>
      </c>
      <c r="B44" s="23" t="s">
        <v>14</v>
      </c>
      <c r="C44" s="82" t="e">
        <f>SUMIFS(C$30:C$41,$B$30:$B$41,$B$44)</f>
        <v>#REF!</v>
      </c>
      <c r="D44" s="82" t="e">
        <f t="shared" ref="D44:N44" si="4">SUMIFS(D$30:D$41,$B$30:$B$41,$B$44)</f>
        <v>#REF!</v>
      </c>
      <c r="E44" s="82" t="e">
        <f t="shared" si="4"/>
        <v>#REF!</v>
      </c>
      <c r="F44" s="82" t="e">
        <f t="shared" si="4"/>
        <v>#REF!</v>
      </c>
      <c r="G44" s="82" t="e">
        <f t="shared" si="4"/>
        <v>#REF!</v>
      </c>
      <c r="H44" s="82" t="e">
        <f t="shared" si="4"/>
        <v>#REF!</v>
      </c>
      <c r="I44" s="82" t="e">
        <f t="shared" si="4"/>
        <v>#REF!</v>
      </c>
      <c r="J44" s="82" t="e">
        <f t="shared" si="4"/>
        <v>#REF!</v>
      </c>
      <c r="K44" s="82" t="e">
        <f t="shared" si="4"/>
        <v>#REF!</v>
      </c>
      <c r="L44" s="82" t="e">
        <f t="shared" si="4"/>
        <v>#REF!</v>
      </c>
      <c r="M44" s="82" t="e">
        <f t="shared" si="4"/>
        <v>#REF!</v>
      </c>
      <c r="N44" s="82" t="e">
        <f t="shared" si="4"/>
        <v>#REF!</v>
      </c>
      <c r="O44" s="16"/>
      <c r="P44" s="16"/>
      <c r="Q44" s="16"/>
      <c r="R44" s="16"/>
      <c r="S44" s="16"/>
      <c r="T44" s="16"/>
      <c r="U44" s="16"/>
      <c r="V44" s="16"/>
    </row>
    <row r="45" spans="1:22" ht="12.75" customHeight="1" x14ac:dyDescent="0.15">
      <c r="A45" s="23" t="s">
        <v>24</v>
      </c>
      <c r="B45" s="55" t="s">
        <v>52</v>
      </c>
      <c r="C45" s="82" t="e">
        <f>SUMIFS(C$30:C$41,$B$30:$B$41,$B$45)</f>
        <v>#REF!</v>
      </c>
      <c r="D45" s="82" t="e">
        <f t="shared" ref="D45:N45" si="5">SUMIFS(D$30:D$41,$B$30:$B$41,$B$45)</f>
        <v>#REF!</v>
      </c>
      <c r="E45" s="82" t="e">
        <f t="shared" si="5"/>
        <v>#REF!</v>
      </c>
      <c r="F45" s="82" t="e">
        <f t="shared" si="5"/>
        <v>#REF!</v>
      </c>
      <c r="G45" s="82" t="e">
        <f t="shared" si="5"/>
        <v>#REF!</v>
      </c>
      <c r="H45" s="82" t="e">
        <f t="shared" si="5"/>
        <v>#REF!</v>
      </c>
      <c r="I45" s="82" t="e">
        <f t="shared" si="5"/>
        <v>#REF!</v>
      </c>
      <c r="J45" s="82" t="e">
        <f t="shared" si="5"/>
        <v>#REF!</v>
      </c>
      <c r="K45" s="82" t="e">
        <f t="shared" si="5"/>
        <v>#REF!</v>
      </c>
      <c r="L45" s="82" t="e">
        <f t="shared" si="5"/>
        <v>#REF!</v>
      </c>
      <c r="M45" s="82" t="e">
        <f t="shared" si="5"/>
        <v>#REF!</v>
      </c>
      <c r="N45" s="82" t="e">
        <f t="shared" si="5"/>
        <v>#REF!</v>
      </c>
      <c r="O45" s="16"/>
      <c r="P45" s="16"/>
      <c r="Q45" s="16"/>
      <c r="R45" s="16"/>
      <c r="S45" s="16"/>
      <c r="T45" s="16"/>
      <c r="U45" s="16"/>
      <c r="V45" s="16"/>
    </row>
    <row r="46" spans="1:22" s="57" customFormat="1" ht="40" customHeight="1" x14ac:dyDescent="0.2">
      <c r="A46" s="218" t="s">
        <v>56</v>
      </c>
      <c r="B46" s="219"/>
      <c r="C46" s="219"/>
      <c r="D46" s="219"/>
      <c r="E46" s="219"/>
      <c r="F46" s="219"/>
      <c r="G46" s="219"/>
      <c r="H46" s="219"/>
      <c r="I46" s="219"/>
      <c r="J46" s="219"/>
      <c r="K46" s="41"/>
      <c r="L46" s="41"/>
      <c r="M46" s="41"/>
      <c r="N46" s="41"/>
      <c r="O46" s="41"/>
      <c r="P46" s="41"/>
      <c r="Q46" s="41"/>
      <c r="R46" s="41"/>
      <c r="S46" s="41"/>
      <c r="T46" s="41"/>
      <c r="U46" s="41"/>
      <c r="V46" s="41"/>
    </row>
    <row r="47" spans="1:22" s="57" customFormat="1" ht="30" customHeight="1" x14ac:dyDescent="0.2">
      <c r="A47" s="215" t="s">
        <v>57</v>
      </c>
      <c r="B47" s="216"/>
      <c r="C47" s="216"/>
      <c r="D47" s="216"/>
      <c r="E47" s="216"/>
      <c r="F47" s="216"/>
      <c r="G47" s="216"/>
      <c r="H47" s="216"/>
      <c r="I47" s="216"/>
      <c r="J47" s="216"/>
      <c r="K47" s="41"/>
      <c r="L47" s="41"/>
      <c r="M47" s="41"/>
      <c r="N47" s="41"/>
      <c r="O47" s="41"/>
      <c r="P47" s="41"/>
      <c r="Q47" s="41"/>
      <c r="R47" s="41"/>
      <c r="S47" s="41"/>
      <c r="T47" s="41"/>
      <c r="U47" s="41"/>
      <c r="V47" s="41"/>
    </row>
    <row r="48" spans="1:22" s="57" customFormat="1" ht="46" customHeight="1" x14ac:dyDescent="0.2">
      <c r="A48" s="215" t="s">
        <v>58</v>
      </c>
      <c r="B48" s="216"/>
      <c r="C48" s="216"/>
      <c r="D48" s="216"/>
      <c r="E48" s="216"/>
      <c r="F48" s="216"/>
      <c r="G48" s="216"/>
      <c r="H48" s="216"/>
      <c r="I48" s="216"/>
      <c r="J48" s="216"/>
      <c r="K48" s="41"/>
      <c r="L48" s="41"/>
      <c r="M48" s="41"/>
      <c r="N48" s="41"/>
      <c r="O48" s="41"/>
      <c r="P48" s="41"/>
      <c r="Q48" s="41"/>
      <c r="R48" s="41"/>
      <c r="S48" s="41"/>
      <c r="T48" s="41"/>
      <c r="U48" s="41"/>
      <c r="V48" s="41"/>
    </row>
    <row r="49" spans="1:22" s="57" customFormat="1" ht="46" customHeight="1" x14ac:dyDescent="0.2">
      <c r="A49" s="80" t="s">
        <v>83</v>
      </c>
      <c r="B49" s="87" t="s">
        <v>84</v>
      </c>
      <c r="C49" s="86"/>
      <c r="D49" s="86"/>
      <c r="E49" s="86"/>
      <c r="F49" s="86"/>
      <c r="G49" s="86"/>
      <c r="H49" s="86"/>
      <c r="I49" s="86"/>
      <c r="J49" s="86"/>
      <c r="K49" s="41"/>
      <c r="L49" s="41"/>
      <c r="M49" s="41"/>
      <c r="N49" s="41"/>
      <c r="O49" s="41"/>
      <c r="P49" s="41"/>
      <c r="Q49" s="41"/>
      <c r="R49" s="41"/>
      <c r="S49" s="41"/>
      <c r="T49" s="41"/>
      <c r="U49" s="41"/>
      <c r="V49" s="41"/>
    </row>
    <row r="50" spans="1:22" ht="28.5" customHeight="1" x14ac:dyDescent="0.2">
      <c r="A50" s="56" t="s">
        <v>24</v>
      </c>
      <c r="B50" s="51"/>
      <c r="C50" s="31" t="s">
        <v>1</v>
      </c>
      <c r="D50" s="31" t="s">
        <v>2</v>
      </c>
      <c r="E50" s="31" t="s">
        <v>3</v>
      </c>
      <c r="F50" s="31" t="s">
        <v>4</v>
      </c>
      <c r="G50" s="31" t="s">
        <v>5</v>
      </c>
      <c r="H50" s="31" t="s">
        <v>6</v>
      </c>
      <c r="I50" s="31" t="s">
        <v>7</v>
      </c>
      <c r="J50" s="31" t="s">
        <v>8</v>
      </c>
      <c r="K50" s="31" t="s">
        <v>9</v>
      </c>
      <c r="L50" s="31" t="s">
        <v>10</v>
      </c>
      <c r="M50" s="31" t="s">
        <v>11</v>
      </c>
      <c r="N50" s="31" t="s">
        <v>12</v>
      </c>
      <c r="O50" s="16"/>
      <c r="P50" s="16"/>
      <c r="Q50" s="16"/>
      <c r="R50" s="16"/>
      <c r="S50" s="16"/>
      <c r="T50" s="16"/>
      <c r="U50" s="16"/>
      <c r="V50" s="16"/>
    </row>
    <row r="51" spans="1:22" s="54" customFormat="1" ht="12.75" customHeight="1" x14ac:dyDescent="0.15">
      <c r="A51" s="5" t="s">
        <v>13</v>
      </c>
      <c r="B51" s="6" t="s">
        <v>22</v>
      </c>
      <c r="C51" s="81" t="e">
        <f t="shared" ref="C51:C66" si="6">C30-C9</f>
        <v>#REF!</v>
      </c>
      <c r="D51" s="81" t="e">
        <f t="shared" ref="D51:N51" si="7">D30-D9</f>
        <v>#REF!</v>
      </c>
      <c r="E51" s="81" t="e">
        <f t="shared" si="7"/>
        <v>#REF!</v>
      </c>
      <c r="F51" s="81" t="e">
        <f t="shared" si="7"/>
        <v>#REF!</v>
      </c>
      <c r="G51" s="81" t="e">
        <f t="shared" si="7"/>
        <v>#REF!</v>
      </c>
      <c r="H51" s="81" t="e">
        <f t="shared" si="7"/>
        <v>#REF!</v>
      </c>
      <c r="I51" s="81" t="e">
        <f t="shared" si="7"/>
        <v>#REF!</v>
      </c>
      <c r="J51" s="81" t="e">
        <f t="shared" si="7"/>
        <v>#REF!</v>
      </c>
      <c r="K51" s="81" t="e">
        <f t="shared" si="7"/>
        <v>#REF!</v>
      </c>
      <c r="L51" s="81" t="e">
        <f t="shared" si="7"/>
        <v>#REF!</v>
      </c>
      <c r="M51" s="81" t="e">
        <f t="shared" si="7"/>
        <v>#REF!</v>
      </c>
      <c r="N51" s="81" t="e">
        <f t="shared" si="7"/>
        <v>#REF!</v>
      </c>
      <c r="O51" s="55"/>
      <c r="P51" s="55"/>
      <c r="Q51" s="55"/>
      <c r="R51" s="55"/>
      <c r="S51" s="55"/>
      <c r="T51" s="55"/>
      <c r="U51" s="55"/>
      <c r="V51" s="55"/>
    </row>
    <row r="52" spans="1:22" s="54" customFormat="1" ht="12.75" customHeight="1" x14ac:dyDescent="0.15">
      <c r="A52" s="23"/>
      <c r="B52" s="23" t="s">
        <v>47</v>
      </c>
      <c r="C52" s="81" t="e">
        <f t="shared" si="6"/>
        <v>#REF!</v>
      </c>
      <c r="D52" s="81" t="e">
        <f t="shared" ref="D52:N52" si="8">D31-D10</f>
        <v>#REF!</v>
      </c>
      <c r="E52" s="81" t="e">
        <f t="shared" si="8"/>
        <v>#REF!</v>
      </c>
      <c r="F52" s="81" t="e">
        <f t="shared" si="8"/>
        <v>#REF!</v>
      </c>
      <c r="G52" s="81" t="e">
        <f t="shared" si="8"/>
        <v>#REF!</v>
      </c>
      <c r="H52" s="81" t="e">
        <f t="shared" si="8"/>
        <v>#REF!</v>
      </c>
      <c r="I52" s="81" t="e">
        <f t="shared" si="8"/>
        <v>#REF!</v>
      </c>
      <c r="J52" s="81" t="e">
        <f t="shared" si="8"/>
        <v>#REF!</v>
      </c>
      <c r="K52" s="81" t="e">
        <f t="shared" si="8"/>
        <v>#REF!</v>
      </c>
      <c r="L52" s="81" t="e">
        <f t="shared" si="8"/>
        <v>#REF!</v>
      </c>
      <c r="M52" s="81" t="e">
        <f t="shared" si="8"/>
        <v>#REF!</v>
      </c>
      <c r="N52" s="81" t="e">
        <f t="shared" si="8"/>
        <v>#REF!</v>
      </c>
      <c r="O52" s="55"/>
      <c r="P52" s="55"/>
      <c r="Q52" s="55"/>
      <c r="R52" s="55"/>
      <c r="S52" s="55"/>
      <c r="T52" s="55"/>
      <c r="U52" s="55"/>
      <c r="V52" s="55"/>
    </row>
    <row r="53" spans="1:22" s="54" customFormat="1" ht="12.75" customHeight="1" x14ac:dyDescent="0.15">
      <c r="A53" s="23"/>
      <c r="B53" s="23" t="s">
        <v>16</v>
      </c>
      <c r="C53" s="81" t="e">
        <f t="shared" si="6"/>
        <v>#REF!</v>
      </c>
      <c r="D53" s="81" t="e">
        <f t="shared" ref="D53:N53" si="9">D32-D11</f>
        <v>#REF!</v>
      </c>
      <c r="E53" s="81" t="e">
        <f t="shared" si="9"/>
        <v>#REF!</v>
      </c>
      <c r="F53" s="81" t="e">
        <f t="shared" si="9"/>
        <v>#REF!</v>
      </c>
      <c r="G53" s="81" t="e">
        <f t="shared" si="9"/>
        <v>#REF!</v>
      </c>
      <c r="H53" s="81" t="e">
        <f t="shared" si="9"/>
        <v>#REF!</v>
      </c>
      <c r="I53" s="81" t="e">
        <f t="shared" si="9"/>
        <v>#REF!</v>
      </c>
      <c r="J53" s="81" t="e">
        <f t="shared" si="9"/>
        <v>#REF!</v>
      </c>
      <c r="K53" s="81" t="e">
        <f t="shared" si="9"/>
        <v>#REF!</v>
      </c>
      <c r="L53" s="81" t="e">
        <f t="shared" si="9"/>
        <v>#REF!</v>
      </c>
      <c r="M53" s="81" t="e">
        <f t="shared" si="9"/>
        <v>#REF!</v>
      </c>
      <c r="N53" s="81" t="e">
        <f t="shared" si="9"/>
        <v>#REF!</v>
      </c>
      <c r="O53" s="55"/>
      <c r="P53" s="55"/>
      <c r="Q53" s="55"/>
      <c r="R53" s="55"/>
      <c r="S53" s="55"/>
      <c r="T53" s="55"/>
      <c r="U53" s="55"/>
      <c r="V53" s="55"/>
    </row>
    <row r="54" spans="1:22" s="54" customFormat="1" ht="12.75" customHeight="1" x14ac:dyDescent="0.15">
      <c r="A54" s="23"/>
      <c r="B54" s="23" t="s">
        <v>52</v>
      </c>
      <c r="C54" s="81" t="e">
        <f t="shared" si="6"/>
        <v>#REF!</v>
      </c>
      <c r="D54" s="81" t="e">
        <f t="shared" ref="D54:N54" si="10">D33-D12</f>
        <v>#REF!</v>
      </c>
      <c r="E54" s="81" t="e">
        <f t="shared" si="10"/>
        <v>#REF!</v>
      </c>
      <c r="F54" s="81" t="e">
        <f t="shared" si="10"/>
        <v>#REF!</v>
      </c>
      <c r="G54" s="81" t="e">
        <f t="shared" si="10"/>
        <v>#REF!</v>
      </c>
      <c r="H54" s="81" t="e">
        <f t="shared" si="10"/>
        <v>#REF!</v>
      </c>
      <c r="I54" s="81" t="e">
        <f t="shared" si="10"/>
        <v>#REF!</v>
      </c>
      <c r="J54" s="81" t="e">
        <f t="shared" si="10"/>
        <v>#REF!</v>
      </c>
      <c r="K54" s="81" t="e">
        <f t="shared" si="10"/>
        <v>#REF!</v>
      </c>
      <c r="L54" s="81" t="e">
        <f t="shared" si="10"/>
        <v>#REF!</v>
      </c>
      <c r="M54" s="81" t="e">
        <f t="shared" si="10"/>
        <v>#REF!</v>
      </c>
      <c r="N54" s="81" t="e">
        <f t="shared" si="10"/>
        <v>#REF!</v>
      </c>
      <c r="O54" s="55"/>
      <c r="P54" s="55"/>
      <c r="Q54" s="55"/>
      <c r="R54" s="55"/>
      <c r="S54" s="55"/>
      <c r="T54" s="55"/>
      <c r="U54" s="55"/>
      <c r="V54" s="55"/>
    </row>
    <row r="55" spans="1:22" s="54" customFormat="1" ht="12.75" customHeight="1" x14ac:dyDescent="0.15">
      <c r="A55" s="23" t="s">
        <v>17</v>
      </c>
      <c r="B55" s="23" t="s">
        <v>22</v>
      </c>
      <c r="C55" s="81" t="e">
        <f t="shared" si="6"/>
        <v>#REF!</v>
      </c>
      <c r="D55" s="81" t="e">
        <f t="shared" ref="D55:N55" si="11">D34-D13</f>
        <v>#REF!</v>
      </c>
      <c r="E55" s="81" t="e">
        <f t="shared" si="11"/>
        <v>#REF!</v>
      </c>
      <c r="F55" s="81" t="e">
        <f t="shared" si="11"/>
        <v>#REF!</v>
      </c>
      <c r="G55" s="81" t="e">
        <f t="shared" si="11"/>
        <v>#REF!</v>
      </c>
      <c r="H55" s="81" t="e">
        <f t="shared" si="11"/>
        <v>#REF!</v>
      </c>
      <c r="I55" s="81" t="e">
        <f t="shared" si="11"/>
        <v>#REF!</v>
      </c>
      <c r="J55" s="81" t="e">
        <f t="shared" si="11"/>
        <v>#REF!</v>
      </c>
      <c r="K55" s="81" t="e">
        <f t="shared" si="11"/>
        <v>#REF!</v>
      </c>
      <c r="L55" s="81" t="e">
        <f t="shared" si="11"/>
        <v>#REF!</v>
      </c>
      <c r="M55" s="81" t="e">
        <f t="shared" si="11"/>
        <v>#REF!</v>
      </c>
      <c r="N55" s="81" t="e">
        <f t="shared" si="11"/>
        <v>#REF!</v>
      </c>
      <c r="O55" s="55"/>
      <c r="P55" s="55"/>
      <c r="Q55" s="55"/>
      <c r="R55" s="55"/>
      <c r="S55" s="55"/>
      <c r="T55" s="55"/>
      <c r="U55" s="55"/>
      <c r="V55" s="55"/>
    </row>
    <row r="56" spans="1:22" s="54" customFormat="1" ht="12.75" customHeight="1" x14ac:dyDescent="0.15">
      <c r="A56" s="23"/>
      <c r="B56" s="23" t="s">
        <v>47</v>
      </c>
      <c r="C56" s="81" t="e">
        <f t="shared" si="6"/>
        <v>#REF!</v>
      </c>
      <c r="D56" s="81" t="e">
        <f t="shared" ref="D56:N56" si="12">D35-D14</f>
        <v>#REF!</v>
      </c>
      <c r="E56" s="81" t="e">
        <f t="shared" si="12"/>
        <v>#REF!</v>
      </c>
      <c r="F56" s="81" t="e">
        <f t="shared" si="12"/>
        <v>#REF!</v>
      </c>
      <c r="G56" s="81" t="e">
        <f t="shared" si="12"/>
        <v>#REF!</v>
      </c>
      <c r="H56" s="81" t="e">
        <f t="shared" si="12"/>
        <v>#REF!</v>
      </c>
      <c r="I56" s="81" t="e">
        <f t="shared" si="12"/>
        <v>#REF!</v>
      </c>
      <c r="J56" s="81" t="e">
        <f t="shared" si="12"/>
        <v>#REF!</v>
      </c>
      <c r="K56" s="81" t="e">
        <f t="shared" si="12"/>
        <v>#REF!</v>
      </c>
      <c r="L56" s="81" t="e">
        <f t="shared" si="12"/>
        <v>#REF!</v>
      </c>
      <c r="M56" s="81" t="e">
        <f t="shared" si="12"/>
        <v>#REF!</v>
      </c>
      <c r="N56" s="81" t="e">
        <f t="shared" si="12"/>
        <v>#REF!</v>
      </c>
      <c r="O56" s="55"/>
      <c r="P56" s="55"/>
      <c r="Q56" s="55"/>
      <c r="R56" s="55"/>
      <c r="S56" s="55"/>
      <c r="T56" s="55"/>
      <c r="U56" s="55"/>
      <c r="V56" s="55"/>
    </row>
    <row r="57" spans="1:22" s="54" customFormat="1" ht="12.75" customHeight="1" x14ac:dyDescent="0.15">
      <c r="A57" s="23"/>
      <c r="B57" s="23" t="s">
        <v>16</v>
      </c>
      <c r="C57" s="81" t="e">
        <f t="shared" si="6"/>
        <v>#REF!</v>
      </c>
      <c r="D57" s="81" t="e">
        <f t="shared" ref="D57:N57" si="13">D36-D15</f>
        <v>#REF!</v>
      </c>
      <c r="E57" s="81" t="e">
        <f t="shared" si="13"/>
        <v>#REF!</v>
      </c>
      <c r="F57" s="81" t="e">
        <f t="shared" si="13"/>
        <v>#REF!</v>
      </c>
      <c r="G57" s="81" t="e">
        <f t="shared" si="13"/>
        <v>#REF!</v>
      </c>
      <c r="H57" s="81" t="e">
        <f t="shared" si="13"/>
        <v>#REF!</v>
      </c>
      <c r="I57" s="81" t="e">
        <f t="shared" si="13"/>
        <v>#REF!</v>
      </c>
      <c r="J57" s="81" t="e">
        <f t="shared" si="13"/>
        <v>#REF!</v>
      </c>
      <c r="K57" s="81" t="e">
        <f t="shared" si="13"/>
        <v>#REF!</v>
      </c>
      <c r="L57" s="81" t="e">
        <f t="shared" si="13"/>
        <v>#REF!</v>
      </c>
      <c r="M57" s="81" t="e">
        <f t="shared" si="13"/>
        <v>#REF!</v>
      </c>
      <c r="N57" s="81" t="e">
        <f t="shared" si="13"/>
        <v>#REF!</v>
      </c>
      <c r="O57" s="55"/>
      <c r="P57" s="55"/>
      <c r="Q57" s="55"/>
      <c r="R57" s="55"/>
      <c r="S57" s="55"/>
      <c r="T57" s="55"/>
      <c r="U57" s="55"/>
      <c r="V57" s="55"/>
    </row>
    <row r="58" spans="1:22" s="54" customFormat="1" ht="12.75" customHeight="1" x14ac:dyDescent="0.15">
      <c r="A58" s="23"/>
      <c r="B58" s="23" t="s">
        <v>52</v>
      </c>
      <c r="C58" s="81" t="e">
        <f t="shared" si="6"/>
        <v>#REF!</v>
      </c>
      <c r="D58" s="81" t="e">
        <f t="shared" ref="D58:N58" si="14">D37-D16</f>
        <v>#REF!</v>
      </c>
      <c r="E58" s="81" t="e">
        <f t="shared" si="14"/>
        <v>#REF!</v>
      </c>
      <c r="F58" s="81" t="e">
        <f t="shared" si="14"/>
        <v>#REF!</v>
      </c>
      <c r="G58" s="81" t="e">
        <f t="shared" si="14"/>
        <v>#REF!</v>
      </c>
      <c r="H58" s="81" t="e">
        <f t="shared" si="14"/>
        <v>#REF!</v>
      </c>
      <c r="I58" s="81" t="e">
        <f t="shared" si="14"/>
        <v>#REF!</v>
      </c>
      <c r="J58" s="81" t="e">
        <f t="shared" si="14"/>
        <v>#REF!</v>
      </c>
      <c r="K58" s="81" t="e">
        <f t="shared" si="14"/>
        <v>#REF!</v>
      </c>
      <c r="L58" s="81" t="e">
        <f t="shared" si="14"/>
        <v>#REF!</v>
      </c>
      <c r="M58" s="81" t="e">
        <f t="shared" si="14"/>
        <v>#REF!</v>
      </c>
      <c r="N58" s="81" t="e">
        <f t="shared" si="14"/>
        <v>#REF!</v>
      </c>
      <c r="O58" s="55"/>
      <c r="P58" s="55"/>
      <c r="Q58" s="55"/>
      <c r="R58" s="55"/>
      <c r="S58" s="55"/>
      <c r="T58" s="55"/>
      <c r="U58" s="55"/>
      <c r="V58" s="55"/>
    </row>
    <row r="59" spans="1:22" s="54" customFormat="1" ht="12.75" customHeight="1" x14ac:dyDescent="0.15">
      <c r="A59" s="23" t="s">
        <v>18</v>
      </c>
      <c r="B59" s="23" t="s">
        <v>22</v>
      </c>
      <c r="C59" s="81" t="e">
        <f t="shared" si="6"/>
        <v>#REF!</v>
      </c>
      <c r="D59" s="81" t="e">
        <f t="shared" ref="D59:N59" si="15">D38-D17</f>
        <v>#REF!</v>
      </c>
      <c r="E59" s="81" t="e">
        <f t="shared" si="15"/>
        <v>#REF!</v>
      </c>
      <c r="F59" s="81" t="e">
        <f t="shared" si="15"/>
        <v>#REF!</v>
      </c>
      <c r="G59" s="81" t="e">
        <f t="shared" si="15"/>
        <v>#REF!</v>
      </c>
      <c r="H59" s="81" t="e">
        <f t="shared" si="15"/>
        <v>#REF!</v>
      </c>
      <c r="I59" s="81" t="e">
        <f t="shared" si="15"/>
        <v>#REF!</v>
      </c>
      <c r="J59" s="81" t="e">
        <f t="shared" si="15"/>
        <v>#REF!</v>
      </c>
      <c r="K59" s="81" t="e">
        <f t="shared" si="15"/>
        <v>#REF!</v>
      </c>
      <c r="L59" s="81" t="e">
        <f t="shared" si="15"/>
        <v>#REF!</v>
      </c>
      <c r="M59" s="81" t="e">
        <f t="shared" si="15"/>
        <v>#REF!</v>
      </c>
      <c r="N59" s="81" t="e">
        <f t="shared" si="15"/>
        <v>#REF!</v>
      </c>
      <c r="O59" s="55"/>
      <c r="P59" s="55"/>
      <c r="Q59" s="55"/>
      <c r="R59" s="55"/>
      <c r="S59" s="55"/>
      <c r="T59" s="55"/>
      <c r="U59" s="55"/>
      <c r="V59" s="55"/>
    </row>
    <row r="60" spans="1:22" s="54" customFormat="1" ht="12.75" customHeight="1" x14ac:dyDescent="0.15">
      <c r="A60" s="23"/>
      <c r="B60" s="23" t="s">
        <v>47</v>
      </c>
      <c r="C60" s="81" t="e">
        <f t="shared" si="6"/>
        <v>#REF!</v>
      </c>
      <c r="D60" s="81" t="e">
        <f t="shared" ref="D60:N60" si="16">D39-D18</f>
        <v>#REF!</v>
      </c>
      <c r="E60" s="81" t="e">
        <f t="shared" si="16"/>
        <v>#REF!</v>
      </c>
      <c r="F60" s="81" t="e">
        <f t="shared" si="16"/>
        <v>#REF!</v>
      </c>
      <c r="G60" s="81" t="e">
        <f t="shared" si="16"/>
        <v>#REF!</v>
      </c>
      <c r="H60" s="81" t="e">
        <f t="shared" si="16"/>
        <v>#REF!</v>
      </c>
      <c r="I60" s="81" t="e">
        <f t="shared" si="16"/>
        <v>#REF!</v>
      </c>
      <c r="J60" s="81" t="e">
        <f t="shared" si="16"/>
        <v>#REF!</v>
      </c>
      <c r="K60" s="81" t="e">
        <f t="shared" si="16"/>
        <v>#REF!</v>
      </c>
      <c r="L60" s="81" t="e">
        <f t="shared" si="16"/>
        <v>#REF!</v>
      </c>
      <c r="M60" s="81" t="e">
        <f t="shared" si="16"/>
        <v>#REF!</v>
      </c>
      <c r="N60" s="81" t="e">
        <f t="shared" si="16"/>
        <v>#REF!</v>
      </c>
      <c r="O60" s="55"/>
      <c r="P60" s="55"/>
      <c r="Q60" s="55"/>
      <c r="R60" s="55"/>
      <c r="S60" s="55"/>
      <c r="T60" s="55"/>
      <c r="U60" s="55"/>
      <c r="V60" s="55"/>
    </row>
    <row r="61" spans="1:22" s="54" customFormat="1" ht="12.75" customHeight="1" x14ac:dyDescent="0.15">
      <c r="A61" s="23"/>
      <c r="B61" s="23" t="s">
        <v>16</v>
      </c>
      <c r="C61" s="81" t="e">
        <f t="shared" si="6"/>
        <v>#REF!</v>
      </c>
      <c r="D61" s="81" t="e">
        <f t="shared" ref="D61:N61" si="17">D40-D19</f>
        <v>#REF!</v>
      </c>
      <c r="E61" s="81" t="e">
        <f t="shared" si="17"/>
        <v>#REF!</v>
      </c>
      <c r="F61" s="81" t="e">
        <f t="shared" si="17"/>
        <v>#REF!</v>
      </c>
      <c r="G61" s="81" t="e">
        <f t="shared" si="17"/>
        <v>#REF!</v>
      </c>
      <c r="H61" s="81" t="e">
        <f t="shared" si="17"/>
        <v>#REF!</v>
      </c>
      <c r="I61" s="81" t="e">
        <f t="shared" si="17"/>
        <v>#REF!</v>
      </c>
      <c r="J61" s="81" t="e">
        <f t="shared" si="17"/>
        <v>#REF!</v>
      </c>
      <c r="K61" s="81" t="e">
        <f t="shared" si="17"/>
        <v>#REF!</v>
      </c>
      <c r="L61" s="81" t="e">
        <f t="shared" si="17"/>
        <v>#REF!</v>
      </c>
      <c r="M61" s="81" t="e">
        <f t="shared" si="17"/>
        <v>#REF!</v>
      </c>
      <c r="N61" s="81" t="e">
        <f t="shared" si="17"/>
        <v>#REF!</v>
      </c>
      <c r="O61" s="55"/>
      <c r="P61" s="55"/>
      <c r="Q61" s="55"/>
      <c r="R61" s="55"/>
      <c r="S61" s="55"/>
      <c r="T61" s="55"/>
      <c r="U61" s="55"/>
      <c r="V61" s="55"/>
    </row>
    <row r="62" spans="1:22" s="54" customFormat="1" ht="12.75" customHeight="1" x14ac:dyDescent="0.15">
      <c r="A62" s="23"/>
      <c r="B62" s="23" t="s">
        <v>52</v>
      </c>
      <c r="C62" s="81" t="e">
        <f t="shared" si="6"/>
        <v>#REF!</v>
      </c>
      <c r="D62" s="81" t="e">
        <f t="shared" ref="D62:N62" si="18">D41-D20</f>
        <v>#REF!</v>
      </c>
      <c r="E62" s="81" t="e">
        <f t="shared" si="18"/>
        <v>#REF!</v>
      </c>
      <c r="F62" s="81" t="e">
        <f t="shared" si="18"/>
        <v>#REF!</v>
      </c>
      <c r="G62" s="81" t="e">
        <f t="shared" si="18"/>
        <v>#REF!</v>
      </c>
      <c r="H62" s="81" t="e">
        <f t="shared" si="18"/>
        <v>#REF!</v>
      </c>
      <c r="I62" s="81" t="e">
        <f t="shared" si="18"/>
        <v>#REF!</v>
      </c>
      <c r="J62" s="81" t="e">
        <f t="shared" si="18"/>
        <v>#REF!</v>
      </c>
      <c r="K62" s="81" t="e">
        <f t="shared" si="18"/>
        <v>#REF!</v>
      </c>
      <c r="L62" s="81" t="e">
        <f t="shared" si="18"/>
        <v>#REF!</v>
      </c>
      <c r="M62" s="81" t="e">
        <f t="shared" si="18"/>
        <v>#REF!</v>
      </c>
      <c r="N62" s="81" t="e">
        <f t="shared" si="18"/>
        <v>#REF!</v>
      </c>
      <c r="O62" s="55"/>
      <c r="P62" s="55"/>
      <c r="Q62" s="55"/>
      <c r="R62" s="55"/>
      <c r="S62" s="55"/>
      <c r="T62" s="55"/>
      <c r="U62" s="55"/>
      <c r="V62" s="55"/>
    </row>
    <row r="63" spans="1:22" s="54" customFormat="1" ht="12.75" customHeight="1" x14ac:dyDescent="0.15">
      <c r="A63" s="23" t="s">
        <v>24</v>
      </c>
      <c r="B63" s="23" t="s">
        <v>22</v>
      </c>
      <c r="C63" s="81" t="e">
        <f t="shared" si="6"/>
        <v>#REF!</v>
      </c>
      <c r="D63" s="81" t="e">
        <f t="shared" ref="D63:N63" si="19">D42-D21</f>
        <v>#REF!</v>
      </c>
      <c r="E63" s="81" t="e">
        <f t="shared" si="19"/>
        <v>#REF!</v>
      </c>
      <c r="F63" s="81" t="e">
        <f t="shared" si="19"/>
        <v>#REF!</v>
      </c>
      <c r="G63" s="81" t="e">
        <f t="shared" si="19"/>
        <v>#REF!</v>
      </c>
      <c r="H63" s="81" t="e">
        <f t="shared" si="19"/>
        <v>#REF!</v>
      </c>
      <c r="I63" s="81" t="e">
        <f t="shared" si="19"/>
        <v>#REF!</v>
      </c>
      <c r="J63" s="81" t="e">
        <f t="shared" si="19"/>
        <v>#REF!</v>
      </c>
      <c r="K63" s="81" t="e">
        <f t="shared" si="19"/>
        <v>#REF!</v>
      </c>
      <c r="L63" s="81" t="e">
        <f t="shared" si="19"/>
        <v>#REF!</v>
      </c>
      <c r="M63" s="81" t="e">
        <f t="shared" si="19"/>
        <v>#REF!</v>
      </c>
      <c r="N63" s="81" t="e">
        <f t="shared" si="19"/>
        <v>#REF!</v>
      </c>
      <c r="O63" s="55"/>
      <c r="P63" s="55"/>
      <c r="Q63" s="55"/>
      <c r="R63" s="55"/>
      <c r="S63" s="55"/>
      <c r="T63" s="55"/>
      <c r="U63" s="55"/>
      <c r="V63" s="55"/>
    </row>
    <row r="64" spans="1:22" s="54" customFormat="1" ht="12.75" customHeight="1" x14ac:dyDescent="0.15">
      <c r="A64" s="23"/>
      <c r="B64" s="23" t="s">
        <v>47</v>
      </c>
      <c r="C64" s="81" t="e">
        <f t="shared" si="6"/>
        <v>#REF!</v>
      </c>
      <c r="D64" s="81" t="e">
        <f t="shared" ref="D64:N64" si="20">D43-D22</f>
        <v>#REF!</v>
      </c>
      <c r="E64" s="81" t="e">
        <f t="shared" si="20"/>
        <v>#REF!</v>
      </c>
      <c r="F64" s="81" t="e">
        <f t="shared" si="20"/>
        <v>#REF!</v>
      </c>
      <c r="G64" s="81" t="e">
        <f t="shared" si="20"/>
        <v>#REF!</v>
      </c>
      <c r="H64" s="81" t="e">
        <f t="shared" si="20"/>
        <v>#REF!</v>
      </c>
      <c r="I64" s="81" t="e">
        <f t="shared" si="20"/>
        <v>#REF!</v>
      </c>
      <c r="J64" s="81" t="e">
        <f t="shared" si="20"/>
        <v>#REF!</v>
      </c>
      <c r="K64" s="81" t="e">
        <f t="shared" si="20"/>
        <v>#REF!</v>
      </c>
      <c r="L64" s="81" t="e">
        <f t="shared" si="20"/>
        <v>#REF!</v>
      </c>
      <c r="M64" s="81" t="e">
        <f t="shared" si="20"/>
        <v>#REF!</v>
      </c>
      <c r="N64" s="81" t="e">
        <f t="shared" si="20"/>
        <v>#REF!</v>
      </c>
      <c r="O64" s="55"/>
      <c r="P64" s="55"/>
      <c r="Q64" s="55"/>
      <c r="R64" s="55"/>
      <c r="S64" s="55"/>
      <c r="T64" s="55"/>
      <c r="U64" s="55"/>
      <c r="V64" s="55"/>
    </row>
    <row r="65" spans="1:22" ht="12.75" customHeight="1" x14ac:dyDescent="0.15">
      <c r="A65" s="23"/>
      <c r="B65" s="23" t="s">
        <v>16</v>
      </c>
      <c r="C65" s="81" t="e">
        <f t="shared" si="6"/>
        <v>#REF!</v>
      </c>
      <c r="D65" s="81" t="e">
        <f t="shared" ref="D65:N65" si="21">D44-D23</f>
        <v>#REF!</v>
      </c>
      <c r="E65" s="81" t="e">
        <f t="shared" si="21"/>
        <v>#REF!</v>
      </c>
      <c r="F65" s="81" t="e">
        <f t="shared" si="21"/>
        <v>#REF!</v>
      </c>
      <c r="G65" s="81" t="e">
        <f t="shared" si="21"/>
        <v>#REF!</v>
      </c>
      <c r="H65" s="81" t="e">
        <f t="shared" si="21"/>
        <v>#REF!</v>
      </c>
      <c r="I65" s="81" t="e">
        <f t="shared" si="21"/>
        <v>#REF!</v>
      </c>
      <c r="J65" s="81" t="e">
        <f t="shared" si="21"/>
        <v>#REF!</v>
      </c>
      <c r="K65" s="81" t="e">
        <f t="shared" si="21"/>
        <v>#REF!</v>
      </c>
      <c r="L65" s="81" t="e">
        <f t="shared" si="21"/>
        <v>#REF!</v>
      </c>
      <c r="M65" s="81" t="e">
        <f t="shared" si="21"/>
        <v>#REF!</v>
      </c>
      <c r="N65" s="81" t="e">
        <f t="shared" si="21"/>
        <v>#REF!</v>
      </c>
      <c r="O65" s="16"/>
      <c r="P65" s="16"/>
      <c r="Q65" s="16"/>
      <c r="R65" s="16"/>
      <c r="S65" s="16"/>
      <c r="T65" s="16"/>
      <c r="U65" s="16"/>
      <c r="V65" s="16"/>
    </row>
    <row r="66" spans="1:22" ht="12.75" customHeight="1" x14ac:dyDescent="0.15">
      <c r="A66" s="55"/>
      <c r="B66" s="55" t="s">
        <v>52</v>
      </c>
      <c r="C66" s="81" t="e">
        <f t="shared" si="6"/>
        <v>#REF!</v>
      </c>
      <c r="D66" s="81" t="e">
        <f t="shared" ref="D66:N66" si="22">D45-D24</f>
        <v>#REF!</v>
      </c>
      <c r="E66" s="81" t="e">
        <f t="shared" si="22"/>
        <v>#REF!</v>
      </c>
      <c r="F66" s="81" t="e">
        <f t="shared" si="22"/>
        <v>#REF!</v>
      </c>
      <c r="G66" s="81" t="e">
        <f t="shared" si="22"/>
        <v>#REF!</v>
      </c>
      <c r="H66" s="81" t="e">
        <f t="shared" si="22"/>
        <v>#REF!</v>
      </c>
      <c r="I66" s="81" t="e">
        <f t="shared" si="22"/>
        <v>#REF!</v>
      </c>
      <c r="J66" s="81" t="e">
        <f t="shared" si="22"/>
        <v>#REF!</v>
      </c>
      <c r="K66" s="81" t="e">
        <f t="shared" si="22"/>
        <v>#REF!</v>
      </c>
      <c r="L66" s="81" t="e">
        <f t="shared" si="22"/>
        <v>#REF!</v>
      </c>
      <c r="M66" s="81" t="e">
        <f t="shared" si="22"/>
        <v>#REF!</v>
      </c>
      <c r="N66" s="81" t="e">
        <f t="shared" si="22"/>
        <v>#REF!</v>
      </c>
      <c r="O66" s="16"/>
      <c r="P66" s="16"/>
      <c r="Q66" s="16"/>
      <c r="R66" s="16"/>
      <c r="S66" s="16"/>
      <c r="T66" s="16"/>
      <c r="U66" s="16"/>
      <c r="V66" s="16"/>
    </row>
    <row r="67" spans="1:22" ht="189.75" customHeight="1" x14ac:dyDescent="0.2">
      <c r="A67" s="218" t="s">
        <v>59</v>
      </c>
      <c r="B67" s="219"/>
      <c r="C67" s="219"/>
      <c r="D67" s="219"/>
      <c r="E67" s="219"/>
      <c r="F67" s="219"/>
      <c r="G67" s="219"/>
      <c r="H67" s="219"/>
      <c r="I67" s="219"/>
      <c r="J67" s="219"/>
      <c r="K67" s="85"/>
      <c r="L67" s="85"/>
      <c r="M67" s="85"/>
      <c r="N67" s="85"/>
      <c r="O67" s="16"/>
      <c r="P67" s="16"/>
      <c r="Q67" s="16"/>
      <c r="R67" s="16"/>
      <c r="S67" s="16"/>
      <c r="T67" s="16"/>
      <c r="U67" s="16"/>
      <c r="V67" s="16"/>
    </row>
    <row r="68" spans="1:22" ht="24.75" customHeight="1" x14ac:dyDescent="0.2">
      <c r="A68" s="215" t="s">
        <v>60</v>
      </c>
      <c r="B68" s="216"/>
      <c r="C68" s="216"/>
      <c r="D68" s="216"/>
      <c r="E68" s="216"/>
      <c r="F68" s="216"/>
      <c r="G68" s="216"/>
      <c r="H68" s="216"/>
      <c r="I68" s="216"/>
      <c r="J68" s="216"/>
      <c r="K68" s="85"/>
      <c r="L68" s="85"/>
      <c r="M68" s="85"/>
      <c r="N68" s="85"/>
      <c r="O68" s="16"/>
      <c r="P68" s="16"/>
      <c r="Q68" s="16"/>
      <c r="R68" s="16"/>
      <c r="S68" s="16"/>
      <c r="T68" s="16"/>
      <c r="U68" s="16"/>
      <c r="V68" s="16"/>
    </row>
    <row r="69" spans="1:22" ht="24.75" customHeight="1" x14ac:dyDescent="0.2">
      <c r="A69" s="215" t="s">
        <v>61</v>
      </c>
      <c r="B69" s="216"/>
      <c r="C69" s="216"/>
      <c r="D69" s="216"/>
      <c r="E69" s="216"/>
      <c r="F69" s="216"/>
      <c r="G69" s="216"/>
      <c r="H69" s="216"/>
      <c r="I69" s="216"/>
      <c r="J69" s="216"/>
      <c r="K69" s="85"/>
      <c r="L69" s="85"/>
      <c r="M69" s="85"/>
      <c r="N69" s="85"/>
      <c r="O69" s="16"/>
      <c r="P69" s="16"/>
      <c r="Q69" s="16"/>
      <c r="R69" s="16"/>
      <c r="S69" s="16"/>
      <c r="T69" s="16"/>
      <c r="U69" s="16"/>
      <c r="V69" s="16"/>
    </row>
    <row r="70" spans="1:22" ht="28" customHeight="1" x14ac:dyDescent="0.2">
      <c r="A70" s="215"/>
      <c r="B70" s="216"/>
      <c r="C70" s="216"/>
      <c r="D70" s="216"/>
      <c r="E70" s="216"/>
      <c r="F70" s="216"/>
      <c r="G70" s="216"/>
      <c r="H70" s="216"/>
      <c r="I70" s="216"/>
      <c r="J70" s="216"/>
      <c r="K70" s="85"/>
      <c r="L70" s="85"/>
      <c r="M70" s="85"/>
      <c r="N70" s="85"/>
      <c r="O70" s="16"/>
      <c r="P70" s="16"/>
      <c r="Q70" s="16"/>
      <c r="R70" s="16"/>
      <c r="S70" s="16"/>
      <c r="T70" s="16"/>
      <c r="U70" s="16"/>
      <c r="V70" s="16"/>
    </row>
    <row r="71" spans="1:22" ht="28.5" customHeight="1" x14ac:dyDescent="0.2">
      <c r="A71" s="56" t="s">
        <v>24</v>
      </c>
      <c r="B71" s="51"/>
      <c r="C71" s="31" t="s">
        <v>1</v>
      </c>
      <c r="D71" s="31" t="s">
        <v>2</v>
      </c>
      <c r="E71" s="31" t="s">
        <v>3</v>
      </c>
      <c r="F71" s="31" t="s">
        <v>4</v>
      </c>
      <c r="G71" s="31" t="s">
        <v>5</v>
      </c>
      <c r="H71" s="31" t="s">
        <v>6</v>
      </c>
      <c r="I71" s="31" t="s">
        <v>7</v>
      </c>
      <c r="J71" s="31" t="s">
        <v>8</v>
      </c>
      <c r="K71" s="31" t="s">
        <v>9</v>
      </c>
      <c r="L71" s="31" t="s">
        <v>10</v>
      </c>
      <c r="M71" s="31" t="s">
        <v>11</v>
      </c>
      <c r="N71" s="31" t="s">
        <v>12</v>
      </c>
      <c r="O71" s="16"/>
      <c r="P71" s="16"/>
      <c r="Q71" s="16"/>
      <c r="R71" s="16"/>
      <c r="S71" s="16"/>
      <c r="T71" s="16"/>
      <c r="U71" s="16"/>
      <c r="V71" s="16"/>
    </row>
    <row r="72" spans="1:22" s="54" customFormat="1" ht="12.75" customHeight="1" x14ac:dyDescent="0.15">
      <c r="A72" s="35" t="s">
        <v>13</v>
      </c>
      <c r="B72" s="34" t="s">
        <v>22</v>
      </c>
      <c r="C72" s="84" t="e">
        <f>(C51/C9)*100</f>
        <v>#REF!</v>
      </c>
      <c r="D72" s="84" t="e">
        <f t="shared" ref="D72:N72" si="23">(D51/D9)*100</f>
        <v>#REF!</v>
      </c>
      <c r="E72" s="84" t="e">
        <f t="shared" si="23"/>
        <v>#REF!</v>
      </c>
      <c r="F72" s="84" t="e">
        <f t="shared" si="23"/>
        <v>#REF!</v>
      </c>
      <c r="G72" s="84" t="e">
        <f t="shared" si="23"/>
        <v>#REF!</v>
      </c>
      <c r="H72" s="84" t="e">
        <f t="shared" si="23"/>
        <v>#REF!</v>
      </c>
      <c r="I72" s="84" t="e">
        <f t="shared" si="23"/>
        <v>#REF!</v>
      </c>
      <c r="J72" s="84" t="e">
        <f t="shared" si="23"/>
        <v>#REF!</v>
      </c>
      <c r="K72" s="84" t="e">
        <f t="shared" si="23"/>
        <v>#REF!</v>
      </c>
      <c r="L72" s="84" t="e">
        <f t="shared" si="23"/>
        <v>#REF!</v>
      </c>
      <c r="M72" s="84" t="e">
        <f t="shared" si="23"/>
        <v>#REF!</v>
      </c>
      <c r="N72" s="84" t="e">
        <f t="shared" si="23"/>
        <v>#REF!</v>
      </c>
      <c r="O72" s="55"/>
      <c r="P72" s="55"/>
      <c r="Q72" s="55"/>
      <c r="R72" s="55"/>
      <c r="S72" s="55"/>
      <c r="T72" s="55"/>
      <c r="U72" s="55"/>
      <c r="V72" s="55"/>
    </row>
    <row r="73" spans="1:22" s="54" customFormat="1" ht="12.75" customHeight="1" x14ac:dyDescent="0.15">
      <c r="A73" s="35"/>
      <c r="B73" s="34" t="s">
        <v>47</v>
      </c>
      <c r="C73" s="84" t="e">
        <f t="shared" ref="C73:N87" si="24">(C52/C10)*100</f>
        <v>#REF!</v>
      </c>
      <c r="D73" s="84" t="e">
        <f t="shared" si="24"/>
        <v>#REF!</v>
      </c>
      <c r="E73" s="84" t="e">
        <f t="shared" si="24"/>
        <v>#REF!</v>
      </c>
      <c r="F73" s="84" t="e">
        <f t="shared" si="24"/>
        <v>#REF!</v>
      </c>
      <c r="G73" s="84" t="e">
        <f t="shared" si="24"/>
        <v>#REF!</v>
      </c>
      <c r="H73" s="84" t="e">
        <f t="shared" si="24"/>
        <v>#REF!</v>
      </c>
      <c r="I73" s="84" t="e">
        <f t="shared" si="24"/>
        <v>#REF!</v>
      </c>
      <c r="J73" s="84" t="e">
        <f t="shared" si="24"/>
        <v>#REF!</v>
      </c>
      <c r="K73" s="84" t="e">
        <f t="shared" si="24"/>
        <v>#REF!</v>
      </c>
      <c r="L73" s="84" t="e">
        <f t="shared" si="24"/>
        <v>#REF!</v>
      </c>
      <c r="M73" s="84" t="e">
        <f t="shared" si="24"/>
        <v>#REF!</v>
      </c>
      <c r="N73" s="84" t="e">
        <f t="shared" si="24"/>
        <v>#REF!</v>
      </c>
      <c r="O73" s="55"/>
      <c r="P73" s="55"/>
      <c r="Q73" s="55"/>
      <c r="R73" s="55"/>
      <c r="S73" s="55"/>
      <c r="T73" s="55"/>
      <c r="U73" s="55"/>
      <c r="V73" s="55"/>
    </row>
    <row r="74" spans="1:22" s="54" customFormat="1" ht="12.75" customHeight="1" x14ac:dyDescent="0.15">
      <c r="A74" s="35"/>
      <c r="B74" s="34" t="s">
        <v>16</v>
      </c>
      <c r="C74" s="84" t="e">
        <f t="shared" si="24"/>
        <v>#REF!</v>
      </c>
      <c r="D74" s="84" t="e">
        <f t="shared" si="24"/>
        <v>#REF!</v>
      </c>
      <c r="E74" s="84" t="e">
        <f t="shared" si="24"/>
        <v>#REF!</v>
      </c>
      <c r="F74" s="84" t="e">
        <f t="shared" si="24"/>
        <v>#REF!</v>
      </c>
      <c r="G74" s="84" t="e">
        <f t="shared" si="24"/>
        <v>#REF!</v>
      </c>
      <c r="H74" s="84" t="e">
        <f t="shared" si="24"/>
        <v>#REF!</v>
      </c>
      <c r="I74" s="84" t="e">
        <f t="shared" si="24"/>
        <v>#REF!</v>
      </c>
      <c r="J74" s="84" t="e">
        <f t="shared" si="24"/>
        <v>#REF!</v>
      </c>
      <c r="K74" s="84" t="e">
        <f t="shared" si="24"/>
        <v>#REF!</v>
      </c>
      <c r="L74" s="84" t="e">
        <f t="shared" si="24"/>
        <v>#REF!</v>
      </c>
      <c r="M74" s="84" t="e">
        <f t="shared" si="24"/>
        <v>#REF!</v>
      </c>
      <c r="N74" s="84" t="e">
        <f t="shared" si="24"/>
        <v>#REF!</v>
      </c>
      <c r="O74" s="55"/>
      <c r="P74" s="55"/>
      <c r="Q74" s="55"/>
      <c r="R74" s="55"/>
      <c r="S74" s="55"/>
      <c r="T74" s="55"/>
      <c r="U74" s="55"/>
      <c r="V74" s="55"/>
    </row>
    <row r="75" spans="1:22" s="54" customFormat="1" ht="12.75" customHeight="1" x14ac:dyDescent="0.15">
      <c r="A75" s="35"/>
      <c r="B75" s="34" t="s">
        <v>52</v>
      </c>
      <c r="C75" s="84" t="e">
        <f t="shared" si="24"/>
        <v>#REF!</v>
      </c>
      <c r="D75" s="84" t="e">
        <f t="shared" si="24"/>
        <v>#REF!</v>
      </c>
      <c r="E75" s="84" t="e">
        <f t="shared" si="24"/>
        <v>#REF!</v>
      </c>
      <c r="F75" s="84" t="e">
        <f t="shared" si="24"/>
        <v>#REF!</v>
      </c>
      <c r="G75" s="84" t="e">
        <f t="shared" si="24"/>
        <v>#REF!</v>
      </c>
      <c r="H75" s="84" t="e">
        <f t="shared" si="24"/>
        <v>#REF!</v>
      </c>
      <c r="I75" s="84" t="e">
        <f t="shared" si="24"/>
        <v>#REF!</v>
      </c>
      <c r="J75" s="84" t="e">
        <f t="shared" si="24"/>
        <v>#REF!</v>
      </c>
      <c r="K75" s="84" t="e">
        <f t="shared" si="24"/>
        <v>#REF!</v>
      </c>
      <c r="L75" s="84" t="e">
        <f t="shared" si="24"/>
        <v>#REF!</v>
      </c>
      <c r="M75" s="84" t="e">
        <f t="shared" si="24"/>
        <v>#REF!</v>
      </c>
      <c r="N75" s="84" t="e">
        <f t="shared" si="24"/>
        <v>#REF!</v>
      </c>
      <c r="O75" s="55"/>
      <c r="P75" s="55"/>
      <c r="Q75" s="55"/>
      <c r="R75" s="55"/>
      <c r="S75" s="55"/>
      <c r="T75" s="55"/>
      <c r="U75" s="55"/>
      <c r="V75" s="55"/>
    </row>
    <row r="76" spans="1:22" s="54" customFormat="1" ht="12.75" customHeight="1" x14ac:dyDescent="0.15">
      <c r="A76" s="35" t="s">
        <v>17</v>
      </c>
      <c r="B76" s="34" t="s">
        <v>22</v>
      </c>
      <c r="C76" s="84" t="e">
        <f t="shared" si="24"/>
        <v>#REF!</v>
      </c>
      <c r="D76" s="84" t="e">
        <f t="shared" si="24"/>
        <v>#REF!</v>
      </c>
      <c r="E76" s="84" t="e">
        <f t="shared" si="24"/>
        <v>#REF!</v>
      </c>
      <c r="F76" s="84" t="e">
        <f t="shared" si="24"/>
        <v>#REF!</v>
      </c>
      <c r="G76" s="84" t="e">
        <f t="shared" si="24"/>
        <v>#REF!</v>
      </c>
      <c r="H76" s="84" t="e">
        <f t="shared" si="24"/>
        <v>#REF!</v>
      </c>
      <c r="I76" s="84" t="e">
        <f t="shared" si="24"/>
        <v>#REF!</v>
      </c>
      <c r="J76" s="84" t="e">
        <f t="shared" si="24"/>
        <v>#REF!</v>
      </c>
      <c r="K76" s="84" t="e">
        <f t="shared" si="24"/>
        <v>#REF!</v>
      </c>
      <c r="L76" s="84" t="e">
        <f t="shared" si="24"/>
        <v>#REF!</v>
      </c>
      <c r="M76" s="84" t="e">
        <f t="shared" si="24"/>
        <v>#REF!</v>
      </c>
      <c r="N76" s="84" t="e">
        <f t="shared" si="24"/>
        <v>#REF!</v>
      </c>
      <c r="O76" s="55"/>
      <c r="P76" s="55"/>
      <c r="Q76" s="55"/>
      <c r="R76" s="55"/>
      <c r="S76" s="55"/>
      <c r="T76" s="55"/>
      <c r="U76" s="55"/>
      <c r="V76" s="55"/>
    </row>
    <row r="77" spans="1:22" s="54" customFormat="1" ht="12.75" customHeight="1" x14ac:dyDescent="0.15">
      <c r="A77" s="35"/>
      <c r="B77" s="34" t="s">
        <v>47</v>
      </c>
      <c r="C77" s="84" t="e">
        <f t="shared" si="24"/>
        <v>#REF!</v>
      </c>
      <c r="D77" s="84" t="e">
        <f t="shared" si="24"/>
        <v>#REF!</v>
      </c>
      <c r="E77" s="84" t="e">
        <f t="shared" si="24"/>
        <v>#REF!</v>
      </c>
      <c r="F77" s="84" t="e">
        <f t="shared" si="24"/>
        <v>#REF!</v>
      </c>
      <c r="G77" s="84" t="e">
        <f t="shared" si="24"/>
        <v>#REF!</v>
      </c>
      <c r="H77" s="84" t="e">
        <f t="shared" si="24"/>
        <v>#REF!</v>
      </c>
      <c r="I77" s="84" t="e">
        <f t="shared" si="24"/>
        <v>#REF!</v>
      </c>
      <c r="J77" s="84" t="e">
        <f t="shared" si="24"/>
        <v>#REF!</v>
      </c>
      <c r="K77" s="84" t="e">
        <f t="shared" si="24"/>
        <v>#REF!</v>
      </c>
      <c r="L77" s="84" t="e">
        <f t="shared" si="24"/>
        <v>#REF!</v>
      </c>
      <c r="M77" s="84" t="e">
        <f t="shared" si="24"/>
        <v>#REF!</v>
      </c>
      <c r="N77" s="84" t="e">
        <f t="shared" si="24"/>
        <v>#REF!</v>
      </c>
      <c r="O77" s="55"/>
      <c r="P77" s="55"/>
      <c r="Q77" s="55"/>
      <c r="R77" s="55"/>
      <c r="S77" s="55"/>
      <c r="T77" s="55"/>
      <c r="U77" s="55"/>
      <c r="V77" s="55"/>
    </row>
    <row r="78" spans="1:22" s="54" customFormat="1" ht="12.75" customHeight="1" x14ac:dyDescent="0.15">
      <c r="A78" s="35"/>
      <c r="B78" s="34" t="s">
        <v>16</v>
      </c>
      <c r="C78" s="84" t="e">
        <f t="shared" si="24"/>
        <v>#REF!</v>
      </c>
      <c r="D78" s="84" t="e">
        <f t="shared" si="24"/>
        <v>#REF!</v>
      </c>
      <c r="E78" s="84" t="e">
        <f t="shared" si="24"/>
        <v>#REF!</v>
      </c>
      <c r="F78" s="84" t="e">
        <f t="shared" si="24"/>
        <v>#REF!</v>
      </c>
      <c r="G78" s="84" t="e">
        <f t="shared" si="24"/>
        <v>#REF!</v>
      </c>
      <c r="H78" s="84" t="e">
        <f t="shared" si="24"/>
        <v>#REF!</v>
      </c>
      <c r="I78" s="84" t="e">
        <f t="shared" si="24"/>
        <v>#REF!</v>
      </c>
      <c r="J78" s="84" t="e">
        <f t="shared" si="24"/>
        <v>#REF!</v>
      </c>
      <c r="K78" s="84" t="e">
        <f t="shared" si="24"/>
        <v>#REF!</v>
      </c>
      <c r="L78" s="84" t="e">
        <f t="shared" si="24"/>
        <v>#REF!</v>
      </c>
      <c r="M78" s="84" t="e">
        <f t="shared" si="24"/>
        <v>#REF!</v>
      </c>
      <c r="N78" s="84" t="e">
        <f t="shared" si="24"/>
        <v>#REF!</v>
      </c>
      <c r="O78" s="55"/>
      <c r="P78" s="55"/>
      <c r="Q78" s="55"/>
      <c r="R78" s="55"/>
      <c r="S78" s="55"/>
      <c r="T78" s="55"/>
      <c r="U78" s="55"/>
      <c r="V78" s="55"/>
    </row>
    <row r="79" spans="1:22" s="54" customFormat="1" ht="12.75" customHeight="1" x14ac:dyDescent="0.15">
      <c r="A79" s="35"/>
      <c r="B79" s="34" t="s">
        <v>52</v>
      </c>
      <c r="C79" s="84" t="e">
        <f t="shared" si="24"/>
        <v>#REF!</v>
      </c>
      <c r="D79" s="84" t="e">
        <f t="shared" si="24"/>
        <v>#REF!</v>
      </c>
      <c r="E79" s="84" t="e">
        <f t="shared" si="24"/>
        <v>#REF!</v>
      </c>
      <c r="F79" s="84" t="e">
        <f t="shared" si="24"/>
        <v>#REF!</v>
      </c>
      <c r="G79" s="84" t="e">
        <f t="shared" si="24"/>
        <v>#REF!</v>
      </c>
      <c r="H79" s="84" t="e">
        <f t="shared" si="24"/>
        <v>#REF!</v>
      </c>
      <c r="I79" s="84" t="e">
        <f t="shared" si="24"/>
        <v>#REF!</v>
      </c>
      <c r="J79" s="84" t="e">
        <f t="shared" si="24"/>
        <v>#REF!</v>
      </c>
      <c r="K79" s="84" t="e">
        <f t="shared" si="24"/>
        <v>#REF!</v>
      </c>
      <c r="L79" s="84" t="e">
        <f t="shared" si="24"/>
        <v>#REF!</v>
      </c>
      <c r="M79" s="84" t="e">
        <f t="shared" si="24"/>
        <v>#REF!</v>
      </c>
      <c r="N79" s="84" t="e">
        <f t="shared" si="24"/>
        <v>#REF!</v>
      </c>
      <c r="O79" s="55"/>
      <c r="P79" s="55"/>
      <c r="Q79" s="55"/>
      <c r="R79" s="55"/>
      <c r="S79" s="55"/>
      <c r="T79" s="55"/>
      <c r="U79" s="55"/>
      <c r="V79" s="55"/>
    </row>
    <row r="80" spans="1:22" s="54" customFormat="1" ht="12.75" customHeight="1" x14ac:dyDescent="0.15">
      <c r="A80" s="35" t="s">
        <v>18</v>
      </c>
      <c r="B80" s="34" t="s">
        <v>22</v>
      </c>
      <c r="C80" s="84" t="e">
        <f t="shared" si="24"/>
        <v>#REF!</v>
      </c>
      <c r="D80" s="84" t="e">
        <f t="shared" si="24"/>
        <v>#REF!</v>
      </c>
      <c r="E80" s="84" t="e">
        <f t="shared" si="24"/>
        <v>#REF!</v>
      </c>
      <c r="F80" s="84" t="e">
        <f t="shared" si="24"/>
        <v>#REF!</v>
      </c>
      <c r="G80" s="84" t="e">
        <f t="shared" si="24"/>
        <v>#REF!</v>
      </c>
      <c r="H80" s="84" t="e">
        <f t="shared" si="24"/>
        <v>#REF!</v>
      </c>
      <c r="I80" s="84" t="e">
        <f t="shared" si="24"/>
        <v>#REF!</v>
      </c>
      <c r="J80" s="84" t="e">
        <f t="shared" si="24"/>
        <v>#REF!</v>
      </c>
      <c r="K80" s="84" t="e">
        <f t="shared" si="24"/>
        <v>#REF!</v>
      </c>
      <c r="L80" s="84" t="e">
        <f t="shared" si="24"/>
        <v>#REF!</v>
      </c>
      <c r="M80" s="84" t="e">
        <f t="shared" si="24"/>
        <v>#REF!</v>
      </c>
      <c r="N80" s="84" t="e">
        <f t="shared" si="24"/>
        <v>#REF!</v>
      </c>
      <c r="O80" s="55"/>
      <c r="P80" s="55"/>
      <c r="Q80" s="55"/>
      <c r="R80" s="55"/>
      <c r="S80" s="55"/>
      <c r="T80" s="55"/>
      <c r="U80" s="55"/>
      <c r="V80" s="55"/>
    </row>
    <row r="81" spans="1:22" s="54" customFormat="1" ht="12.75" customHeight="1" x14ac:dyDescent="0.15">
      <c r="A81" s="35"/>
      <c r="B81" s="34" t="s">
        <v>47</v>
      </c>
      <c r="C81" s="84" t="e">
        <f t="shared" si="24"/>
        <v>#REF!</v>
      </c>
      <c r="D81" s="84" t="e">
        <f t="shared" si="24"/>
        <v>#REF!</v>
      </c>
      <c r="E81" s="84" t="e">
        <f t="shared" si="24"/>
        <v>#REF!</v>
      </c>
      <c r="F81" s="84" t="e">
        <f t="shared" si="24"/>
        <v>#REF!</v>
      </c>
      <c r="G81" s="84" t="e">
        <f t="shared" si="24"/>
        <v>#REF!</v>
      </c>
      <c r="H81" s="84" t="e">
        <f t="shared" si="24"/>
        <v>#REF!</v>
      </c>
      <c r="I81" s="84" t="e">
        <f t="shared" si="24"/>
        <v>#REF!</v>
      </c>
      <c r="J81" s="84" t="e">
        <f t="shared" si="24"/>
        <v>#REF!</v>
      </c>
      <c r="K81" s="84" t="e">
        <f t="shared" si="24"/>
        <v>#REF!</v>
      </c>
      <c r="L81" s="84" t="e">
        <f t="shared" si="24"/>
        <v>#REF!</v>
      </c>
      <c r="M81" s="84" t="e">
        <f t="shared" si="24"/>
        <v>#REF!</v>
      </c>
      <c r="N81" s="84" t="e">
        <f t="shared" si="24"/>
        <v>#REF!</v>
      </c>
      <c r="O81" s="55"/>
      <c r="P81" s="55"/>
      <c r="Q81" s="55"/>
      <c r="R81" s="55"/>
      <c r="S81" s="55"/>
      <c r="T81" s="55"/>
      <c r="U81" s="55"/>
      <c r="V81" s="55"/>
    </row>
    <row r="82" spans="1:22" s="54" customFormat="1" ht="12.75" customHeight="1" x14ac:dyDescent="0.15">
      <c r="A82" s="35"/>
      <c r="B82" s="34" t="s">
        <v>16</v>
      </c>
      <c r="C82" s="84" t="e">
        <f t="shared" si="24"/>
        <v>#REF!</v>
      </c>
      <c r="D82" s="84" t="e">
        <f t="shared" si="24"/>
        <v>#REF!</v>
      </c>
      <c r="E82" s="84" t="e">
        <f t="shared" si="24"/>
        <v>#REF!</v>
      </c>
      <c r="F82" s="84" t="e">
        <f t="shared" si="24"/>
        <v>#REF!</v>
      </c>
      <c r="G82" s="84" t="e">
        <f t="shared" si="24"/>
        <v>#REF!</v>
      </c>
      <c r="H82" s="84" t="e">
        <f t="shared" si="24"/>
        <v>#REF!</v>
      </c>
      <c r="I82" s="84" t="e">
        <f t="shared" si="24"/>
        <v>#REF!</v>
      </c>
      <c r="J82" s="84" t="e">
        <f t="shared" si="24"/>
        <v>#REF!</v>
      </c>
      <c r="K82" s="84" t="e">
        <f t="shared" si="24"/>
        <v>#REF!</v>
      </c>
      <c r="L82" s="84" t="e">
        <f t="shared" si="24"/>
        <v>#REF!</v>
      </c>
      <c r="M82" s="84" t="e">
        <f t="shared" si="24"/>
        <v>#REF!</v>
      </c>
      <c r="N82" s="84" t="e">
        <f t="shared" si="24"/>
        <v>#REF!</v>
      </c>
      <c r="O82" s="55"/>
      <c r="P82" s="55"/>
      <c r="Q82" s="55"/>
      <c r="R82" s="55"/>
      <c r="S82" s="55"/>
      <c r="T82" s="55"/>
      <c r="U82" s="55"/>
      <c r="V82" s="55"/>
    </row>
    <row r="83" spans="1:22" s="54" customFormat="1" ht="12.75" customHeight="1" x14ac:dyDescent="0.15">
      <c r="A83" s="35"/>
      <c r="B83" s="34" t="s">
        <v>52</v>
      </c>
      <c r="C83" s="84" t="e">
        <f t="shared" si="24"/>
        <v>#REF!</v>
      </c>
      <c r="D83" s="84" t="e">
        <f t="shared" si="24"/>
        <v>#REF!</v>
      </c>
      <c r="E83" s="84" t="e">
        <f t="shared" si="24"/>
        <v>#REF!</v>
      </c>
      <c r="F83" s="84" t="e">
        <f t="shared" si="24"/>
        <v>#REF!</v>
      </c>
      <c r="G83" s="84" t="e">
        <f t="shared" si="24"/>
        <v>#REF!</v>
      </c>
      <c r="H83" s="84" t="e">
        <f t="shared" si="24"/>
        <v>#REF!</v>
      </c>
      <c r="I83" s="84" t="e">
        <f t="shared" si="24"/>
        <v>#REF!</v>
      </c>
      <c r="J83" s="84" t="e">
        <f t="shared" si="24"/>
        <v>#REF!</v>
      </c>
      <c r="K83" s="84" t="e">
        <f t="shared" si="24"/>
        <v>#REF!</v>
      </c>
      <c r="L83" s="84" t="e">
        <f t="shared" si="24"/>
        <v>#REF!</v>
      </c>
      <c r="M83" s="84" t="e">
        <f t="shared" si="24"/>
        <v>#REF!</v>
      </c>
      <c r="N83" s="84" t="e">
        <f t="shared" si="24"/>
        <v>#REF!</v>
      </c>
      <c r="O83" s="55"/>
      <c r="P83" s="55"/>
      <c r="Q83" s="55"/>
      <c r="R83" s="55"/>
      <c r="S83" s="55"/>
      <c r="T83" s="55"/>
      <c r="U83" s="55"/>
      <c r="V83" s="55"/>
    </row>
    <row r="84" spans="1:22" s="54" customFormat="1" ht="12.75" customHeight="1" x14ac:dyDescent="0.15">
      <c r="A84" s="35" t="s">
        <v>24</v>
      </c>
      <c r="B84" s="34" t="s">
        <v>22</v>
      </c>
      <c r="C84" s="84" t="e">
        <f t="shared" si="24"/>
        <v>#REF!</v>
      </c>
      <c r="D84" s="84" t="e">
        <f t="shared" si="24"/>
        <v>#REF!</v>
      </c>
      <c r="E84" s="84" t="e">
        <f t="shared" si="24"/>
        <v>#REF!</v>
      </c>
      <c r="F84" s="84" t="e">
        <f t="shared" si="24"/>
        <v>#REF!</v>
      </c>
      <c r="G84" s="84" t="e">
        <f t="shared" si="24"/>
        <v>#REF!</v>
      </c>
      <c r="H84" s="84" t="e">
        <f t="shared" si="24"/>
        <v>#REF!</v>
      </c>
      <c r="I84" s="84" t="e">
        <f t="shared" si="24"/>
        <v>#REF!</v>
      </c>
      <c r="J84" s="84" t="e">
        <f t="shared" si="24"/>
        <v>#REF!</v>
      </c>
      <c r="K84" s="84" t="e">
        <f t="shared" si="24"/>
        <v>#REF!</v>
      </c>
      <c r="L84" s="84" t="e">
        <f t="shared" si="24"/>
        <v>#REF!</v>
      </c>
      <c r="M84" s="84" t="e">
        <f t="shared" si="24"/>
        <v>#REF!</v>
      </c>
      <c r="N84" s="84" t="e">
        <f t="shared" si="24"/>
        <v>#REF!</v>
      </c>
      <c r="O84" s="55"/>
      <c r="P84" s="55"/>
      <c r="Q84" s="55"/>
      <c r="R84" s="55"/>
      <c r="S84" s="55"/>
      <c r="T84" s="55"/>
      <c r="U84" s="55"/>
      <c r="V84" s="55"/>
    </row>
    <row r="85" spans="1:22" s="54" customFormat="1" ht="12.75" customHeight="1" x14ac:dyDescent="0.15">
      <c r="A85" s="35"/>
      <c r="B85" s="34" t="s">
        <v>47</v>
      </c>
      <c r="C85" s="84" t="e">
        <f t="shared" si="24"/>
        <v>#REF!</v>
      </c>
      <c r="D85" s="84" t="e">
        <f t="shared" si="24"/>
        <v>#REF!</v>
      </c>
      <c r="E85" s="84" t="e">
        <f t="shared" si="24"/>
        <v>#REF!</v>
      </c>
      <c r="F85" s="84" t="e">
        <f t="shared" si="24"/>
        <v>#REF!</v>
      </c>
      <c r="G85" s="84" t="e">
        <f t="shared" si="24"/>
        <v>#REF!</v>
      </c>
      <c r="H85" s="84" t="e">
        <f t="shared" si="24"/>
        <v>#REF!</v>
      </c>
      <c r="I85" s="84" t="e">
        <f t="shared" si="24"/>
        <v>#REF!</v>
      </c>
      <c r="J85" s="84" t="e">
        <f t="shared" si="24"/>
        <v>#REF!</v>
      </c>
      <c r="K85" s="84" t="e">
        <f t="shared" si="24"/>
        <v>#REF!</v>
      </c>
      <c r="L85" s="84" t="e">
        <f t="shared" si="24"/>
        <v>#REF!</v>
      </c>
      <c r="M85" s="84" t="e">
        <f t="shared" si="24"/>
        <v>#REF!</v>
      </c>
      <c r="N85" s="84" t="e">
        <f t="shared" si="24"/>
        <v>#REF!</v>
      </c>
      <c r="O85" s="55"/>
      <c r="P85" s="55"/>
      <c r="Q85" s="55"/>
      <c r="R85" s="55"/>
      <c r="S85" s="55"/>
      <c r="T85" s="55"/>
      <c r="U85" s="55"/>
      <c r="V85" s="55"/>
    </row>
    <row r="86" spans="1:22" ht="12.75" customHeight="1" x14ac:dyDescent="0.15">
      <c r="A86" s="4"/>
      <c r="B86" s="7" t="s">
        <v>16</v>
      </c>
      <c r="C86" s="84" t="e">
        <f t="shared" si="24"/>
        <v>#REF!</v>
      </c>
      <c r="D86" s="84" t="e">
        <f t="shared" si="24"/>
        <v>#REF!</v>
      </c>
      <c r="E86" s="84" t="e">
        <f t="shared" si="24"/>
        <v>#REF!</v>
      </c>
      <c r="F86" s="84" t="e">
        <f t="shared" si="24"/>
        <v>#REF!</v>
      </c>
      <c r="G86" s="84" t="e">
        <f t="shared" si="24"/>
        <v>#REF!</v>
      </c>
      <c r="H86" s="84" t="e">
        <f t="shared" si="24"/>
        <v>#REF!</v>
      </c>
      <c r="I86" s="84" t="e">
        <f t="shared" si="24"/>
        <v>#REF!</v>
      </c>
      <c r="J86" s="84" t="e">
        <f t="shared" si="24"/>
        <v>#REF!</v>
      </c>
      <c r="K86" s="84" t="e">
        <f t="shared" si="24"/>
        <v>#REF!</v>
      </c>
      <c r="L86" s="84" t="e">
        <f t="shared" si="24"/>
        <v>#REF!</v>
      </c>
      <c r="M86" s="84" t="e">
        <f t="shared" si="24"/>
        <v>#REF!</v>
      </c>
      <c r="N86" s="84" t="e">
        <f t="shared" si="24"/>
        <v>#REF!</v>
      </c>
      <c r="O86" s="16"/>
      <c r="P86" s="16"/>
      <c r="Q86" s="16"/>
      <c r="R86" s="16"/>
      <c r="S86" s="16"/>
      <c r="T86" s="16"/>
      <c r="U86" s="16"/>
      <c r="V86" s="16"/>
    </row>
    <row r="87" spans="1:22" ht="12.75" customHeight="1" x14ac:dyDescent="0.15">
      <c r="A87" s="4"/>
      <c r="B87" s="7" t="s">
        <v>52</v>
      </c>
      <c r="C87" s="84" t="e">
        <f t="shared" si="24"/>
        <v>#REF!</v>
      </c>
      <c r="D87" s="84" t="e">
        <f t="shared" si="24"/>
        <v>#REF!</v>
      </c>
      <c r="E87" s="84" t="e">
        <f t="shared" si="24"/>
        <v>#REF!</v>
      </c>
      <c r="F87" s="84" t="e">
        <f t="shared" si="24"/>
        <v>#REF!</v>
      </c>
      <c r="G87" s="84" t="e">
        <f t="shared" si="24"/>
        <v>#REF!</v>
      </c>
      <c r="H87" s="84" t="e">
        <f t="shared" si="24"/>
        <v>#REF!</v>
      </c>
      <c r="I87" s="84" t="e">
        <f t="shared" si="24"/>
        <v>#REF!</v>
      </c>
      <c r="J87" s="84" t="e">
        <f t="shared" si="24"/>
        <v>#REF!</v>
      </c>
      <c r="K87" s="84" t="e">
        <f t="shared" si="24"/>
        <v>#REF!</v>
      </c>
      <c r="L87" s="84" t="e">
        <f t="shared" si="24"/>
        <v>#REF!</v>
      </c>
      <c r="M87" s="84" t="e">
        <f t="shared" si="24"/>
        <v>#REF!</v>
      </c>
      <c r="N87" s="84" t="e">
        <f t="shared" si="24"/>
        <v>#REF!</v>
      </c>
      <c r="O87" s="16"/>
      <c r="P87" s="16"/>
      <c r="Q87" s="16"/>
      <c r="R87" s="16"/>
      <c r="S87" s="16"/>
      <c r="T87" s="16"/>
      <c r="U87" s="16"/>
      <c r="V87" s="16"/>
    </row>
    <row r="88" spans="1:22" ht="12.75" customHeight="1" x14ac:dyDescent="0.15">
      <c r="A88" s="16"/>
      <c r="B88" s="16"/>
      <c r="C88" s="16"/>
      <c r="D88" s="16"/>
      <c r="E88" s="16"/>
      <c r="F88" s="16"/>
      <c r="G88" s="16"/>
      <c r="H88" s="16"/>
      <c r="I88" s="16"/>
      <c r="J88" s="16"/>
      <c r="K88" s="16"/>
      <c r="L88" s="16"/>
      <c r="M88" s="16"/>
      <c r="N88" s="16"/>
      <c r="O88" s="16"/>
      <c r="P88" s="16"/>
      <c r="Q88" s="16"/>
      <c r="R88" s="16"/>
      <c r="S88" s="16"/>
      <c r="T88" s="16"/>
      <c r="U88" s="16"/>
      <c r="V88" s="16"/>
    </row>
    <row r="89" spans="1:22" ht="12.75" customHeight="1" x14ac:dyDescent="0.15">
      <c r="A89" s="16"/>
      <c r="B89" s="16"/>
      <c r="C89" s="16"/>
      <c r="D89" s="16"/>
      <c r="E89" s="16"/>
      <c r="F89" s="16"/>
      <c r="G89" s="16"/>
      <c r="H89" s="16"/>
      <c r="I89" s="16"/>
      <c r="J89" s="16"/>
      <c r="K89" s="16"/>
      <c r="L89" s="16"/>
      <c r="M89" s="16"/>
      <c r="N89" s="16"/>
      <c r="O89" s="16"/>
      <c r="P89" s="16"/>
      <c r="Q89" s="16"/>
      <c r="R89" s="16"/>
      <c r="S89" s="16"/>
      <c r="T89" s="16"/>
      <c r="U89" s="16"/>
      <c r="V89" s="16"/>
    </row>
    <row r="90" spans="1:22" ht="12.75" customHeight="1" x14ac:dyDescent="0.15">
      <c r="A90" s="16"/>
      <c r="B90" s="16"/>
      <c r="C90" s="16"/>
      <c r="D90" s="16"/>
      <c r="E90" s="16"/>
      <c r="F90" s="16"/>
      <c r="G90" s="16"/>
      <c r="H90" s="16"/>
      <c r="I90" s="16"/>
      <c r="J90" s="16"/>
      <c r="K90" s="16"/>
      <c r="L90" s="16"/>
      <c r="M90" s="16"/>
      <c r="N90" s="16"/>
      <c r="O90" s="16"/>
      <c r="P90" s="16"/>
      <c r="Q90" s="16"/>
      <c r="R90" s="16"/>
      <c r="S90" s="16"/>
      <c r="T90" s="16"/>
      <c r="U90" s="16"/>
      <c r="V90" s="16"/>
    </row>
    <row r="91" spans="1:22" ht="12.75" customHeight="1" x14ac:dyDescent="0.15">
      <c r="A91" s="16"/>
      <c r="B91" s="16"/>
      <c r="C91" s="16"/>
      <c r="D91" s="16"/>
      <c r="E91" s="16"/>
      <c r="F91" s="16"/>
      <c r="G91" s="16"/>
      <c r="H91" s="16"/>
      <c r="I91" s="16"/>
      <c r="J91" s="16"/>
      <c r="K91" s="16"/>
      <c r="L91" s="16"/>
      <c r="M91" s="16"/>
      <c r="N91" s="16"/>
      <c r="O91" s="16"/>
      <c r="P91" s="16"/>
      <c r="Q91" s="16"/>
      <c r="R91" s="16"/>
      <c r="S91" s="16"/>
      <c r="T91" s="16"/>
      <c r="U91" s="16"/>
      <c r="V91" s="16"/>
    </row>
    <row r="92" spans="1:22" ht="12.75" customHeight="1" x14ac:dyDescent="0.15">
      <c r="A92" s="16"/>
      <c r="B92" s="16"/>
      <c r="C92" s="16"/>
      <c r="D92" s="16"/>
      <c r="E92" s="16"/>
      <c r="F92" s="16"/>
      <c r="G92" s="16"/>
      <c r="H92" s="16"/>
      <c r="I92" s="16"/>
      <c r="J92" s="16"/>
      <c r="K92" s="16"/>
      <c r="L92" s="16"/>
      <c r="M92" s="16"/>
      <c r="N92" s="16"/>
      <c r="O92" s="16"/>
      <c r="P92" s="16"/>
      <c r="Q92" s="16"/>
      <c r="R92" s="16"/>
      <c r="S92" s="16"/>
      <c r="T92" s="16"/>
      <c r="U92" s="16"/>
      <c r="V92" s="16"/>
    </row>
    <row r="93" spans="1:22" ht="12.75" customHeight="1" x14ac:dyDescent="0.15">
      <c r="A93" s="16"/>
      <c r="B93" s="16"/>
      <c r="C93" s="16"/>
      <c r="D93" s="16"/>
      <c r="E93" s="16"/>
      <c r="F93" s="16"/>
      <c r="G93" s="16"/>
      <c r="H93" s="16"/>
      <c r="I93" s="16"/>
      <c r="J93" s="16"/>
      <c r="K93" s="16"/>
      <c r="L93" s="16"/>
      <c r="M93" s="16"/>
      <c r="N93" s="16"/>
      <c r="O93" s="16"/>
      <c r="P93" s="16"/>
      <c r="Q93" s="16"/>
      <c r="R93" s="16"/>
      <c r="S93" s="16"/>
      <c r="T93" s="16"/>
      <c r="U93" s="16"/>
      <c r="V93" s="16"/>
    </row>
    <row r="94" spans="1:22" ht="12.75" customHeight="1" x14ac:dyDescent="0.15">
      <c r="A94" s="16"/>
      <c r="B94" s="16"/>
      <c r="C94" s="16"/>
      <c r="D94" s="16"/>
      <c r="E94" s="16"/>
      <c r="F94" s="16"/>
      <c r="G94" s="16"/>
      <c r="H94" s="16"/>
      <c r="I94" s="16"/>
      <c r="J94" s="16"/>
      <c r="K94" s="16"/>
      <c r="L94" s="16"/>
      <c r="M94" s="16"/>
      <c r="N94" s="16"/>
      <c r="O94" s="16"/>
      <c r="P94" s="16"/>
      <c r="Q94" s="16"/>
      <c r="R94" s="16"/>
      <c r="S94" s="16"/>
      <c r="T94" s="16"/>
      <c r="U94" s="16"/>
      <c r="V94" s="16"/>
    </row>
    <row r="95" spans="1:22" ht="12.75" customHeight="1" x14ac:dyDescent="0.15">
      <c r="A95" s="16"/>
      <c r="B95" s="16"/>
      <c r="C95" s="16"/>
      <c r="D95" s="16"/>
      <c r="E95" s="16"/>
      <c r="F95" s="16"/>
      <c r="G95" s="16"/>
      <c r="H95" s="16"/>
      <c r="I95" s="16"/>
      <c r="J95" s="16"/>
      <c r="K95" s="16"/>
      <c r="L95" s="16"/>
      <c r="M95" s="16"/>
      <c r="N95" s="16"/>
      <c r="O95" s="16"/>
      <c r="P95" s="16"/>
      <c r="Q95" s="16"/>
      <c r="R95" s="16"/>
      <c r="S95" s="16"/>
      <c r="T95" s="16"/>
      <c r="U95" s="16"/>
      <c r="V95" s="16"/>
    </row>
    <row r="96" spans="1:22" ht="12.75" customHeight="1" x14ac:dyDescent="0.15">
      <c r="A96" s="16"/>
      <c r="B96" s="16"/>
      <c r="C96" s="16"/>
      <c r="D96" s="16"/>
      <c r="E96" s="16"/>
      <c r="F96" s="16"/>
      <c r="G96" s="16"/>
      <c r="H96" s="16"/>
      <c r="I96" s="16"/>
      <c r="J96" s="16"/>
      <c r="K96" s="16"/>
      <c r="L96" s="16"/>
      <c r="M96" s="16"/>
      <c r="N96" s="16"/>
      <c r="O96" s="16"/>
      <c r="P96" s="16"/>
      <c r="Q96" s="16"/>
      <c r="R96" s="16"/>
      <c r="S96" s="16"/>
      <c r="T96" s="16"/>
      <c r="U96" s="16"/>
      <c r="V96" s="16"/>
    </row>
    <row r="97" spans="1:22" ht="12.75" customHeight="1" x14ac:dyDescent="0.15">
      <c r="A97" s="16"/>
      <c r="B97" s="16"/>
      <c r="C97" s="16"/>
      <c r="D97" s="16"/>
      <c r="E97" s="16"/>
      <c r="F97" s="16"/>
      <c r="G97" s="16"/>
      <c r="H97" s="16"/>
      <c r="I97" s="16"/>
      <c r="J97" s="16"/>
      <c r="K97" s="16"/>
      <c r="L97" s="16"/>
      <c r="M97" s="16"/>
      <c r="N97" s="16"/>
      <c r="O97" s="16"/>
      <c r="P97" s="16"/>
      <c r="Q97" s="16"/>
      <c r="R97" s="16"/>
      <c r="S97" s="16"/>
      <c r="T97" s="16"/>
      <c r="U97" s="16"/>
      <c r="V97" s="16"/>
    </row>
    <row r="98" spans="1:22" ht="12.75" customHeight="1" x14ac:dyDescent="0.15">
      <c r="A98" s="16"/>
      <c r="B98" s="16"/>
      <c r="C98" s="16"/>
      <c r="D98" s="16"/>
      <c r="E98" s="16"/>
      <c r="F98" s="16"/>
      <c r="G98" s="16"/>
      <c r="H98" s="16"/>
      <c r="I98" s="16"/>
      <c r="J98" s="16"/>
      <c r="K98" s="16"/>
      <c r="L98" s="16"/>
      <c r="M98" s="16"/>
      <c r="N98" s="16"/>
      <c r="O98" s="16"/>
      <c r="P98" s="16"/>
      <c r="Q98" s="16"/>
      <c r="R98" s="16"/>
      <c r="S98" s="16"/>
      <c r="T98" s="16"/>
      <c r="U98" s="16"/>
      <c r="V98" s="16"/>
    </row>
    <row r="99" spans="1:22" ht="12.75" customHeight="1" x14ac:dyDescent="0.15">
      <c r="A99" s="16"/>
      <c r="B99" s="16"/>
      <c r="C99" s="16"/>
      <c r="D99" s="16"/>
      <c r="E99" s="16"/>
      <c r="F99" s="16"/>
      <c r="G99" s="16"/>
      <c r="H99" s="16"/>
      <c r="I99" s="16"/>
      <c r="J99" s="16"/>
      <c r="K99" s="16"/>
      <c r="L99" s="16"/>
      <c r="M99" s="16"/>
      <c r="N99" s="16"/>
      <c r="O99" s="16"/>
      <c r="P99" s="16"/>
      <c r="Q99" s="16"/>
      <c r="R99" s="16"/>
      <c r="S99" s="16"/>
      <c r="T99" s="16"/>
      <c r="U99" s="16"/>
      <c r="V99" s="16"/>
    </row>
    <row r="100" spans="1:22" ht="12.75"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row>
    <row r="101" spans="1:22" ht="12.75"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row>
    <row r="102" spans="1:22" ht="12.75"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row>
    <row r="103" spans="1:22" ht="12.75"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row>
    <row r="104" spans="1:22" ht="12.75"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row>
    <row r="105" spans="1:22" ht="12.75"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row>
    <row r="106" spans="1:22" ht="12.75"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row>
    <row r="107" spans="1:22" ht="12.75"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row>
    <row r="108" spans="1:22" ht="12.75"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row>
    <row r="109" spans="1:22" ht="12.75"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row>
    <row r="110" spans="1:22" ht="12.75"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row>
    <row r="111" spans="1:22" ht="12.75"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row>
    <row r="112" spans="1:22" ht="12.75"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row>
    <row r="113" spans="1:22" ht="12.75"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row>
    <row r="114" spans="1:22" ht="12.75"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row>
    <row r="115" spans="1:22" ht="12.75"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row>
    <row r="116" spans="1:22" ht="12.75"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row>
    <row r="117" spans="1:22" ht="12.75"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row>
    <row r="118" spans="1:22" ht="12.75"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row>
    <row r="119" spans="1:22" ht="12.75"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row>
    <row r="120" spans="1:22" ht="12.75" customHeight="1" x14ac:dyDescent="0.15">
      <c r="A120" s="1" t="s">
        <v>27</v>
      </c>
      <c r="B120" s="3" t="s">
        <v>1</v>
      </c>
      <c r="C120" s="3" t="s">
        <v>2</v>
      </c>
      <c r="D120" s="3" t="s">
        <v>3</v>
      </c>
      <c r="E120" s="3" t="s">
        <v>4</v>
      </c>
      <c r="F120" s="3" t="s">
        <v>5</v>
      </c>
      <c r="G120" s="3" t="s">
        <v>6</v>
      </c>
      <c r="H120" s="3" t="s">
        <v>7</v>
      </c>
      <c r="I120" s="3" t="s">
        <v>8</v>
      </c>
      <c r="J120" s="3" t="s">
        <v>9</v>
      </c>
      <c r="K120" s="3" t="s">
        <v>10</v>
      </c>
      <c r="L120" s="3" t="s">
        <v>11</v>
      </c>
      <c r="M120" s="3" t="s">
        <v>12</v>
      </c>
      <c r="N120" s="16"/>
      <c r="O120" s="16"/>
      <c r="P120" s="16"/>
      <c r="Q120" s="16"/>
      <c r="R120" s="16"/>
      <c r="S120" s="16"/>
      <c r="T120" s="16"/>
      <c r="U120" s="16"/>
      <c r="V120" s="16"/>
    </row>
    <row r="121" spans="1:22" ht="12.75" customHeight="1" x14ac:dyDescent="0.15">
      <c r="A121" s="8" t="s">
        <v>32</v>
      </c>
      <c r="B121" s="15" t="e">
        <f>EBIT!C7-EBIT!C36</f>
        <v>#REF!</v>
      </c>
      <c r="C121" s="15" t="e">
        <f>EBIT!D7-EBIT!D36</f>
        <v>#REF!</v>
      </c>
      <c r="D121" s="15" t="e">
        <f>EBIT!E7-EBIT!E36</f>
        <v>#REF!</v>
      </c>
      <c r="E121" s="15" t="e">
        <f>EBIT!F7-EBIT!F36</f>
        <v>#REF!</v>
      </c>
      <c r="F121" s="15" t="e">
        <f>EBIT!G7-EBIT!G36</f>
        <v>#REF!</v>
      </c>
      <c r="G121" s="15" t="e">
        <f>EBIT!H7-EBIT!H36</f>
        <v>#REF!</v>
      </c>
      <c r="H121" s="15" t="e">
        <f>EBIT!I7-EBIT!I36</f>
        <v>#REF!</v>
      </c>
      <c r="I121" s="15" t="e">
        <f>EBIT!J7-EBIT!J36</f>
        <v>#REF!</v>
      </c>
      <c r="J121" s="15" t="e">
        <f>EBIT!K7-EBIT!K36</f>
        <v>#REF!</v>
      </c>
      <c r="K121" s="15" t="e">
        <f>EBIT!L7-EBIT!L36</f>
        <v>#REF!</v>
      </c>
      <c r="L121" s="15" t="e">
        <f>EBIT!M7-EBIT!M36</f>
        <v>#REF!</v>
      </c>
      <c r="M121" s="15" t="e">
        <f>EBIT!N7-EBIT!N36</f>
        <v>#REF!</v>
      </c>
      <c r="N121" s="16"/>
      <c r="O121" s="16"/>
      <c r="P121" s="16"/>
      <c r="Q121" s="16"/>
      <c r="R121" s="16"/>
      <c r="S121" s="16"/>
      <c r="T121" s="16"/>
      <c r="U121" s="16"/>
      <c r="V121" s="16"/>
    </row>
    <row r="122" spans="1:22" ht="12.75" customHeight="1" x14ac:dyDescent="0.15">
      <c r="A122" s="8" t="s">
        <v>34</v>
      </c>
      <c r="B122" s="15" t="e">
        <f>EBIT!C8-EBIT!C37</f>
        <v>#REF!</v>
      </c>
      <c r="C122" s="15" t="e">
        <f>EBIT!D8-EBIT!D37</f>
        <v>#REF!</v>
      </c>
      <c r="D122" s="15" t="e">
        <f>EBIT!E8-EBIT!E37</f>
        <v>#REF!</v>
      </c>
      <c r="E122" s="15" t="e">
        <f>EBIT!F8-EBIT!F37</f>
        <v>#REF!</v>
      </c>
      <c r="F122" s="15" t="e">
        <f>EBIT!G8-EBIT!G37</f>
        <v>#REF!</v>
      </c>
      <c r="G122" s="15" t="e">
        <f>EBIT!H8-EBIT!H37</f>
        <v>#REF!</v>
      </c>
      <c r="H122" s="15" t="e">
        <f>EBIT!I8-EBIT!I37</f>
        <v>#REF!</v>
      </c>
      <c r="I122" s="15" t="e">
        <f>EBIT!J8-EBIT!J37</f>
        <v>#REF!</v>
      </c>
      <c r="J122" s="15" t="e">
        <f>EBIT!K8-EBIT!K37</f>
        <v>#REF!</v>
      </c>
      <c r="K122" s="15" t="e">
        <f>EBIT!L8-EBIT!L37</f>
        <v>#REF!</v>
      </c>
      <c r="L122" s="15" t="e">
        <f>EBIT!M8-EBIT!M37</f>
        <v>#REF!</v>
      </c>
      <c r="M122" s="15" t="e">
        <f>EBIT!N8-EBIT!N37</f>
        <v>#REF!</v>
      </c>
      <c r="N122" s="16"/>
      <c r="O122" s="16"/>
      <c r="P122" s="16"/>
      <c r="Q122" s="16"/>
      <c r="R122" s="16"/>
      <c r="S122" s="16"/>
      <c r="T122" s="16"/>
      <c r="U122" s="16"/>
      <c r="V122" s="16"/>
    </row>
    <row r="123" spans="1:22" ht="12.75" customHeight="1" x14ac:dyDescent="0.15">
      <c r="A123" s="8" t="s">
        <v>35</v>
      </c>
      <c r="B123" s="15" t="e">
        <f>EBIT!C9-EBIT!C38</f>
        <v>#REF!</v>
      </c>
      <c r="C123" s="15" t="e">
        <f>EBIT!D9-EBIT!D38</f>
        <v>#REF!</v>
      </c>
      <c r="D123" s="15" t="e">
        <f>EBIT!E9-EBIT!E38</f>
        <v>#REF!</v>
      </c>
      <c r="E123" s="15" t="e">
        <f>EBIT!F9-EBIT!F38</f>
        <v>#REF!</v>
      </c>
      <c r="F123" s="15" t="e">
        <f>EBIT!G9-EBIT!G38</f>
        <v>#REF!</v>
      </c>
      <c r="G123" s="15" t="e">
        <f>EBIT!H9-EBIT!H38</f>
        <v>#REF!</v>
      </c>
      <c r="H123" s="15" t="e">
        <f>EBIT!I9-EBIT!I38</f>
        <v>#REF!</v>
      </c>
      <c r="I123" s="15" t="e">
        <f>EBIT!J9-EBIT!J38</f>
        <v>#REF!</v>
      </c>
      <c r="J123" s="15" t="e">
        <f>EBIT!K9-EBIT!K38</f>
        <v>#REF!</v>
      </c>
      <c r="K123" s="15" t="e">
        <f>EBIT!L9-EBIT!L38</f>
        <v>#REF!</v>
      </c>
      <c r="L123" s="15" t="e">
        <f>EBIT!M9-EBIT!M38</f>
        <v>#REF!</v>
      </c>
      <c r="M123" s="15" t="e">
        <f>EBIT!N9-EBIT!N38</f>
        <v>#REF!</v>
      </c>
      <c r="N123" s="16"/>
      <c r="O123" s="16"/>
      <c r="P123" s="16"/>
      <c r="Q123" s="16"/>
      <c r="R123" s="16"/>
      <c r="S123" s="16"/>
      <c r="T123" s="16"/>
      <c r="U123" s="16"/>
      <c r="V123" s="16"/>
    </row>
    <row r="124" spans="1:22" ht="12.75" customHeight="1" thickBot="1" x14ac:dyDescent="0.2">
      <c r="A124" s="9" t="s">
        <v>22</v>
      </c>
      <c r="B124" s="15" t="e">
        <f>EBIT!C39-EBIT!C10</f>
        <v>#REF!</v>
      </c>
      <c r="C124" s="15" t="e">
        <f>EBIT!D39-EBIT!D10</f>
        <v>#REF!</v>
      </c>
      <c r="D124" s="15" t="e">
        <f>EBIT!E39-EBIT!E10</f>
        <v>#REF!</v>
      </c>
      <c r="E124" s="15" t="e">
        <f>EBIT!F39-EBIT!F10</f>
        <v>#REF!</v>
      </c>
      <c r="F124" s="15" t="e">
        <f>EBIT!G39-EBIT!G10</f>
        <v>#REF!</v>
      </c>
      <c r="G124" s="15" t="e">
        <f>EBIT!H39-EBIT!H10</f>
        <v>#REF!</v>
      </c>
      <c r="H124" s="15" t="e">
        <f>EBIT!I39-EBIT!I10</f>
        <v>#REF!</v>
      </c>
      <c r="I124" s="15" t="e">
        <f>EBIT!J39-EBIT!J10</f>
        <v>#REF!</v>
      </c>
      <c r="J124" s="15" t="e">
        <f>EBIT!K39-EBIT!K10</f>
        <v>#REF!</v>
      </c>
      <c r="K124" s="15" t="e">
        <f>EBIT!L39-EBIT!L10</f>
        <v>#REF!</v>
      </c>
      <c r="L124" s="15" t="e">
        <f>EBIT!M39-EBIT!M10</f>
        <v>#REF!</v>
      </c>
      <c r="M124" s="15" t="e">
        <f>EBIT!N39-EBIT!N10</f>
        <v>#REF!</v>
      </c>
      <c r="N124" s="16"/>
      <c r="O124" s="16"/>
      <c r="P124" s="16"/>
      <c r="Q124" s="16"/>
      <c r="R124" s="16"/>
      <c r="S124" s="16"/>
      <c r="T124" s="16"/>
      <c r="U124" s="16"/>
      <c r="V124" s="16"/>
    </row>
    <row r="125" spans="1:22" ht="12.75" customHeight="1" thickTop="1" thickBot="1" x14ac:dyDescent="0.2">
      <c r="A125" s="47" t="s">
        <v>42</v>
      </c>
      <c r="B125" s="48" t="e">
        <f>EBIT!C11-EBIT!C40</f>
        <v>#REF!</v>
      </c>
      <c r="C125" s="48" t="e">
        <f>EBIT!D11-EBIT!D40</f>
        <v>#REF!</v>
      </c>
      <c r="D125" s="48" t="e">
        <f>EBIT!E11-EBIT!E40</f>
        <v>#REF!</v>
      </c>
      <c r="E125" s="48" t="e">
        <f>EBIT!F11-EBIT!F40</f>
        <v>#REF!</v>
      </c>
      <c r="F125" s="48" t="e">
        <f>EBIT!G11-EBIT!G40</f>
        <v>#REF!</v>
      </c>
      <c r="G125" s="48" t="e">
        <f>EBIT!H11-EBIT!H40</f>
        <v>#REF!</v>
      </c>
      <c r="H125" s="48" t="e">
        <f>EBIT!I11-EBIT!I40</f>
        <v>#REF!</v>
      </c>
      <c r="I125" s="48" t="e">
        <f>EBIT!J11-EBIT!J40</f>
        <v>#REF!</v>
      </c>
      <c r="J125" s="48" t="e">
        <f>EBIT!K11-EBIT!K40</f>
        <v>#REF!</v>
      </c>
      <c r="K125" s="48" t="e">
        <f>EBIT!L11-EBIT!L40</f>
        <v>#REF!</v>
      </c>
      <c r="L125" s="48" t="e">
        <f>EBIT!M11-EBIT!M40</f>
        <v>#REF!</v>
      </c>
      <c r="M125" s="48" t="e">
        <f>EBIT!N11-EBIT!N40</f>
        <v>#REF!</v>
      </c>
      <c r="N125" s="16"/>
      <c r="O125" s="16"/>
      <c r="P125" s="16"/>
      <c r="Q125" s="16"/>
      <c r="R125" s="16"/>
      <c r="S125" s="16"/>
      <c r="T125" s="16"/>
      <c r="U125" s="16"/>
      <c r="V125" s="16"/>
    </row>
    <row r="126" spans="1:22" ht="12.75" customHeight="1" thickTop="1" x14ac:dyDescent="0.15">
      <c r="A126" s="16"/>
      <c r="B126" s="15"/>
      <c r="C126" s="16"/>
      <c r="D126" s="16"/>
      <c r="E126" s="16"/>
      <c r="F126" s="16"/>
      <c r="G126" s="16"/>
      <c r="H126" s="16"/>
      <c r="I126" s="16"/>
      <c r="J126" s="16"/>
      <c r="K126" s="16"/>
      <c r="L126" s="16"/>
      <c r="M126" s="16"/>
      <c r="N126" s="16"/>
      <c r="O126" s="16"/>
      <c r="P126" s="16"/>
      <c r="Q126" s="16"/>
      <c r="R126" s="16"/>
      <c r="S126" s="16"/>
      <c r="T126" s="16"/>
      <c r="U126" s="16"/>
      <c r="V126" s="16"/>
    </row>
    <row r="127" spans="1:22" ht="12.7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row>
    <row r="128" spans="1:22" ht="12.7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row>
    <row r="129" spans="1:22" ht="12.7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row>
    <row r="130" spans="1:22" ht="12.7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row>
    <row r="131" spans="1:22" ht="12.7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row>
    <row r="132" spans="1:22" ht="12.7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row>
    <row r="133" spans="1:22" ht="12.7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row>
    <row r="134" spans="1:22" ht="12.7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row>
    <row r="135" spans="1:22" ht="12.7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row>
    <row r="136" spans="1:22" ht="12.7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row>
    <row r="137" spans="1:22" ht="12.7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row>
    <row r="138" spans="1:22" ht="12.7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row>
    <row r="139" spans="1:22" ht="12.7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row>
    <row r="140" spans="1:22" ht="12.7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row>
    <row r="141" spans="1:22" ht="12.7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row>
    <row r="142" spans="1:22" ht="12.7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row>
    <row r="143" spans="1:22" ht="12.7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row>
    <row r="144" spans="1:22" ht="12.7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row>
    <row r="145" spans="1:22" ht="12.7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row>
    <row r="146" spans="1:22" ht="12.7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row>
    <row r="147" spans="1:22" ht="12.7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row>
    <row r="148" spans="1:22" ht="12.7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row>
    <row r="149" spans="1:22" ht="12.7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row>
    <row r="150" spans="1:22" ht="12.7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row>
    <row r="151" spans="1:22" ht="12.7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row>
    <row r="152" spans="1:22" ht="12.7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row>
    <row r="153" spans="1:22" ht="12.7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row>
    <row r="154" spans="1:22" ht="12.7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row>
    <row r="155" spans="1:22" ht="12.7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row>
    <row r="156" spans="1:22" ht="12.7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row>
    <row r="157" spans="1:22" ht="12.7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row>
    <row r="158" spans="1:22" ht="12.7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row>
    <row r="159" spans="1:22" ht="12.7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row>
    <row r="160" spans="1:22" ht="12.7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row>
    <row r="161" spans="1:22" ht="12.7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row>
    <row r="162" spans="1:22" ht="12.7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row>
    <row r="163" spans="1:22" ht="12.7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row>
    <row r="164" spans="1:22" ht="12.7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row>
    <row r="165" spans="1:22" ht="12.7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row>
    <row r="166" spans="1:22" ht="12.7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row>
    <row r="167" spans="1:22" ht="12.7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row>
    <row r="168" spans="1:22" ht="12.7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row>
    <row r="169" spans="1:22" ht="12.7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row>
    <row r="170" spans="1:22" ht="12.7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row>
    <row r="171" spans="1:22" ht="12.7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row>
    <row r="172" spans="1:22" ht="12.7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row>
    <row r="173" spans="1:22" ht="12.7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row>
    <row r="174" spans="1:22" ht="12.7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row>
    <row r="175" spans="1:22" ht="12.7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row>
    <row r="176" spans="1:22" ht="12.7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row>
    <row r="177" spans="1:22" ht="12.7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row>
    <row r="178" spans="1:22" ht="12.7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row>
    <row r="179" spans="1:22" ht="12.7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row>
    <row r="180" spans="1:22" ht="12.7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row>
    <row r="181" spans="1:22" ht="12.7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row>
    <row r="182" spans="1:22" ht="12.7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row>
    <row r="183" spans="1:22" ht="12.7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row>
    <row r="184" spans="1:22" ht="12.7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row>
    <row r="185" spans="1:22" ht="12.7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row>
    <row r="186" spans="1:22" ht="12.7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row>
    <row r="187" spans="1:22" ht="12.7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row>
    <row r="188" spans="1:22" ht="12.7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row>
    <row r="189" spans="1:22" ht="12.7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row>
    <row r="190" spans="1:22" ht="12.7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row>
    <row r="191" spans="1:22" ht="12.7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row>
    <row r="192" spans="1:22" ht="12.7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row>
    <row r="193" spans="1:22" ht="12.7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row>
    <row r="194" spans="1:22" ht="12.7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row>
    <row r="195" spans="1:22" ht="12.7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row>
    <row r="196" spans="1:22" ht="12.7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row>
    <row r="197" spans="1:22" ht="12.7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row>
    <row r="198" spans="1:22" ht="12.7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row>
    <row r="199" spans="1:22" ht="12.7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row>
    <row r="200" spans="1:22" ht="12.7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row>
    <row r="201" spans="1:22" ht="12.7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row>
    <row r="202" spans="1:22" ht="12.7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row>
    <row r="203" spans="1:22" ht="12.7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row>
    <row r="204" spans="1:22" ht="12.7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row>
    <row r="205" spans="1:22" ht="12.7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row>
    <row r="206" spans="1:22" ht="12.7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row>
    <row r="207" spans="1:22" ht="12.7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row>
    <row r="208" spans="1:22" ht="12.7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row>
    <row r="209" spans="1:22" ht="12.7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row>
    <row r="210" spans="1:22" ht="12.7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row>
    <row r="211" spans="1:22" ht="12.7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row>
    <row r="212" spans="1:22" ht="12.7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row>
    <row r="213" spans="1:22" ht="12.7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row>
    <row r="214" spans="1:22" ht="12.7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row>
    <row r="215" spans="1:22" ht="12.7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row>
    <row r="216" spans="1:22" ht="12.7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row>
    <row r="217" spans="1:22" ht="12.7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row>
    <row r="218" spans="1:22" ht="12.7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row>
    <row r="219" spans="1:22" ht="12.7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row>
    <row r="220" spans="1:22" ht="12.7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row>
    <row r="221" spans="1:22" ht="12.7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row>
    <row r="222" spans="1:22" ht="12.7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row>
    <row r="223" spans="1:22" ht="12.7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row>
    <row r="224" spans="1:22" ht="12.7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row>
    <row r="225" spans="1:22" ht="12.7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row>
    <row r="226" spans="1:22" ht="12.7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row>
    <row r="227" spans="1:22" ht="12.7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row>
    <row r="228" spans="1:22" ht="12.7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row>
    <row r="229" spans="1:22" ht="12.7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row>
    <row r="230" spans="1:22" ht="12.7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row>
    <row r="231" spans="1:22" ht="12.7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row>
    <row r="232" spans="1:22" ht="12.7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row>
    <row r="233" spans="1:22" ht="12.7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row>
    <row r="234" spans="1:22" ht="12.7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row>
    <row r="235" spans="1:22" ht="12.7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row>
    <row r="236" spans="1:22" ht="12.7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row>
    <row r="237" spans="1:22" ht="12.7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row>
    <row r="238" spans="1:22" ht="12.7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row>
    <row r="239" spans="1:22" ht="12.7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row>
    <row r="240" spans="1:22" ht="12.7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row>
    <row r="241" spans="1:22" ht="12.7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row>
    <row r="242" spans="1:22" ht="12.7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row>
    <row r="243" spans="1:22" ht="12.7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row>
    <row r="244" spans="1:22" ht="12.7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row>
    <row r="245" spans="1:22" ht="12.7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row>
    <row r="246" spans="1:22" ht="12.7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row>
    <row r="247" spans="1:22" ht="12.7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row>
    <row r="248" spans="1:22" ht="12.7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row>
    <row r="249" spans="1:22" ht="12.7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row>
    <row r="250" spans="1:22" ht="12.7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row>
    <row r="251" spans="1:22" ht="12.7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row>
    <row r="252" spans="1:22" ht="12.7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row>
    <row r="253" spans="1:22" ht="12.7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row>
    <row r="254" spans="1:22" ht="12.7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row>
    <row r="255" spans="1:22" ht="12.7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row>
    <row r="256" spans="1:22" ht="12.7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row>
    <row r="257" spans="1:22" ht="12.7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row>
    <row r="258" spans="1:22" ht="12.7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row>
    <row r="259" spans="1:22" ht="12.7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row>
    <row r="260" spans="1:22" ht="12.7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row>
    <row r="261" spans="1:22" ht="12.7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row>
    <row r="262" spans="1:22" ht="12.7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row>
    <row r="263" spans="1:22" ht="12.7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row>
    <row r="264" spans="1:22" ht="12.7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row>
    <row r="265" spans="1:22" ht="12.7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row>
    <row r="266" spans="1:22" ht="12.7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row>
    <row r="267" spans="1:22" ht="12.7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row>
    <row r="268" spans="1:22" ht="12.7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row>
    <row r="269" spans="1:22" ht="12.7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row>
    <row r="270" spans="1:22" ht="12.7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row>
    <row r="271" spans="1:22" ht="12.7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row>
    <row r="272" spans="1:22" ht="12.7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row>
    <row r="273" spans="1:22" ht="12.7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row>
    <row r="274" spans="1:22" ht="12.7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row>
    <row r="275" spans="1:22" ht="12.7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row>
    <row r="276" spans="1:22" ht="12.7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row>
    <row r="277" spans="1:22" ht="12.7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row>
    <row r="278" spans="1:22" ht="12.7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row>
    <row r="279" spans="1:22" ht="12.7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row>
    <row r="280" spans="1:22" ht="12.7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row>
    <row r="281" spans="1:22" ht="12.7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row>
    <row r="282" spans="1:22" ht="12.7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row>
    <row r="283" spans="1:22" ht="12.7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row>
    <row r="284" spans="1:22" ht="12.7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row>
    <row r="285" spans="1:22" ht="12.7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row>
    <row r="286" spans="1:22" ht="12.7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row>
    <row r="287" spans="1:22" ht="12.7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row>
    <row r="288" spans="1:22" ht="12.7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row>
    <row r="289" spans="1:22" ht="12.7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row>
    <row r="290" spans="1:22" ht="12.7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row>
    <row r="291" spans="1:22" ht="12.7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row>
    <row r="292" spans="1:22" ht="12.7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row>
    <row r="293" spans="1:22" ht="12.7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row>
    <row r="294" spans="1:22" ht="12.7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row>
    <row r="295" spans="1:22" ht="12.7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row>
    <row r="296" spans="1:22" ht="12.7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row>
    <row r="297" spans="1:22" ht="12.7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row>
    <row r="298" spans="1:22" ht="12.7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row>
    <row r="299" spans="1:22" ht="12.7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row>
    <row r="300" spans="1:22" ht="12.7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row>
    <row r="301" spans="1:22" ht="12.7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row>
    <row r="302" spans="1:22" ht="12.7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row>
    <row r="303" spans="1:22" ht="12.7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row>
    <row r="304" spans="1:22" ht="12.7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row>
    <row r="305" spans="1:22" ht="12.7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row>
    <row r="306" spans="1:22" ht="12.7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row>
    <row r="307" spans="1:22" ht="12.7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row>
    <row r="308" spans="1:22" ht="12.7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row>
    <row r="309" spans="1:22" ht="12.7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row>
    <row r="310" spans="1:22" ht="12.7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row>
    <row r="311" spans="1:22" ht="12.7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row>
    <row r="312" spans="1:22" ht="12.7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row>
    <row r="313" spans="1:22" ht="12.7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row>
    <row r="314" spans="1:22" ht="12.7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row>
    <row r="315" spans="1:22" ht="12.7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row>
    <row r="316" spans="1:22" ht="12.7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row>
    <row r="317" spans="1:22" ht="12.7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row>
    <row r="318" spans="1:22" ht="12.7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row>
    <row r="319" spans="1:22" ht="12.7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row>
    <row r="320" spans="1:22" ht="12.7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row>
    <row r="321" spans="1:22" ht="12.7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row>
    <row r="322" spans="1:22" ht="12.7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row>
    <row r="323" spans="1:22" ht="12.7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row>
    <row r="324" spans="1:22" ht="12.7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row>
    <row r="325" spans="1:22" ht="12.7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row>
    <row r="326" spans="1:22" ht="12.7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row>
    <row r="327" spans="1:22" ht="12.7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row>
    <row r="328" spans="1:22" ht="12.7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row>
    <row r="329" spans="1:22" ht="12.7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row>
    <row r="330" spans="1:22" ht="12.7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row>
    <row r="331" spans="1:22" ht="12.7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row>
    <row r="332" spans="1:22" ht="12.7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row>
    <row r="333" spans="1:22" ht="12.7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row>
    <row r="334" spans="1:22" ht="12.7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row>
    <row r="335" spans="1:22" ht="12.7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row>
    <row r="336" spans="1:22" ht="12.7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row>
    <row r="337" spans="1:22" ht="12.7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row>
    <row r="338" spans="1:22" ht="12.7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row>
    <row r="339" spans="1:22" ht="12.7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row>
    <row r="340" spans="1:22" ht="12.7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row>
    <row r="341" spans="1:22" ht="12.7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row>
    <row r="342" spans="1:22" ht="12.7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row>
    <row r="343" spans="1:22" ht="12.7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row>
    <row r="344" spans="1:22" ht="12.7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row>
    <row r="345" spans="1:22" ht="12.7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row>
    <row r="346" spans="1:22" ht="12.7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row>
    <row r="347" spans="1:22" ht="12.7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row>
    <row r="348" spans="1:22" ht="12.7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row>
    <row r="349" spans="1:22" ht="12.7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row>
    <row r="350" spans="1:22" ht="12.7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row>
    <row r="351" spans="1:22" ht="12.7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row>
    <row r="352" spans="1:22" ht="12.7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row>
    <row r="353" spans="1:22" ht="12.7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row>
    <row r="354" spans="1:22" ht="12.7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row>
    <row r="355" spans="1:22" ht="12.7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row>
    <row r="356" spans="1:22" ht="12.7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row>
    <row r="357" spans="1:22" ht="12.7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row>
    <row r="358" spans="1:22" ht="12.7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row>
    <row r="359" spans="1:22" ht="12.7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row>
    <row r="360" spans="1:22" ht="12.7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row>
    <row r="361" spans="1:22" ht="12.7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row>
    <row r="362" spans="1:22" ht="12.7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row>
    <row r="363" spans="1:22" ht="12.7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row>
    <row r="364" spans="1:22" ht="12.7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row>
    <row r="365" spans="1:22" ht="12.7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row>
    <row r="366" spans="1:22" ht="12.7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row>
    <row r="367" spans="1:22" ht="12.7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row>
    <row r="368" spans="1:22" ht="12.7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row>
    <row r="369" spans="1:22" ht="12.7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row>
    <row r="370" spans="1:22" ht="12.7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row>
    <row r="371" spans="1:22" ht="12.7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row>
    <row r="372" spans="1:22" ht="12.7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row>
    <row r="373" spans="1:22" ht="12.7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row>
    <row r="374" spans="1:22" ht="12.7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row>
    <row r="375" spans="1:22" ht="12.7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row>
    <row r="376" spans="1:22" ht="12.7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row>
    <row r="377" spans="1:22" ht="12.7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row>
    <row r="378" spans="1:22" ht="12.7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row>
    <row r="379" spans="1:22" ht="12.7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row>
    <row r="380" spans="1:22" ht="12.7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row>
    <row r="381" spans="1:22" ht="12.7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row>
    <row r="382" spans="1:22" ht="12.7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row>
    <row r="383" spans="1:22" ht="12.7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row>
    <row r="384" spans="1:22" ht="12.7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row>
    <row r="385" spans="1:22" ht="12.7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row>
    <row r="386" spans="1:22" ht="12.7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row>
    <row r="387" spans="1:22" ht="12.7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row>
    <row r="388" spans="1:22" ht="12.7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row>
    <row r="389" spans="1:22" ht="12.7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row>
    <row r="390" spans="1:22" ht="12.7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row>
    <row r="391" spans="1:22" ht="12.7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row>
    <row r="392" spans="1:22" ht="12.7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row>
    <row r="393" spans="1:22" ht="12.7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row>
    <row r="394" spans="1:22" ht="12.7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row>
    <row r="395" spans="1:22" ht="12.7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row>
    <row r="396" spans="1:22" ht="12.7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row>
    <row r="397" spans="1:22" ht="12.7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row>
    <row r="398" spans="1:22" ht="12.7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row>
    <row r="399" spans="1:22" ht="12.7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row>
    <row r="400" spans="1:22" ht="12.7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row>
    <row r="401" spans="1:22" ht="12.7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row>
    <row r="402" spans="1:22" ht="12.7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row>
    <row r="403" spans="1:22" ht="12.7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row>
    <row r="404" spans="1:22" ht="12.7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row>
    <row r="405" spans="1:22" ht="12.7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row>
    <row r="406" spans="1:22" ht="12.7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row>
    <row r="407" spans="1:22" ht="12.7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row>
    <row r="408" spans="1:22" ht="12.7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row>
    <row r="409" spans="1:22" ht="12.7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row>
    <row r="410" spans="1:22" ht="12.7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row>
    <row r="411" spans="1:22" ht="12.7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row>
    <row r="412" spans="1:22" ht="12.7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row>
    <row r="413" spans="1:22" ht="12.7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row>
    <row r="414" spans="1:22" ht="12.7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row>
    <row r="415" spans="1:22" ht="12.7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row>
    <row r="416" spans="1:22" ht="12.7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row>
    <row r="417" spans="1:22" ht="12.7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row>
    <row r="418" spans="1:22" ht="12.7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row>
    <row r="419" spans="1:22" ht="12.7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row>
    <row r="420" spans="1:22" ht="12.7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row>
    <row r="421" spans="1:22" ht="12.7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row>
    <row r="422" spans="1:22" ht="12.7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row>
    <row r="423" spans="1:22" ht="12.7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row>
    <row r="424" spans="1:22" ht="12.7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row>
    <row r="425" spans="1:22" ht="12.7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row>
    <row r="426" spans="1:22" ht="12.7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row>
    <row r="427" spans="1:22" ht="12.7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row>
    <row r="428" spans="1:22" ht="12.7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row>
    <row r="429" spans="1:22" ht="12.7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row>
    <row r="430" spans="1:22" ht="12.7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row>
    <row r="431" spans="1:22" ht="12.7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row>
    <row r="432" spans="1:22" ht="12.7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row>
    <row r="433" spans="1:22" ht="12.7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row>
    <row r="434" spans="1:22" ht="12.7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row>
    <row r="435" spans="1:22" ht="12.7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row>
    <row r="436" spans="1:22" ht="12.7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row>
    <row r="437" spans="1:22" ht="12.7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row>
    <row r="438" spans="1:22" ht="12.7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row>
    <row r="439" spans="1:22" ht="12.7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row>
    <row r="440" spans="1:22" ht="12.7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row>
    <row r="441" spans="1:22" ht="12.7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row>
    <row r="442" spans="1:22" ht="12.7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row>
    <row r="443" spans="1:22" ht="12.7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row>
    <row r="444" spans="1:22" ht="12.7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row>
    <row r="445" spans="1:22" ht="12.7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row>
    <row r="446" spans="1:22" ht="12.7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row>
    <row r="447" spans="1:22" ht="12.7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row>
    <row r="448" spans="1:22" ht="12.7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row>
    <row r="449" spans="1:22" ht="12.7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row>
    <row r="450" spans="1:22" ht="12.7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row>
    <row r="451" spans="1:22" ht="12.7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row>
    <row r="452" spans="1:22" ht="12.7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row>
    <row r="453" spans="1:22" ht="12.7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row>
    <row r="454" spans="1:22" ht="12.7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row>
    <row r="455" spans="1:22" ht="12.7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row>
    <row r="456" spans="1:22" ht="12.7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row>
    <row r="457" spans="1:22" ht="12.7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row>
    <row r="458" spans="1:22" ht="12.7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row>
    <row r="459" spans="1:22" ht="12.7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row>
    <row r="460" spans="1:22" ht="12.7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row>
    <row r="461" spans="1:22" ht="12.7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row>
    <row r="462" spans="1:22" ht="12.7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row>
    <row r="463" spans="1:22" ht="12.7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row>
    <row r="464" spans="1:22" ht="12.7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row>
    <row r="465" spans="1:22" ht="12.7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row>
    <row r="466" spans="1:22" ht="12.7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row>
    <row r="467" spans="1:22" ht="12.7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row>
    <row r="468" spans="1:22" ht="12.7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row>
    <row r="469" spans="1:22" ht="12.7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row>
    <row r="470" spans="1:22" ht="12.7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row>
    <row r="471" spans="1:22" ht="12.7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row>
    <row r="472" spans="1:22" ht="12.7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row>
    <row r="473" spans="1:22" ht="12.7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row>
    <row r="474" spans="1:22" ht="12.7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row>
    <row r="475" spans="1:22" ht="12.7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row>
    <row r="476" spans="1:22" ht="12.7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row>
    <row r="477" spans="1:22" ht="12.7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row>
    <row r="478" spans="1:22" ht="12.7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row>
    <row r="479" spans="1:22" ht="12.7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row>
    <row r="480" spans="1:22" ht="12.7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row>
    <row r="481" spans="1:22" ht="12.7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row>
    <row r="482" spans="1:22" ht="12.7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row>
    <row r="483" spans="1:22" ht="12.7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row>
    <row r="484" spans="1:22" ht="12.7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row>
    <row r="485" spans="1:22" ht="12.7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row>
    <row r="486" spans="1:22" ht="12.7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row>
    <row r="487" spans="1:22" ht="12.7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row>
    <row r="488" spans="1:22" ht="12.7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row>
    <row r="489" spans="1:22" ht="12.7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row>
    <row r="490" spans="1:22" ht="12.7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row>
    <row r="491" spans="1:22" ht="12.7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row>
    <row r="492" spans="1:22" ht="12.7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row>
    <row r="493" spans="1:22" ht="12.7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row>
    <row r="494" spans="1:22" ht="12.7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row>
    <row r="495" spans="1:22" ht="12.7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row>
    <row r="496" spans="1:22" ht="12.7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row>
    <row r="497" spans="1:22" ht="12.7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row>
    <row r="498" spans="1:22" ht="12.7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row>
    <row r="499" spans="1:22" ht="12.7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row>
    <row r="500" spans="1:22" ht="12.7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row>
    <row r="501" spans="1:22" ht="12.7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row>
    <row r="502" spans="1:22" ht="12.7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row>
    <row r="503" spans="1:22" ht="12.7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row>
    <row r="504" spans="1:22" ht="12.7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row>
    <row r="505" spans="1:22" ht="12.7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row>
    <row r="506" spans="1:22" ht="12.7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row>
    <row r="507" spans="1:22" ht="12.7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row>
    <row r="508" spans="1:22" ht="12.7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row>
    <row r="509" spans="1:22" ht="12.7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row>
    <row r="510" spans="1:22" ht="12.7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row>
    <row r="511" spans="1:22" ht="12.7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row>
    <row r="512" spans="1:22" ht="12.7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row>
    <row r="513" spans="1:22" ht="12.7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row>
    <row r="514" spans="1:22" ht="12.7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row>
    <row r="515" spans="1:22" ht="12.7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row>
    <row r="516" spans="1:22" ht="12.7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row>
    <row r="517" spans="1:22" ht="12.7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row>
    <row r="518" spans="1:22" ht="12.7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row>
    <row r="519" spans="1:22" ht="12.7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row>
    <row r="520" spans="1:22" ht="12.7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row>
    <row r="521" spans="1:22" ht="12.7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row>
    <row r="522" spans="1:22" ht="12.7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row>
    <row r="523" spans="1:22" ht="12.7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row>
    <row r="524" spans="1:22" ht="12.7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row>
    <row r="525" spans="1:22" ht="12.7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row>
    <row r="526" spans="1:22" ht="12.7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row>
    <row r="527" spans="1:22" ht="12.7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row>
    <row r="528" spans="1:22" ht="12.7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row>
    <row r="529" spans="1:22" ht="12.7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row>
    <row r="530" spans="1:22" ht="12.7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row>
    <row r="531" spans="1:22" ht="12.7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row>
    <row r="532" spans="1:22" ht="12.7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row>
    <row r="533" spans="1:22" ht="12.7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row>
    <row r="534" spans="1:22" ht="12.7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row>
    <row r="535" spans="1:22" ht="12.7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row>
    <row r="536" spans="1:22" ht="12.7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row>
    <row r="537" spans="1:22" ht="12.7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row>
    <row r="538" spans="1:22" ht="12.7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row>
    <row r="539" spans="1:22" ht="12.7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row>
    <row r="540" spans="1:22" ht="12.7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row>
    <row r="541" spans="1:22" ht="12.7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row>
    <row r="542" spans="1:22" ht="12.7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row>
    <row r="543" spans="1:22" ht="12.7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row>
    <row r="544" spans="1:22" ht="12.7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row>
    <row r="545" spans="1:22" ht="12.7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row>
    <row r="546" spans="1:22" ht="12.7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row>
    <row r="547" spans="1:22" ht="12.7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row>
    <row r="548" spans="1:22" ht="12.7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row>
    <row r="549" spans="1:22" ht="12.7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row>
    <row r="550" spans="1:22" ht="12.7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row>
    <row r="551" spans="1:22" ht="12.7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row>
    <row r="552" spans="1:22" ht="12.7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row>
    <row r="553" spans="1:22" ht="12.7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row>
    <row r="554" spans="1:22" ht="12.7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row>
    <row r="555" spans="1:22" ht="12.7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row>
    <row r="556" spans="1:22" ht="12.7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row>
    <row r="557" spans="1:22" ht="12.7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row>
    <row r="558" spans="1:22" ht="12.7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row>
    <row r="559" spans="1:22" ht="12.7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row>
    <row r="560" spans="1:22" ht="12.7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row>
    <row r="561" spans="1:22" ht="12.7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row>
    <row r="562" spans="1:22" ht="12.7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row>
    <row r="563" spans="1:22" ht="12.7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row>
    <row r="564" spans="1:22" ht="12.7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row>
    <row r="565" spans="1:22" ht="12.7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row>
    <row r="566" spans="1:22" ht="12.7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row>
    <row r="567" spans="1:22" ht="12.7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row>
    <row r="568" spans="1:22" ht="12.7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row>
    <row r="569" spans="1:22" ht="12.7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row>
    <row r="570" spans="1:22" ht="12.7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row>
    <row r="571" spans="1:22" ht="12.7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row>
    <row r="572" spans="1:22" ht="12.7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row>
    <row r="573" spans="1:22" ht="12.7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row>
    <row r="574" spans="1:22" ht="12.7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row>
    <row r="575" spans="1:22" ht="12.7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row>
    <row r="576" spans="1:22" ht="12.7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row>
    <row r="577" spans="1:22" ht="12.7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row>
    <row r="578" spans="1:22" ht="12.7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row>
    <row r="579" spans="1:22" ht="12.7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row>
    <row r="580" spans="1:22" ht="12.7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row>
    <row r="581" spans="1:22" ht="12.7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row>
    <row r="582" spans="1:22" ht="12.7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row>
    <row r="583" spans="1:22" ht="12.7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row>
    <row r="584" spans="1:22" ht="12.7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row>
    <row r="585" spans="1:22" ht="12.7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row>
    <row r="586" spans="1:22" ht="12.7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row>
    <row r="587" spans="1:22" ht="12.7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row>
    <row r="588" spans="1:22" ht="12.7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row>
    <row r="589" spans="1:22" ht="12.7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row>
    <row r="590" spans="1:22" ht="12.7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row>
    <row r="591" spans="1:22" ht="12.7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row>
    <row r="592" spans="1:22" ht="12.7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row>
    <row r="593" spans="1:22" ht="12.7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row>
    <row r="594" spans="1:22" ht="12.7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row>
    <row r="595" spans="1:22" ht="12.7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row>
    <row r="596" spans="1:22" ht="12.7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row>
    <row r="597" spans="1:22" ht="12.7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row>
    <row r="598" spans="1:22" ht="12.7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row>
    <row r="599" spans="1:22" ht="12.7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row>
    <row r="600" spans="1:22" ht="12.7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row>
    <row r="601" spans="1:22" ht="12.7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row>
    <row r="602" spans="1:22" ht="12.7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row>
    <row r="603" spans="1:22" ht="12.7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row>
    <row r="604" spans="1:22" ht="12.7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row>
    <row r="605" spans="1:22" ht="12.7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row>
    <row r="606" spans="1:22" ht="12.7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row>
    <row r="607" spans="1:22" ht="12.7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row>
    <row r="608" spans="1:22" ht="12.7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row>
    <row r="609" spans="1:22" ht="12.7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row>
    <row r="610" spans="1:22" ht="12.7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row>
    <row r="611" spans="1:22" ht="12.7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row>
    <row r="612" spans="1:22" ht="12.7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row>
    <row r="613" spans="1:22" ht="12.7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row>
    <row r="614" spans="1:22" ht="12.7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row>
    <row r="615" spans="1:22" ht="12.7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row>
    <row r="616" spans="1:22" ht="12.7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row>
    <row r="617" spans="1:22" ht="12.7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row>
    <row r="618" spans="1:22" ht="12.7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row>
    <row r="619" spans="1:22" ht="12.7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row>
    <row r="620" spans="1:22" ht="12.7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row>
    <row r="621" spans="1:22" ht="12.7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row>
    <row r="622" spans="1:22" ht="12.7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row>
    <row r="623" spans="1:22" ht="12.7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row>
    <row r="624" spans="1:22" ht="12.7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row>
    <row r="625" spans="1:22" ht="12.7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row>
    <row r="626" spans="1:22" ht="12.7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row>
    <row r="627" spans="1:22" ht="12.7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row>
    <row r="628" spans="1:22" ht="12.7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row>
    <row r="629" spans="1:22" ht="12.7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row>
    <row r="630" spans="1:22" ht="12.7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row>
    <row r="631" spans="1:22" ht="12.7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row>
    <row r="632" spans="1:22" ht="12.7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row>
    <row r="633" spans="1:22" ht="12.7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row>
    <row r="634" spans="1:22" ht="12.7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row>
    <row r="635" spans="1:22" ht="12.7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row>
    <row r="636" spans="1:22" ht="12.7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row>
    <row r="637" spans="1:22" ht="12.7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row>
    <row r="638" spans="1:22" ht="12.7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row>
    <row r="639" spans="1:22" ht="12.7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row>
    <row r="640" spans="1:22" ht="12.7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row>
    <row r="641" spans="1:22" ht="12.7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row>
    <row r="642" spans="1:22" ht="12.7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row>
    <row r="643" spans="1:22" ht="12.7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row>
    <row r="644" spans="1:22" ht="12.7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row>
    <row r="645" spans="1:22" ht="12.7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row>
    <row r="646" spans="1:22" ht="12.7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row>
    <row r="647" spans="1:22" ht="12.7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row>
    <row r="648" spans="1:22" ht="12.7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row>
    <row r="649" spans="1:22" ht="12.7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row>
    <row r="650" spans="1:22" ht="12.7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row>
    <row r="651" spans="1:22" ht="12.7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row>
    <row r="652" spans="1:22" ht="12.7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row>
    <row r="653" spans="1:22" ht="12.7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row>
    <row r="654" spans="1:22" ht="12.7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row>
    <row r="655" spans="1:22" ht="12.7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row>
    <row r="656" spans="1:22" ht="12.7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row>
    <row r="657" spans="1:22" ht="12.7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row>
    <row r="658" spans="1:22" ht="12.7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row>
    <row r="659" spans="1:22" ht="12.7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row>
    <row r="660" spans="1:22" ht="12.7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row>
    <row r="661" spans="1:22" ht="12.7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row>
    <row r="662" spans="1:22" ht="12.7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row>
    <row r="663" spans="1:22" ht="12.7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row>
    <row r="664" spans="1:22" ht="12.7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row>
    <row r="665" spans="1:22" ht="12.7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row>
    <row r="666" spans="1:22" ht="12.7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row>
    <row r="667" spans="1:22" ht="12.7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row>
    <row r="668" spans="1:22" ht="12.7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row>
    <row r="669" spans="1:22" ht="12.7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row>
    <row r="670" spans="1:22" ht="12.7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row>
    <row r="671" spans="1:22" ht="12.7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row>
    <row r="672" spans="1:22" ht="12.7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row>
    <row r="673" spans="1:22" ht="12.7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row>
    <row r="674" spans="1:22" ht="12.7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row>
    <row r="675" spans="1:22" ht="12.7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row>
    <row r="676" spans="1:22" ht="12.7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row>
    <row r="677" spans="1:22" ht="12.7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row>
    <row r="678" spans="1:22" ht="12.7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row>
    <row r="679" spans="1:22" ht="12.7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row>
    <row r="680" spans="1:22" ht="12.7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row>
    <row r="681" spans="1:22" ht="12.7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row>
    <row r="682" spans="1:22" ht="12.7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row>
    <row r="683" spans="1:22" ht="12.7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row>
    <row r="684" spans="1:22" ht="12.7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row>
    <row r="685" spans="1:22" ht="12.7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row>
    <row r="686" spans="1:22" ht="12.7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row>
    <row r="687" spans="1:22" ht="12.7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row>
    <row r="688" spans="1:22" ht="12.7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row>
    <row r="689" spans="1:22" ht="12.7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row>
    <row r="690" spans="1:22" ht="12.7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row>
    <row r="691" spans="1:22" ht="12.7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row>
    <row r="692" spans="1:22" ht="12.7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row>
    <row r="693" spans="1:22" ht="12.7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row>
    <row r="694" spans="1:22" ht="12.7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row>
    <row r="695" spans="1:22" ht="12.7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row>
    <row r="696" spans="1:22" ht="12.7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row>
    <row r="697" spans="1:22" ht="12.7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row>
    <row r="698" spans="1:22" ht="12.7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row>
    <row r="699" spans="1:22" ht="12.7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row>
    <row r="700" spans="1:22" ht="12.7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row>
    <row r="701" spans="1:22" ht="12.7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row>
    <row r="702" spans="1:22" ht="12.7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row>
    <row r="703" spans="1:22" ht="12.7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row>
    <row r="704" spans="1:22" ht="12.7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row>
    <row r="705" spans="1:22" ht="12.7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row>
    <row r="706" spans="1:22" ht="12.7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row>
    <row r="707" spans="1:22" ht="12.7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row>
    <row r="708" spans="1:22" ht="12.7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row>
    <row r="709" spans="1:22" ht="12.7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row>
    <row r="710" spans="1:22" ht="12.7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row>
    <row r="711" spans="1:22" ht="12.7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row>
    <row r="712" spans="1:22" ht="12.7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row>
    <row r="713" spans="1:22" ht="12.7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row>
    <row r="714" spans="1:22" ht="12.7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row>
    <row r="715" spans="1:22" ht="12.7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row>
    <row r="716" spans="1:22" ht="12.7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row>
    <row r="717" spans="1:22" ht="12.7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row>
    <row r="718" spans="1:22" ht="12.7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row>
    <row r="719" spans="1:22" ht="12.7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row>
    <row r="720" spans="1:22" ht="12.7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row>
    <row r="721" spans="1:22" ht="12.7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row>
    <row r="722" spans="1:22" ht="12.7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row>
    <row r="723" spans="1:22" ht="12.7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row>
    <row r="724" spans="1:22" ht="12.7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row>
    <row r="725" spans="1:22" ht="12.7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row>
    <row r="726" spans="1:22" ht="12.7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row>
    <row r="727" spans="1:22" ht="12.7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row>
    <row r="728" spans="1:22" ht="12.7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row>
    <row r="729" spans="1:22" ht="12.7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row>
    <row r="730" spans="1:22" ht="12.7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row>
    <row r="731" spans="1:22" ht="12.7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row>
    <row r="732" spans="1:22" ht="12.7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row>
    <row r="733" spans="1:22" ht="12.7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row>
    <row r="734" spans="1:22" ht="12.7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row>
    <row r="735" spans="1:22" ht="12.7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row>
    <row r="736" spans="1:22" ht="12.7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row>
    <row r="737" spans="1:22" ht="12.7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row>
    <row r="738" spans="1:22" ht="12.7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row>
    <row r="739" spans="1:22" ht="12.7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row>
    <row r="740" spans="1:22" ht="12.7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row>
    <row r="741" spans="1:22" ht="12.7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row>
    <row r="742" spans="1:22" ht="12.7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row>
    <row r="743" spans="1:22" ht="12.7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row>
    <row r="744" spans="1:22" ht="12.7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row>
    <row r="745" spans="1:22" ht="12.7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row>
    <row r="746" spans="1:22" ht="12.7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row>
    <row r="747" spans="1:22" ht="12.7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row>
    <row r="748" spans="1:22" ht="12.7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row>
    <row r="749" spans="1:22" ht="12.7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row>
    <row r="750" spans="1:22" ht="12.7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row>
    <row r="751" spans="1:22" ht="12.7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row>
    <row r="752" spans="1:22" ht="12.7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row>
    <row r="753" spans="1:22" ht="12.7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row>
    <row r="754" spans="1:22" ht="12.7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row>
    <row r="755" spans="1:22" ht="12.7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row>
    <row r="756" spans="1:22" ht="12.7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row>
    <row r="757" spans="1:22" ht="12.7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row>
    <row r="758" spans="1:22" ht="12.7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row>
    <row r="759" spans="1:22" ht="12.7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row>
    <row r="760" spans="1:22" ht="12.7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row>
    <row r="761" spans="1:22" ht="12.7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row>
    <row r="762" spans="1:22" ht="12.7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row>
    <row r="763" spans="1:22" ht="12.7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row>
    <row r="764" spans="1:22" ht="12.7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row>
    <row r="765" spans="1:22" ht="12.7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row>
    <row r="766" spans="1:22" ht="12.7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row>
    <row r="767" spans="1:22" ht="12.7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row>
    <row r="768" spans="1:22" ht="12.7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row>
    <row r="769" spans="1:22" ht="12.7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row>
    <row r="770" spans="1:22" ht="12.7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row>
    <row r="771" spans="1:22" ht="12.7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row>
    <row r="772" spans="1:22" ht="12.7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row>
    <row r="773" spans="1:22" ht="12.7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row>
    <row r="774" spans="1:22" ht="12.7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row>
    <row r="775" spans="1:22" ht="12.7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row>
    <row r="776" spans="1:22" ht="12.7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row>
    <row r="777" spans="1:22" ht="12.7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row>
    <row r="778" spans="1:22" ht="12.7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row>
    <row r="779" spans="1:22" ht="12.7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row>
    <row r="780" spans="1:22" ht="12.7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row>
    <row r="781" spans="1:22" ht="12.7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row>
    <row r="782" spans="1:22" ht="12.7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row>
    <row r="783" spans="1:22" ht="12.7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row>
    <row r="784" spans="1:22" ht="12.7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row>
    <row r="785" spans="1:22" ht="12.7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row>
    <row r="786" spans="1:22" ht="12.7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row>
    <row r="787" spans="1:22" ht="12.7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row>
    <row r="788" spans="1:22" ht="12.7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row>
    <row r="789" spans="1:22" ht="12.7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row>
    <row r="790" spans="1:22" ht="12.7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row>
    <row r="791" spans="1:22" ht="12.7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row>
    <row r="792" spans="1:22" ht="12.7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row>
    <row r="793" spans="1:22" ht="12.7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row>
    <row r="794" spans="1:22" ht="12.7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row>
    <row r="795" spans="1:22" ht="12.7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row>
    <row r="796" spans="1:22" ht="12.7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row>
    <row r="797" spans="1:22" ht="12.7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row>
    <row r="798" spans="1:22" ht="12.7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row>
    <row r="799" spans="1:22" ht="12.7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row>
    <row r="800" spans="1:22" ht="12.7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row>
    <row r="801" spans="1:22" ht="12.7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row>
    <row r="802" spans="1:22" ht="12.7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row>
    <row r="803" spans="1:22" ht="12.7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row>
    <row r="804" spans="1:22" ht="12.7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row>
    <row r="805" spans="1:22" ht="12.7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row>
    <row r="806" spans="1:22" ht="12.7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row>
    <row r="807" spans="1:22" ht="12.7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row>
    <row r="808" spans="1:22" ht="12.7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row>
    <row r="809" spans="1:22" ht="12.7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row>
    <row r="810" spans="1:22" ht="12.7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row>
    <row r="811" spans="1:22" ht="12.7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row>
    <row r="812" spans="1:22" ht="12.7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row>
    <row r="813" spans="1:22" ht="12.7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row>
    <row r="814" spans="1:22" ht="12.7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row>
    <row r="815" spans="1:22" ht="12.7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row>
    <row r="816" spans="1:22" ht="12.7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row>
    <row r="817" spans="1:22" ht="12.7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row>
    <row r="818" spans="1:22" ht="12.7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row>
    <row r="819" spans="1:22" ht="12.7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row>
    <row r="820" spans="1:22" ht="12.7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row>
    <row r="821" spans="1:22" ht="12.7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row>
    <row r="822" spans="1:22" ht="12.7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row>
    <row r="823" spans="1:22" ht="12.7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row>
    <row r="824" spans="1:22" ht="12.7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row>
    <row r="825" spans="1:22" ht="12.7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row>
    <row r="826" spans="1:22" ht="12.7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row>
    <row r="827" spans="1:22" ht="12.7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row>
    <row r="828" spans="1:22" ht="12.7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row>
    <row r="829" spans="1:22" ht="12.7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row>
    <row r="830" spans="1:22" ht="12.7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row>
    <row r="831" spans="1:22" ht="12.7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row>
    <row r="832" spans="1:22" ht="12.7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row>
    <row r="833" spans="1:22" ht="12.7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row>
    <row r="834" spans="1:22" ht="12.7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row>
    <row r="835" spans="1:22" ht="12.7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row>
    <row r="836" spans="1:22" ht="12.7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row>
    <row r="837" spans="1:22" ht="12.7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row>
    <row r="838" spans="1:22" ht="12.7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row>
    <row r="839" spans="1:22" ht="12.7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row>
    <row r="840" spans="1:22" ht="12.7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row>
    <row r="841" spans="1:22" ht="12.7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row>
    <row r="842" spans="1:22" ht="12.7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row>
    <row r="843" spans="1:22" ht="12.7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row>
    <row r="844" spans="1:22" ht="12.7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row>
    <row r="845" spans="1:22" ht="12.7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row>
    <row r="846" spans="1:22" ht="12.7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row>
    <row r="847" spans="1:22" ht="12.7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row>
    <row r="848" spans="1:22" ht="12.7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row>
    <row r="849" spans="1:22" ht="12.7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row>
    <row r="850" spans="1:22" ht="12.7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row>
    <row r="851" spans="1:22" ht="12.7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row>
    <row r="852" spans="1:22" ht="12.7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row>
    <row r="853" spans="1:22" ht="12.7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row>
    <row r="854" spans="1:22" ht="12.7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row>
    <row r="855" spans="1:22" ht="12.7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row>
    <row r="856" spans="1:22" ht="12.7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row>
    <row r="857" spans="1:22" ht="12.7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row>
    <row r="858" spans="1:22" ht="12.7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row>
    <row r="859" spans="1:22" ht="12.7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row>
    <row r="860" spans="1:22" ht="12.7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row>
    <row r="861" spans="1:22" ht="12.7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row>
    <row r="862" spans="1:22" ht="12.7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row>
    <row r="863" spans="1:22" ht="12.7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row>
    <row r="864" spans="1:22" ht="12.7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row>
    <row r="865" spans="1:22" ht="12.7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row>
    <row r="866" spans="1:22" ht="12.7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row>
    <row r="867" spans="1:22" ht="12.7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row>
    <row r="868" spans="1:22" ht="12.7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row>
    <row r="869" spans="1:22" ht="12.7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row>
    <row r="870" spans="1:22" ht="12.7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row>
    <row r="871" spans="1:22" ht="12.7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row>
    <row r="872" spans="1:22" ht="12.7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row>
    <row r="873" spans="1:22" ht="12.7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row>
    <row r="874" spans="1:22" ht="12.7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row>
    <row r="875" spans="1:22" ht="12.7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row>
    <row r="876" spans="1:22" ht="12.7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row>
    <row r="877" spans="1:22" ht="12.7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row>
    <row r="878" spans="1:22" ht="12.7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row>
    <row r="879" spans="1:22" ht="12.7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row>
    <row r="880" spans="1:22" ht="12.7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row>
    <row r="881" spans="1:22" ht="12.7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row>
    <row r="882" spans="1:22" ht="12.7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row>
    <row r="883" spans="1:22" ht="12.7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row>
    <row r="884" spans="1:22" ht="12.7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row>
    <row r="885" spans="1:22" ht="12.7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row>
    <row r="886" spans="1:22" ht="12.7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row>
    <row r="887" spans="1:22" ht="12.7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row>
    <row r="888" spans="1:22" ht="12.7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row>
    <row r="889" spans="1:22" ht="12.7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row>
    <row r="890" spans="1:22" ht="12.7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row>
    <row r="891" spans="1:22" ht="12.7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row>
    <row r="892" spans="1:22" ht="12.7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row>
    <row r="893" spans="1:22" ht="12.7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row>
    <row r="894" spans="1:22" ht="12.7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row>
    <row r="895" spans="1:22" ht="12.7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row>
    <row r="896" spans="1:22" ht="12.7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row>
    <row r="897" spans="1:22" ht="12.7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row>
    <row r="898" spans="1:22" ht="12.7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row>
    <row r="899" spans="1:22" ht="12.7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row>
    <row r="900" spans="1:22" ht="12.7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row>
    <row r="901" spans="1:22" ht="12.7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row>
    <row r="902" spans="1:22" ht="12.7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row>
    <row r="903" spans="1:22" ht="12.7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row>
    <row r="904" spans="1:22" ht="12.7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row>
    <row r="905" spans="1:22" ht="12.7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row>
    <row r="906" spans="1:22" ht="12.7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row>
    <row r="907" spans="1:22" ht="12.7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row>
    <row r="908" spans="1:22" ht="12.7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row>
    <row r="909" spans="1:22" ht="12.7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row>
    <row r="910" spans="1:22" ht="12.7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row>
    <row r="911" spans="1:22" ht="12.7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row>
    <row r="912" spans="1:22" ht="12.7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row>
    <row r="913" spans="1:22" ht="12.7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row>
    <row r="914" spans="1:22" ht="12.7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row>
    <row r="915" spans="1:22" ht="12.7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row>
    <row r="916" spans="1:22" ht="12.7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row>
    <row r="917" spans="1:22" ht="12.7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row>
    <row r="918" spans="1:22" ht="12.7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row>
    <row r="919" spans="1:22" ht="12.7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row>
    <row r="920" spans="1:22" ht="12.7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row>
    <row r="921" spans="1:22" ht="12.7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row>
    <row r="922" spans="1:22" ht="12.7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row>
    <row r="923" spans="1:22" ht="12.7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row>
    <row r="924" spans="1:22" ht="12.7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row>
    <row r="925" spans="1:22" ht="12.7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row>
    <row r="926" spans="1:22" ht="12.7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row>
    <row r="927" spans="1:22" ht="12.7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row>
    <row r="928" spans="1:22" ht="12.7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row>
    <row r="929" spans="1:22" ht="12.7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row>
    <row r="930" spans="1:22" ht="12.7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row>
    <row r="931" spans="1:22" ht="12.7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row>
    <row r="932" spans="1:22" ht="12.7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row>
    <row r="933" spans="1:22" ht="12.7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row>
    <row r="934" spans="1:22" ht="12.7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row>
    <row r="935" spans="1:22" ht="12.7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row>
    <row r="936" spans="1:22" ht="12.7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row>
    <row r="937" spans="1:22" ht="12.7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row>
    <row r="938" spans="1:22" ht="12.7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row>
    <row r="939" spans="1:22" ht="12.7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row>
    <row r="940" spans="1:22" ht="12.7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row>
    <row r="941" spans="1:22" ht="12.7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row>
    <row r="942" spans="1:22" ht="12.7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row>
    <row r="943" spans="1:22" ht="12.7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row>
    <row r="944" spans="1:22" ht="12.7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row>
    <row r="945" spans="1:22" ht="12.7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row>
    <row r="946" spans="1:22" ht="12.7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row>
    <row r="947" spans="1:22" ht="12.7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row>
    <row r="948" spans="1:22" ht="12.7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row>
    <row r="949" spans="1:22" ht="12.7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row>
    <row r="950" spans="1:22" ht="12.7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row>
    <row r="951" spans="1:22" ht="12.7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row>
    <row r="952" spans="1:22" ht="12.7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row>
    <row r="953" spans="1:22" ht="12.7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row>
    <row r="954" spans="1:22" ht="12.7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row>
    <row r="955" spans="1:22" ht="12.7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row>
    <row r="956" spans="1:22" ht="12.7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row>
    <row r="957" spans="1:22" ht="12.7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row>
    <row r="958" spans="1:22" ht="12.7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row>
    <row r="959" spans="1:22" ht="12.7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row>
    <row r="960" spans="1:22" ht="12.7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row>
    <row r="961" spans="1:22" ht="12.7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row>
    <row r="962" spans="1:22" ht="12.7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row>
    <row r="963" spans="1:22" ht="12.7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row>
    <row r="964" spans="1:22" ht="12.7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row>
    <row r="965" spans="1:22" ht="12.7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row>
    <row r="966" spans="1:22" ht="12.7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row>
    <row r="967" spans="1:22" ht="12.7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row>
    <row r="968" spans="1:22" ht="12.7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row>
    <row r="969" spans="1:22" ht="12.7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row>
    <row r="970" spans="1:22" ht="12.7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row>
    <row r="971" spans="1:22" ht="12.7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row>
    <row r="972" spans="1:22" ht="12.7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row>
    <row r="973" spans="1:22" ht="12.7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row>
    <row r="974" spans="1:22" ht="12.7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row>
    <row r="975" spans="1:22" ht="12.7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row>
    <row r="976" spans="1:22" ht="12.7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row>
    <row r="977" spans="1:22" ht="12.7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row>
    <row r="978" spans="1:22" ht="12.7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row>
    <row r="979" spans="1:22" ht="12.7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row>
    <row r="980" spans="1:22" ht="12.7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row>
    <row r="981" spans="1:22" ht="12.7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row>
    <row r="982" spans="1:22" ht="12.7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row>
    <row r="983" spans="1:22" ht="12.7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row>
    <row r="984" spans="1:22" ht="12.7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row>
    <row r="985" spans="1:22" ht="12.7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row>
    <row r="986" spans="1:22" ht="12.7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row>
    <row r="987" spans="1:22" ht="12.7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row>
    <row r="988" spans="1:22" ht="12.7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row>
    <row r="989" spans="1:22" ht="12.7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row>
    <row r="990" spans="1:22" ht="12.7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row>
    <row r="991" spans="1:22" ht="12.7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row>
    <row r="992" spans="1:22" ht="12.7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row>
    <row r="993" spans="1:22" ht="12.7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row>
    <row r="994" spans="1:22" ht="12.7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row>
    <row r="995" spans="1:22" ht="12.7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row>
    <row r="996" spans="1:22" ht="12.7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row>
    <row r="997" spans="1:22" ht="12.7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row>
    <row r="998" spans="1:22" ht="12.7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row>
    <row r="999" spans="1:22" ht="12.7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row>
    <row r="1000" spans="1:22" ht="12.7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row>
    <row r="1001" spans="1:22" ht="12.75" customHeight="1" x14ac:dyDescent="0.15">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row>
    <row r="1002" spans="1:22" ht="12.75" customHeight="1" x14ac:dyDescent="0.15">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row>
    <row r="1003" spans="1:22" ht="12.75" customHeight="1" x14ac:dyDescent="0.15">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row>
    <row r="1004" spans="1:22" ht="12.75" customHeight="1" x14ac:dyDescent="0.15">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row>
    <row r="1005" spans="1:22" ht="12.75" customHeight="1" x14ac:dyDescent="0.15">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row>
    <row r="1006" spans="1:22" ht="12.75" customHeight="1" x14ac:dyDescent="0.15">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row>
    <row r="1007" spans="1:22" ht="12.75" customHeight="1" x14ac:dyDescent="0.15">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row>
    <row r="1008" spans="1:22" ht="12.75" customHeight="1" x14ac:dyDescent="0.15">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row>
    <row r="1009" spans="1:22" ht="12.75" customHeight="1" x14ac:dyDescent="0.15">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row>
    <row r="1010" spans="1:22" ht="12.75" customHeight="1" x14ac:dyDescent="0.15">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row>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baseColWidth="10" defaultColWidth="14.5" defaultRowHeight="15" customHeight="1" x14ac:dyDescent="0.2"/>
  <cols>
    <col min="1" max="1" width="68.83203125" style="14" customWidth="1"/>
    <col min="2" max="2" width="15.5" style="14" customWidth="1"/>
    <col min="3" max="14" width="14" style="14" bestFit="1" customWidth="1"/>
    <col min="15" max="26" width="8.6640625" style="14" customWidth="1"/>
    <col min="27" max="16384" width="14.5" style="14"/>
  </cols>
  <sheetData>
    <row r="1" spans="1:26" s="36" customFormat="1" ht="28" customHeight="1" x14ac:dyDescent="0.2">
      <c r="A1" s="217" t="s">
        <v>70</v>
      </c>
      <c r="B1" s="217"/>
      <c r="C1" s="217"/>
      <c r="D1" s="217"/>
      <c r="E1" s="217"/>
      <c r="F1" s="217"/>
      <c r="G1" s="217"/>
      <c r="H1" s="217"/>
      <c r="I1" s="217"/>
      <c r="J1" s="217"/>
      <c r="K1" s="217"/>
    </row>
    <row r="2" spans="1:26" s="36" customFormat="1" ht="37" customHeight="1" x14ac:dyDescent="0.2">
      <c r="A2" s="217"/>
      <c r="B2" s="217"/>
      <c r="C2" s="217"/>
      <c r="D2" s="217"/>
      <c r="E2" s="217"/>
      <c r="F2" s="217"/>
      <c r="G2" s="217"/>
      <c r="H2" s="217"/>
      <c r="I2" s="217"/>
      <c r="J2" s="217"/>
      <c r="K2" s="217"/>
    </row>
    <row r="3" spans="1:26" s="37" customFormat="1" ht="13.5" customHeight="1" x14ac:dyDescent="0.2">
      <c r="A3" s="30" t="s">
        <v>28</v>
      </c>
      <c r="B3" s="30"/>
      <c r="C3" s="45"/>
      <c r="D3" s="45"/>
      <c r="E3" s="45"/>
      <c r="F3" s="45"/>
      <c r="G3" s="28"/>
      <c r="H3" s="28"/>
      <c r="I3" s="28"/>
      <c r="J3" s="28"/>
      <c r="K3" s="28"/>
      <c r="L3" s="28"/>
      <c r="M3" s="28"/>
      <c r="N3" s="28"/>
      <c r="O3" s="28"/>
      <c r="P3" s="28"/>
      <c r="Q3" s="28"/>
      <c r="R3" s="28"/>
      <c r="S3" s="28"/>
      <c r="T3" s="28"/>
      <c r="U3" s="28"/>
      <c r="V3" s="28"/>
      <c r="W3" s="28"/>
      <c r="X3" s="28"/>
      <c r="Y3" s="28"/>
      <c r="Z3" s="28"/>
    </row>
    <row r="4" spans="1:26" s="37" customFormat="1" ht="13.5" customHeight="1" x14ac:dyDescent="0.2">
      <c r="A4" s="28" t="s">
        <v>29</v>
      </c>
      <c r="B4" s="28"/>
      <c r="C4" s="45"/>
      <c r="D4" s="45"/>
      <c r="E4" s="45"/>
      <c r="F4" s="45"/>
      <c r="G4" s="28"/>
      <c r="H4" s="28"/>
      <c r="I4" s="28"/>
      <c r="J4" s="28"/>
      <c r="K4" s="28"/>
      <c r="L4" s="28"/>
      <c r="M4" s="28"/>
      <c r="N4" s="28"/>
      <c r="O4" s="28"/>
      <c r="P4" s="28"/>
      <c r="Q4" s="28"/>
      <c r="R4" s="28"/>
      <c r="S4" s="28"/>
      <c r="T4" s="28"/>
      <c r="U4" s="28"/>
      <c r="V4" s="28"/>
      <c r="W4" s="28"/>
      <c r="X4" s="28"/>
      <c r="Y4" s="28"/>
      <c r="Z4" s="28"/>
    </row>
    <row r="5" spans="1:26" s="36" customFormat="1" ht="41.5" customHeight="1" x14ac:dyDescent="0.2">
      <c r="A5" s="224" t="s">
        <v>85</v>
      </c>
      <c r="B5" s="225"/>
      <c r="C5" s="225"/>
      <c r="D5" s="225"/>
      <c r="E5" s="225"/>
      <c r="F5" s="225"/>
      <c r="G5" s="225"/>
      <c r="H5" s="225"/>
      <c r="I5" s="225"/>
      <c r="J5" s="225"/>
      <c r="K5" s="225"/>
      <c r="L5" s="225"/>
      <c r="M5" s="44"/>
      <c r="N5" s="44"/>
      <c r="O5" s="44"/>
      <c r="P5" s="44"/>
      <c r="Q5" s="44"/>
      <c r="R5" s="44"/>
      <c r="S5" s="44"/>
      <c r="T5" s="44"/>
      <c r="U5" s="44"/>
      <c r="V5" s="44"/>
      <c r="W5" s="44"/>
      <c r="X5" s="44"/>
      <c r="Y5" s="44"/>
      <c r="Z5" s="44"/>
    </row>
    <row r="6" spans="1:26" s="37" customFormat="1" ht="13.5" customHeight="1" x14ac:dyDescent="0.2">
      <c r="A6" s="30" t="s">
        <v>71</v>
      </c>
      <c r="B6" s="30"/>
      <c r="C6" s="45"/>
      <c r="D6" s="45"/>
      <c r="E6" s="45"/>
      <c r="F6" s="45"/>
      <c r="G6" s="28"/>
      <c r="H6" s="28"/>
      <c r="I6" s="28"/>
      <c r="J6" s="28"/>
      <c r="K6" s="28"/>
      <c r="L6" s="28"/>
      <c r="M6" s="28"/>
      <c r="N6" s="28"/>
      <c r="O6" s="28"/>
      <c r="P6" s="28"/>
      <c r="Q6" s="28"/>
      <c r="R6" s="28"/>
      <c r="S6" s="28"/>
      <c r="T6" s="28"/>
      <c r="U6" s="28"/>
      <c r="V6" s="28"/>
      <c r="W6" s="28"/>
      <c r="X6" s="28"/>
      <c r="Y6" s="28"/>
      <c r="Z6" s="28"/>
    </row>
    <row r="7" spans="1:26" s="33" customFormat="1" ht="13.5" customHeight="1" x14ac:dyDescent="0.2">
      <c r="A7" s="69" t="s">
        <v>30</v>
      </c>
      <c r="B7" s="69" t="s">
        <v>31</v>
      </c>
      <c r="C7" s="70" t="s">
        <v>1</v>
      </c>
      <c r="D7" s="70" t="s">
        <v>2</v>
      </c>
      <c r="E7" s="70" t="s">
        <v>3</v>
      </c>
      <c r="F7" s="70" t="s">
        <v>4</v>
      </c>
      <c r="G7" s="70" t="s">
        <v>5</v>
      </c>
      <c r="H7" s="70" t="s">
        <v>6</v>
      </c>
      <c r="I7" s="70" t="s">
        <v>7</v>
      </c>
      <c r="J7" s="70" t="s">
        <v>8</v>
      </c>
      <c r="K7" s="70" t="s">
        <v>9</v>
      </c>
      <c r="L7" s="70" t="s">
        <v>10</v>
      </c>
      <c r="M7" s="70" t="s">
        <v>11</v>
      </c>
      <c r="N7" s="70" t="s">
        <v>12</v>
      </c>
      <c r="O7" s="55"/>
      <c r="P7" s="55"/>
      <c r="Q7" s="55"/>
      <c r="R7" s="55"/>
      <c r="S7" s="55"/>
      <c r="T7" s="55"/>
      <c r="U7" s="55"/>
      <c r="V7" s="55"/>
      <c r="W7" s="55"/>
      <c r="X7" s="55"/>
      <c r="Y7" s="55"/>
      <c r="Z7" s="55"/>
    </row>
    <row r="8" spans="1:26" s="33" customFormat="1" ht="13.5" customHeight="1" x14ac:dyDescent="0.2">
      <c r="A8" s="67" t="s">
        <v>32</v>
      </c>
      <c r="B8" s="67" t="s">
        <v>33</v>
      </c>
      <c r="C8" s="68" t="e">
        <f>SUMIFS('Variance Analysis'!C$30:C$45,'Variance Analysis'!$B$30:$B$45,'Variance Analysis'!$B33,'Variance Analysis'!$A$30:$A$45,'Variance Analysis'!$A$30)</f>
        <v>#REF!</v>
      </c>
      <c r="D8" s="68" t="e">
        <f>SUMIFS('Variance Analysis'!D$30:D$45,'Variance Analysis'!$B$30:$B$45,'Variance Analysis'!$B33,'Variance Analysis'!$A$30:$A$45,'Variance Analysis'!$A$30)</f>
        <v>#REF!</v>
      </c>
      <c r="E8" s="68" t="e">
        <f>SUMIFS('Variance Analysis'!E$30:E$45,'Variance Analysis'!$B$30:$B$45,'Variance Analysis'!$B33,'Variance Analysis'!$A$30:$A$45,'Variance Analysis'!$A$30)</f>
        <v>#REF!</v>
      </c>
      <c r="F8" s="68" t="e">
        <f>SUMIFS('Variance Analysis'!F$30:F$45,'Variance Analysis'!$B$30:$B$45,'Variance Analysis'!$B33,'Variance Analysis'!$A$30:$A$45,'Variance Analysis'!$A$30)</f>
        <v>#REF!</v>
      </c>
      <c r="G8" s="68" t="e">
        <f>SUMIFS('Variance Analysis'!G$30:G$45,'Variance Analysis'!$B$30:$B$45,'Variance Analysis'!$B33,'Variance Analysis'!$A$30:$A$45,'Variance Analysis'!$A$30)</f>
        <v>#REF!</v>
      </c>
      <c r="H8" s="68" t="e">
        <f>SUMIFS('Variance Analysis'!H$30:H$45,'Variance Analysis'!$B$30:$B$45,'Variance Analysis'!$B33,'Variance Analysis'!$A$30:$A$45,'Variance Analysis'!$A$30)</f>
        <v>#REF!</v>
      </c>
      <c r="I8" s="68" t="e">
        <f>SUMIFS('Variance Analysis'!I$30:I$45,'Variance Analysis'!$B$30:$B$45,'Variance Analysis'!$B33,'Variance Analysis'!$A$30:$A$45,'Variance Analysis'!$A$30)</f>
        <v>#REF!</v>
      </c>
      <c r="J8" s="68" t="e">
        <f>SUMIFS('Variance Analysis'!J$30:J$45,'Variance Analysis'!$B$30:$B$45,'Variance Analysis'!$B33,'Variance Analysis'!$A$30:$A$45,'Variance Analysis'!$A$30)</f>
        <v>#REF!</v>
      </c>
      <c r="K8" s="68" t="e">
        <f>SUMIFS('Variance Analysis'!K$30:K$45,'Variance Analysis'!$B$30:$B$45,'Variance Analysis'!$B33,'Variance Analysis'!$A$30:$A$45,'Variance Analysis'!$A$30)</f>
        <v>#REF!</v>
      </c>
      <c r="L8" s="68" t="e">
        <f>SUMIFS('Variance Analysis'!L$30:L$45,'Variance Analysis'!$B$30:$B$45,'Variance Analysis'!$B33,'Variance Analysis'!$A$30:$A$45,'Variance Analysis'!$A$30)</f>
        <v>#REF!</v>
      </c>
      <c r="M8" s="68" t="e">
        <f>SUMIFS('Variance Analysis'!M$30:M$45,'Variance Analysis'!$B$30:$B$45,'Variance Analysis'!$B33,'Variance Analysis'!$A$30:$A$45,'Variance Analysis'!$A$30)</f>
        <v>#REF!</v>
      </c>
      <c r="N8" s="68" t="e">
        <f>SUMIFS('Variance Analysis'!N$30:N$45,'Variance Analysis'!$B$30:$B$45,'Variance Analysis'!$B33,'Variance Analysis'!$A$30:$A$45,'Variance Analysis'!$A$30)</f>
        <v>#REF!</v>
      </c>
      <c r="O8" s="55"/>
      <c r="P8" s="55"/>
      <c r="Q8" s="55"/>
      <c r="R8" s="55"/>
      <c r="S8" s="55"/>
      <c r="T8" s="55"/>
      <c r="U8" s="55"/>
      <c r="V8" s="55"/>
      <c r="W8" s="55"/>
      <c r="X8" s="55"/>
      <c r="Y8" s="55"/>
      <c r="Z8" s="55"/>
    </row>
    <row r="9" spans="1:26" s="33" customFormat="1" ht="13.5" customHeight="1" x14ac:dyDescent="0.2">
      <c r="A9" s="67" t="s">
        <v>34</v>
      </c>
      <c r="B9" s="67" t="s">
        <v>33</v>
      </c>
      <c r="C9" s="68" t="e">
        <f>SUMIFS('Variance Analysis'!C$30:C$45,'Variance Analysis'!$B$30:$B$45,'Variance Analysis'!$B$31,'Variance Analysis'!$A$30:$A$45,'Variance Analysis'!$A$30)</f>
        <v>#REF!</v>
      </c>
      <c r="D9" s="68" t="e">
        <f>SUMIFS('Variance Analysis'!D$30:D$45,'Variance Analysis'!$B$30:$B$45,'Variance Analysis'!$B$31,'Variance Analysis'!$A$30:$A$45,'Variance Analysis'!$A$30)</f>
        <v>#REF!</v>
      </c>
      <c r="E9" s="68" t="e">
        <f>SUMIFS('Variance Analysis'!E$30:E$45,'Variance Analysis'!$B$30:$B$45,'Variance Analysis'!$B$31,'Variance Analysis'!$A$30:$A$45,'Variance Analysis'!$A$30)</f>
        <v>#REF!</v>
      </c>
      <c r="F9" s="68" t="e">
        <f>SUMIFS('Variance Analysis'!F$30:F$45,'Variance Analysis'!$B$30:$B$45,'Variance Analysis'!$B$31,'Variance Analysis'!$A$30:$A$45,'Variance Analysis'!$A$30)</f>
        <v>#REF!</v>
      </c>
      <c r="G9" s="68" t="e">
        <f>SUMIFS('Variance Analysis'!G$30:G$45,'Variance Analysis'!$B$30:$B$45,'Variance Analysis'!$B$31,'Variance Analysis'!$A$30:$A$45,'Variance Analysis'!$A$30)</f>
        <v>#REF!</v>
      </c>
      <c r="H9" s="68" t="e">
        <f>SUMIFS('Variance Analysis'!H$30:H$45,'Variance Analysis'!$B$30:$B$45,'Variance Analysis'!$B$31,'Variance Analysis'!$A$30:$A$45,'Variance Analysis'!$A$30)</f>
        <v>#REF!</v>
      </c>
      <c r="I9" s="68" t="e">
        <f>SUMIFS('Variance Analysis'!I$30:I$45,'Variance Analysis'!$B$30:$B$45,'Variance Analysis'!$B$31,'Variance Analysis'!$A$30:$A$45,'Variance Analysis'!$A$30)</f>
        <v>#REF!</v>
      </c>
      <c r="J9" s="68" t="e">
        <f>SUMIFS('Variance Analysis'!J$30:J$45,'Variance Analysis'!$B$30:$B$45,'Variance Analysis'!$B$31,'Variance Analysis'!$A$30:$A$45,'Variance Analysis'!$A$30)</f>
        <v>#REF!</v>
      </c>
      <c r="K9" s="68" t="e">
        <f>SUMIFS('Variance Analysis'!K$30:K$45,'Variance Analysis'!$B$30:$B$45,'Variance Analysis'!$B$31,'Variance Analysis'!$A$30:$A$45,'Variance Analysis'!$A$30)</f>
        <v>#REF!</v>
      </c>
      <c r="L9" s="68" t="e">
        <f>SUMIFS('Variance Analysis'!L$30:L$45,'Variance Analysis'!$B$30:$B$45,'Variance Analysis'!$B$31,'Variance Analysis'!$A$30:$A$45,'Variance Analysis'!$A$30)</f>
        <v>#REF!</v>
      </c>
      <c r="M9" s="68" t="e">
        <f>SUMIFS('Variance Analysis'!M$30:M$45,'Variance Analysis'!$B$30:$B$45,'Variance Analysis'!$B$31,'Variance Analysis'!$A$30:$A$45,'Variance Analysis'!$A$30)</f>
        <v>#REF!</v>
      </c>
      <c r="N9" s="68" t="e">
        <f>SUMIFS('Variance Analysis'!N$30:N$45,'Variance Analysis'!$B$30:$B$45,'Variance Analysis'!$B$31,'Variance Analysis'!$A$30:$A$45,'Variance Analysis'!$A$30)</f>
        <v>#REF!</v>
      </c>
      <c r="O9" s="55"/>
      <c r="P9" s="55"/>
      <c r="Q9" s="55"/>
      <c r="R9" s="55"/>
      <c r="S9" s="55"/>
      <c r="T9" s="55"/>
      <c r="U9" s="55"/>
      <c r="V9" s="55"/>
      <c r="W9" s="55"/>
      <c r="X9" s="55"/>
      <c r="Y9" s="55"/>
      <c r="Z9" s="55"/>
    </row>
    <row r="10" spans="1:26" s="33" customFormat="1" ht="13.5" customHeight="1" x14ac:dyDescent="0.2">
      <c r="A10" s="67" t="s">
        <v>35</v>
      </c>
      <c r="B10" s="67" t="s">
        <v>33</v>
      </c>
      <c r="C10" s="68" t="e">
        <f>SUMIFS('Variance Analysis'!C$30:C$45,'Variance Analysis'!$B$30:$B$45,'Variance Analysis'!$B32,'Variance Analysis'!$A$30:$A$45,'Variance Analysis'!$A$30)</f>
        <v>#REF!</v>
      </c>
      <c r="D10" s="68" t="e">
        <f>SUMIFS('Variance Analysis'!D$30:D$45,'Variance Analysis'!$B$30:$B$45,'Variance Analysis'!$B32,'Variance Analysis'!$A$30:$A$45,'Variance Analysis'!$A$30)</f>
        <v>#REF!</v>
      </c>
      <c r="E10" s="68" t="e">
        <f>SUMIFS('Variance Analysis'!E$30:E$45,'Variance Analysis'!$B$30:$B$45,'Variance Analysis'!$B32,'Variance Analysis'!$A$30:$A$45,'Variance Analysis'!$A$30)</f>
        <v>#REF!</v>
      </c>
      <c r="F10" s="68" t="e">
        <f>SUMIFS('Variance Analysis'!F$30:F$45,'Variance Analysis'!$B$30:$B$45,'Variance Analysis'!$B32,'Variance Analysis'!$A$30:$A$45,'Variance Analysis'!$A$30)</f>
        <v>#REF!</v>
      </c>
      <c r="G10" s="68" t="e">
        <f>SUMIFS('Variance Analysis'!G$30:G$45,'Variance Analysis'!$B$30:$B$45,'Variance Analysis'!$B32,'Variance Analysis'!$A$30:$A$45,'Variance Analysis'!$A$30)</f>
        <v>#REF!</v>
      </c>
      <c r="H10" s="68" t="e">
        <f>SUMIFS('Variance Analysis'!H$30:H$45,'Variance Analysis'!$B$30:$B$45,'Variance Analysis'!$B32,'Variance Analysis'!$A$30:$A$45,'Variance Analysis'!$A$30)</f>
        <v>#REF!</v>
      </c>
      <c r="I10" s="68" t="e">
        <f>SUMIFS('Variance Analysis'!I$30:I$45,'Variance Analysis'!$B$30:$B$45,'Variance Analysis'!$B32,'Variance Analysis'!$A$30:$A$45,'Variance Analysis'!$A$30)</f>
        <v>#REF!</v>
      </c>
      <c r="J10" s="68" t="e">
        <f>SUMIFS('Variance Analysis'!J$30:J$45,'Variance Analysis'!$B$30:$B$45,'Variance Analysis'!$B32,'Variance Analysis'!$A$30:$A$45,'Variance Analysis'!$A$30)</f>
        <v>#REF!</v>
      </c>
      <c r="K10" s="68" t="e">
        <f>SUMIFS('Variance Analysis'!K$30:K$45,'Variance Analysis'!$B$30:$B$45,'Variance Analysis'!$B32,'Variance Analysis'!$A$30:$A$45,'Variance Analysis'!$A$30)</f>
        <v>#REF!</v>
      </c>
      <c r="L10" s="68" t="e">
        <f>SUMIFS('Variance Analysis'!L$30:L$45,'Variance Analysis'!$B$30:$B$45,'Variance Analysis'!$B32,'Variance Analysis'!$A$30:$A$45,'Variance Analysis'!$A$30)</f>
        <v>#REF!</v>
      </c>
      <c r="M10" s="68" t="e">
        <f>SUMIFS('Variance Analysis'!M$30:M$45,'Variance Analysis'!$B$30:$B$45,'Variance Analysis'!$B32,'Variance Analysis'!$A$30:$A$45,'Variance Analysis'!$A$30)</f>
        <v>#REF!</v>
      </c>
      <c r="N10" s="68" t="e">
        <f>SUMIFS('Variance Analysis'!N$30:N$45,'Variance Analysis'!$B$30:$B$45,'Variance Analysis'!$B32,'Variance Analysis'!$A$30:$A$45,'Variance Analysis'!$A$30)</f>
        <v>#REF!</v>
      </c>
      <c r="O10" s="55"/>
      <c r="P10" s="55"/>
      <c r="Q10" s="55"/>
      <c r="R10" s="55"/>
      <c r="S10" s="55"/>
      <c r="T10" s="55"/>
      <c r="U10" s="55"/>
      <c r="V10" s="55"/>
      <c r="W10" s="55"/>
      <c r="X10" s="55"/>
      <c r="Y10" s="55"/>
      <c r="Z10" s="55"/>
    </row>
    <row r="11" spans="1:26" s="33" customFormat="1" ht="13.5" customHeight="1" thickBot="1" x14ac:dyDescent="0.25">
      <c r="A11" s="67" t="s">
        <v>13</v>
      </c>
      <c r="B11" s="67" t="s">
        <v>82</v>
      </c>
      <c r="C11" s="79" t="e">
        <f>#REF!</f>
        <v>#REF!</v>
      </c>
      <c r="D11" s="79" t="e">
        <f>#REF!</f>
        <v>#REF!</v>
      </c>
      <c r="E11" s="79" t="e">
        <f>#REF!</f>
        <v>#REF!</v>
      </c>
      <c r="F11" s="79" t="e">
        <f>#REF!</f>
        <v>#REF!</v>
      </c>
      <c r="G11" s="79" t="e">
        <f>#REF!</f>
        <v>#REF!</v>
      </c>
      <c r="H11" s="79" t="e">
        <f>#REF!</f>
        <v>#REF!</v>
      </c>
      <c r="I11" s="79" t="e">
        <f>#REF!</f>
        <v>#REF!</v>
      </c>
      <c r="J11" s="79" t="e">
        <f>#REF!</f>
        <v>#REF!</v>
      </c>
      <c r="K11" s="79" t="e">
        <f>#REF!</f>
        <v>#REF!</v>
      </c>
      <c r="L11" s="79" t="e">
        <f>#REF!</f>
        <v>#REF!</v>
      </c>
      <c r="M11" s="79" t="e">
        <f>#REF!</f>
        <v>#REF!</v>
      </c>
      <c r="N11" s="79" t="e">
        <f>#REF!</f>
        <v>#REF!</v>
      </c>
      <c r="O11" s="55"/>
      <c r="P11" s="55"/>
      <c r="Q11" s="55"/>
      <c r="R11" s="55"/>
      <c r="S11" s="55"/>
      <c r="T11" s="55"/>
      <c r="U11" s="55"/>
      <c r="V11" s="55"/>
      <c r="W11" s="55"/>
      <c r="X11" s="55"/>
      <c r="Y11" s="55"/>
      <c r="Z11" s="55"/>
    </row>
    <row r="12" spans="1:26" ht="13.5" customHeight="1" thickTop="1" thickBot="1" x14ac:dyDescent="0.25">
      <c r="A12" s="10" t="s">
        <v>36</v>
      </c>
      <c r="B12" s="11" t="s">
        <v>37</v>
      </c>
      <c r="C12" s="12" t="e">
        <f>SUM($C$8:C10)/(SUM($C$11:C11)*1000)</f>
        <v>#REF!</v>
      </c>
      <c r="D12" s="12" t="e">
        <f>SUM($C$8:D10)/(SUM($C$11:D11)*1000)</f>
        <v>#REF!</v>
      </c>
      <c r="E12" s="12" t="e">
        <f>SUM($C$8:E10)/(SUM($C$11:E11)*1000)</f>
        <v>#REF!</v>
      </c>
      <c r="F12" s="12" t="e">
        <f>SUM($C$8:F10)/(SUM($C$11:F11)*1000)</f>
        <v>#REF!</v>
      </c>
      <c r="G12" s="12" t="e">
        <f>SUM($C$8:G10)/(SUM($C$11:G11)*1000)</f>
        <v>#REF!</v>
      </c>
      <c r="H12" s="12" t="e">
        <f>SUM($C$8:H10)/(SUM($C$11:H11)*1000)</f>
        <v>#REF!</v>
      </c>
      <c r="I12" s="12" t="e">
        <f>SUM($C$8:I10)/(SUM($C$11:I11)*1000)</f>
        <v>#REF!</v>
      </c>
      <c r="J12" s="12" t="e">
        <f>SUM($C$8:J10)/(SUM($C$11:J11)*1000)</f>
        <v>#REF!</v>
      </c>
      <c r="K12" s="12" t="e">
        <f>SUM($C$8:K10)/(SUM($C$11:K11)*1000)</f>
        <v>#REF!</v>
      </c>
      <c r="L12" s="12" t="e">
        <f>SUM($C$8:L10)/(SUM($C$11:L11)*1000)</f>
        <v>#REF!</v>
      </c>
      <c r="M12" s="12" t="e">
        <f>SUM($C$8:M10)/(SUM($C$11:M11)*1000)</f>
        <v>#REF!</v>
      </c>
      <c r="N12" s="12" t="e">
        <f>SUM($C$8:N10)/(SUM($C$11:N11)*1000)</f>
        <v>#REF!</v>
      </c>
      <c r="O12" s="2"/>
      <c r="P12" s="2"/>
      <c r="Q12" s="2"/>
      <c r="R12" s="2"/>
      <c r="S12" s="2"/>
      <c r="T12" s="2"/>
      <c r="U12" s="2"/>
      <c r="V12" s="2"/>
      <c r="W12" s="2"/>
      <c r="X12" s="2"/>
      <c r="Y12" s="2"/>
      <c r="Z12" s="2"/>
    </row>
    <row r="13" spans="1:26" ht="13.5" customHeight="1" x14ac:dyDescent="0.2">
      <c r="A13" s="1"/>
      <c r="B13" s="2"/>
      <c r="C13" s="15"/>
      <c r="D13" s="15"/>
      <c r="E13" s="15"/>
      <c r="F13" s="15"/>
      <c r="G13" s="15"/>
      <c r="H13" s="15"/>
      <c r="I13" s="15"/>
      <c r="J13" s="15"/>
      <c r="K13" s="15"/>
      <c r="L13" s="15"/>
      <c r="M13" s="15"/>
      <c r="N13" s="15"/>
      <c r="O13" s="2"/>
      <c r="P13" s="2"/>
      <c r="Q13" s="2"/>
      <c r="R13" s="2"/>
      <c r="S13" s="2"/>
      <c r="T13" s="2"/>
      <c r="U13" s="2"/>
      <c r="V13" s="2"/>
      <c r="W13" s="2"/>
      <c r="X13" s="2"/>
      <c r="Y13" s="2"/>
      <c r="Z13" s="2"/>
    </row>
    <row r="14" spans="1:26" s="37" customFormat="1" ht="13.5" customHeight="1" x14ac:dyDescent="0.2">
      <c r="A14" s="30" t="s">
        <v>72</v>
      </c>
      <c r="B14" s="30"/>
      <c r="C14" s="45"/>
      <c r="D14" s="45"/>
      <c r="E14" s="45"/>
      <c r="F14" s="45"/>
      <c r="G14" s="28"/>
      <c r="H14" s="28"/>
      <c r="I14" s="28"/>
      <c r="J14" s="28"/>
      <c r="K14" s="28"/>
      <c r="L14" s="28"/>
      <c r="M14" s="28"/>
      <c r="N14" s="28"/>
      <c r="O14" s="28"/>
      <c r="P14" s="28"/>
      <c r="Q14" s="28"/>
      <c r="R14" s="28"/>
      <c r="S14" s="28"/>
      <c r="T14" s="28"/>
      <c r="U14" s="28"/>
      <c r="V14" s="28"/>
      <c r="W14" s="28"/>
      <c r="X14" s="28"/>
      <c r="Y14" s="28"/>
      <c r="Z14" s="28"/>
    </row>
    <row r="15" spans="1:26" s="37" customFormat="1" ht="13.5" customHeight="1" x14ac:dyDescent="0.2">
      <c r="A15" s="30" t="s">
        <v>30</v>
      </c>
      <c r="B15" s="30" t="s">
        <v>31</v>
      </c>
      <c r="C15" s="71" t="s">
        <v>1</v>
      </c>
      <c r="D15" s="71" t="s">
        <v>2</v>
      </c>
      <c r="E15" s="71" t="s">
        <v>3</v>
      </c>
      <c r="F15" s="71" t="s">
        <v>4</v>
      </c>
      <c r="G15" s="71" t="s">
        <v>5</v>
      </c>
      <c r="H15" s="71" t="s">
        <v>6</v>
      </c>
      <c r="I15" s="71" t="s">
        <v>7</v>
      </c>
      <c r="J15" s="71" t="s">
        <v>8</v>
      </c>
      <c r="K15" s="71" t="s">
        <v>9</v>
      </c>
      <c r="L15" s="71" t="s">
        <v>10</v>
      </c>
      <c r="M15" s="71" t="s">
        <v>11</v>
      </c>
      <c r="N15" s="71" t="s">
        <v>12</v>
      </c>
      <c r="O15" s="28"/>
      <c r="P15" s="28"/>
      <c r="Q15" s="28"/>
      <c r="R15" s="28"/>
      <c r="S15" s="28"/>
      <c r="T15" s="28"/>
      <c r="U15" s="28"/>
      <c r="V15" s="28"/>
      <c r="W15" s="28"/>
      <c r="X15" s="28"/>
      <c r="Y15" s="28"/>
      <c r="Z15" s="28"/>
    </row>
    <row r="16" spans="1:26" s="33" customFormat="1" ht="13.5" customHeight="1" x14ac:dyDescent="0.2">
      <c r="A16" s="67" t="s">
        <v>32</v>
      </c>
      <c r="B16" s="67" t="s">
        <v>33</v>
      </c>
      <c r="C16" s="68" t="e">
        <f>SUMIFS('Variance Analysis'!C$30:C$45,'Variance Analysis'!$B$30:$B$45,'Variance Analysis'!$B37,'Variance Analysis'!$A$30:$A$45,'Variance Analysis'!$A$34)</f>
        <v>#REF!</v>
      </c>
      <c r="D16" s="68" t="e">
        <f>SUMIFS('Variance Analysis'!D$30:D$45,'Variance Analysis'!$B$30:$B$45,'Variance Analysis'!$B37,'Variance Analysis'!$A$30:$A$45,'Variance Analysis'!$A$34)</f>
        <v>#REF!</v>
      </c>
      <c r="E16" s="68" t="e">
        <f>SUMIFS('Variance Analysis'!E$30:E$45,'Variance Analysis'!$B$30:$B$45,'Variance Analysis'!$B37,'Variance Analysis'!$A$30:$A$45,'Variance Analysis'!$A$34)</f>
        <v>#REF!</v>
      </c>
      <c r="F16" s="68" t="e">
        <f>SUMIFS('Variance Analysis'!F$30:F$45,'Variance Analysis'!$B$30:$B$45,'Variance Analysis'!$B37,'Variance Analysis'!$A$30:$A$45,'Variance Analysis'!$A$34)</f>
        <v>#REF!</v>
      </c>
      <c r="G16" s="68" t="e">
        <f>SUMIFS('Variance Analysis'!G$30:G$45,'Variance Analysis'!$B$30:$B$45,'Variance Analysis'!$B37,'Variance Analysis'!$A$30:$A$45,'Variance Analysis'!$A$34)</f>
        <v>#REF!</v>
      </c>
      <c r="H16" s="68" t="e">
        <f>SUMIFS('Variance Analysis'!H$30:H$45,'Variance Analysis'!$B$30:$B$45,'Variance Analysis'!$B37,'Variance Analysis'!$A$30:$A$45,'Variance Analysis'!$A$34)</f>
        <v>#REF!</v>
      </c>
      <c r="I16" s="68" t="e">
        <f>SUMIFS('Variance Analysis'!I$30:I$45,'Variance Analysis'!$B$30:$B$45,'Variance Analysis'!$B37,'Variance Analysis'!$A$30:$A$45,'Variance Analysis'!$A$34)</f>
        <v>#REF!</v>
      </c>
      <c r="J16" s="68" t="e">
        <f>SUMIFS('Variance Analysis'!J$30:J$45,'Variance Analysis'!$B$30:$B$45,'Variance Analysis'!$B37,'Variance Analysis'!$A$30:$A$45,'Variance Analysis'!$A$34)</f>
        <v>#REF!</v>
      </c>
      <c r="K16" s="68" t="e">
        <f>SUMIFS('Variance Analysis'!K$30:K$45,'Variance Analysis'!$B$30:$B$45,'Variance Analysis'!$B37,'Variance Analysis'!$A$30:$A$45,'Variance Analysis'!$A$34)</f>
        <v>#REF!</v>
      </c>
      <c r="L16" s="68" t="e">
        <f>SUMIFS('Variance Analysis'!L$30:L$45,'Variance Analysis'!$B$30:$B$45,'Variance Analysis'!$B37,'Variance Analysis'!$A$30:$A$45,'Variance Analysis'!$A$34)</f>
        <v>#REF!</v>
      </c>
      <c r="M16" s="68" t="e">
        <f>SUMIFS('Variance Analysis'!M$30:M$45,'Variance Analysis'!$B$30:$B$45,'Variance Analysis'!$B37,'Variance Analysis'!$A$30:$A$45,'Variance Analysis'!$A$34)</f>
        <v>#REF!</v>
      </c>
      <c r="N16" s="68" t="e">
        <f>SUMIFS('Variance Analysis'!N$30:N$45,'Variance Analysis'!$B$30:$B$45,'Variance Analysis'!$B37,'Variance Analysis'!$A$30:$A$45,'Variance Analysis'!$A$34)</f>
        <v>#REF!</v>
      </c>
      <c r="O16" s="55"/>
      <c r="P16" s="55"/>
      <c r="Q16" s="55"/>
      <c r="R16" s="55"/>
      <c r="S16" s="55"/>
      <c r="T16" s="55"/>
      <c r="U16" s="55"/>
      <c r="V16" s="55"/>
      <c r="W16" s="55"/>
      <c r="X16" s="55"/>
      <c r="Y16" s="55"/>
      <c r="Z16" s="55"/>
    </row>
    <row r="17" spans="1:26" s="33" customFormat="1" ht="13.5" customHeight="1" x14ac:dyDescent="0.2">
      <c r="A17" s="67" t="s">
        <v>34</v>
      </c>
      <c r="B17" s="67" t="s">
        <v>33</v>
      </c>
      <c r="C17" s="68" t="e">
        <f>SUMIFS('Variance Analysis'!C$30:C$45,'Variance Analysis'!$B$30:$B$45,'Variance Analysis'!$B$35,'Variance Analysis'!$A$30:$A$45,'Variance Analysis'!$A$34)</f>
        <v>#REF!</v>
      </c>
      <c r="D17" s="68" t="e">
        <f>SUMIFS('Variance Analysis'!D$30:D$45,'Variance Analysis'!$B$30:$B$45,'Variance Analysis'!$B$35,'Variance Analysis'!$A$30:$A$45,'Variance Analysis'!$A$34)</f>
        <v>#REF!</v>
      </c>
      <c r="E17" s="68" t="e">
        <f>SUMIFS('Variance Analysis'!E$30:E$45,'Variance Analysis'!$B$30:$B$45,'Variance Analysis'!$B$35,'Variance Analysis'!$A$30:$A$45,'Variance Analysis'!$A$34)</f>
        <v>#REF!</v>
      </c>
      <c r="F17" s="68" t="e">
        <f>SUMIFS('Variance Analysis'!F$30:F$45,'Variance Analysis'!$B$30:$B$45,'Variance Analysis'!$B$35,'Variance Analysis'!$A$30:$A$45,'Variance Analysis'!$A$34)</f>
        <v>#REF!</v>
      </c>
      <c r="G17" s="68" t="e">
        <f>SUMIFS('Variance Analysis'!G$30:G$45,'Variance Analysis'!$B$30:$B$45,'Variance Analysis'!$B$35,'Variance Analysis'!$A$30:$A$45,'Variance Analysis'!$A$34)</f>
        <v>#REF!</v>
      </c>
      <c r="H17" s="68" t="e">
        <f>SUMIFS('Variance Analysis'!H$30:H$45,'Variance Analysis'!$B$30:$B$45,'Variance Analysis'!$B$35,'Variance Analysis'!$A$30:$A$45,'Variance Analysis'!$A$34)</f>
        <v>#REF!</v>
      </c>
      <c r="I17" s="68" t="e">
        <f>SUMIFS('Variance Analysis'!I$30:I$45,'Variance Analysis'!$B$30:$B$45,'Variance Analysis'!$B$35,'Variance Analysis'!$A$30:$A$45,'Variance Analysis'!$A$34)</f>
        <v>#REF!</v>
      </c>
      <c r="J17" s="68" t="e">
        <f>SUMIFS('Variance Analysis'!J$30:J$45,'Variance Analysis'!$B$30:$B$45,'Variance Analysis'!$B$35,'Variance Analysis'!$A$30:$A$45,'Variance Analysis'!$A$34)</f>
        <v>#REF!</v>
      </c>
      <c r="K17" s="68" t="e">
        <f>SUMIFS('Variance Analysis'!K$30:K$45,'Variance Analysis'!$B$30:$B$45,'Variance Analysis'!$B$35,'Variance Analysis'!$A$30:$A$45,'Variance Analysis'!$A$34)</f>
        <v>#REF!</v>
      </c>
      <c r="L17" s="68" t="e">
        <f>SUMIFS('Variance Analysis'!L$30:L$45,'Variance Analysis'!$B$30:$B$45,'Variance Analysis'!$B$35,'Variance Analysis'!$A$30:$A$45,'Variance Analysis'!$A$34)</f>
        <v>#REF!</v>
      </c>
      <c r="M17" s="68" t="e">
        <f>SUMIFS('Variance Analysis'!M$30:M$45,'Variance Analysis'!$B$30:$B$45,'Variance Analysis'!$B$35,'Variance Analysis'!$A$30:$A$45,'Variance Analysis'!$A$34)</f>
        <v>#REF!</v>
      </c>
      <c r="N17" s="68" t="e">
        <f>SUMIFS('Variance Analysis'!N$30:N$45,'Variance Analysis'!$B$30:$B$45,'Variance Analysis'!$B$35,'Variance Analysis'!$A$30:$A$45,'Variance Analysis'!$A$34)</f>
        <v>#REF!</v>
      </c>
      <c r="O17" s="55"/>
      <c r="P17" s="55"/>
      <c r="Q17" s="55"/>
      <c r="R17" s="55"/>
      <c r="S17" s="55"/>
      <c r="T17" s="55"/>
      <c r="U17" s="55"/>
      <c r="V17" s="55"/>
      <c r="W17" s="55"/>
      <c r="X17" s="55"/>
      <c r="Y17" s="55"/>
      <c r="Z17" s="55"/>
    </row>
    <row r="18" spans="1:26" s="33" customFormat="1" ht="13.5" customHeight="1" x14ac:dyDescent="0.2">
      <c r="A18" s="67" t="s">
        <v>35</v>
      </c>
      <c r="B18" s="67" t="s">
        <v>33</v>
      </c>
      <c r="C18" s="68" t="e">
        <f>SUMIFS('Variance Analysis'!C$30:C$45,'Variance Analysis'!$B$30:$B$45,'Variance Analysis'!$B36,'Variance Analysis'!$A$30:$A$45,'Variance Analysis'!$A$34)</f>
        <v>#REF!</v>
      </c>
      <c r="D18" s="68" t="e">
        <f>SUMIFS('Variance Analysis'!D$30:D$45,'Variance Analysis'!$B$30:$B$45,'Variance Analysis'!$B36,'Variance Analysis'!$A$30:$A$45,'Variance Analysis'!$A$34)</f>
        <v>#REF!</v>
      </c>
      <c r="E18" s="68" t="e">
        <f>SUMIFS('Variance Analysis'!E$30:E$45,'Variance Analysis'!$B$30:$B$45,'Variance Analysis'!$B36,'Variance Analysis'!$A$30:$A$45,'Variance Analysis'!$A$34)</f>
        <v>#REF!</v>
      </c>
      <c r="F18" s="68" t="e">
        <f>SUMIFS('Variance Analysis'!F$30:F$45,'Variance Analysis'!$B$30:$B$45,'Variance Analysis'!$B36,'Variance Analysis'!$A$30:$A$45,'Variance Analysis'!$A$34)</f>
        <v>#REF!</v>
      </c>
      <c r="G18" s="68" t="e">
        <f>SUMIFS('Variance Analysis'!G$30:G$45,'Variance Analysis'!$B$30:$B$45,'Variance Analysis'!$B36,'Variance Analysis'!$A$30:$A$45,'Variance Analysis'!$A$34)</f>
        <v>#REF!</v>
      </c>
      <c r="H18" s="68" t="e">
        <f>SUMIFS('Variance Analysis'!H$30:H$45,'Variance Analysis'!$B$30:$B$45,'Variance Analysis'!$B36,'Variance Analysis'!$A$30:$A$45,'Variance Analysis'!$A$34)</f>
        <v>#REF!</v>
      </c>
      <c r="I18" s="68" t="e">
        <f>SUMIFS('Variance Analysis'!I$30:I$45,'Variance Analysis'!$B$30:$B$45,'Variance Analysis'!$B36,'Variance Analysis'!$A$30:$A$45,'Variance Analysis'!$A$34)</f>
        <v>#REF!</v>
      </c>
      <c r="J18" s="68" t="e">
        <f>SUMIFS('Variance Analysis'!J$30:J$45,'Variance Analysis'!$B$30:$B$45,'Variance Analysis'!$B36,'Variance Analysis'!$A$30:$A$45,'Variance Analysis'!$A$34)</f>
        <v>#REF!</v>
      </c>
      <c r="K18" s="68" t="e">
        <f>SUMIFS('Variance Analysis'!K$30:K$45,'Variance Analysis'!$B$30:$B$45,'Variance Analysis'!$B36,'Variance Analysis'!$A$30:$A$45,'Variance Analysis'!$A$34)</f>
        <v>#REF!</v>
      </c>
      <c r="L18" s="68" t="e">
        <f>SUMIFS('Variance Analysis'!L$30:L$45,'Variance Analysis'!$B$30:$B$45,'Variance Analysis'!$B36,'Variance Analysis'!$A$30:$A$45,'Variance Analysis'!$A$34)</f>
        <v>#REF!</v>
      </c>
      <c r="M18" s="68" t="e">
        <f>SUMIFS('Variance Analysis'!M$30:M$45,'Variance Analysis'!$B$30:$B$45,'Variance Analysis'!$B36,'Variance Analysis'!$A$30:$A$45,'Variance Analysis'!$A$34)</f>
        <v>#REF!</v>
      </c>
      <c r="N18" s="68" t="e">
        <f>SUMIFS('Variance Analysis'!N$30:N$45,'Variance Analysis'!$B$30:$B$45,'Variance Analysis'!$B36,'Variance Analysis'!$A$30:$A$45,'Variance Analysis'!$A$34)</f>
        <v>#REF!</v>
      </c>
      <c r="O18" s="55"/>
      <c r="P18" s="55"/>
      <c r="Q18" s="55"/>
      <c r="R18" s="55"/>
      <c r="S18" s="55"/>
      <c r="T18" s="55"/>
      <c r="U18" s="55"/>
      <c r="V18" s="55"/>
      <c r="W18" s="55"/>
      <c r="X18" s="55"/>
      <c r="Y18" s="55"/>
      <c r="Z18" s="55"/>
    </row>
    <row r="19" spans="1:26" s="33" customFormat="1" ht="13.5" customHeight="1" thickBot="1" x14ac:dyDescent="0.25">
      <c r="A19" s="67" t="s">
        <v>17</v>
      </c>
      <c r="B19" s="67" t="s">
        <v>82</v>
      </c>
      <c r="C19" s="79" t="e">
        <f>#REF!</f>
        <v>#REF!</v>
      </c>
      <c r="D19" s="79" t="e">
        <f>#REF!</f>
        <v>#REF!</v>
      </c>
      <c r="E19" s="79" t="e">
        <f>#REF!</f>
        <v>#REF!</v>
      </c>
      <c r="F19" s="79" t="e">
        <f>#REF!</f>
        <v>#REF!</v>
      </c>
      <c r="G19" s="79" t="e">
        <f>#REF!</f>
        <v>#REF!</v>
      </c>
      <c r="H19" s="79" t="e">
        <f>#REF!</f>
        <v>#REF!</v>
      </c>
      <c r="I19" s="79" t="e">
        <f>#REF!</f>
        <v>#REF!</v>
      </c>
      <c r="J19" s="79" t="e">
        <f>#REF!</f>
        <v>#REF!</v>
      </c>
      <c r="K19" s="79" t="e">
        <f>#REF!</f>
        <v>#REF!</v>
      </c>
      <c r="L19" s="79" t="e">
        <f>#REF!</f>
        <v>#REF!</v>
      </c>
      <c r="M19" s="79" t="e">
        <f>#REF!</f>
        <v>#REF!</v>
      </c>
      <c r="N19" s="79" t="e">
        <f>#REF!</f>
        <v>#REF!</v>
      </c>
      <c r="O19" s="55"/>
      <c r="P19" s="55"/>
      <c r="Q19" s="55"/>
      <c r="R19" s="55"/>
      <c r="S19" s="55"/>
      <c r="T19" s="55"/>
      <c r="U19" s="55"/>
      <c r="V19" s="55"/>
      <c r="W19" s="55"/>
      <c r="X19" s="55"/>
      <c r="Y19" s="55"/>
      <c r="Z19" s="55"/>
    </row>
    <row r="20" spans="1:26" s="17" customFormat="1" ht="13.5" customHeight="1" thickTop="1" thickBot="1" x14ac:dyDescent="0.25">
      <c r="A20" s="10" t="s">
        <v>36</v>
      </c>
      <c r="B20" s="11" t="s">
        <v>37</v>
      </c>
      <c r="C20" s="12" t="e">
        <f>SUM($C$16:C18)/(SUM($C$19:C19*1000))</f>
        <v>#REF!</v>
      </c>
      <c r="D20" s="12" t="e">
        <f>SUM($C$16:D18)/(SUM($C$19:D19)*1000)</f>
        <v>#REF!</v>
      </c>
      <c r="E20" s="12" t="e">
        <f>SUM($C$16:E18)/(SUM($C$19:E19)*1000)</f>
        <v>#REF!</v>
      </c>
      <c r="F20" s="12" t="e">
        <f>SUM($C$16:F18)/(SUM($C$19:F19)*1000)</f>
        <v>#REF!</v>
      </c>
      <c r="G20" s="12" t="e">
        <f>SUM($C$16:G18)/(SUM($C$19:G19)*1000)</f>
        <v>#REF!</v>
      </c>
      <c r="H20" s="12" t="e">
        <f>SUM($C$16:H18)/(SUM($C$19:H19)*1000)</f>
        <v>#REF!</v>
      </c>
      <c r="I20" s="12" t="e">
        <f>SUM($C$16:I18)/(SUM($C$19:I19)*1000)</f>
        <v>#REF!</v>
      </c>
      <c r="J20" s="12" t="e">
        <f>SUM($C$16:J18)/(SUM($C$19:J19)*1000)</f>
        <v>#REF!</v>
      </c>
      <c r="K20" s="12" t="e">
        <f>SUM($C$16:K18)/(SUM($C$19:K19)*1000)</f>
        <v>#REF!</v>
      </c>
      <c r="L20" s="12" t="e">
        <f>SUM($C$16:L18)/(SUM($C$19:L19)*1000)</f>
        <v>#REF!</v>
      </c>
      <c r="M20" s="12" t="e">
        <f>SUM($C$16:M18)/(SUM($C$19:M19)*1000)</f>
        <v>#REF!</v>
      </c>
      <c r="N20" s="12" t="e">
        <f>SUM($C$16:N18)/(SUM($C$19:N19)*1000)</f>
        <v>#REF!</v>
      </c>
      <c r="O20" s="16"/>
      <c r="P20" s="16"/>
      <c r="Q20" s="16"/>
      <c r="R20" s="16"/>
      <c r="S20" s="16"/>
      <c r="T20" s="16"/>
      <c r="U20" s="16"/>
      <c r="V20" s="16"/>
      <c r="W20" s="16"/>
      <c r="X20" s="16"/>
      <c r="Y20" s="16"/>
      <c r="Z20" s="16"/>
    </row>
    <row r="21" spans="1:26" ht="13.5" customHeight="1" x14ac:dyDescent="0.2">
      <c r="A21" s="1"/>
      <c r="B21" s="2"/>
      <c r="C21" s="15"/>
      <c r="D21" s="15"/>
      <c r="E21" s="15"/>
      <c r="F21" s="15"/>
      <c r="G21" s="15"/>
      <c r="H21" s="15"/>
      <c r="I21" s="15"/>
      <c r="J21" s="15"/>
      <c r="K21" s="15"/>
      <c r="L21" s="15"/>
      <c r="M21" s="15"/>
      <c r="N21" s="15"/>
      <c r="O21" s="2"/>
      <c r="P21" s="2"/>
      <c r="Q21" s="2"/>
      <c r="R21" s="2"/>
      <c r="S21" s="2"/>
      <c r="T21" s="2"/>
      <c r="U21" s="2"/>
      <c r="V21" s="2"/>
      <c r="W21" s="2"/>
      <c r="X21" s="2"/>
      <c r="Y21" s="2"/>
      <c r="Z21" s="2"/>
    </row>
    <row r="22" spans="1:26" s="37" customFormat="1" ht="13.5" customHeight="1" x14ac:dyDescent="0.2">
      <c r="A22" s="30" t="s">
        <v>73</v>
      </c>
      <c r="B22" s="30"/>
      <c r="C22" s="45"/>
      <c r="D22" s="45"/>
      <c r="E22" s="45"/>
      <c r="F22" s="45"/>
      <c r="G22" s="28"/>
      <c r="H22" s="28"/>
      <c r="I22" s="28"/>
      <c r="J22" s="28"/>
      <c r="K22" s="28"/>
      <c r="L22" s="28"/>
      <c r="M22" s="28"/>
      <c r="N22" s="28"/>
      <c r="O22" s="28"/>
      <c r="P22" s="28"/>
      <c r="Q22" s="28"/>
      <c r="R22" s="28"/>
      <c r="S22" s="28"/>
      <c r="T22" s="28"/>
      <c r="U22" s="28"/>
      <c r="V22" s="28"/>
      <c r="W22" s="28"/>
      <c r="X22" s="28"/>
      <c r="Y22" s="28"/>
      <c r="Z22" s="28"/>
    </row>
    <row r="23" spans="1:26" s="37" customFormat="1" ht="13.5" customHeight="1" x14ac:dyDescent="0.2">
      <c r="A23" s="30" t="s">
        <v>30</v>
      </c>
      <c r="B23" s="30" t="s">
        <v>31</v>
      </c>
      <c r="C23" s="71" t="s">
        <v>1</v>
      </c>
      <c r="D23" s="71" t="s">
        <v>2</v>
      </c>
      <c r="E23" s="71" t="s">
        <v>3</v>
      </c>
      <c r="F23" s="71" t="s">
        <v>4</v>
      </c>
      <c r="G23" s="71" t="s">
        <v>5</v>
      </c>
      <c r="H23" s="71" t="s">
        <v>6</v>
      </c>
      <c r="I23" s="71" t="s">
        <v>7</v>
      </c>
      <c r="J23" s="71" t="s">
        <v>8</v>
      </c>
      <c r="K23" s="71" t="s">
        <v>9</v>
      </c>
      <c r="L23" s="71" t="s">
        <v>10</v>
      </c>
      <c r="M23" s="71" t="s">
        <v>11</v>
      </c>
      <c r="N23" s="71" t="s">
        <v>12</v>
      </c>
      <c r="O23" s="28"/>
      <c r="P23" s="28"/>
      <c r="Q23" s="28"/>
      <c r="R23" s="28"/>
      <c r="S23" s="28"/>
      <c r="T23" s="28"/>
      <c r="U23" s="28"/>
      <c r="V23" s="28"/>
      <c r="W23" s="28"/>
      <c r="X23" s="28"/>
      <c r="Y23" s="28"/>
      <c r="Z23" s="28"/>
    </row>
    <row r="24" spans="1:26" s="33" customFormat="1" ht="13.5" customHeight="1" x14ac:dyDescent="0.2">
      <c r="A24" s="67" t="s">
        <v>32</v>
      </c>
      <c r="B24" s="67" t="s">
        <v>33</v>
      </c>
      <c r="C24" s="68" t="e">
        <f>SUMIFS('Variance Analysis'!C$30:C$45,'Variance Analysis'!$B$30:$B$45,'Variance Analysis'!$B$41,'Variance Analysis'!$A$30:$A$45,'Variance Analysis'!$A$41)</f>
        <v>#REF!</v>
      </c>
      <c r="D24" s="68" t="e">
        <f>SUMIFS('Variance Analysis'!D$30:D$45,'Variance Analysis'!$B$30:$B$45,'Variance Analysis'!$B$41,'Variance Analysis'!$A$30:$A$45,'Variance Analysis'!$A$41)</f>
        <v>#REF!</v>
      </c>
      <c r="E24" s="68" t="e">
        <f>SUMIFS('Variance Analysis'!E$30:E$45,'Variance Analysis'!$B$30:$B$45,'Variance Analysis'!$B$41,'Variance Analysis'!$A$30:$A$45,'Variance Analysis'!$A$41)</f>
        <v>#REF!</v>
      </c>
      <c r="F24" s="68" t="e">
        <f>SUMIFS('Variance Analysis'!F$30:F$45,'Variance Analysis'!$B$30:$B$45,'Variance Analysis'!$B$41,'Variance Analysis'!$A$30:$A$45,'Variance Analysis'!$A$41)</f>
        <v>#REF!</v>
      </c>
      <c r="G24" s="68" t="e">
        <f>SUMIFS('Variance Analysis'!G$30:G$45,'Variance Analysis'!$B$30:$B$45,'Variance Analysis'!$B$41,'Variance Analysis'!$A$30:$A$45,'Variance Analysis'!$A$41)</f>
        <v>#REF!</v>
      </c>
      <c r="H24" s="68" t="e">
        <f>SUMIFS('Variance Analysis'!H$30:H$45,'Variance Analysis'!$B$30:$B$45,'Variance Analysis'!$B$41,'Variance Analysis'!$A$30:$A$45,'Variance Analysis'!$A$41)</f>
        <v>#REF!</v>
      </c>
      <c r="I24" s="68" t="e">
        <f>SUMIFS('Variance Analysis'!I$30:I$45,'Variance Analysis'!$B$30:$B$45,'Variance Analysis'!$B$41,'Variance Analysis'!$A$30:$A$45,'Variance Analysis'!$A$41)</f>
        <v>#REF!</v>
      </c>
      <c r="J24" s="68" t="e">
        <f>SUMIFS('Variance Analysis'!J$30:J$45,'Variance Analysis'!$B$30:$B$45,'Variance Analysis'!$B$41,'Variance Analysis'!$A$30:$A$45,'Variance Analysis'!$A$41)</f>
        <v>#REF!</v>
      </c>
      <c r="K24" s="68" t="e">
        <f>SUMIFS('Variance Analysis'!K$30:K$45,'Variance Analysis'!$B$30:$B$45,'Variance Analysis'!$B$41,'Variance Analysis'!$A$30:$A$45,'Variance Analysis'!$A$41)</f>
        <v>#REF!</v>
      </c>
      <c r="L24" s="68" t="e">
        <f>SUMIFS('Variance Analysis'!L$30:L$45,'Variance Analysis'!$B$30:$B$45,'Variance Analysis'!$B$41,'Variance Analysis'!$A$30:$A$45,'Variance Analysis'!$A$41)</f>
        <v>#REF!</v>
      </c>
      <c r="M24" s="68" t="e">
        <f>SUMIFS('Variance Analysis'!M$30:M$45,'Variance Analysis'!$B$30:$B$45,'Variance Analysis'!$B$41,'Variance Analysis'!$A$30:$A$45,'Variance Analysis'!$A$41)</f>
        <v>#REF!</v>
      </c>
      <c r="N24" s="68" t="e">
        <f>SUMIFS('Variance Analysis'!N$30:N$45,'Variance Analysis'!$B$30:$B$45,'Variance Analysis'!$B$41,'Variance Analysis'!$A$30:$A$45,'Variance Analysis'!$A$41)</f>
        <v>#REF!</v>
      </c>
      <c r="O24" s="55"/>
      <c r="P24" s="55"/>
      <c r="Q24" s="55"/>
      <c r="R24" s="55"/>
      <c r="S24" s="55"/>
      <c r="T24" s="55"/>
      <c r="U24" s="55"/>
      <c r="V24" s="55"/>
      <c r="W24" s="55"/>
      <c r="X24" s="55"/>
      <c r="Y24" s="55"/>
      <c r="Z24" s="55"/>
    </row>
    <row r="25" spans="1:26" s="33" customFormat="1" ht="13.5" customHeight="1" x14ac:dyDescent="0.2">
      <c r="A25" s="67" t="s">
        <v>34</v>
      </c>
      <c r="B25" s="67" t="s">
        <v>33</v>
      </c>
      <c r="C25" s="68" t="e">
        <f>SUMIFS('Variance Analysis'!C$30:C$45,'Variance Analysis'!$B$30:$B$45,'Variance Analysis'!$B$39,'Variance Analysis'!$A$30:$A$45,'Variance Analysis'!$A$41)</f>
        <v>#REF!</v>
      </c>
      <c r="D25" s="68" t="e">
        <f>SUMIFS('Variance Analysis'!D$30:D$45,'Variance Analysis'!$B$30:$B$45,'Variance Analysis'!$B$39,'Variance Analysis'!$A$30:$A$45,'Variance Analysis'!$A$41)</f>
        <v>#REF!</v>
      </c>
      <c r="E25" s="68" t="e">
        <f>SUMIFS('Variance Analysis'!E$30:E$45,'Variance Analysis'!$B$30:$B$45,'Variance Analysis'!$B$39,'Variance Analysis'!$A$30:$A$45,'Variance Analysis'!$A$41)</f>
        <v>#REF!</v>
      </c>
      <c r="F25" s="68" t="e">
        <f>SUMIFS('Variance Analysis'!F$30:F$45,'Variance Analysis'!$B$30:$B$45,'Variance Analysis'!$B$39,'Variance Analysis'!$A$30:$A$45,'Variance Analysis'!$A$41)</f>
        <v>#REF!</v>
      </c>
      <c r="G25" s="68" t="e">
        <f>SUMIFS('Variance Analysis'!G$30:G$45,'Variance Analysis'!$B$30:$B$45,'Variance Analysis'!$B$39,'Variance Analysis'!$A$30:$A$45,'Variance Analysis'!$A$41)</f>
        <v>#REF!</v>
      </c>
      <c r="H25" s="68" t="e">
        <f>SUMIFS('Variance Analysis'!H$30:H$45,'Variance Analysis'!$B$30:$B$45,'Variance Analysis'!$B$39,'Variance Analysis'!$A$30:$A$45,'Variance Analysis'!$A$41)</f>
        <v>#REF!</v>
      </c>
      <c r="I25" s="68" t="e">
        <f>SUMIFS('Variance Analysis'!I$30:I$45,'Variance Analysis'!$B$30:$B$45,'Variance Analysis'!$B$39,'Variance Analysis'!$A$30:$A$45,'Variance Analysis'!$A$41)</f>
        <v>#REF!</v>
      </c>
      <c r="J25" s="68" t="e">
        <f>SUMIFS('Variance Analysis'!J$30:J$45,'Variance Analysis'!$B$30:$B$45,'Variance Analysis'!$B$39,'Variance Analysis'!$A$30:$A$45,'Variance Analysis'!$A$41)</f>
        <v>#REF!</v>
      </c>
      <c r="K25" s="68" t="e">
        <f>SUMIFS('Variance Analysis'!K$30:K$45,'Variance Analysis'!$B$30:$B$45,'Variance Analysis'!$B$39,'Variance Analysis'!$A$30:$A$45,'Variance Analysis'!$A$41)</f>
        <v>#REF!</v>
      </c>
      <c r="L25" s="68" t="e">
        <f>SUMIFS('Variance Analysis'!L$30:L$45,'Variance Analysis'!$B$30:$B$45,'Variance Analysis'!$B$39,'Variance Analysis'!$A$30:$A$45,'Variance Analysis'!$A$41)</f>
        <v>#REF!</v>
      </c>
      <c r="M25" s="68" t="e">
        <f>SUMIFS('Variance Analysis'!M$30:M$45,'Variance Analysis'!$B$30:$B$45,'Variance Analysis'!$B$39,'Variance Analysis'!$A$30:$A$45,'Variance Analysis'!$A$41)</f>
        <v>#REF!</v>
      </c>
      <c r="N25" s="68" t="e">
        <f>SUMIFS('Variance Analysis'!N$30:N$45,'Variance Analysis'!$B$30:$B$45,'Variance Analysis'!$B$39,'Variance Analysis'!$A$30:$A$45,'Variance Analysis'!$A$41)</f>
        <v>#REF!</v>
      </c>
      <c r="O25" s="55"/>
      <c r="P25" s="55"/>
      <c r="Q25" s="55"/>
      <c r="R25" s="55"/>
      <c r="S25" s="55"/>
      <c r="T25" s="55"/>
      <c r="U25" s="55"/>
      <c r="V25" s="55"/>
      <c r="W25" s="55"/>
      <c r="X25" s="55"/>
      <c r="Y25" s="55"/>
      <c r="Z25" s="55"/>
    </row>
    <row r="26" spans="1:26" s="33" customFormat="1" ht="13.5" customHeight="1" x14ac:dyDescent="0.2">
      <c r="A26" s="67" t="s">
        <v>35</v>
      </c>
      <c r="B26" s="67" t="s">
        <v>33</v>
      </c>
      <c r="C26" s="68" t="e">
        <f>SUMIFS('Variance Analysis'!C$30:C$45,'Variance Analysis'!$B$30:$B$45,'Variance Analysis'!$B40,'Variance Analysis'!$A$30:$A$45,'Variance Analysis'!$A$40)</f>
        <v>#REF!</v>
      </c>
      <c r="D26" s="68" t="e">
        <f>SUMIFS('Variance Analysis'!D$30:D$45,'Variance Analysis'!$B$30:$B$45,'Variance Analysis'!$B40,'Variance Analysis'!$A$30:$A$45,'Variance Analysis'!$A$40)</f>
        <v>#REF!</v>
      </c>
      <c r="E26" s="68" t="e">
        <f>SUMIFS('Variance Analysis'!E$30:E$45,'Variance Analysis'!$B$30:$B$45,'Variance Analysis'!$B40,'Variance Analysis'!$A$30:$A$45,'Variance Analysis'!$A$40)</f>
        <v>#REF!</v>
      </c>
      <c r="F26" s="68" t="e">
        <f>SUMIFS('Variance Analysis'!F$30:F$45,'Variance Analysis'!$B$30:$B$45,'Variance Analysis'!$B40,'Variance Analysis'!$A$30:$A$45,'Variance Analysis'!$A$40)</f>
        <v>#REF!</v>
      </c>
      <c r="G26" s="68" t="e">
        <f>SUMIFS('Variance Analysis'!G$30:G$45,'Variance Analysis'!$B$30:$B$45,'Variance Analysis'!$B40,'Variance Analysis'!$A$30:$A$45,'Variance Analysis'!$A$40)</f>
        <v>#REF!</v>
      </c>
      <c r="H26" s="68" t="e">
        <f>SUMIFS('Variance Analysis'!H$30:H$45,'Variance Analysis'!$B$30:$B$45,'Variance Analysis'!$B40,'Variance Analysis'!$A$30:$A$45,'Variance Analysis'!$A$40)</f>
        <v>#REF!</v>
      </c>
      <c r="I26" s="68" t="e">
        <f>SUMIFS('Variance Analysis'!I$30:I$45,'Variance Analysis'!$B$30:$B$45,'Variance Analysis'!$B40,'Variance Analysis'!$A$30:$A$45,'Variance Analysis'!$A$40)</f>
        <v>#REF!</v>
      </c>
      <c r="J26" s="68" t="e">
        <f>SUMIFS('Variance Analysis'!J$30:J$45,'Variance Analysis'!$B$30:$B$45,'Variance Analysis'!$B40,'Variance Analysis'!$A$30:$A$45,'Variance Analysis'!$A$40)</f>
        <v>#REF!</v>
      </c>
      <c r="K26" s="68" t="e">
        <f>SUMIFS('Variance Analysis'!K$30:K$45,'Variance Analysis'!$B$30:$B$45,'Variance Analysis'!$B40,'Variance Analysis'!$A$30:$A$45,'Variance Analysis'!$A$40)</f>
        <v>#REF!</v>
      </c>
      <c r="L26" s="68" t="e">
        <f>SUMIFS('Variance Analysis'!L$30:L$45,'Variance Analysis'!$B$30:$B$45,'Variance Analysis'!$B40,'Variance Analysis'!$A$30:$A$45,'Variance Analysis'!$A$40)</f>
        <v>#REF!</v>
      </c>
      <c r="M26" s="68" t="e">
        <f>SUMIFS('Variance Analysis'!M$30:M$45,'Variance Analysis'!$B$30:$B$45,'Variance Analysis'!$B40,'Variance Analysis'!$A$30:$A$45,'Variance Analysis'!$A$40)</f>
        <v>#REF!</v>
      </c>
      <c r="N26" s="68" t="e">
        <f>SUMIFS('Variance Analysis'!N$30:N$45,'Variance Analysis'!$B$30:$B$45,'Variance Analysis'!$B40,'Variance Analysis'!$A$30:$A$45,'Variance Analysis'!$A$40)</f>
        <v>#REF!</v>
      </c>
      <c r="O26" s="55"/>
      <c r="P26" s="55"/>
      <c r="Q26" s="55"/>
      <c r="R26" s="55"/>
      <c r="S26" s="55"/>
      <c r="T26" s="55"/>
      <c r="U26" s="55"/>
      <c r="V26" s="55"/>
      <c r="W26" s="55"/>
      <c r="X26" s="55"/>
      <c r="Y26" s="55"/>
      <c r="Z26" s="55"/>
    </row>
    <row r="27" spans="1:26" s="33" customFormat="1" ht="13.5" customHeight="1" thickBot="1" x14ac:dyDescent="0.25">
      <c r="A27" s="67" t="s">
        <v>18</v>
      </c>
      <c r="B27" s="67" t="s">
        <v>82</v>
      </c>
      <c r="C27" s="79" t="e">
        <f>#REF!</f>
        <v>#REF!</v>
      </c>
      <c r="D27" s="79" t="e">
        <f>#REF!</f>
        <v>#REF!</v>
      </c>
      <c r="E27" s="79" t="e">
        <f>#REF!</f>
        <v>#REF!</v>
      </c>
      <c r="F27" s="79" t="e">
        <f>#REF!</f>
        <v>#REF!</v>
      </c>
      <c r="G27" s="79" t="e">
        <f>#REF!</f>
        <v>#REF!</v>
      </c>
      <c r="H27" s="79" t="e">
        <f>#REF!</f>
        <v>#REF!</v>
      </c>
      <c r="I27" s="79" t="e">
        <f>#REF!</f>
        <v>#REF!</v>
      </c>
      <c r="J27" s="79" t="e">
        <f>#REF!</f>
        <v>#REF!</v>
      </c>
      <c r="K27" s="79" t="e">
        <f>#REF!</f>
        <v>#REF!</v>
      </c>
      <c r="L27" s="79" t="e">
        <f>#REF!</f>
        <v>#REF!</v>
      </c>
      <c r="M27" s="79" t="e">
        <f>#REF!</f>
        <v>#REF!</v>
      </c>
      <c r="N27" s="79" t="e">
        <f>#REF!</f>
        <v>#REF!</v>
      </c>
      <c r="O27" s="55"/>
      <c r="P27" s="55"/>
      <c r="Q27" s="55"/>
      <c r="R27" s="55"/>
      <c r="S27" s="55"/>
      <c r="T27" s="55"/>
      <c r="U27" s="55"/>
      <c r="V27" s="55"/>
      <c r="W27" s="55"/>
      <c r="X27" s="55"/>
      <c r="Y27" s="55"/>
      <c r="Z27" s="55"/>
    </row>
    <row r="28" spans="1:26" s="17" customFormat="1" ht="13.5" customHeight="1" thickTop="1" thickBot="1" x14ac:dyDescent="0.25">
      <c r="A28" s="10" t="s">
        <v>36</v>
      </c>
      <c r="B28" s="11" t="s">
        <v>37</v>
      </c>
      <c r="C28" s="12" t="e">
        <f>SUM(C24:C26)/(C27*1000)</f>
        <v>#REF!</v>
      </c>
      <c r="D28" s="12" t="e">
        <f>SUM($C$24:D26)/(SUM($C$27:D27)*1000)</f>
        <v>#REF!</v>
      </c>
      <c r="E28" s="12" t="e">
        <f>SUM($C$24:E26)/(SUM($C$27:E27)*1000)</f>
        <v>#REF!</v>
      </c>
      <c r="F28" s="12" t="e">
        <f>SUM($C$24:F26)/(SUM($C$27:F27)*1000)</f>
        <v>#REF!</v>
      </c>
      <c r="G28" s="12" t="e">
        <f>SUM($C$24:G26)/(SUM($C$27:G27)*1000)</f>
        <v>#REF!</v>
      </c>
      <c r="H28" s="12" t="e">
        <f>SUM($C$24:H26)/(SUM($C$27:H27)*1000)</f>
        <v>#REF!</v>
      </c>
      <c r="I28" s="12" t="e">
        <f>SUM($C$24:I26)/(SUM($C$27:I27)*1000)</f>
        <v>#REF!</v>
      </c>
      <c r="J28" s="12" t="e">
        <f>SUM($C$24:J26)/(SUM($C$27:J27)*1000)</f>
        <v>#REF!</v>
      </c>
      <c r="K28" s="12" t="e">
        <f>SUM($C$24:K26)/(SUM($C$27:K27)*1000)</f>
        <v>#REF!</v>
      </c>
      <c r="L28" s="12" t="e">
        <f>SUM($C$24:L26)/(SUM($C$27:L27)*1000)</f>
        <v>#REF!</v>
      </c>
      <c r="M28" s="12" t="e">
        <f>SUM($C$24:M26)/(SUM($C$27:M27)*1000)</f>
        <v>#REF!</v>
      </c>
      <c r="N28" s="12" t="e">
        <f>SUM($C$24:N26)/(SUM($C$27:N27)*1000)</f>
        <v>#REF!</v>
      </c>
      <c r="O28" s="16"/>
      <c r="P28" s="16"/>
      <c r="Q28" s="16"/>
      <c r="R28" s="16"/>
      <c r="S28" s="16"/>
      <c r="T28" s="16"/>
      <c r="U28" s="16"/>
      <c r="V28" s="16"/>
      <c r="W28" s="16"/>
      <c r="X28" s="16"/>
      <c r="Y28" s="16"/>
      <c r="Z28" s="16"/>
    </row>
    <row r="29" spans="1:26" s="17" customFormat="1" ht="13.5" customHeight="1" x14ac:dyDescent="0.2">
      <c r="A29" s="1"/>
      <c r="B29" s="16"/>
      <c r="C29" s="15"/>
      <c r="D29" s="15"/>
      <c r="E29" s="15"/>
      <c r="F29" s="15"/>
      <c r="G29" s="15"/>
      <c r="H29" s="15"/>
      <c r="I29" s="15"/>
      <c r="J29" s="15"/>
      <c r="K29" s="15"/>
      <c r="L29" s="15"/>
      <c r="M29" s="15"/>
      <c r="N29" s="15"/>
      <c r="O29" s="16"/>
      <c r="P29" s="16"/>
      <c r="Q29" s="16"/>
      <c r="R29" s="16"/>
      <c r="S29" s="16"/>
      <c r="T29" s="16"/>
      <c r="U29" s="16"/>
      <c r="V29" s="16"/>
      <c r="W29" s="16"/>
      <c r="X29" s="16"/>
      <c r="Y29" s="16"/>
      <c r="Z29" s="16"/>
    </row>
    <row r="30" spans="1:26" s="37" customFormat="1" ht="13.5" customHeight="1" x14ac:dyDescent="0.2">
      <c r="A30" s="30" t="s">
        <v>74</v>
      </c>
      <c r="B30" s="30"/>
      <c r="C30" s="45"/>
      <c r="D30" s="45"/>
      <c r="E30" s="45"/>
      <c r="F30" s="45"/>
      <c r="G30" s="28"/>
      <c r="H30" s="28"/>
      <c r="I30" s="28"/>
      <c r="J30" s="28"/>
      <c r="K30" s="28"/>
      <c r="L30" s="28"/>
      <c r="M30" s="28"/>
      <c r="N30" s="28"/>
      <c r="O30" s="28"/>
      <c r="P30" s="28"/>
      <c r="Q30" s="28"/>
      <c r="R30" s="28"/>
      <c r="S30" s="28"/>
      <c r="T30" s="28"/>
      <c r="U30" s="28"/>
      <c r="V30" s="28"/>
      <c r="W30" s="28"/>
      <c r="X30" s="28"/>
      <c r="Y30" s="28"/>
      <c r="Z30" s="28"/>
    </row>
    <row r="31" spans="1:26" s="37" customFormat="1" ht="13.5" customHeight="1" x14ac:dyDescent="0.2">
      <c r="A31" s="30" t="s">
        <v>30</v>
      </c>
      <c r="B31" s="30" t="s">
        <v>31</v>
      </c>
      <c r="C31" s="71" t="s">
        <v>1</v>
      </c>
      <c r="D31" s="71" t="s">
        <v>2</v>
      </c>
      <c r="E31" s="71" t="s">
        <v>3</v>
      </c>
      <c r="F31" s="71" t="s">
        <v>4</v>
      </c>
      <c r="G31" s="71" t="s">
        <v>5</v>
      </c>
      <c r="H31" s="71" t="s">
        <v>6</v>
      </c>
      <c r="I31" s="71" t="s">
        <v>7</v>
      </c>
      <c r="J31" s="71" t="s">
        <v>8</v>
      </c>
      <c r="K31" s="71" t="s">
        <v>9</v>
      </c>
      <c r="L31" s="71" t="s">
        <v>10</v>
      </c>
      <c r="M31" s="71" t="s">
        <v>11</v>
      </c>
      <c r="N31" s="71" t="s">
        <v>12</v>
      </c>
      <c r="O31" s="28"/>
      <c r="P31" s="28"/>
      <c r="Q31" s="28"/>
      <c r="R31" s="28"/>
      <c r="S31" s="28"/>
      <c r="T31" s="28"/>
      <c r="U31" s="28"/>
      <c r="V31" s="28"/>
      <c r="W31" s="28"/>
      <c r="X31" s="28"/>
      <c r="Y31" s="28"/>
      <c r="Z31" s="28"/>
    </row>
    <row r="32" spans="1:26" s="33" customFormat="1" ht="13.5" customHeight="1" x14ac:dyDescent="0.2">
      <c r="A32" s="67" t="s">
        <v>32</v>
      </c>
      <c r="B32" s="67" t="s">
        <v>33</v>
      </c>
      <c r="C32" s="68" t="e">
        <f>SUMIFS('Variance Analysis'!C$42:C$45,'Variance Analysis'!$B$42:$B$45,'Variance Analysis'!$B$45)</f>
        <v>#REF!</v>
      </c>
      <c r="D32" s="68" t="e">
        <f>SUMIFS('Variance Analysis'!D$42:D$45,'Variance Analysis'!$B$42:$B$45,'Variance Analysis'!$B$45)</f>
        <v>#REF!</v>
      </c>
      <c r="E32" s="68" t="e">
        <f>SUMIFS('Variance Analysis'!E$42:E$45,'Variance Analysis'!$B$42:$B$45,'Variance Analysis'!$B$45)</f>
        <v>#REF!</v>
      </c>
      <c r="F32" s="68" t="e">
        <f>SUMIFS('Variance Analysis'!F$42:F$45,'Variance Analysis'!$B$42:$B$45,'Variance Analysis'!$B$45)</f>
        <v>#REF!</v>
      </c>
      <c r="G32" s="68" t="e">
        <f>SUMIFS('Variance Analysis'!G$42:G$45,'Variance Analysis'!$B$42:$B$45,'Variance Analysis'!$B$45)</f>
        <v>#REF!</v>
      </c>
      <c r="H32" s="68" t="e">
        <f>SUMIFS('Variance Analysis'!H$42:H$45,'Variance Analysis'!$B$42:$B$45,'Variance Analysis'!$B$45)</f>
        <v>#REF!</v>
      </c>
      <c r="I32" s="68" t="e">
        <f>SUMIFS('Variance Analysis'!I$42:I$45,'Variance Analysis'!$B$42:$B$45,'Variance Analysis'!$B$45)</f>
        <v>#REF!</v>
      </c>
      <c r="J32" s="68" t="e">
        <f>SUMIFS('Variance Analysis'!J$42:J$45,'Variance Analysis'!$B$42:$B$45,'Variance Analysis'!$B$45)</f>
        <v>#REF!</v>
      </c>
      <c r="K32" s="68" t="e">
        <f>SUMIFS('Variance Analysis'!K$42:K$45,'Variance Analysis'!$B$42:$B$45,'Variance Analysis'!$B$45)</f>
        <v>#REF!</v>
      </c>
      <c r="L32" s="68" t="e">
        <f>SUMIFS('Variance Analysis'!L$42:L$45,'Variance Analysis'!$B$42:$B$45,'Variance Analysis'!$B$45)</f>
        <v>#REF!</v>
      </c>
      <c r="M32" s="68" t="e">
        <f>SUMIFS('Variance Analysis'!M$42:M$45,'Variance Analysis'!$B$42:$B$45,'Variance Analysis'!$B$45)</f>
        <v>#REF!</v>
      </c>
      <c r="N32" s="68" t="e">
        <f>SUMIFS('Variance Analysis'!N$42:N$45,'Variance Analysis'!$B$42:$B$45,'Variance Analysis'!$B$45)</f>
        <v>#REF!</v>
      </c>
      <c r="O32" s="55"/>
      <c r="P32" s="55"/>
      <c r="Q32" s="55"/>
      <c r="R32" s="55"/>
      <c r="S32" s="55"/>
      <c r="T32" s="55"/>
      <c r="U32" s="55"/>
      <c r="V32" s="55"/>
      <c r="W32" s="55"/>
      <c r="X32" s="55"/>
      <c r="Y32" s="55"/>
      <c r="Z32" s="55"/>
    </row>
    <row r="33" spans="1:26" s="33" customFormat="1" ht="13.5" customHeight="1" x14ac:dyDescent="0.2">
      <c r="A33" s="67" t="s">
        <v>34</v>
      </c>
      <c r="B33" s="67" t="s">
        <v>33</v>
      </c>
      <c r="C33" s="68" t="e">
        <f>SUMIFS('Variance Analysis'!C$42:C$45,'Variance Analysis'!$B$42:$B$45,'Variance Analysis'!$B$43)</f>
        <v>#REF!</v>
      </c>
      <c r="D33" s="68" t="e">
        <f>SUMIFS('Variance Analysis'!D$42:D$45,'Variance Analysis'!$B$42:$B$45,'Variance Analysis'!$B$43)</f>
        <v>#REF!</v>
      </c>
      <c r="E33" s="68" t="e">
        <f>SUMIFS('Variance Analysis'!E$42:E$45,'Variance Analysis'!$B$42:$B$45,'Variance Analysis'!$B$43)</f>
        <v>#REF!</v>
      </c>
      <c r="F33" s="68" t="e">
        <f>SUMIFS('Variance Analysis'!F$42:F$45,'Variance Analysis'!$B$42:$B$45,'Variance Analysis'!$B$43)</f>
        <v>#REF!</v>
      </c>
      <c r="G33" s="68" t="e">
        <f>SUMIFS('Variance Analysis'!G$42:G$45,'Variance Analysis'!$B$42:$B$45,'Variance Analysis'!$B$43)</f>
        <v>#REF!</v>
      </c>
      <c r="H33" s="68" t="e">
        <f>SUMIFS('Variance Analysis'!H$42:H$45,'Variance Analysis'!$B$42:$B$45,'Variance Analysis'!$B$43)</f>
        <v>#REF!</v>
      </c>
      <c r="I33" s="68" t="e">
        <f>SUMIFS('Variance Analysis'!I$42:I$45,'Variance Analysis'!$B$42:$B$45,'Variance Analysis'!$B$43)</f>
        <v>#REF!</v>
      </c>
      <c r="J33" s="68" t="e">
        <f>SUMIFS('Variance Analysis'!J$42:J$45,'Variance Analysis'!$B$42:$B$45,'Variance Analysis'!$B$43)</f>
        <v>#REF!</v>
      </c>
      <c r="K33" s="68" t="e">
        <f>SUMIFS('Variance Analysis'!K$42:K$45,'Variance Analysis'!$B$42:$B$45,'Variance Analysis'!$B$43)</f>
        <v>#REF!</v>
      </c>
      <c r="L33" s="68" t="e">
        <f>SUMIFS('Variance Analysis'!L$42:L$45,'Variance Analysis'!$B$42:$B$45,'Variance Analysis'!$B$43)</f>
        <v>#REF!</v>
      </c>
      <c r="M33" s="68" t="e">
        <f>SUMIFS('Variance Analysis'!M$42:M$45,'Variance Analysis'!$B$42:$B$45,'Variance Analysis'!$B$43)</f>
        <v>#REF!</v>
      </c>
      <c r="N33" s="68" t="e">
        <f>SUMIFS('Variance Analysis'!N$42:N$45,'Variance Analysis'!$B$42:$B$45,'Variance Analysis'!$B$43)</f>
        <v>#REF!</v>
      </c>
      <c r="O33" s="55"/>
      <c r="P33" s="55"/>
      <c r="Q33" s="55"/>
      <c r="R33" s="55"/>
      <c r="S33" s="55"/>
      <c r="T33" s="55"/>
      <c r="U33" s="55"/>
      <c r="V33" s="55"/>
      <c r="W33" s="55"/>
      <c r="X33" s="55"/>
      <c r="Y33" s="55"/>
      <c r="Z33" s="55"/>
    </row>
    <row r="34" spans="1:26" s="33" customFormat="1" ht="13.5" customHeight="1" x14ac:dyDescent="0.2">
      <c r="A34" s="67" t="s">
        <v>35</v>
      </c>
      <c r="B34" s="67" t="s">
        <v>33</v>
      </c>
      <c r="C34" s="68" t="e">
        <f>SUMIFS('Variance Analysis'!C$42:C$45,'Variance Analysis'!$B$42:$B$45,'Variance Analysis'!$B$44)</f>
        <v>#REF!</v>
      </c>
      <c r="D34" s="68" t="e">
        <f>SUMIFS('Variance Analysis'!D$42:D$45,'Variance Analysis'!$B$42:$B$45,'Variance Analysis'!$B$44)</f>
        <v>#REF!</v>
      </c>
      <c r="E34" s="68" t="e">
        <f>SUMIFS('Variance Analysis'!E$42:E$45,'Variance Analysis'!$B$42:$B$45,'Variance Analysis'!$B$44)</f>
        <v>#REF!</v>
      </c>
      <c r="F34" s="68" t="e">
        <f>SUMIFS('Variance Analysis'!F$42:F$45,'Variance Analysis'!$B$42:$B$45,'Variance Analysis'!$B$44)</f>
        <v>#REF!</v>
      </c>
      <c r="G34" s="68" t="e">
        <f>SUMIFS('Variance Analysis'!G$42:G$45,'Variance Analysis'!$B$42:$B$45,'Variance Analysis'!$B$44)</f>
        <v>#REF!</v>
      </c>
      <c r="H34" s="68" t="e">
        <f>SUMIFS('Variance Analysis'!H$42:H$45,'Variance Analysis'!$B$42:$B$45,'Variance Analysis'!$B$44)</f>
        <v>#REF!</v>
      </c>
      <c r="I34" s="68" t="e">
        <f>SUMIFS('Variance Analysis'!I$42:I$45,'Variance Analysis'!$B$42:$B$45,'Variance Analysis'!$B$44)</f>
        <v>#REF!</v>
      </c>
      <c r="J34" s="68" t="e">
        <f>SUMIFS('Variance Analysis'!J$42:J$45,'Variance Analysis'!$B$42:$B$45,'Variance Analysis'!$B$44)</f>
        <v>#REF!</v>
      </c>
      <c r="K34" s="68" t="e">
        <f>SUMIFS('Variance Analysis'!K$42:K$45,'Variance Analysis'!$B$42:$B$45,'Variance Analysis'!$B$44)</f>
        <v>#REF!</v>
      </c>
      <c r="L34" s="68" t="e">
        <f>SUMIFS('Variance Analysis'!L$42:L$45,'Variance Analysis'!$B$42:$B$45,'Variance Analysis'!$B$44)</f>
        <v>#REF!</v>
      </c>
      <c r="M34" s="68" t="e">
        <f>SUMIFS('Variance Analysis'!M$42:M$45,'Variance Analysis'!$B$42:$B$45,'Variance Analysis'!$B$44)</f>
        <v>#REF!</v>
      </c>
      <c r="N34" s="68" t="e">
        <f>SUMIFS('Variance Analysis'!N$42:N$45,'Variance Analysis'!$B$42:$B$45,'Variance Analysis'!$B$44)</f>
        <v>#REF!</v>
      </c>
      <c r="O34" s="55"/>
      <c r="P34" s="55"/>
      <c r="Q34" s="55"/>
      <c r="R34" s="55"/>
      <c r="S34" s="55"/>
      <c r="T34" s="55"/>
      <c r="U34" s="55"/>
      <c r="V34" s="55"/>
      <c r="W34" s="55"/>
      <c r="X34" s="55"/>
      <c r="Y34" s="55"/>
      <c r="Z34" s="55"/>
    </row>
    <row r="35" spans="1:26" s="33" customFormat="1" ht="13.5" customHeight="1" x14ac:dyDescent="0.2">
      <c r="A35" s="67" t="s">
        <v>13</v>
      </c>
      <c r="B35" s="67" t="s">
        <v>82</v>
      </c>
      <c r="C35" s="79" t="e">
        <f>#REF!</f>
        <v>#REF!</v>
      </c>
      <c r="D35" s="79" t="e">
        <f>#REF!</f>
        <v>#REF!</v>
      </c>
      <c r="E35" s="79" t="e">
        <f>#REF!</f>
        <v>#REF!</v>
      </c>
      <c r="F35" s="79" t="e">
        <f>#REF!</f>
        <v>#REF!</v>
      </c>
      <c r="G35" s="79" t="e">
        <f>#REF!</f>
        <v>#REF!</v>
      </c>
      <c r="H35" s="79" t="e">
        <f>#REF!</f>
        <v>#REF!</v>
      </c>
      <c r="I35" s="79" t="e">
        <f>#REF!</f>
        <v>#REF!</v>
      </c>
      <c r="J35" s="79" t="e">
        <f>#REF!</f>
        <v>#REF!</v>
      </c>
      <c r="K35" s="79" t="e">
        <f>#REF!</f>
        <v>#REF!</v>
      </c>
      <c r="L35" s="79" t="e">
        <f>#REF!</f>
        <v>#REF!</v>
      </c>
      <c r="M35" s="79" t="e">
        <f>#REF!</f>
        <v>#REF!</v>
      </c>
      <c r="N35" s="79" t="e">
        <f>#REF!</f>
        <v>#REF!</v>
      </c>
      <c r="O35" s="55"/>
      <c r="P35" s="55"/>
      <c r="Q35" s="55"/>
      <c r="R35" s="55"/>
      <c r="S35" s="55"/>
      <c r="T35" s="55"/>
      <c r="U35" s="55"/>
      <c r="V35" s="55"/>
      <c r="W35" s="55"/>
      <c r="X35" s="55"/>
      <c r="Y35" s="55"/>
      <c r="Z35" s="55"/>
    </row>
    <row r="36" spans="1:26" s="33" customFormat="1" ht="13.5" customHeight="1" x14ac:dyDescent="0.2">
      <c r="A36" s="67" t="s">
        <v>17</v>
      </c>
      <c r="B36" s="67" t="s">
        <v>82</v>
      </c>
      <c r="C36" s="79" t="e">
        <f>#REF!</f>
        <v>#REF!</v>
      </c>
      <c r="D36" s="79" t="e">
        <f>#REF!</f>
        <v>#REF!</v>
      </c>
      <c r="E36" s="79" t="e">
        <f>#REF!</f>
        <v>#REF!</v>
      </c>
      <c r="F36" s="79" t="e">
        <f>#REF!</f>
        <v>#REF!</v>
      </c>
      <c r="G36" s="79" t="e">
        <f>#REF!</f>
        <v>#REF!</v>
      </c>
      <c r="H36" s="79" t="e">
        <f>#REF!</f>
        <v>#REF!</v>
      </c>
      <c r="I36" s="79" t="e">
        <f>#REF!</f>
        <v>#REF!</v>
      </c>
      <c r="J36" s="79" t="e">
        <f>#REF!</f>
        <v>#REF!</v>
      </c>
      <c r="K36" s="79" t="e">
        <f>#REF!</f>
        <v>#REF!</v>
      </c>
      <c r="L36" s="79" t="e">
        <f>#REF!</f>
        <v>#REF!</v>
      </c>
      <c r="M36" s="79" t="e">
        <f>#REF!</f>
        <v>#REF!</v>
      </c>
      <c r="N36" s="79" t="e">
        <f>#REF!</f>
        <v>#REF!</v>
      </c>
      <c r="O36" s="55"/>
      <c r="P36" s="55"/>
      <c r="Q36" s="55"/>
      <c r="R36" s="55"/>
      <c r="S36" s="55"/>
      <c r="T36" s="55"/>
      <c r="U36" s="55"/>
      <c r="V36" s="55"/>
      <c r="W36" s="55"/>
      <c r="X36" s="55"/>
      <c r="Y36" s="55"/>
      <c r="Z36" s="55"/>
    </row>
    <row r="37" spans="1:26" s="33" customFormat="1" ht="13.5" customHeight="1" thickBot="1" x14ac:dyDescent="0.25">
      <c r="A37" s="67" t="s">
        <v>18</v>
      </c>
      <c r="B37" s="67" t="s">
        <v>82</v>
      </c>
      <c r="C37" s="79" t="e">
        <f>#REF!</f>
        <v>#REF!</v>
      </c>
      <c r="D37" s="79" t="e">
        <f>#REF!</f>
        <v>#REF!</v>
      </c>
      <c r="E37" s="79" t="e">
        <f>#REF!</f>
        <v>#REF!</v>
      </c>
      <c r="F37" s="79" t="e">
        <f>#REF!</f>
        <v>#REF!</v>
      </c>
      <c r="G37" s="79" t="e">
        <f>#REF!</f>
        <v>#REF!</v>
      </c>
      <c r="H37" s="79" t="e">
        <f>#REF!</f>
        <v>#REF!</v>
      </c>
      <c r="I37" s="79" t="e">
        <f>#REF!</f>
        <v>#REF!</v>
      </c>
      <c r="J37" s="79" t="e">
        <f>#REF!</f>
        <v>#REF!</v>
      </c>
      <c r="K37" s="79" t="e">
        <f>#REF!</f>
        <v>#REF!</v>
      </c>
      <c r="L37" s="79" t="e">
        <f>#REF!</f>
        <v>#REF!</v>
      </c>
      <c r="M37" s="79" t="e">
        <f>#REF!</f>
        <v>#REF!</v>
      </c>
      <c r="N37" s="79" t="e">
        <f>#REF!</f>
        <v>#REF!</v>
      </c>
      <c r="O37" s="55"/>
      <c r="P37" s="55"/>
      <c r="Q37" s="55"/>
      <c r="R37" s="55"/>
      <c r="S37" s="55"/>
      <c r="T37" s="55"/>
      <c r="U37" s="55"/>
      <c r="V37" s="55"/>
      <c r="W37" s="55"/>
      <c r="X37" s="55"/>
      <c r="Y37" s="55"/>
      <c r="Z37" s="55"/>
    </row>
    <row r="38" spans="1:26" s="17" customFormat="1" ht="13.5" customHeight="1" thickTop="1" thickBot="1" x14ac:dyDescent="0.25">
      <c r="A38" s="10" t="s">
        <v>36</v>
      </c>
      <c r="B38" s="11" t="s">
        <v>37</v>
      </c>
      <c r="C38" s="12" t="e">
        <f>SUM($C$32:C34)/(SUM($C$35:C37)*1000)</f>
        <v>#REF!</v>
      </c>
      <c r="D38" s="12" t="e">
        <f>SUM($C$32:D34)/(SUM($C$35:D37)*1000)</f>
        <v>#REF!</v>
      </c>
      <c r="E38" s="12" t="e">
        <f>SUM($C$32:E34)/(SUM($C$35:E37)*1000)</f>
        <v>#REF!</v>
      </c>
      <c r="F38" s="12" t="e">
        <f>SUM($C$32:F34)/(SUM($C$35:F37)*1000)</f>
        <v>#REF!</v>
      </c>
      <c r="G38" s="12" t="e">
        <f>SUM($C$32:G34)/(SUM($C$35:G37)*1000)</f>
        <v>#REF!</v>
      </c>
      <c r="H38" s="12" t="e">
        <f>SUM($C$32:H34)/(SUM($C$35:H37)*1000)</f>
        <v>#REF!</v>
      </c>
      <c r="I38" s="12" t="e">
        <f>SUM($C$32:I34)/(SUM($C$35:I37)*1000)</f>
        <v>#REF!</v>
      </c>
      <c r="J38" s="12" t="e">
        <f>SUM($C$32:J34)/(SUM($C$35:J37)*1000)</f>
        <v>#REF!</v>
      </c>
      <c r="K38" s="12" t="e">
        <f>SUM($C$32:K34)/(SUM($C$35:K37)*1000)</f>
        <v>#REF!</v>
      </c>
      <c r="L38" s="12" t="e">
        <f>SUM($C$32:L34)/(SUM($C$35:L37)*1000)</f>
        <v>#REF!</v>
      </c>
      <c r="M38" s="12" t="e">
        <f>SUM($C$32:M34)/(SUM($C$35:M37)*1000)</f>
        <v>#REF!</v>
      </c>
      <c r="N38" s="12" t="e">
        <f>SUM($C$32:N34)/(SUM($C$35:N37)*1000)</f>
        <v>#REF!</v>
      </c>
      <c r="O38" s="16"/>
      <c r="P38" s="16"/>
      <c r="Q38" s="16"/>
      <c r="R38" s="16"/>
      <c r="S38" s="16"/>
      <c r="T38" s="16"/>
      <c r="U38" s="16"/>
      <c r="V38" s="16"/>
      <c r="W38" s="16"/>
      <c r="X38" s="16"/>
      <c r="Y38" s="16"/>
      <c r="Z38" s="16"/>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7" customFormat="1" ht="13.5" customHeight="1" x14ac:dyDescent="0.2">
      <c r="A40" s="30" t="s">
        <v>75</v>
      </c>
      <c r="B40" s="30"/>
      <c r="C40" s="28"/>
      <c r="D40" s="28"/>
      <c r="E40" s="28"/>
      <c r="F40" s="28"/>
      <c r="G40" s="28"/>
      <c r="H40" s="28"/>
      <c r="I40" s="28"/>
      <c r="J40" s="28"/>
      <c r="K40" s="28"/>
      <c r="L40" s="28"/>
      <c r="M40" s="28"/>
      <c r="N40" s="28"/>
      <c r="O40" s="28"/>
      <c r="P40" s="28"/>
      <c r="Q40" s="28"/>
      <c r="R40" s="28"/>
      <c r="S40" s="28"/>
      <c r="T40" s="28"/>
      <c r="U40" s="28"/>
      <c r="V40" s="28"/>
      <c r="W40" s="28"/>
      <c r="X40" s="28"/>
      <c r="Y40" s="28"/>
      <c r="Z40" s="28"/>
    </row>
    <row r="41" spans="1:26" s="37" customFormat="1" ht="13.5" customHeight="1" x14ac:dyDescent="0.2">
      <c r="A41" s="30" t="s">
        <v>30</v>
      </c>
      <c r="B41" s="30"/>
      <c r="C41" s="31" t="s">
        <v>1</v>
      </c>
      <c r="D41" s="31" t="s">
        <v>2</v>
      </c>
      <c r="E41" s="31" t="s">
        <v>3</v>
      </c>
      <c r="F41" s="31" t="s">
        <v>4</v>
      </c>
      <c r="G41" s="31" t="s">
        <v>5</v>
      </c>
      <c r="H41" s="31" t="s">
        <v>6</v>
      </c>
      <c r="I41" s="31" t="s">
        <v>7</v>
      </c>
      <c r="J41" s="31" t="s">
        <v>8</v>
      </c>
      <c r="K41" s="31" t="s">
        <v>9</v>
      </c>
      <c r="L41" s="31" t="s">
        <v>10</v>
      </c>
      <c r="M41" s="31" t="s">
        <v>11</v>
      </c>
      <c r="N41" s="31" t="s">
        <v>12</v>
      </c>
      <c r="O41" s="28"/>
      <c r="P41" s="28"/>
      <c r="Q41" s="28"/>
      <c r="R41" s="28"/>
      <c r="S41" s="28"/>
      <c r="T41" s="28"/>
      <c r="U41" s="28"/>
      <c r="V41" s="28"/>
      <c r="W41" s="28"/>
      <c r="X41" s="28"/>
      <c r="Y41" s="28"/>
      <c r="Z41" s="28"/>
    </row>
    <row r="42" spans="1:26" s="33" customFormat="1" ht="13.5" customHeight="1" x14ac:dyDescent="0.2">
      <c r="A42" s="67" t="s">
        <v>32</v>
      </c>
      <c r="B42" s="67" t="s">
        <v>33</v>
      </c>
      <c r="C42" s="68" t="e">
        <f>SUMIFS('Variance Analysis'!C$9:C$24,'Variance Analysis'!$B$9:$B$24,'Variance Analysis'!$B$12,'Variance Analysis'!$A$9:$A$24,'Variance Analysis'!$A$12)</f>
        <v>#REF!</v>
      </c>
      <c r="D42" s="68" t="e">
        <f>SUMIFS('Variance Analysis'!D$9:D$24,'Variance Analysis'!$B$9:$B$24,'Variance Analysis'!$B$12,'Variance Analysis'!$A$9:$A$24,'Variance Analysis'!$A$12)</f>
        <v>#REF!</v>
      </c>
      <c r="E42" s="68" t="e">
        <f>SUMIFS('Variance Analysis'!E$9:E$24,'Variance Analysis'!$B$9:$B$24,'Variance Analysis'!$B$12,'Variance Analysis'!$A$9:$A$24,'Variance Analysis'!$A$12)</f>
        <v>#REF!</v>
      </c>
      <c r="F42" s="68" t="e">
        <f>SUMIFS('Variance Analysis'!F$9:F$24,'Variance Analysis'!$B$9:$B$24,'Variance Analysis'!$B$12,'Variance Analysis'!$A$9:$A$24,'Variance Analysis'!$A$12)</f>
        <v>#REF!</v>
      </c>
      <c r="G42" s="68" t="e">
        <f>SUMIFS('Variance Analysis'!G$9:G$24,'Variance Analysis'!$B$9:$B$24,'Variance Analysis'!$B$12,'Variance Analysis'!$A$9:$A$24,'Variance Analysis'!$A$12)</f>
        <v>#REF!</v>
      </c>
      <c r="H42" s="68" t="e">
        <f>SUMIFS('Variance Analysis'!H$9:H$24,'Variance Analysis'!$B$9:$B$24,'Variance Analysis'!$B$12,'Variance Analysis'!$A$9:$A$24,'Variance Analysis'!$A$12)</f>
        <v>#REF!</v>
      </c>
      <c r="I42" s="68" t="e">
        <f>SUMIFS('Variance Analysis'!I$9:I$24,'Variance Analysis'!$B$9:$B$24,'Variance Analysis'!$B$12,'Variance Analysis'!$A$9:$A$24,'Variance Analysis'!$A$12)</f>
        <v>#REF!</v>
      </c>
      <c r="J42" s="68" t="e">
        <f>SUMIFS('Variance Analysis'!J$9:J$24,'Variance Analysis'!$B$9:$B$24,'Variance Analysis'!$B$12,'Variance Analysis'!$A$9:$A$24,'Variance Analysis'!$A$12)</f>
        <v>#REF!</v>
      </c>
      <c r="K42" s="68" t="e">
        <f>SUMIFS('Variance Analysis'!K$9:K$24,'Variance Analysis'!$B$9:$B$24,'Variance Analysis'!$B$12,'Variance Analysis'!$A$9:$A$24,'Variance Analysis'!$A$12)</f>
        <v>#REF!</v>
      </c>
      <c r="L42" s="68" t="e">
        <f>SUMIFS('Variance Analysis'!L$9:L$24,'Variance Analysis'!$B$9:$B$24,'Variance Analysis'!$B$12,'Variance Analysis'!$A$9:$A$24,'Variance Analysis'!$A$12)</f>
        <v>#REF!</v>
      </c>
      <c r="M42" s="68" t="e">
        <f>SUMIFS('Variance Analysis'!M$9:M$24,'Variance Analysis'!$B$9:$B$24,'Variance Analysis'!$B$12,'Variance Analysis'!$A$9:$A$24,'Variance Analysis'!$A$12)</f>
        <v>#REF!</v>
      </c>
      <c r="N42" s="68" t="e">
        <f>SUMIFS('Variance Analysis'!N$9:N$24,'Variance Analysis'!$B$9:$B$24,'Variance Analysis'!$B$12,'Variance Analysis'!$A$9:$A$24,'Variance Analysis'!$A$12)</f>
        <v>#REF!</v>
      </c>
      <c r="O42" s="55"/>
      <c r="P42" s="55"/>
      <c r="Q42" s="55"/>
      <c r="R42" s="55"/>
      <c r="S42" s="55"/>
      <c r="T42" s="55"/>
      <c r="U42" s="55"/>
      <c r="V42" s="55"/>
      <c r="W42" s="55"/>
      <c r="X42" s="55"/>
      <c r="Y42" s="55"/>
      <c r="Z42" s="55"/>
    </row>
    <row r="43" spans="1:26" s="33" customFormat="1" ht="13.5" customHeight="1" x14ac:dyDescent="0.2">
      <c r="A43" s="67" t="s">
        <v>34</v>
      </c>
      <c r="B43" s="67" t="s">
        <v>33</v>
      </c>
      <c r="C43" s="68" t="e">
        <f>SUMIFS('Variance Analysis'!C$9:C$24,'Variance Analysis'!$B$9:$B$24,'Variance Analysis'!$B$10,'Variance Analysis'!$A$9:$A$24,'Variance Analysis'!$A$10)</f>
        <v>#REF!</v>
      </c>
      <c r="D43" s="68" t="e">
        <f>SUMIFS('Variance Analysis'!D$9:D$24,'Variance Analysis'!$B$9:$B$24,'Variance Analysis'!$B$10,'Variance Analysis'!$A$9:$A$24,'Variance Analysis'!$A$10)</f>
        <v>#REF!</v>
      </c>
      <c r="E43" s="68" t="e">
        <f>SUMIFS('Variance Analysis'!E$9:E$24,'Variance Analysis'!$B$9:$B$24,'Variance Analysis'!$B$10,'Variance Analysis'!$A$9:$A$24,'Variance Analysis'!$A$10)</f>
        <v>#REF!</v>
      </c>
      <c r="F43" s="68" t="e">
        <f>SUMIFS('Variance Analysis'!F$9:F$24,'Variance Analysis'!$B$9:$B$24,'Variance Analysis'!$B$10,'Variance Analysis'!$A$9:$A$24,'Variance Analysis'!$A$10)</f>
        <v>#REF!</v>
      </c>
      <c r="G43" s="68" t="e">
        <f>SUMIFS('Variance Analysis'!G$9:G$24,'Variance Analysis'!$B$9:$B$24,'Variance Analysis'!$B$10,'Variance Analysis'!$A$9:$A$24,'Variance Analysis'!$A$10)</f>
        <v>#REF!</v>
      </c>
      <c r="H43" s="68" t="e">
        <f>SUMIFS('Variance Analysis'!H$9:H$24,'Variance Analysis'!$B$9:$B$24,'Variance Analysis'!$B$10,'Variance Analysis'!$A$9:$A$24,'Variance Analysis'!$A$10)</f>
        <v>#REF!</v>
      </c>
      <c r="I43" s="68" t="e">
        <f>SUMIFS('Variance Analysis'!I$9:I$24,'Variance Analysis'!$B$9:$B$24,'Variance Analysis'!$B$10,'Variance Analysis'!$A$9:$A$24,'Variance Analysis'!$A$10)</f>
        <v>#REF!</v>
      </c>
      <c r="J43" s="68" t="e">
        <f>SUMIFS('Variance Analysis'!J$9:J$24,'Variance Analysis'!$B$9:$B$24,'Variance Analysis'!$B$10,'Variance Analysis'!$A$9:$A$24,'Variance Analysis'!$A$10)</f>
        <v>#REF!</v>
      </c>
      <c r="K43" s="68" t="e">
        <f>SUMIFS('Variance Analysis'!K$9:K$24,'Variance Analysis'!$B$9:$B$24,'Variance Analysis'!$B$10,'Variance Analysis'!$A$9:$A$24,'Variance Analysis'!$A$10)</f>
        <v>#REF!</v>
      </c>
      <c r="L43" s="68" t="e">
        <f>SUMIFS('Variance Analysis'!L$9:L$24,'Variance Analysis'!$B$9:$B$24,'Variance Analysis'!$B$10,'Variance Analysis'!$A$9:$A$24,'Variance Analysis'!$A$10)</f>
        <v>#REF!</v>
      </c>
      <c r="M43" s="68" t="e">
        <f>SUMIFS('Variance Analysis'!M$9:M$24,'Variance Analysis'!$B$9:$B$24,'Variance Analysis'!$B$10,'Variance Analysis'!$A$9:$A$24,'Variance Analysis'!$A$10)</f>
        <v>#REF!</v>
      </c>
      <c r="N43" s="68" t="e">
        <f>SUMIFS('Variance Analysis'!N$9:N$24,'Variance Analysis'!$B$9:$B$24,'Variance Analysis'!$B$10,'Variance Analysis'!$A$9:$A$24,'Variance Analysis'!$A$10)</f>
        <v>#REF!</v>
      </c>
      <c r="O43" s="55"/>
      <c r="P43" s="55"/>
      <c r="Q43" s="55"/>
      <c r="R43" s="55"/>
      <c r="S43" s="55"/>
      <c r="T43" s="55"/>
      <c r="U43" s="55"/>
      <c r="V43" s="55"/>
      <c r="W43" s="55"/>
      <c r="X43" s="55"/>
      <c r="Y43" s="55"/>
      <c r="Z43" s="55"/>
    </row>
    <row r="44" spans="1:26" s="33" customFormat="1" ht="13.5" customHeight="1" x14ac:dyDescent="0.2">
      <c r="A44" s="67" t="s">
        <v>35</v>
      </c>
      <c r="B44" s="67" t="s">
        <v>33</v>
      </c>
      <c r="C44" s="68" t="e">
        <f>SUMIFS('Variance Analysis'!C$9:C$24,'Variance Analysis'!$B$9:$B$24,'Variance Analysis'!$B$11,'Variance Analysis'!$A$9:$A$24,'Variance Analysis'!$A$11)</f>
        <v>#REF!</v>
      </c>
      <c r="D44" s="68" t="e">
        <f>SUMIFS('Variance Analysis'!D$9:D$24,'Variance Analysis'!$B$9:$B$24,'Variance Analysis'!$B$11,'Variance Analysis'!$A$9:$A$24,'Variance Analysis'!$A$11)</f>
        <v>#REF!</v>
      </c>
      <c r="E44" s="68" t="e">
        <f>SUMIFS('Variance Analysis'!E$9:E$24,'Variance Analysis'!$B$9:$B$24,'Variance Analysis'!$B$11,'Variance Analysis'!$A$9:$A$24,'Variance Analysis'!$A$11)</f>
        <v>#REF!</v>
      </c>
      <c r="F44" s="68" t="e">
        <f>SUMIFS('Variance Analysis'!F$9:F$24,'Variance Analysis'!$B$9:$B$24,'Variance Analysis'!$B$11,'Variance Analysis'!$A$9:$A$24,'Variance Analysis'!$A$11)</f>
        <v>#REF!</v>
      </c>
      <c r="G44" s="68" t="e">
        <f>SUMIFS('Variance Analysis'!G$9:G$24,'Variance Analysis'!$B$9:$B$24,'Variance Analysis'!$B$11,'Variance Analysis'!$A$9:$A$24,'Variance Analysis'!$A$11)</f>
        <v>#REF!</v>
      </c>
      <c r="H44" s="68" t="e">
        <f>SUMIFS('Variance Analysis'!H$9:H$24,'Variance Analysis'!$B$9:$B$24,'Variance Analysis'!$B$11,'Variance Analysis'!$A$9:$A$24,'Variance Analysis'!$A$11)</f>
        <v>#REF!</v>
      </c>
      <c r="I44" s="68" t="e">
        <f>SUMIFS('Variance Analysis'!I$9:I$24,'Variance Analysis'!$B$9:$B$24,'Variance Analysis'!$B$11,'Variance Analysis'!$A$9:$A$24,'Variance Analysis'!$A$11)</f>
        <v>#REF!</v>
      </c>
      <c r="J44" s="68" t="e">
        <f>SUMIFS('Variance Analysis'!J$9:J$24,'Variance Analysis'!$B$9:$B$24,'Variance Analysis'!$B$11,'Variance Analysis'!$A$9:$A$24,'Variance Analysis'!$A$11)</f>
        <v>#REF!</v>
      </c>
      <c r="K44" s="68" t="e">
        <f>SUMIFS('Variance Analysis'!K$9:K$24,'Variance Analysis'!$B$9:$B$24,'Variance Analysis'!$B$11,'Variance Analysis'!$A$9:$A$24,'Variance Analysis'!$A$11)</f>
        <v>#REF!</v>
      </c>
      <c r="L44" s="68" t="e">
        <f>SUMIFS('Variance Analysis'!L$9:L$24,'Variance Analysis'!$B$9:$B$24,'Variance Analysis'!$B$11,'Variance Analysis'!$A$9:$A$24,'Variance Analysis'!$A$11)</f>
        <v>#REF!</v>
      </c>
      <c r="M44" s="68" t="e">
        <f>SUMIFS('Variance Analysis'!M$9:M$24,'Variance Analysis'!$B$9:$B$24,'Variance Analysis'!$B$11,'Variance Analysis'!$A$9:$A$24,'Variance Analysis'!$A$11)</f>
        <v>#REF!</v>
      </c>
      <c r="N44" s="68" t="e">
        <f>SUMIFS('Variance Analysis'!N$9:N$24,'Variance Analysis'!$B$9:$B$24,'Variance Analysis'!$B$11,'Variance Analysis'!$A$9:$A$24,'Variance Analysis'!$A$11)</f>
        <v>#REF!</v>
      </c>
      <c r="O44" s="55"/>
      <c r="P44" s="55"/>
      <c r="Q44" s="55"/>
      <c r="R44" s="55"/>
      <c r="S44" s="55"/>
      <c r="T44" s="55"/>
      <c r="U44" s="55"/>
      <c r="V44" s="55"/>
      <c r="W44" s="55"/>
      <c r="X44" s="55"/>
      <c r="Y44" s="55"/>
      <c r="Z44" s="55"/>
    </row>
    <row r="45" spans="1:26" s="33" customFormat="1" ht="13.5" customHeight="1" thickBot="1" x14ac:dyDescent="0.25">
      <c r="A45" s="67" t="s">
        <v>13</v>
      </c>
      <c r="B45" s="67" t="s">
        <v>82</v>
      </c>
      <c r="C45" s="79" t="e">
        <f>#REF!</f>
        <v>#REF!</v>
      </c>
      <c r="D45" s="79" t="e">
        <f>#REF!</f>
        <v>#REF!</v>
      </c>
      <c r="E45" s="79" t="e">
        <f>#REF!</f>
        <v>#REF!</v>
      </c>
      <c r="F45" s="79" t="e">
        <f>#REF!</f>
        <v>#REF!</v>
      </c>
      <c r="G45" s="79" t="e">
        <f>#REF!</f>
        <v>#REF!</v>
      </c>
      <c r="H45" s="79" t="e">
        <f>#REF!</f>
        <v>#REF!</v>
      </c>
      <c r="I45" s="79" t="e">
        <f>#REF!</f>
        <v>#REF!</v>
      </c>
      <c r="J45" s="79" t="e">
        <f>#REF!</f>
        <v>#REF!</v>
      </c>
      <c r="K45" s="79" t="e">
        <f>#REF!</f>
        <v>#REF!</v>
      </c>
      <c r="L45" s="79" t="e">
        <f>#REF!</f>
        <v>#REF!</v>
      </c>
      <c r="M45" s="79" t="e">
        <f>#REF!</f>
        <v>#REF!</v>
      </c>
      <c r="N45" s="79" t="e">
        <f>#REF!</f>
        <v>#REF!</v>
      </c>
      <c r="O45" s="55"/>
      <c r="P45" s="55"/>
      <c r="Q45" s="55"/>
      <c r="R45" s="55"/>
      <c r="S45" s="55"/>
      <c r="T45" s="55"/>
      <c r="U45" s="55"/>
      <c r="V45" s="55"/>
      <c r="W45" s="55"/>
      <c r="X45" s="55"/>
      <c r="Y45" s="55"/>
      <c r="Z45" s="55"/>
    </row>
    <row r="46" spans="1:26" ht="13.5" customHeight="1" thickTop="1" thickBot="1" x14ac:dyDescent="0.25">
      <c r="A46" s="10" t="s">
        <v>40</v>
      </c>
      <c r="B46" s="11" t="s">
        <v>37</v>
      </c>
      <c r="C46" s="12" t="e">
        <f>SUM($C$42:C44)/(SUM($C$45:C45)*1000)</f>
        <v>#REF!</v>
      </c>
      <c r="D46" s="12" t="e">
        <f>SUM($C$42:D44)/(SUM($C$45:D45)*1000)</f>
        <v>#REF!</v>
      </c>
      <c r="E46" s="12" t="e">
        <f>SUM($C$42:E44)/(SUM($C$45:E45)*1000)</f>
        <v>#REF!</v>
      </c>
      <c r="F46" s="12" t="e">
        <f>SUM($C$42:F44)/(SUM($C$45:F45)*1000)</f>
        <v>#REF!</v>
      </c>
      <c r="G46" s="12" t="e">
        <f>SUM($C$42:G44)/(SUM($C$45:G45)*1000)</f>
        <v>#REF!</v>
      </c>
      <c r="H46" s="12" t="e">
        <f>SUM($C$42:H44)/(SUM($C$45:H45)*1000)</f>
        <v>#REF!</v>
      </c>
      <c r="I46" s="12" t="e">
        <f>SUM($C$42:I44)/(SUM($C$45:I45)*1000)</f>
        <v>#REF!</v>
      </c>
      <c r="J46" s="12" t="e">
        <f>SUM($C$42:J44)/(SUM($C$45:J45)*1000)</f>
        <v>#REF!</v>
      </c>
      <c r="K46" s="12" t="e">
        <f>SUM($C$42:K44)/(SUM($C$45:K45)*1000)</f>
        <v>#REF!</v>
      </c>
      <c r="L46" s="12" t="e">
        <f>SUM($C$42:L44)/(SUM($C$45:L45)*1000)</f>
        <v>#REF!</v>
      </c>
      <c r="M46" s="12" t="e">
        <f>SUM($C$42:M44)/(SUM($C$45:M45)*1000)</f>
        <v>#REF!</v>
      </c>
      <c r="N46" s="12" t="e">
        <f>SUM($C$42:N44)/(SUM($C$45:N45)*1000)</f>
        <v>#REF!</v>
      </c>
      <c r="O46" s="2"/>
      <c r="P46" s="2"/>
      <c r="Q46" s="2"/>
      <c r="R46" s="2"/>
      <c r="S46" s="2"/>
      <c r="T46" s="2"/>
      <c r="U46" s="2"/>
      <c r="V46" s="2"/>
      <c r="W46" s="2"/>
      <c r="X46" s="2"/>
      <c r="Y46" s="2"/>
      <c r="Z46" s="2"/>
    </row>
    <row r="47" spans="1:26" s="17" customFormat="1" ht="13.5" customHeight="1" x14ac:dyDescent="0.2">
      <c r="A47" s="60"/>
      <c r="B47" s="61"/>
      <c r="C47" s="62"/>
      <c r="D47" s="62"/>
      <c r="E47" s="62"/>
      <c r="F47" s="62"/>
      <c r="G47" s="62"/>
      <c r="H47" s="62"/>
      <c r="I47" s="62"/>
      <c r="J47" s="62"/>
      <c r="K47" s="62"/>
      <c r="L47" s="62"/>
      <c r="M47" s="62"/>
      <c r="N47" s="62"/>
      <c r="O47" s="16"/>
      <c r="P47" s="16"/>
      <c r="Q47" s="16"/>
      <c r="R47" s="16"/>
      <c r="S47" s="16"/>
      <c r="T47" s="16"/>
      <c r="U47" s="16"/>
      <c r="V47" s="16"/>
      <c r="W47" s="16"/>
      <c r="X47" s="16"/>
      <c r="Y47" s="16"/>
      <c r="Z47" s="16"/>
    </row>
    <row r="48" spans="1:26" s="37" customFormat="1" ht="13.5" customHeight="1" x14ac:dyDescent="0.2">
      <c r="A48" s="30" t="s">
        <v>76</v>
      </c>
      <c r="B48" s="30"/>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s="37" customFormat="1" ht="13.5" customHeight="1" x14ac:dyDescent="0.2">
      <c r="A49" s="30" t="s">
        <v>30</v>
      </c>
      <c r="B49" s="30"/>
      <c r="C49" s="31" t="s">
        <v>1</v>
      </c>
      <c r="D49" s="31" t="s">
        <v>2</v>
      </c>
      <c r="E49" s="31" t="s">
        <v>3</v>
      </c>
      <c r="F49" s="31" t="s">
        <v>4</v>
      </c>
      <c r="G49" s="31" t="s">
        <v>5</v>
      </c>
      <c r="H49" s="31" t="s">
        <v>6</v>
      </c>
      <c r="I49" s="31" t="s">
        <v>7</v>
      </c>
      <c r="J49" s="31" t="s">
        <v>8</v>
      </c>
      <c r="K49" s="31" t="s">
        <v>9</v>
      </c>
      <c r="L49" s="31" t="s">
        <v>10</v>
      </c>
      <c r="M49" s="31" t="s">
        <v>11</v>
      </c>
      <c r="N49" s="31" t="s">
        <v>12</v>
      </c>
      <c r="O49" s="28"/>
      <c r="P49" s="28"/>
      <c r="Q49" s="28"/>
      <c r="R49" s="28"/>
      <c r="S49" s="28"/>
      <c r="T49" s="28"/>
      <c r="U49" s="28"/>
      <c r="V49" s="28"/>
      <c r="W49" s="28"/>
      <c r="X49" s="28"/>
      <c r="Y49" s="28"/>
      <c r="Z49" s="28"/>
    </row>
    <row r="50" spans="1:26" s="33" customFormat="1" ht="13.5" customHeight="1" x14ac:dyDescent="0.2">
      <c r="A50" s="67" t="s">
        <v>32</v>
      </c>
      <c r="B50" s="67" t="s">
        <v>33</v>
      </c>
      <c r="C50" s="68" t="e">
        <f>SUMIFS('Variance Analysis'!C$9:C$24,'Variance Analysis'!$B$9:$B$24,'Variance Analysis'!$B$12,'Variance Analysis'!$A$9:$A$24,'Variance Analysis'!$A$13)</f>
        <v>#REF!</v>
      </c>
      <c r="D50" s="68" t="e">
        <f>SUMIFS('Variance Analysis'!D$9:D$24,'Variance Analysis'!$B$9:$B$24,'Variance Analysis'!$B$12,'Variance Analysis'!$A$9:$A$24,'Variance Analysis'!$A$13)</f>
        <v>#REF!</v>
      </c>
      <c r="E50" s="68" t="e">
        <f>SUMIFS('Variance Analysis'!E$9:E$24,'Variance Analysis'!$B$9:$B$24,'Variance Analysis'!$B$12,'Variance Analysis'!$A$9:$A$24,'Variance Analysis'!$A$13)</f>
        <v>#REF!</v>
      </c>
      <c r="F50" s="68" t="e">
        <f>SUMIFS('Variance Analysis'!F$9:F$24,'Variance Analysis'!$B$9:$B$24,'Variance Analysis'!$B$12,'Variance Analysis'!$A$9:$A$24,'Variance Analysis'!$A$13)</f>
        <v>#REF!</v>
      </c>
      <c r="G50" s="68" t="e">
        <f>SUMIFS('Variance Analysis'!G$9:G$24,'Variance Analysis'!$B$9:$B$24,'Variance Analysis'!$B$12,'Variance Analysis'!$A$9:$A$24,'Variance Analysis'!$A$13)</f>
        <v>#REF!</v>
      </c>
      <c r="H50" s="68" t="e">
        <f>SUMIFS('Variance Analysis'!H$9:H$24,'Variance Analysis'!$B$9:$B$24,'Variance Analysis'!$B$12,'Variance Analysis'!$A$9:$A$24,'Variance Analysis'!$A$13)</f>
        <v>#REF!</v>
      </c>
      <c r="I50" s="68" t="e">
        <f>SUMIFS('Variance Analysis'!I$9:I$24,'Variance Analysis'!$B$9:$B$24,'Variance Analysis'!$B$12,'Variance Analysis'!$A$9:$A$24,'Variance Analysis'!$A$13)</f>
        <v>#REF!</v>
      </c>
      <c r="J50" s="68" t="e">
        <f>SUMIFS('Variance Analysis'!J$9:J$24,'Variance Analysis'!$B$9:$B$24,'Variance Analysis'!$B$12,'Variance Analysis'!$A$9:$A$24,'Variance Analysis'!$A$13)</f>
        <v>#REF!</v>
      </c>
      <c r="K50" s="68" t="e">
        <f>SUMIFS('Variance Analysis'!K$9:K$24,'Variance Analysis'!$B$9:$B$24,'Variance Analysis'!$B$12,'Variance Analysis'!$A$9:$A$24,'Variance Analysis'!$A$13)</f>
        <v>#REF!</v>
      </c>
      <c r="L50" s="68" t="e">
        <f>SUMIFS('Variance Analysis'!L$9:L$24,'Variance Analysis'!$B$9:$B$24,'Variance Analysis'!$B$12,'Variance Analysis'!$A$9:$A$24,'Variance Analysis'!$A$13)</f>
        <v>#REF!</v>
      </c>
      <c r="M50" s="68" t="e">
        <f>SUMIFS('Variance Analysis'!M$9:M$24,'Variance Analysis'!$B$9:$B$24,'Variance Analysis'!$B$12,'Variance Analysis'!$A$9:$A$24,'Variance Analysis'!$A$13)</f>
        <v>#REF!</v>
      </c>
      <c r="N50" s="68" t="e">
        <f>SUMIFS('Variance Analysis'!N$9:N$24,'Variance Analysis'!$B$9:$B$24,'Variance Analysis'!$B$12,'Variance Analysis'!$A$9:$A$24,'Variance Analysis'!$A$13)</f>
        <v>#REF!</v>
      </c>
      <c r="O50" s="55"/>
      <c r="P50" s="55"/>
      <c r="Q50" s="55"/>
      <c r="R50" s="55"/>
      <c r="S50" s="55"/>
      <c r="T50" s="55"/>
      <c r="U50" s="55"/>
      <c r="V50" s="55"/>
      <c r="W50" s="55"/>
      <c r="X50" s="55"/>
      <c r="Y50" s="55"/>
      <c r="Z50" s="55"/>
    </row>
    <row r="51" spans="1:26" s="33" customFormat="1" ht="13.5" customHeight="1" x14ac:dyDescent="0.2">
      <c r="A51" s="67" t="s">
        <v>34</v>
      </c>
      <c r="B51" s="67" t="s">
        <v>33</v>
      </c>
      <c r="C51" s="68" t="e">
        <f>SUMIFS('Variance Analysis'!C$9:C$24,'Variance Analysis'!$B$9:$B$24,'Variance Analysis'!$B$10,'Variance Analysis'!$A$9:$A$24,'Variance Analysis'!$A$13)</f>
        <v>#REF!</v>
      </c>
      <c r="D51" s="68" t="e">
        <f>SUMIFS('Variance Analysis'!D$9:D$24,'Variance Analysis'!$B$9:$B$24,'Variance Analysis'!$B$10,'Variance Analysis'!$A$9:$A$24,'Variance Analysis'!$A$13)</f>
        <v>#REF!</v>
      </c>
      <c r="E51" s="68" t="e">
        <f>SUMIFS('Variance Analysis'!E$9:E$24,'Variance Analysis'!$B$9:$B$24,'Variance Analysis'!$B$10,'Variance Analysis'!$A$9:$A$24,'Variance Analysis'!$A$13)</f>
        <v>#REF!</v>
      </c>
      <c r="F51" s="68" t="e">
        <f>SUMIFS('Variance Analysis'!F$9:F$24,'Variance Analysis'!$B$9:$B$24,'Variance Analysis'!$B$10,'Variance Analysis'!$A$9:$A$24,'Variance Analysis'!$A$13)</f>
        <v>#REF!</v>
      </c>
      <c r="G51" s="68" t="e">
        <f>SUMIFS('Variance Analysis'!G$9:G$24,'Variance Analysis'!$B$9:$B$24,'Variance Analysis'!$B$10,'Variance Analysis'!$A$9:$A$24,'Variance Analysis'!$A$13)</f>
        <v>#REF!</v>
      </c>
      <c r="H51" s="68" t="e">
        <f>SUMIFS('Variance Analysis'!H$9:H$24,'Variance Analysis'!$B$9:$B$24,'Variance Analysis'!$B$10,'Variance Analysis'!$A$9:$A$24,'Variance Analysis'!$A$13)</f>
        <v>#REF!</v>
      </c>
      <c r="I51" s="68" t="e">
        <f>SUMIFS('Variance Analysis'!I$9:I$24,'Variance Analysis'!$B$9:$B$24,'Variance Analysis'!$B$10,'Variance Analysis'!$A$9:$A$24,'Variance Analysis'!$A$13)</f>
        <v>#REF!</v>
      </c>
      <c r="J51" s="68" t="e">
        <f>SUMIFS('Variance Analysis'!J$9:J$24,'Variance Analysis'!$B$9:$B$24,'Variance Analysis'!$B$10,'Variance Analysis'!$A$9:$A$24,'Variance Analysis'!$A$13)</f>
        <v>#REF!</v>
      </c>
      <c r="K51" s="68" t="e">
        <f>SUMIFS('Variance Analysis'!K$9:K$24,'Variance Analysis'!$B$9:$B$24,'Variance Analysis'!$B$10,'Variance Analysis'!$A$9:$A$24,'Variance Analysis'!$A$13)</f>
        <v>#REF!</v>
      </c>
      <c r="L51" s="68" t="e">
        <f>SUMIFS('Variance Analysis'!L$9:L$24,'Variance Analysis'!$B$9:$B$24,'Variance Analysis'!$B$10,'Variance Analysis'!$A$9:$A$24,'Variance Analysis'!$A$13)</f>
        <v>#REF!</v>
      </c>
      <c r="M51" s="68" t="e">
        <f>SUMIFS('Variance Analysis'!M$9:M$24,'Variance Analysis'!$B$9:$B$24,'Variance Analysis'!$B$10,'Variance Analysis'!$A$9:$A$24,'Variance Analysis'!$A$13)</f>
        <v>#REF!</v>
      </c>
      <c r="N51" s="68" t="e">
        <f>SUMIFS('Variance Analysis'!N$9:N$24,'Variance Analysis'!$B$9:$B$24,'Variance Analysis'!$B$10,'Variance Analysis'!$A$9:$A$24,'Variance Analysis'!$A$13)</f>
        <v>#REF!</v>
      </c>
      <c r="O51" s="55"/>
      <c r="P51" s="55"/>
      <c r="Q51" s="55"/>
      <c r="R51" s="55"/>
      <c r="S51" s="55"/>
      <c r="T51" s="55"/>
      <c r="U51" s="55"/>
      <c r="V51" s="55"/>
      <c r="W51" s="55"/>
      <c r="X51" s="55"/>
      <c r="Y51" s="55"/>
      <c r="Z51" s="55"/>
    </row>
    <row r="52" spans="1:26" s="33" customFormat="1" ht="13.5" customHeight="1" x14ac:dyDescent="0.2">
      <c r="A52" s="67" t="s">
        <v>35</v>
      </c>
      <c r="B52" s="67" t="s">
        <v>33</v>
      </c>
      <c r="C52" s="68" t="e">
        <f>SUMIFS('Variance Analysis'!C$9:C$24,'Variance Analysis'!$B$9:$B$24,'Variance Analysis'!$B$11,'Variance Analysis'!$A$9:$A$24,'Variance Analysis'!$A$13)</f>
        <v>#REF!</v>
      </c>
      <c r="D52" s="68" t="e">
        <f>SUMIFS('Variance Analysis'!D$9:D$24,'Variance Analysis'!$B$9:$B$24,'Variance Analysis'!$B$11,'Variance Analysis'!$A$9:$A$24,'Variance Analysis'!$A$13)</f>
        <v>#REF!</v>
      </c>
      <c r="E52" s="68" t="e">
        <f>SUMIFS('Variance Analysis'!E$9:E$24,'Variance Analysis'!$B$9:$B$24,'Variance Analysis'!$B$11,'Variance Analysis'!$A$9:$A$24,'Variance Analysis'!$A$13)</f>
        <v>#REF!</v>
      </c>
      <c r="F52" s="68" t="e">
        <f>SUMIFS('Variance Analysis'!F$9:F$24,'Variance Analysis'!$B$9:$B$24,'Variance Analysis'!$B$11,'Variance Analysis'!$A$9:$A$24,'Variance Analysis'!$A$13)</f>
        <v>#REF!</v>
      </c>
      <c r="G52" s="68" t="e">
        <f>SUMIFS('Variance Analysis'!G$9:G$24,'Variance Analysis'!$B$9:$B$24,'Variance Analysis'!$B$11,'Variance Analysis'!$A$9:$A$24,'Variance Analysis'!$A$13)</f>
        <v>#REF!</v>
      </c>
      <c r="H52" s="68" t="e">
        <f>SUMIFS('Variance Analysis'!H$9:H$24,'Variance Analysis'!$B$9:$B$24,'Variance Analysis'!$B$11,'Variance Analysis'!$A$9:$A$24,'Variance Analysis'!$A$13)</f>
        <v>#REF!</v>
      </c>
      <c r="I52" s="68" t="e">
        <f>SUMIFS('Variance Analysis'!I$9:I$24,'Variance Analysis'!$B$9:$B$24,'Variance Analysis'!$B$11,'Variance Analysis'!$A$9:$A$24,'Variance Analysis'!$A$13)</f>
        <v>#REF!</v>
      </c>
      <c r="J52" s="68" t="e">
        <f>SUMIFS('Variance Analysis'!J$9:J$24,'Variance Analysis'!$B$9:$B$24,'Variance Analysis'!$B$11,'Variance Analysis'!$A$9:$A$24,'Variance Analysis'!$A$13)</f>
        <v>#REF!</v>
      </c>
      <c r="K52" s="68" t="e">
        <f>SUMIFS('Variance Analysis'!K$9:K$24,'Variance Analysis'!$B$9:$B$24,'Variance Analysis'!$B$11,'Variance Analysis'!$A$9:$A$24,'Variance Analysis'!$A$13)</f>
        <v>#REF!</v>
      </c>
      <c r="L52" s="68" t="e">
        <f>SUMIFS('Variance Analysis'!L$9:L$24,'Variance Analysis'!$B$9:$B$24,'Variance Analysis'!$B$11,'Variance Analysis'!$A$9:$A$24,'Variance Analysis'!$A$13)</f>
        <v>#REF!</v>
      </c>
      <c r="M52" s="68" t="e">
        <f>SUMIFS('Variance Analysis'!M$9:M$24,'Variance Analysis'!$B$9:$B$24,'Variance Analysis'!$B$11,'Variance Analysis'!$A$9:$A$24,'Variance Analysis'!$A$13)</f>
        <v>#REF!</v>
      </c>
      <c r="N52" s="68" t="e">
        <f>SUMIFS('Variance Analysis'!N$9:N$24,'Variance Analysis'!$B$9:$B$24,'Variance Analysis'!$B$11,'Variance Analysis'!$A$9:$A$24,'Variance Analysis'!$A$13)</f>
        <v>#REF!</v>
      </c>
      <c r="O52" s="55"/>
      <c r="P52" s="55"/>
      <c r="Q52" s="55"/>
      <c r="R52" s="55"/>
      <c r="S52" s="55"/>
      <c r="T52" s="55"/>
      <c r="U52" s="55"/>
      <c r="V52" s="55"/>
      <c r="W52" s="55"/>
      <c r="X52" s="55"/>
      <c r="Y52" s="55"/>
      <c r="Z52" s="55"/>
    </row>
    <row r="53" spans="1:26" s="33" customFormat="1" ht="13.5" customHeight="1" thickBot="1" x14ac:dyDescent="0.25">
      <c r="A53" s="67" t="s">
        <v>17</v>
      </c>
      <c r="B53" s="67" t="s">
        <v>82</v>
      </c>
      <c r="C53" s="79" t="e">
        <f>#REF!</f>
        <v>#REF!</v>
      </c>
      <c r="D53" s="79" t="e">
        <f>#REF!</f>
        <v>#REF!</v>
      </c>
      <c r="E53" s="79" t="e">
        <f>#REF!</f>
        <v>#REF!</v>
      </c>
      <c r="F53" s="79" t="e">
        <f>#REF!</f>
        <v>#REF!</v>
      </c>
      <c r="G53" s="79" t="e">
        <f>#REF!</f>
        <v>#REF!</v>
      </c>
      <c r="H53" s="79" t="e">
        <f>#REF!</f>
        <v>#REF!</v>
      </c>
      <c r="I53" s="79" t="e">
        <f>#REF!</f>
        <v>#REF!</v>
      </c>
      <c r="J53" s="79" t="e">
        <f>#REF!</f>
        <v>#REF!</v>
      </c>
      <c r="K53" s="79" t="e">
        <f>#REF!</f>
        <v>#REF!</v>
      </c>
      <c r="L53" s="79" t="e">
        <f>#REF!</f>
        <v>#REF!</v>
      </c>
      <c r="M53" s="79" t="e">
        <f>#REF!</f>
        <v>#REF!</v>
      </c>
      <c r="N53" s="79" t="e">
        <f>#REF!</f>
        <v>#REF!</v>
      </c>
      <c r="O53" s="55"/>
      <c r="P53" s="55"/>
      <c r="Q53" s="55"/>
      <c r="R53" s="55"/>
      <c r="S53" s="55"/>
      <c r="T53" s="55"/>
      <c r="U53" s="55"/>
      <c r="V53" s="55"/>
      <c r="W53" s="55"/>
      <c r="X53" s="55"/>
      <c r="Y53" s="55"/>
      <c r="Z53" s="55"/>
    </row>
    <row r="54" spans="1:26" s="17" customFormat="1" ht="13.5" customHeight="1" thickTop="1" thickBot="1" x14ac:dyDescent="0.25">
      <c r="A54" s="10" t="s">
        <v>40</v>
      </c>
      <c r="B54" s="11" t="s">
        <v>37</v>
      </c>
      <c r="C54" s="12" t="e">
        <f>SUM($C$50:C52)/(SUM($C$53:C53)*1000)</f>
        <v>#REF!</v>
      </c>
      <c r="D54" s="12" t="e">
        <f>SUM($C$50:D52)/(SUM($C$53:D53)*1000)</f>
        <v>#REF!</v>
      </c>
      <c r="E54" s="12" t="e">
        <f>SUM($C$50:E52)/(SUM($C$53:E53)*1000)</f>
        <v>#REF!</v>
      </c>
      <c r="F54" s="12" t="e">
        <f>SUM($C$50:F52)/(SUM($C$53:F53)*1000)</f>
        <v>#REF!</v>
      </c>
      <c r="G54" s="12" t="e">
        <f>SUM($C$50:G52)/(SUM($C$53:G53)*1000)</f>
        <v>#REF!</v>
      </c>
      <c r="H54" s="12" t="e">
        <f>SUM($C$50:H52)/(SUM($C$53:H53)*1000)</f>
        <v>#REF!</v>
      </c>
      <c r="I54" s="12" t="e">
        <f>SUM($C$50:I52)/(SUM($C$53:I53)*1000)</f>
        <v>#REF!</v>
      </c>
      <c r="J54" s="12" t="e">
        <f>SUM($C$50:J52)/(SUM($C$53:J53)*1000)</f>
        <v>#REF!</v>
      </c>
      <c r="K54" s="12" t="e">
        <f>SUM($C$50:K52)/(SUM($C$53:K53)*1000)</f>
        <v>#REF!</v>
      </c>
      <c r="L54" s="12" t="e">
        <f>SUM($C$50:L52)/(SUM($C$53:L53)*1000)</f>
        <v>#REF!</v>
      </c>
      <c r="M54" s="12" t="e">
        <f>SUM($C$50:M52)/(SUM($C$53:M53)*1000)</f>
        <v>#REF!</v>
      </c>
      <c r="N54" s="12" t="e">
        <f>SUM($C$50:N52)/(SUM($C$53:N53)*1000)</f>
        <v>#REF!</v>
      </c>
      <c r="O54" s="16"/>
      <c r="P54" s="16"/>
      <c r="Q54" s="16"/>
      <c r="R54" s="16"/>
      <c r="S54" s="16"/>
      <c r="T54" s="16"/>
      <c r="U54" s="16"/>
      <c r="V54" s="16"/>
      <c r="W54" s="16"/>
      <c r="X54" s="16"/>
      <c r="Y54" s="16"/>
      <c r="Z54" s="16"/>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52" customFormat="1" ht="13.5" customHeight="1" x14ac:dyDescent="0.2">
      <c r="A56" s="30" t="s">
        <v>77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s="52" customFormat="1" ht="13.5" customHeight="1" x14ac:dyDescent="0.2">
      <c r="A57" s="30" t="s">
        <v>30</v>
      </c>
      <c r="B57" s="30"/>
      <c r="C57" s="31" t="s">
        <v>1</v>
      </c>
      <c r="D57" s="31" t="s">
        <v>2</v>
      </c>
      <c r="E57" s="31" t="s">
        <v>3</v>
      </c>
      <c r="F57" s="31" t="s">
        <v>4</v>
      </c>
      <c r="G57" s="31" t="s">
        <v>5</v>
      </c>
      <c r="H57" s="31" t="s">
        <v>6</v>
      </c>
      <c r="I57" s="31" t="s">
        <v>7</v>
      </c>
      <c r="J57" s="31" t="s">
        <v>8</v>
      </c>
      <c r="K57" s="31" t="s">
        <v>9</v>
      </c>
      <c r="L57" s="31" t="s">
        <v>10</v>
      </c>
      <c r="M57" s="31" t="s">
        <v>11</v>
      </c>
      <c r="N57" s="31" t="s">
        <v>12</v>
      </c>
      <c r="O57" s="30"/>
      <c r="P57" s="30"/>
      <c r="Q57" s="30"/>
      <c r="R57" s="30"/>
      <c r="S57" s="30"/>
      <c r="T57" s="30"/>
      <c r="U57" s="30"/>
      <c r="V57" s="30"/>
      <c r="W57" s="30"/>
      <c r="X57" s="30"/>
      <c r="Y57" s="30"/>
      <c r="Z57" s="30"/>
    </row>
    <row r="58" spans="1:26" s="33" customFormat="1" ht="13.5" customHeight="1" x14ac:dyDescent="0.2">
      <c r="A58" s="67" t="s">
        <v>32</v>
      </c>
      <c r="B58" s="67" t="s">
        <v>33</v>
      </c>
      <c r="C58" s="68" t="e">
        <f>SUMIFS('Variance Analysis'!C$9:C$24,'Variance Analysis'!$B$9:$B$24,'Variance Analysis'!$B$12,'Variance Analysis'!$A$9:$A$24,'Variance Analysis'!$A$17)</f>
        <v>#REF!</v>
      </c>
      <c r="D58" s="68" t="e">
        <f>SUMIFS('Variance Analysis'!D$9:D$24,'Variance Analysis'!$B$9:$B$24,'Variance Analysis'!$B$12,'Variance Analysis'!$A$9:$A$24,'Variance Analysis'!$A$17)</f>
        <v>#REF!</v>
      </c>
      <c r="E58" s="68" t="e">
        <f>SUMIFS('Variance Analysis'!E$9:E$24,'Variance Analysis'!$B$9:$B$24,'Variance Analysis'!$B$12,'Variance Analysis'!$A$9:$A$24,'Variance Analysis'!$A$17)</f>
        <v>#REF!</v>
      </c>
      <c r="F58" s="68" t="e">
        <f>SUMIFS('Variance Analysis'!F$9:F$24,'Variance Analysis'!$B$9:$B$24,'Variance Analysis'!$B$12,'Variance Analysis'!$A$9:$A$24,'Variance Analysis'!$A$17)</f>
        <v>#REF!</v>
      </c>
      <c r="G58" s="68" t="e">
        <f>SUMIFS('Variance Analysis'!G$9:G$24,'Variance Analysis'!$B$9:$B$24,'Variance Analysis'!$B$12,'Variance Analysis'!$A$9:$A$24,'Variance Analysis'!$A$17)</f>
        <v>#REF!</v>
      </c>
      <c r="H58" s="68" t="e">
        <f>SUMIFS('Variance Analysis'!H$9:H$24,'Variance Analysis'!$B$9:$B$24,'Variance Analysis'!$B$12,'Variance Analysis'!$A$9:$A$24,'Variance Analysis'!$A$17)</f>
        <v>#REF!</v>
      </c>
      <c r="I58" s="68" t="e">
        <f>SUMIFS('Variance Analysis'!I$9:I$24,'Variance Analysis'!$B$9:$B$24,'Variance Analysis'!$B$12,'Variance Analysis'!$A$9:$A$24,'Variance Analysis'!$A$17)</f>
        <v>#REF!</v>
      </c>
      <c r="J58" s="68" t="e">
        <f>SUMIFS('Variance Analysis'!J$9:J$24,'Variance Analysis'!$B$9:$B$24,'Variance Analysis'!$B$12,'Variance Analysis'!$A$9:$A$24,'Variance Analysis'!$A$17)</f>
        <v>#REF!</v>
      </c>
      <c r="K58" s="68" t="e">
        <f>SUMIFS('Variance Analysis'!K$9:K$24,'Variance Analysis'!$B$9:$B$24,'Variance Analysis'!$B$12,'Variance Analysis'!$A$9:$A$24,'Variance Analysis'!$A$17)</f>
        <v>#REF!</v>
      </c>
      <c r="L58" s="68" t="e">
        <f>SUMIFS('Variance Analysis'!L$9:L$24,'Variance Analysis'!$B$9:$B$24,'Variance Analysis'!$B$12,'Variance Analysis'!$A$9:$A$24,'Variance Analysis'!$A$17)</f>
        <v>#REF!</v>
      </c>
      <c r="M58" s="68" t="e">
        <f>SUMIFS('Variance Analysis'!M$9:M$24,'Variance Analysis'!$B$9:$B$24,'Variance Analysis'!$B$12,'Variance Analysis'!$A$9:$A$24,'Variance Analysis'!$A$17)</f>
        <v>#REF!</v>
      </c>
      <c r="N58" s="68" t="e">
        <f>SUMIFS('Variance Analysis'!N$9:N$24,'Variance Analysis'!$B$9:$B$24,'Variance Analysis'!$B$12,'Variance Analysis'!$A$9:$A$24,'Variance Analysis'!$A$17)</f>
        <v>#REF!</v>
      </c>
      <c r="O58" s="55"/>
      <c r="P58" s="55"/>
      <c r="Q58" s="55"/>
      <c r="R58" s="55"/>
      <c r="S58" s="55"/>
      <c r="T58" s="55"/>
      <c r="U58" s="55"/>
      <c r="V58" s="55"/>
      <c r="W58" s="55"/>
      <c r="X58" s="55"/>
      <c r="Y58" s="55"/>
      <c r="Z58" s="55"/>
    </row>
    <row r="59" spans="1:26" s="33" customFormat="1" ht="13.5" customHeight="1" x14ac:dyDescent="0.2">
      <c r="A59" s="67" t="s">
        <v>34</v>
      </c>
      <c r="B59" s="67" t="s">
        <v>33</v>
      </c>
      <c r="C59" s="68" t="e">
        <f>SUMIFS('Variance Analysis'!C$9:C$24,'Variance Analysis'!$B$9:$B$24,'Variance Analysis'!$B$10,'Variance Analysis'!$A$9:$A$24,'Variance Analysis'!$A$17)</f>
        <v>#REF!</v>
      </c>
      <c r="D59" s="68" t="e">
        <f>SUMIFS('Variance Analysis'!D$9:D$24,'Variance Analysis'!$B$9:$B$24,'Variance Analysis'!$B$10,'Variance Analysis'!$A$9:$A$24,'Variance Analysis'!$A$17)</f>
        <v>#REF!</v>
      </c>
      <c r="E59" s="68" t="e">
        <f>SUMIFS('Variance Analysis'!E$9:E$24,'Variance Analysis'!$B$9:$B$24,'Variance Analysis'!$B$10,'Variance Analysis'!$A$9:$A$24,'Variance Analysis'!$A$17)</f>
        <v>#REF!</v>
      </c>
      <c r="F59" s="68" t="e">
        <f>SUMIFS('Variance Analysis'!F$9:F$24,'Variance Analysis'!$B$9:$B$24,'Variance Analysis'!$B$10,'Variance Analysis'!$A$9:$A$24,'Variance Analysis'!$A$17)</f>
        <v>#REF!</v>
      </c>
      <c r="G59" s="68" t="e">
        <f>SUMIFS('Variance Analysis'!G$9:G$24,'Variance Analysis'!$B$9:$B$24,'Variance Analysis'!$B$10,'Variance Analysis'!$A$9:$A$24,'Variance Analysis'!$A$17)</f>
        <v>#REF!</v>
      </c>
      <c r="H59" s="68" t="e">
        <f>SUMIFS('Variance Analysis'!H$9:H$24,'Variance Analysis'!$B$9:$B$24,'Variance Analysis'!$B$10,'Variance Analysis'!$A$9:$A$24,'Variance Analysis'!$A$17)</f>
        <v>#REF!</v>
      </c>
      <c r="I59" s="68" t="e">
        <f>SUMIFS('Variance Analysis'!I$9:I$24,'Variance Analysis'!$B$9:$B$24,'Variance Analysis'!$B$10,'Variance Analysis'!$A$9:$A$24,'Variance Analysis'!$A$17)</f>
        <v>#REF!</v>
      </c>
      <c r="J59" s="68" t="e">
        <f>SUMIFS('Variance Analysis'!J$9:J$24,'Variance Analysis'!$B$9:$B$24,'Variance Analysis'!$B$10,'Variance Analysis'!$A$9:$A$24,'Variance Analysis'!$A$17)</f>
        <v>#REF!</v>
      </c>
      <c r="K59" s="68" t="e">
        <f>SUMIFS('Variance Analysis'!K$9:K$24,'Variance Analysis'!$B$9:$B$24,'Variance Analysis'!$B$10,'Variance Analysis'!$A$9:$A$24,'Variance Analysis'!$A$17)</f>
        <v>#REF!</v>
      </c>
      <c r="L59" s="68" t="e">
        <f>SUMIFS('Variance Analysis'!L$9:L$24,'Variance Analysis'!$B$9:$B$24,'Variance Analysis'!$B$10,'Variance Analysis'!$A$9:$A$24,'Variance Analysis'!$A$17)</f>
        <v>#REF!</v>
      </c>
      <c r="M59" s="68" t="e">
        <f>SUMIFS('Variance Analysis'!M$9:M$24,'Variance Analysis'!$B$9:$B$24,'Variance Analysis'!$B$10,'Variance Analysis'!$A$9:$A$24,'Variance Analysis'!$A$17)</f>
        <v>#REF!</v>
      </c>
      <c r="N59" s="68" t="e">
        <f>SUMIFS('Variance Analysis'!N$9:N$24,'Variance Analysis'!$B$9:$B$24,'Variance Analysis'!$B$10,'Variance Analysis'!$A$9:$A$24,'Variance Analysis'!$A$17)</f>
        <v>#REF!</v>
      </c>
      <c r="O59" s="55"/>
      <c r="P59" s="55"/>
      <c r="Q59" s="55"/>
      <c r="R59" s="55"/>
      <c r="S59" s="55"/>
      <c r="T59" s="55"/>
      <c r="U59" s="55"/>
      <c r="V59" s="55"/>
      <c r="W59" s="55"/>
      <c r="X59" s="55"/>
      <c r="Y59" s="55"/>
      <c r="Z59" s="55"/>
    </row>
    <row r="60" spans="1:26" s="33" customFormat="1" ht="13.5" customHeight="1" x14ac:dyDescent="0.2">
      <c r="A60" s="67" t="s">
        <v>35</v>
      </c>
      <c r="B60" s="67" t="s">
        <v>33</v>
      </c>
      <c r="C60" s="68" t="e">
        <f>SUMIFS('Variance Analysis'!C$9:C$24,'Variance Analysis'!$B$9:$B$24,'Variance Analysis'!$B$11,'Variance Analysis'!$A$9:$A$24,'Variance Analysis'!$A$17)</f>
        <v>#REF!</v>
      </c>
      <c r="D60" s="68" t="e">
        <f>SUMIFS('Variance Analysis'!D$9:D$24,'Variance Analysis'!$B$9:$B$24,'Variance Analysis'!$B$11,'Variance Analysis'!$A$9:$A$24,'Variance Analysis'!$A$17)</f>
        <v>#REF!</v>
      </c>
      <c r="E60" s="68" t="e">
        <f>SUMIFS('Variance Analysis'!E$9:E$24,'Variance Analysis'!$B$9:$B$24,'Variance Analysis'!$B$11,'Variance Analysis'!$A$9:$A$24,'Variance Analysis'!$A$17)</f>
        <v>#REF!</v>
      </c>
      <c r="F60" s="68" t="e">
        <f>SUMIFS('Variance Analysis'!F$9:F$24,'Variance Analysis'!$B$9:$B$24,'Variance Analysis'!$B$11,'Variance Analysis'!$A$9:$A$24,'Variance Analysis'!$A$17)</f>
        <v>#REF!</v>
      </c>
      <c r="G60" s="68" t="e">
        <f>SUMIFS('Variance Analysis'!G$9:G$24,'Variance Analysis'!$B$9:$B$24,'Variance Analysis'!$B$11,'Variance Analysis'!$A$9:$A$24,'Variance Analysis'!$A$17)</f>
        <v>#REF!</v>
      </c>
      <c r="H60" s="68" t="e">
        <f>SUMIFS('Variance Analysis'!H$9:H$24,'Variance Analysis'!$B$9:$B$24,'Variance Analysis'!$B$11,'Variance Analysis'!$A$9:$A$24,'Variance Analysis'!$A$17)</f>
        <v>#REF!</v>
      </c>
      <c r="I60" s="68" t="e">
        <f>SUMIFS('Variance Analysis'!I$9:I$24,'Variance Analysis'!$B$9:$B$24,'Variance Analysis'!$B$11,'Variance Analysis'!$A$9:$A$24,'Variance Analysis'!$A$17)</f>
        <v>#REF!</v>
      </c>
      <c r="J60" s="68" t="e">
        <f>SUMIFS('Variance Analysis'!J$9:J$24,'Variance Analysis'!$B$9:$B$24,'Variance Analysis'!$B$11,'Variance Analysis'!$A$9:$A$24,'Variance Analysis'!$A$17)</f>
        <v>#REF!</v>
      </c>
      <c r="K60" s="68" t="e">
        <f>SUMIFS('Variance Analysis'!K$9:K$24,'Variance Analysis'!$B$9:$B$24,'Variance Analysis'!$B$11,'Variance Analysis'!$A$9:$A$24,'Variance Analysis'!$A$17)</f>
        <v>#REF!</v>
      </c>
      <c r="L60" s="68" t="e">
        <f>SUMIFS('Variance Analysis'!L$9:L$24,'Variance Analysis'!$B$9:$B$24,'Variance Analysis'!$B$11,'Variance Analysis'!$A$9:$A$24,'Variance Analysis'!$A$17)</f>
        <v>#REF!</v>
      </c>
      <c r="M60" s="68" t="e">
        <f>SUMIFS('Variance Analysis'!M$9:M$24,'Variance Analysis'!$B$9:$B$24,'Variance Analysis'!$B$11,'Variance Analysis'!$A$9:$A$24,'Variance Analysis'!$A$17)</f>
        <v>#REF!</v>
      </c>
      <c r="N60" s="68" t="e">
        <f>SUMIFS('Variance Analysis'!N$9:N$24,'Variance Analysis'!$B$9:$B$24,'Variance Analysis'!$B$11,'Variance Analysis'!$A$9:$A$24,'Variance Analysis'!$A$17)</f>
        <v>#REF!</v>
      </c>
      <c r="O60" s="55"/>
      <c r="P60" s="55"/>
      <c r="Q60" s="55"/>
      <c r="R60" s="55"/>
      <c r="S60" s="55"/>
      <c r="T60" s="55"/>
      <c r="U60" s="55"/>
      <c r="V60" s="55"/>
      <c r="W60" s="55"/>
      <c r="X60" s="55"/>
      <c r="Y60" s="55"/>
      <c r="Z60" s="55"/>
    </row>
    <row r="61" spans="1:26" s="33" customFormat="1" ht="13.5" customHeight="1" thickBot="1" x14ac:dyDescent="0.25">
      <c r="A61" s="67" t="s">
        <v>18</v>
      </c>
      <c r="B61" s="67" t="s">
        <v>82</v>
      </c>
      <c r="C61" s="79" t="e">
        <f>#REF!</f>
        <v>#REF!</v>
      </c>
      <c r="D61" s="79" t="e">
        <f>#REF!</f>
        <v>#REF!</v>
      </c>
      <c r="E61" s="79" t="e">
        <f>#REF!</f>
        <v>#REF!</v>
      </c>
      <c r="F61" s="79" t="e">
        <f>#REF!</f>
        <v>#REF!</v>
      </c>
      <c r="G61" s="79" t="e">
        <f>#REF!</f>
        <v>#REF!</v>
      </c>
      <c r="H61" s="79" t="e">
        <f>#REF!</f>
        <v>#REF!</v>
      </c>
      <c r="I61" s="79" t="e">
        <f>#REF!</f>
        <v>#REF!</v>
      </c>
      <c r="J61" s="79" t="e">
        <f>#REF!</f>
        <v>#REF!</v>
      </c>
      <c r="K61" s="79" t="e">
        <f>#REF!</f>
        <v>#REF!</v>
      </c>
      <c r="L61" s="79" t="e">
        <f>#REF!</f>
        <v>#REF!</v>
      </c>
      <c r="M61" s="79" t="e">
        <f>#REF!</f>
        <v>#REF!</v>
      </c>
      <c r="N61" s="79" t="e">
        <f>#REF!</f>
        <v>#REF!</v>
      </c>
      <c r="O61" s="55"/>
      <c r="P61" s="55"/>
      <c r="Q61" s="55"/>
      <c r="R61" s="55"/>
      <c r="S61" s="55"/>
      <c r="T61" s="55"/>
      <c r="U61" s="55"/>
      <c r="V61" s="55"/>
      <c r="W61" s="55"/>
      <c r="X61" s="55"/>
      <c r="Y61" s="55"/>
      <c r="Z61" s="55"/>
    </row>
    <row r="62" spans="1:26" s="17" customFormat="1" ht="13.5" customHeight="1" thickTop="1" thickBot="1" x14ac:dyDescent="0.25">
      <c r="A62" s="10" t="s">
        <v>40</v>
      </c>
      <c r="B62" s="11" t="s">
        <v>37</v>
      </c>
      <c r="C62" s="12" t="e">
        <f>SUM($C$58:C60)/(SUM($C$61:C61)*1000)</f>
        <v>#REF!</v>
      </c>
      <c r="D62" s="12" t="e">
        <f>SUM($C$58:D60)/(SUM($C$61:D61)*1000)</f>
        <v>#REF!</v>
      </c>
      <c r="E62" s="12" t="e">
        <f>SUM($C$58:E60)/(SUM($C$61:E61)*1000)</f>
        <v>#REF!</v>
      </c>
      <c r="F62" s="12" t="e">
        <f>SUM($C$58:F60)/(SUM($C$61:F61)*1000)</f>
        <v>#REF!</v>
      </c>
      <c r="G62" s="12" t="e">
        <f>SUM($C$58:G60)/(SUM($C$61:G61)*1000)</f>
        <v>#REF!</v>
      </c>
      <c r="H62" s="12" t="e">
        <f>SUM($C$58:H60)/(SUM($C$61:H61)*1000)</f>
        <v>#REF!</v>
      </c>
      <c r="I62" s="12" t="e">
        <f>SUM($C$58:I60)/(SUM($C$61:I61)*1000)</f>
        <v>#REF!</v>
      </c>
      <c r="J62" s="12" t="e">
        <f>SUM($C$58:J60)/(SUM($C$61:J61)*1000)</f>
        <v>#REF!</v>
      </c>
      <c r="K62" s="12" t="e">
        <f>SUM($C$58:K60)/(SUM($C$61:K61)*1000)</f>
        <v>#REF!</v>
      </c>
      <c r="L62" s="12" t="e">
        <f>SUM($C$58:L60)/(SUM($C$61:L61)*1000)</f>
        <v>#REF!</v>
      </c>
      <c r="M62" s="12" t="e">
        <f>SUM($C$58:M60)/(SUM($C$61:M61)*1000)</f>
        <v>#REF!</v>
      </c>
      <c r="N62" s="12" t="e">
        <f>SUM($C$58:N60)/(SUM($C$61:N61)*1000)</f>
        <v>#REF!</v>
      </c>
      <c r="O62" s="16"/>
      <c r="P62" s="16"/>
      <c r="Q62" s="16"/>
      <c r="R62" s="16"/>
      <c r="S62" s="16"/>
      <c r="T62" s="16"/>
      <c r="U62" s="16"/>
      <c r="V62" s="16"/>
      <c r="W62" s="16"/>
      <c r="X62" s="16"/>
      <c r="Y62" s="16"/>
      <c r="Z62" s="16"/>
    </row>
    <row r="63" spans="1:26" s="17" customFormat="1" ht="13.5" customHeight="1" x14ac:dyDescent="0.2">
      <c r="A63" s="60"/>
      <c r="B63" s="61"/>
      <c r="C63" s="72"/>
      <c r="D63" s="72"/>
      <c r="E63" s="72"/>
      <c r="F63" s="72"/>
      <c r="G63" s="72"/>
      <c r="H63" s="72"/>
      <c r="I63" s="72"/>
      <c r="J63" s="72"/>
      <c r="K63" s="72"/>
      <c r="L63" s="72"/>
      <c r="M63" s="72"/>
      <c r="N63" s="72"/>
      <c r="O63" s="16"/>
      <c r="P63" s="16"/>
      <c r="Q63" s="16"/>
      <c r="R63" s="16"/>
      <c r="S63" s="16"/>
      <c r="T63" s="16"/>
      <c r="U63" s="16"/>
      <c r="V63" s="16"/>
      <c r="W63" s="16"/>
      <c r="X63" s="16"/>
      <c r="Y63" s="16"/>
      <c r="Z63" s="16"/>
    </row>
    <row r="64" spans="1:26" s="36" customFormat="1" ht="13.5" customHeight="1" x14ac:dyDescent="0.2">
      <c r="A64" s="30" t="s">
        <v>78</v>
      </c>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s="37" customFormat="1" ht="13.5" customHeight="1" x14ac:dyDescent="0.2">
      <c r="A65" s="30" t="s">
        <v>30</v>
      </c>
      <c r="B65" s="30"/>
      <c r="C65" s="31" t="s">
        <v>1</v>
      </c>
      <c r="D65" s="31" t="s">
        <v>2</v>
      </c>
      <c r="E65" s="31" t="s">
        <v>3</v>
      </c>
      <c r="F65" s="31" t="s">
        <v>4</v>
      </c>
      <c r="G65" s="31" t="s">
        <v>5</v>
      </c>
      <c r="H65" s="31" t="s">
        <v>6</v>
      </c>
      <c r="I65" s="31" t="s">
        <v>7</v>
      </c>
      <c r="J65" s="31" t="s">
        <v>8</v>
      </c>
      <c r="K65" s="31" t="s">
        <v>9</v>
      </c>
      <c r="L65" s="31" t="s">
        <v>10</v>
      </c>
      <c r="M65" s="31" t="s">
        <v>11</v>
      </c>
      <c r="N65" s="31" t="s">
        <v>12</v>
      </c>
      <c r="O65" s="28"/>
      <c r="P65" s="28"/>
      <c r="Q65" s="28"/>
      <c r="R65" s="28"/>
      <c r="S65" s="28"/>
      <c r="T65" s="28"/>
      <c r="U65" s="28"/>
      <c r="V65" s="28"/>
      <c r="W65" s="28"/>
      <c r="X65" s="28"/>
      <c r="Y65" s="28"/>
      <c r="Z65" s="28"/>
    </row>
    <row r="66" spans="1:26" s="33" customFormat="1" ht="13.5" customHeight="1" x14ac:dyDescent="0.2">
      <c r="A66" s="67" t="s">
        <v>32</v>
      </c>
      <c r="B66" s="67" t="s">
        <v>33</v>
      </c>
      <c r="C66" s="68" t="e">
        <f>SUMIFS('Variance Analysis'!C$9:C$24,'Variance Analysis'!$B$9:$B$24,'Variance Analysis'!$B$12,'Variance Analysis'!$A$9:$A$24,'Variance Analysis'!$A$21)</f>
        <v>#REF!</v>
      </c>
      <c r="D66" s="68" t="e">
        <f>SUMIFS('Variance Analysis'!D$9:D$24,'Variance Analysis'!$B$9:$B$24,'Variance Analysis'!$B$12,'Variance Analysis'!$A$9:$A$24,'Variance Analysis'!$A$21)</f>
        <v>#REF!</v>
      </c>
      <c r="E66" s="68" t="e">
        <f>SUMIFS('Variance Analysis'!E$9:E$24,'Variance Analysis'!$B$9:$B$24,'Variance Analysis'!$B$12,'Variance Analysis'!$A$9:$A$24,'Variance Analysis'!$A$21)</f>
        <v>#REF!</v>
      </c>
      <c r="F66" s="68" t="e">
        <f>SUMIFS('Variance Analysis'!F$9:F$24,'Variance Analysis'!$B$9:$B$24,'Variance Analysis'!$B$12,'Variance Analysis'!$A$9:$A$24,'Variance Analysis'!$A$21)</f>
        <v>#REF!</v>
      </c>
      <c r="G66" s="68" t="e">
        <f>SUMIFS('Variance Analysis'!G$9:G$24,'Variance Analysis'!$B$9:$B$24,'Variance Analysis'!$B$12,'Variance Analysis'!$A$9:$A$24,'Variance Analysis'!$A$21)</f>
        <v>#REF!</v>
      </c>
      <c r="H66" s="68" t="e">
        <f>SUMIFS('Variance Analysis'!H$9:H$24,'Variance Analysis'!$B$9:$B$24,'Variance Analysis'!$B$12,'Variance Analysis'!$A$9:$A$24,'Variance Analysis'!$A$21)</f>
        <v>#REF!</v>
      </c>
      <c r="I66" s="68" t="e">
        <f>SUMIFS('Variance Analysis'!I$9:I$24,'Variance Analysis'!$B$9:$B$24,'Variance Analysis'!$B$12,'Variance Analysis'!$A$9:$A$24,'Variance Analysis'!$A$21)</f>
        <v>#REF!</v>
      </c>
      <c r="J66" s="68" t="e">
        <f>SUMIFS('Variance Analysis'!J$9:J$24,'Variance Analysis'!$B$9:$B$24,'Variance Analysis'!$B$12,'Variance Analysis'!$A$9:$A$24,'Variance Analysis'!$A$21)</f>
        <v>#REF!</v>
      </c>
      <c r="K66" s="68" t="e">
        <f>SUMIFS('Variance Analysis'!K$9:K$24,'Variance Analysis'!$B$9:$B$24,'Variance Analysis'!$B$12,'Variance Analysis'!$A$9:$A$24,'Variance Analysis'!$A$21)</f>
        <v>#REF!</v>
      </c>
      <c r="L66" s="68" t="e">
        <f>SUMIFS('Variance Analysis'!L$9:L$24,'Variance Analysis'!$B$9:$B$24,'Variance Analysis'!$B$12,'Variance Analysis'!$A$9:$A$24,'Variance Analysis'!$A$21)</f>
        <v>#REF!</v>
      </c>
      <c r="M66" s="68" t="e">
        <f>SUMIFS('Variance Analysis'!M$9:M$24,'Variance Analysis'!$B$9:$B$24,'Variance Analysis'!$B$12,'Variance Analysis'!$A$9:$A$24,'Variance Analysis'!$A$21)</f>
        <v>#REF!</v>
      </c>
      <c r="N66" s="68" t="e">
        <f>SUMIFS('Variance Analysis'!N$9:N$24,'Variance Analysis'!$B$9:$B$24,'Variance Analysis'!$B$12,'Variance Analysis'!$A$9:$A$24,'Variance Analysis'!$A$21)</f>
        <v>#REF!</v>
      </c>
      <c r="O66" s="55"/>
      <c r="P66" s="55"/>
      <c r="Q66" s="55"/>
      <c r="R66" s="55"/>
      <c r="S66" s="55"/>
      <c r="T66" s="55"/>
      <c r="U66" s="55"/>
      <c r="V66" s="55"/>
      <c r="W66" s="55"/>
      <c r="X66" s="55"/>
      <c r="Y66" s="55"/>
      <c r="Z66" s="55"/>
    </row>
    <row r="67" spans="1:26" s="33" customFormat="1" ht="13.5" customHeight="1" x14ac:dyDescent="0.2">
      <c r="A67" s="67" t="s">
        <v>34</v>
      </c>
      <c r="B67" s="67" t="s">
        <v>33</v>
      </c>
      <c r="C67" s="68" t="e">
        <f>SUMIFS('Variance Analysis'!C$9:C$24,'Variance Analysis'!$B$9:$B$24,'Variance Analysis'!$B$10,'Variance Analysis'!$A$9:$A$24,'Variance Analysis'!$A$21)</f>
        <v>#REF!</v>
      </c>
      <c r="D67" s="68" t="e">
        <f>SUMIFS('Variance Analysis'!D$9:D$24,'Variance Analysis'!$B$9:$B$24,'Variance Analysis'!$B$10,'Variance Analysis'!$A$9:$A$24,'Variance Analysis'!$A$21)</f>
        <v>#REF!</v>
      </c>
      <c r="E67" s="68" t="e">
        <f>SUMIFS('Variance Analysis'!E$9:E$24,'Variance Analysis'!$B$9:$B$24,'Variance Analysis'!$B$10,'Variance Analysis'!$A$9:$A$24,'Variance Analysis'!$A$21)</f>
        <v>#REF!</v>
      </c>
      <c r="F67" s="68" t="e">
        <f>SUMIFS('Variance Analysis'!F$9:F$24,'Variance Analysis'!$B$9:$B$24,'Variance Analysis'!$B$10,'Variance Analysis'!$A$9:$A$24,'Variance Analysis'!$A$21)</f>
        <v>#REF!</v>
      </c>
      <c r="G67" s="68" t="e">
        <f>SUMIFS('Variance Analysis'!G$9:G$24,'Variance Analysis'!$B$9:$B$24,'Variance Analysis'!$B$10,'Variance Analysis'!$A$9:$A$24,'Variance Analysis'!$A$21)</f>
        <v>#REF!</v>
      </c>
      <c r="H67" s="68" t="e">
        <f>SUMIFS('Variance Analysis'!H$9:H$24,'Variance Analysis'!$B$9:$B$24,'Variance Analysis'!$B$10,'Variance Analysis'!$A$9:$A$24,'Variance Analysis'!$A$21)</f>
        <v>#REF!</v>
      </c>
      <c r="I67" s="68" t="e">
        <f>SUMIFS('Variance Analysis'!I$9:I$24,'Variance Analysis'!$B$9:$B$24,'Variance Analysis'!$B$10,'Variance Analysis'!$A$9:$A$24,'Variance Analysis'!$A$21)</f>
        <v>#REF!</v>
      </c>
      <c r="J67" s="68" t="e">
        <f>SUMIFS('Variance Analysis'!J$9:J$24,'Variance Analysis'!$B$9:$B$24,'Variance Analysis'!$B$10,'Variance Analysis'!$A$9:$A$24,'Variance Analysis'!$A$21)</f>
        <v>#REF!</v>
      </c>
      <c r="K67" s="68" t="e">
        <f>SUMIFS('Variance Analysis'!K$9:K$24,'Variance Analysis'!$B$9:$B$24,'Variance Analysis'!$B$10,'Variance Analysis'!$A$9:$A$24,'Variance Analysis'!$A$21)</f>
        <v>#REF!</v>
      </c>
      <c r="L67" s="68" t="e">
        <f>SUMIFS('Variance Analysis'!L$9:L$24,'Variance Analysis'!$B$9:$B$24,'Variance Analysis'!$B$10,'Variance Analysis'!$A$9:$A$24,'Variance Analysis'!$A$21)</f>
        <v>#REF!</v>
      </c>
      <c r="M67" s="68" t="e">
        <f>SUMIFS('Variance Analysis'!M$9:M$24,'Variance Analysis'!$B$9:$B$24,'Variance Analysis'!$B$10,'Variance Analysis'!$A$9:$A$24,'Variance Analysis'!$A$21)</f>
        <v>#REF!</v>
      </c>
      <c r="N67" s="68" t="e">
        <f>SUMIFS('Variance Analysis'!N$9:N$24,'Variance Analysis'!$B$9:$B$24,'Variance Analysis'!$B$10,'Variance Analysis'!$A$9:$A$24,'Variance Analysis'!$A$21)</f>
        <v>#REF!</v>
      </c>
      <c r="O67" s="55"/>
      <c r="P67" s="55"/>
      <c r="Q67" s="55"/>
      <c r="R67" s="55"/>
      <c r="S67" s="55"/>
      <c r="T67" s="55"/>
      <c r="U67" s="55"/>
      <c r="V67" s="55"/>
      <c r="W67" s="55"/>
      <c r="X67" s="55"/>
      <c r="Y67" s="55"/>
      <c r="Z67" s="55"/>
    </row>
    <row r="68" spans="1:26" s="33" customFormat="1" ht="13.5" customHeight="1" x14ac:dyDescent="0.2">
      <c r="A68" s="67" t="s">
        <v>35</v>
      </c>
      <c r="B68" s="67" t="s">
        <v>33</v>
      </c>
      <c r="C68" s="68" t="e">
        <f>SUMIFS('Variance Analysis'!C$9:C$24,'Variance Analysis'!$B$9:$B$24,'Variance Analysis'!$B$11,'Variance Analysis'!$A$9:$A$24,'Variance Analysis'!$A$21)</f>
        <v>#REF!</v>
      </c>
      <c r="D68" s="68" t="e">
        <f>SUMIFS('Variance Analysis'!D$9:D$24,'Variance Analysis'!$B$9:$B$24,'Variance Analysis'!$B$11,'Variance Analysis'!$A$9:$A$24,'Variance Analysis'!$A$21)</f>
        <v>#REF!</v>
      </c>
      <c r="E68" s="68" t="e">
        <f>SUMIFS('Variance Analysis'!E$9:E$24,'Variance Analysis'!$B$9:$B$24,'Variance Analysis'!$B$11,'Variance Analysis'!$A$9:$A$24,'Variance Analysis'!$A$21)</f>
        <v>#REF!</v>
      </c>
      <c r="F68" s="68" t="e">
        <f>SUMIFS('Variance Analysis'!F$9:F$24,'Variance Analysis'!$B$9:$B$24,'Variance Analysis'!$B$11,'Variance Analysis'!$A$9:$A$24,'Variance Analysis'!$A$21)</f>
        <v>#REF!</v>
      </c>
      <c r="G68" s="68" t="e">
        <f>SUMIFS('Variance Analysis'!G$9:G$24,'Variance Analysis'!$B$9:$B$24,'Variance Analysis'!$B$11,'Variance Analysis'!$A$9:$A$24,'Variance Analysis'!$A$21)</f>
        <v>#REF!</v>
      </c>
      <c r="H68" s="68" t="e">
        <f>SUMIFS('Variance Analysis'!H$9:H$24,'Variance Analysis'!$B$9:$B$24,'Variance Analysis'!$B$11,'Variance Analysis'!$A$9:$A$24,'Variance Analysis'!$A$21)</f>
        <v>#REF!</v>
      </c>
      <c r="I68" s="68" t="e">
        <f>SUMIFS('Variance Analysis'!I$9:I$24,'Variance Analysis'!$B$9:$B$24,'Variance Analysis'!$B$11,'Variance Analysis'!$A$9:$A$24,'Variance Analysis'!$A$21)</f>
        <v>#REF!</v>
      </c>
      <c r="J68" s="68" t="e">
        <f>SUMIFS('Variance Analysis'!J$9:J$24,'Variance Analysis'!$B$9:$B$24,'Variance Analysis'!$B$11,'Variance Analysis'!$A$9:$A$24,'Variance Analysis'!$A$21)</f>
        <v>#REF!</v>
      </c>
      <c r="K68" s="68" t="e">
        <f>SUMIFS('Variance Analysis'!K$9:K$24,'Variance Analysis'!$B$9:$B$24,'Variance Analysis'!$B$11,'Variance Analysis'!$A$9:$A$24,'Variance Analysis'!$A$21)</f>
        <v>#REF!</v>
      </c>
      <c r="L68" s="68" t="e">
        <f>SUMIFS('Variance Analysis'!L$9:L$24,'Variance Analysis'!$B$9:$B$24,'Variance Analysis'!$B$11,'Variance Analysis'!$A$9:$A$24,'Variance Analysis'!$A$21)</f>
        <v>#REF!</v>
      </c>
      <c r="M68" s="68" t="e">
        <f>SUMIFS('Variance Analysis'!M$9:M$24,'Variance Analysis'!$B$9:$B$24,'Variance Analysis'!$B$11,'Variance Analysis'!$A$9:$A$24,'Variance Analysis'!$A$21)</f>
        <v>#REF!</v>
      </c>
      <c r="N68" s="68" t="e">
        <f>SUMIFS('Variance Analysis'!N$9:N$24,'Variance Analysis'!$B$9:$B$24,'Variance Analysis'!$B$11,'Variance Analysis'!$A$9:$A$24,'Variance Analysis'!$A$21)</f>
        <v>#REF!</v>
      </c>
      <c r="O68" s="55"/>
      <c r="P68" s="55"/>
      <c r="Q68" s="55"/>
      <c r="R68" s="55"/>
      <c r="S68" s="55"/>
      <c r="T68" s="55"/>
      <c r="U68" s="55"/>
      <c r="V68" s="55"/>
      <c r="W68" s="55"/>
      <c r="X68" s="55"/>
      <c r="Y68" s="55"/>
      <c r="Z68" s="55"/>
    </row>
    <row r="69" spans="1:26" s="33" customFormat="1" ht="13.5" customHeight="1" x14ac:dyDescent="0.2">
      <c r="A69" s="67" t="s">
        <v>13</v>
      </c>
      <c r="B69" s="67" t="s">
        <v>82</v>
      </c>
      <c r="C69" s="79" t="e">
        <f>#REF!</f>
        <v>#REF!</v>
      </c>
      <c r="D69" s="79" t="e">
        <f>#REF!</f>
        <v>#REF!</v>
      </c>
      <c r="E69" s="79" t="e">
        <f>#REF!</f>
        <v>#REF!</v>
      </c>
      <c r="F69" s="79" t="e">
        <f>#REF!</f>
        <v>#REF!</v>
      </c>
      <c r="G69" s="79" t="e">
        <f>#REF!</f>
        <v>#REF!</v>
      </c>
      <c r="H69" s="79" t="e">
        <f>#REF!</f>
        <v>#REF!</v>
      </c>
      <c r="I69" s="79" t="e">
        <f>#REF!</f>
        <v>#REF!</v>
      </c>
      <c r="J69" s="79" t="e">
        <f>#REF!</f>
        <v>#REF!</v>
      </c>
      <c r="K69" s="79" t="e">
        <f>#REF!</f>
        <v>#REF!</v>
      </c>
      <c r="L69" s="79" t="e">
        <f>#REF!</f>
        <v>#REF!</v>
      </c>
      <c r="M69" s="79" t="e">
        <f>#REF!</f>
        <v>#REF!</v>
      </c>
      <c r="N69" s="79" t="e">
        <f>#REF!</f>
        <v>#REF!</v>
      </c>
      <c r="O69" s="55"/>
      <c r="P69" s="55"/>
      <c r="Q69" s="55"/>
      <c r="R69" s="55"/>
      <c r="S69" s="55"/>
      <c r="T69" s="55"/>
      <c r="U69" s="55"/>
      <c r="V69" s="55"/>
      <c r="W69" s="55"/>
      <c r="X69" s="55"/>
      <c r="Y69" s="55"/>
      <c r="Z69" s="55"/>
    </row>
    <row r="70" spans="1:26" s="33" customFormat="1" ht="13.5" customHeight="1" x14ac:dyDescent="0.2">
      <c r="A70" s="67" t="s">
        <v>17</v>
      </c>
      <c r="B70" s="67" t="s">
        <v>82</v>
      </c>
      <c r="C70" s="79" t="e">
        <f>#REF!</f>
        <v>#REF!</v>
      </c>
      <c r="D70" s="79" t="e">
        <f>#REF!</f>
        <v>#REF!</v>
      </c>
      <c r="E70" s="79" t="e">
        <f>#REF!</f>
        <v>#REF!</v>
      </c>
      <c r="F70" s="79" t="e">
        <f>#REF!</f>
        <v>#REF!</v>
      </c>
      <c r="G70" s="79" t="e">
        <f>#REF!</f>
        <v>#REF!</v>
      </c>
      <c r="H70" s="79" t="e">
        <f>#REF!</f>
        <v>#REF!</v>
      </c>
      <c r="I70" s="79" t="e">
        <f>#REF!</f>
        <v>#REF!</v>
      </c>
      <c r="J70" s="79" t="e">
        <f>#REF!</f>
        <v>#REF!</v>
      </c>
      <c r="K70" s="79" t="e">
        <f>#REF!</f>
        <v>#REF!</v>
      </c>
      <c r="L70" s="79" t="e">
        <f>#REF!</f>
        <v>#REF!</v>
      </c>
      <c r="M70" s="79" t="e">
        <f>#REF!</f>
        <v>#REF!</v>
      </c>
      <c r="N70" s="79" t="e">
        <f>#REF!</f>
        <v>#REF!</v>
      </c>
      <c r="O70" s="55"/>
      <c r="P70" s="55"/>
      <c r="Q70" s="55"/>
      <c r="R70" s="55"/>
      <c r="S70" s="55"/>
      <c r="T70" s="55"/>
      <c r="U70" s="55"/>
      <c r="V70" s="55"/>
      <c r="W70" s="55"/>
      <c r="X70" s="55"/>
      <c r="Y70" s="55"/>
      <c r="Z70" s="55"/>
    </row>
    <row r="71" spans="1:26" s="33" customFormat="1" ht="13.5" customHeight="1" thickBot="1" x14ac:dyDescent="0.25">
      <c r="A71" s="67" t="s">
        <v>18</v>
      </c>
      <c r="B71" s="67" t="s">
        <v>82</v>
      </c>
      <c r="C71" s="79" t="e">
        <f>#REF!</f>
        <v>#REF!</v>
      </c>
      <c r="D71" s="79" t="e">
        <f>#REF!</f>
        <v>#REF!</v>
      </c>
      <c r="E71" s="79" t="e">
        <f>#REF!</f>
        <v>#REF!</v>
      </c>
      <c r="F71" s="79" t="e">
        <f>#REF!</f>
        <v>#REF!</v>
      </c>
      <c r="G71" s="79" t="e">
        <f>#REF!</f>
        <v>#REF!</v>
      </c>
      <c r="H71" s="79" t="e">
        <f>#REF!</f>
        <v>#REF!</v>
      </c>
      <c r="I71" s="79" t="e">
        <f>#REF!</f>
        <v>#REF!</v>
      </c>
      <c r="J71" s="79" t="e">
        <f>#REF!</f>
        <v>#REF!</v>
      </c>
      <c r="K71" s="79" t="e">
        <f>#REF!</f>
        <v>#REF!</v>
      </c>
      <c r="L71" s="79" t="e">
        <f>#REF!</f>
        <v>#REF!</v>
      </c>
      <c r="M71" s="79" t="e">
        <f>#REF!</f>
        <v>#REF!</v>
      </c>
      <c r="N71" s="79" t="e">
        <f>#REF!</f>
        <v>#REF!</v>
      </c>
      <c r="O71" s="55"/>
      <c r="P71" s="55"/>
      <c r="Q71" s="55"/>
      <c r="R71" s="55"/>
      <c r="S71" s="55"/>
      <c r="T71" s="55"/>
      <c r="U71" s="55"/>
      <c r="V71" s="55"/>
      <c r="W71" s="55"/>
      <c r="X71" s="55"/>
      <c r="Y71" s="55"/>
      <c r="Z71" s="55"/>
    </row>
    <row r="72" spans="1:26" s="17" customFormat="1" ht="13.5" customHeight="1" thickTop="1" thickBot="1" x14ac:dyDescent="0.25">
      <c r="A72" s="10" t="s">
        <v>40</v>
      </c>
      <c r="B72" s="11" t="s">
        <v>37</v>
      </c>
      <c r="C72" s="12" t="e">
        <f>SUM($C$66:C68)/(SUM($C$69:C71)*1000)</f>
        <v>#REF!</v>
      </c>
      <c r="D72" s="12" t="e">
        <f>SUM($C$66:D68)/(SUM($C$69:D71)*1000)</f>
        <v>#REF!</v>
      </c>
      <c r="E72" s="12" t="e">
        <f>SUM($C$66:E68)/(SUM($C$69:E71)*1000)</f>
        <v>#REF!</v>
      </c>
      <c r="F72" s="12" t="e">
        <f>SUM($C$66:F68)/(SUM($C$69:F71)*1000)</f>
        <v>#REF!</v>
      </c>
      <c r="G72" s="12" t="e">
        <f>SUM($C$66:G68)/(SUM($C$69:G71)*1000)</f>
        <v>#REF!</v>
      </c>
      <c r="H72" s="12" t="e">
        <f>SUM($C$66:H68)/(SUM($C$69:H71)*1000)</f>
        <v>#REF!</v>
      </c>
      <c r="I72" s="12" t="e">
        <f>SUM($C$66:I68)/(SUM($C$69:I71)*1000)</f>
        <v>#REF!</v>
      </c>
      <c r="J72" s="12" t="e">
        <f>SUM($C$66:J68)/(SUM($C$69:J71)*1000)</f>
        <v>#REF!</v>
      </c>
      <c r="K72" s="12" t="e">
        <f>SUM($C$66:K68)/(SUM($C$69:K71)*1000)</f>
        <v>#REF!</v>
      </c>
      <c r="L72" s="12" t="e">
        <f>SUM($C$66:L68)/(SUM($C$69:L71)*1000)</f>
        <v>#REF!</v>
      </c>
      <c r="M72" s="12" t="e">
        <f>SUM($C$66:M68)/(SUM($C$69:M71)*1000)</f>
        <v>#REF!</v>
      </c>
      <c r="N72" s="12" t="e">
        <f>SUM($C$66:N68)/(SUM($C$69:N71)*1000)</f>
        <v>#REF!</v>
      </c>
      <c r="O72" s="16"/>
      <c r="P72" s="16"/>
      <c r="Q72" s="16"/>
      <c r="R72" s="16"/>
      <c r="S72" s="16"/>
      <c r="T72" s="16"/>
      <c r="U72" s="16"/>
      <c r="V72" s="16"/>
      <c r="W72" s="16"/>
      <c r="X72" s="16"/>
      <c r="Y72" s="16"/>
      <c r="Z72" s="16"/>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43" customFormat="1" ht="40" customHeight="1" x14ac:dyDescent="0.25">
      <c r="A74" s="76" t="s">
        <v>79</v>
      </c>
      <c r="B74" s="77"/>
      <c r="C74" s="78"/>
      <c r="D74" s="78"/>
      <c r="E74" s="78"/>
      <c r="F74" s="78"/>
      <c r="G74" s="78"/>
      <c r="H74" s="78"/>
      <c r="I74" s="78"/>
      <c r="J74" s="78"/>
      <c r="K74" s="78"/>
      <c r="L74" s="78"/>
      <c r="M74" s="78"/>
      <c r="N74" s="7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baseColWidth="10" defaultColWidth="14.5" defaultRowHeight="15" customHeight="1" x14ac:dyDescent="0.2"/>
  <cols>
    <col min="1" max="1" width="28.33203125" customWidth="1"/>
    <col min="2" max="2" width="16.1640625" customWidth="1"/>
    <col min="3" max="14" width="15.1640625" customWidth="1"/>
    <col min="15" max="26" width="8.6640625" customWidth="1"/>
  </cols>
  <sheetData>
    <row r="1" spans="1:20" s="59" customFormat="1" ht="148" customHeight="1" x14ac:dyDescent="0.25">
      <c r="A1" s="226" t="s">
        <v>62</v>
      </c>
      <c r="B1" s="221"/>
      <c r="C1" s="221"/>
      <c r="D1" s="221"/>
      <c r="E1" s="221"/>
      <c r="F1" s="221"/>
      <c r="G1" s="221"/>
      <c r="H1" s="221"/>
      <c r="I1" s="221"/>
      <c r="J1" s="221"/>
      <c r="K1" s="221"/>
      <c r="L1" s="221"/>
      <c r="M1" s="221"/>
      <c r="N1" s="221"/>
      <c r="O1" s="221"/>
      <c r="P1" s="221"/>
      <c r="Q1" s="221"/>
      <c r="R1" s="221"/>
      <c r="S1" s="221"/>
      <c r="T1" s="221"/>
    </row>
    <row r="2" spans="1:20" s="59" customFormat="1" ht="41.25" customHeight="1" x14ac:dyDescent="0.2">
      <c r="A2" s="58" t="s">
        <v>41</v>
      </c>
    </row>
    <row r="3" spans="1:20" s="59" customFormat="1" ht="20.25" customHeight="1" x14ac:dyDescent="0.2">
      <c r="A3" s="58"/>
    </row>
    <row r="4" spans="1:20" s="59" customFormat="1" ht="21" customHeight="1" x14ac:dyDescent="0.2">
      <c r="A4" s="58" t="s">
        <v>69</v>
      </c>
    </row>
    <row r="5" spans="1:20" s="59" customFormat="1" ht="22" customHeight="1" x14ac:dyDescent="0.2">
      <c r="A5" s="58" t="s">
        <v>51</v>
      </c>
    </row>
    <row r="6" spans="1:20" s="29" customFormat="1" ht="14.25" customHeight="1" x14ac:dyDescent="0.2">
      <c r="A6" s="30" t="s">
        <v>39</v>
      </c>
      <c r="B6" s="30" t="s">
        <v>31</v>
      </c>
      <c r="C6" s="31" t="s">
        <v>1</v>
      </c>
      <c r="D6" s="31" t="s">
        <v>2</v>
      </c>
      <c r="E6" s="31" t="s">
        <v>3</v>
      </c>
      <c r="F6" s="31" t="s">
        <v>4</v>
      </c>
      <c r="G6" s="31" t="s">
        <v>5</v>
      </c>
      <c r="H6" s="31" t="s">
        <v>6</v>
      </c>
      <c r="I6" s="31" t="s">
        <v>7</v>
      </c>
      <c r="J6" s="31" t="s">
        <v>8</v>
      </c>
      <c r="K6" s="31" t="s">
        <v>9</v>
      </c>
      <c r="L6" s="31" t="s">
        <v>10</v>
      </c>
      <c r="M6" s="31" t="s">
        <v>11</v>
      </c>
      <c r="N6" s="31" t="s">
        <v>12</v>
      </c>
    </row>
    <row r="7" spans="1:20" s="25" customFormat="1" ht="14.25" customHeight="1" x14ac:dyDescent="0.2">
      <c r="A7" s="67" t="s">
        <v>65</v>
      </c>
      <c r="B7" s="67" t="s">
        <v>33</v>
      </c>
      <c r="C7" s="68" t="e">
        <f>SUMIFS('Variance Analysis'!C$30:C$45,'Variance Analysis'!$B$30:$B$45,'Variance Analysis'!$B$33,'Variance Analysis'!$A$30:$A$45,'Variance Analysis'!$A$33)</f>
        <v>#REF!</v>
      </c>
      <c r="D7" s="68" t="e">
        <f>SUMIFS('Variance Analysis'!D$30:D$45,'Variance Analysis'!$B$30:$B$45,'Variance Analysis'!$B$33,'Variance Analysis'!$A$30:$A$45,'Variance Analysis'!$A$33)</f>
        <v>#REF!</v>
      </c>
      <c r="E7" s="68" t="e">
        <f>SUMIFS('Variance Analysis'!E$30:E$45,'Variance Analysis'!$B$30:$B$45,'Variance Analysis'!$B$33,'Variance Analysis'!$A$30:$A$45,'Variance Analysis'!$A$33)</f>
        <v>#REF!</v>
      </c>
      <c r="F7" s="68" t="e">
        <f>SUMIFS('Variance Analysis'!F$30:F$45,'Variance Analysis'!$B$30:$B$45,'Variance Analysis'!$B$33,'Variance Analysis'!$A$30:$A$45,'Variance Analysis'!$A$33)</f>
        <v>#REF!</v>
      </c>
      <c r="G7" s="68" t="e">
        <f>SUMIFS('Variance Analysis'!G$30:G$45,'Variance Analysis'!$B$30:$B$45,'Variance Analysis'!$B$33,'Variance Analysis'!$A$30:$A$45,'Variance Analysis'!$A$33)</f>
        <v>#REF!</v>
      </c>
      <c r="H7" s="68" t="e">
        <f>SUMIFS('Variance Analysis'!H$30:H$45,'Variance Analysis'!$B$30:$B$45,'Variance Analysis'!$B$33,'Variance Analysis'!$A$30:$A$45,'Variance Analysis'!$A$33)</f>
        <v>#REF!</v>
      </c>
      <c r="I7" s="68" t="e">
        <f>SUMIFS('Variance Analysis'!I$30:I$45,'Variance Analysis'!$B$30:$B$45,'Variance Analysis'!$B$33,'Variance Analysis'!$A$30:$A$45,'Variance Analysis'!$A$33)</f>
        <v>#REF!</v>
      </c>
      <c r="J7" s="68" t="e">
        <f>SUMIFS('Variance Analysis'!J$30:J$45,'Variance Analysis'!$B$30:$B$45,'Variance Analysis'!$B$33,'Variance Analysis'!$A$30:$A$45,'Variance Analysis'!$A$33)</f>
        <v>#REF!</v>
      </c>
      <c r="K7" s="68" t="e">
        <f>SUMIFS('Variance Analysis'!K$30:K$45,'Variance Analysis'!$B$30:$B$45,'Variance Analysis'!$B$33,'Variance Analysis'!$A$30:$A$45,'Variance Analysis'!$A$33)</f>
        <v>#REF!</v>
      </c>
      <c r="L7" s="68" t="e">
        <f>SUMIFS('Variance Analysis'!L$30:L$45,'Variance Analysis'!$B$30:$B$45,'Variance Analysis'!$B$33,'Variance Analysis'!$A$30:$A$45,'Variance Analysis'!$A$33)</f>
        <v>#REF!</v>
      </c>
      <c r="M7" s="68" t="e">
        <f>SUMIFS('Variance Analysis'!M$30:M$45,'Variance Analysis'!$B$30:$B$45,'Variance Analysis'!$B$33,'Variance Analysis'!$A$30:$A$45,'Variance Analysis'!$A$33)</f>
        <v>#REF!</v>
      </c>
      <c r="N7" s="68" t="e">
        <f>SUMIFS('Variance Analysis'!N$30:N$45,'Variance Analysis'!$B$30:$B$45,'Variance Analysis'!$B$33,'Variance Analysis'!$A$30:$A$45,'Variance Analysis'!$A$33)</f>
        <v>#REF!</v>
      </c>
    </row>
    <row r="8" spans="1:20" s="25" customFormat="1" ht="14.25" customHeight="1" x14ac:dyDescent="0.2">
      <c r="A8" s="67" t="s">
        <v>66</v>
      </c>
      <c r="B8" s="67" t="s">
        <v>33</v>
      </c>
      <c r="C8" s="68" t="e">
        <f>SUMIFS('Variance Analysis'!C$30:C$45,'Variance Analysis'!$B$30:$B$45,'Variance Analysis'!$B$31,'Variance Analysis'!$A$30:$A$45,'Variance Analysis'!$A$33)</f>
        <v>#REF!</v>
      </c>
      <c r="D8" s="68" t="e">
        <f>SUMIFS('Variance Analysis'!D$30:D$45,'Variance Analysis'!$B$30:$B$45,'Variance Analysis'!$B$31,'Variance Analysis'!$A$30:$A$45,'Variance Analysis'!$A$33)</f>
        <v>#REF!</v>
      </c>
      <c r="E8" s="68" t="e">
        <f>SUMIFS('Variance Analysis'!E$30:E$45,'Variance Analysis'!$B$30:$B$45,'Variance Analysis'!$B$31,'Variance Analysis'!$A$30:$A$45,'Variance Analysis'!$A$33)</f>
        <v>#REF!</v>
      </c>
      <c r="F8" s="68" t="e">
        <f>SUMIFS('Variance Analysis'!F$30:F$45,'Variance Analysis'!$B$30:$B$45,'Variance Analysis'!$B$31,'Variance Analysis'!$A$30:$A$45,'Variance Analysis'!$A$33)</f>
        <v>#REF!</v>
      </c>
      <c r="G8" s="68" t="e">
        <f>SUMIFS('Variance Analysis'!G$30:G$45,'Variance Analysis'!$B$30:$B$45,'Variance Analysis'!$B$31,'Variance Analysis'!$A$30:$A$45,'Variance Analysis'!$A$33)</f>
        <v>#REF!</v>
      </c>
      <c r="H8" s="68" t="e">
        <f>SUMIFS('Variance Analysis'!H$30:H$45,'Variance Analysis'!$B$30:$B$45,'Variance Analysis'!$B$31,'Variance Analysis'!$A$30:$A$45,'Variance Analysis'!$A$33)</f>
        <v>#REF!</v>
      </c>
      <c r="I8" s="68" t="e">
        <f>SUMIFS('Variance Analysis'!I$30:I$45,'Variance Analysis'!$B$30:$B$45,'Variance Analysis'!$B$31,'Variance Analysis'!$A$30:$A$45,'Variance Analysis'!$A$33)</f>
        <v>#REF!</v>
      </c>
      <c r="J8" s="68" t="e">
        <f>SUMIFS('Variance Analysis'!J$30:J$45,'Variance Analysis'!$B$30:$B$45,'Variance Analysis'!$B$31,'Variance Analysis'!$A$30:$A$45,'Variance Analysis'!$A$33)</f>
        <v>#REF!</v>
      </c>
      <c r="K8" s="68" t="e">
        <f>SUMIFS('Variance Analysis'!K$30:K$45,'Variance Analysis'!$B$30:$B$45,'Variance Analysis'!$B$31,'Variance Analysis'!$A$30:$A$45,'Variance Analysis'!$A$33)</f>
        <v>#REF!</v>
      </c>
      <c r="L8" s="68" t="e">
        <f>SUMIFS('Variance Analysis'!L$30:L$45,'Variance Analysis'!$B$30:$B$45,'Variance Analysis'!$B$31,'Variance Analysis'!$A$30:$A$45,'Variance Analysis'!$A$33)</f>
        <v>#REF!</v>
      </c>
      <c r="M8" s="68" t="e">
        <f>SUMIFS('Variance Analysis'!M$30:M$45,'Variance Analysis'!$B$30:$B$45,'Variance Analysis'!$B$31,'Variance Analysis'!$A$30:$A$45,'Variance Analysis'!$A$33)</f>
        <v>#REF!</v>
      </c>
      <c r="N8" s="68" t="e">
        <f>SUMIFS('Variance Analysis'!N$30:N$45,'Variance Analysis'!$B$30:$B$45,'Variance Analysis'!$B$31,'Variance Analysis'!$A$30:$A$45,'Variance Analysis'!$A$33)</f>
        <v>#REF!</v>
      </c>
    </row>
    <row r="9" spans="1:20" s="25" customFormat="1" ht="14.25" customHeight="1" x14ac:dyDescent="0.2">
      <c r="A9" s="67" t="s">
        <v>67</v>
      </c>
      <c r="B9" s="67" t="s">
        <v>33</v>
      </c>
      <c r="C9" s="68" t="e">
        <f>SUMIFS('Variance Analysis'!C$30:C$45,'Variance Analysis'!$B$30:$B$45,'Variance Analysis'!$B$32,'Variance Analysis'!$A$30:$A$45,'Variance Analysis'!$A$33)</f>
        <v>#REF!</v>
      </c>
      <c r="D9" s="68" t="e">
        <f>SUMIFS('Variance Analysis'!D$30:D$45,'Variance Analysis'!$B$30:$B$45,'Variance Analysis'!$B$32,'Variance Analysis'!$A$30:$A$45,'Variance Analysis'!$A$33)</f>
        <v>#REF!</v>
      </c>
      <c r="E9" s="68" t="e">
        <f>SUMIFS('Variance Analysis'!E$30:E$45,'Variance Analysis'!$B$30:$B$45,'Variance Analysis'!$B$32,'Variance Analysis'!$A$30:$A$45,'Variance Analysis'!$A$33)</f>
        <v>#REF!</v>
      </c>
      <c r="F9" s="68" t="e">
        <f>SUMIFS('Variance Analysis'!F$30:F$45,'Variance Analysis'!$B$30:$B$45,'Variance Analysis'!$B$32,'Variance Analysis'!$A$30:$A$45,'Variance Analysis'!$A$33)</f>
        <v>#REF!</v>
      </c>
      <c r="G9" s="68" t="e">
        <f>SUMIFS('Variance Analysis'!G$30:G$45,'Variance Analysis'!$B$30:$B$45,'Variance Analysis'!$B$32,'Variance Analysis'!$A$30:$A$45,'Variance Analysis'!$A$33)</f>
        <v>#REF!</v>
      </c>
      <c r="H9" s="68" t="e">
        <f>SUMIFS('Variance Analysis'!H$30:H$45,'Variance Analysis'!$B$30:$B$45,'Variance Analysis'!$B$32,'Variance Analysis'!$A$30:$A$45,'Variance Analysis'!$A$33)</f>
        <v>#REF!</v>
      </c>
      <c r="I9" s="68" t="e">
        <f>SUMIFS('Variance Analysis'!I$30:I$45,'Variance Analysis'!$B$30:$B$45,'Variance Analysis'!$B$32,'Variance Analysis'!$A$30:$A$45,'Variance Analysis'!$A$33)</f>
        <v>#REF!</v>
      </c>
      <c r="J9" s="68" t="e">
        <f>SUMIFS('Variance Analysis'!J$30:J$45,'Variance Analysis'!$B$30:$B$45,'Variance Analysis'!$B$32,'Variance Analysis'!$A$30:$A$45,'Variance Analysis'!$A$33)</f>
        <v>#REF!</v>
      </c>
      <c r="K9" s="68" t="e">
        <f>SUMIFS('Variance Analysis'!K$30:K$45,'Variance Analysis'!$B$30:$B$45,'Variance Analysis'!$B$32,'Variance Analysis'!$A$30:$A$45,'Variance Analysis'!$A$33)</f>
        <v>#REF!</v>
      </c>
      <c r="L9" s="68" t="e">
        <f>SUMIFS('Variance Analysis'!L$30:L$45,'Variance Analysis'!$B$30:$B$45,'Variance Analysis'!$B$32,'Variance Analysis'!$A$30:$A$45,'Variance Analysis'!$A$33)</f>
        <v>#REF!</v>
      </c>
      <c r="M9" s="68" t="e">
        <f>SUMIFS('Variance Analysis'!M$30:M$45,'Variance Analysis'!$B$30:$B$45,'Variance Analysis'!$B$32,'Variance Analysis'!$A$30:$A$45,'Variance Analysis'!$A$33)</f>
        <v>#REF!</v>
      </c>
      <c r="N9" s="68" t="e">
        <f>SUMIFS('Variance Analysis'!N$30:N$45,'Variance Analysis'!$B$30:$B$45,'Variance Analysis'!$B$32,'Variance Analysis'!$A$30:$A$45,'Variance Analysis'!$A$33)</f>
        <v>#REF!</v>
      </c>
    </row>
    <row r="10" spans="1:20" s="25" customFormat="1" ht="14.25" customHeight="1" thickBot="1" x14ac:dyDescent="0.25">
      <c r="A10" s="32" t="s">
        <v>22</v>
      </c>
      <c r="B10" s="32" t="s">
        <v>33</v>
      </c>
      <c r="C10" s="68" t="e">
        <f>SUMIFS('Variance Analysis'!C$30:C$45,'Variance Analysis'!$B$30:$B$45,'Variance Analysis'!$B$30,'Variance Analysis'!$A$30:$A$45,'Variance Analysis'!$A$33)</f>
        <v>#REF!</v>
      </c>
      <c r="D10" s="68" t="e">
        <f>SUMIFS('Variance Analysis'!D$30:D$45,'Variance Analysis'!$B$30:$B$45,'Variance Analysis'!$B$30,'Variance Analysis'!$A$30:$A$45,'Variance Analysis'!$A$33)</f>
        <v>#REF!</v>
      </c>
      <c r="E10" s="68" t="e">
        <f>SUMIFS('Variance Analysis'!E$30:E$45,'Variance Analysis'!$B$30:$B$45,'Variance Analysis'!$B$30,'Variance Analysis'!$A$30:$A$45,'Variance Analysis'!$A$33)</f>
        <v>#REF!</v>
      </c>
      <c r="F10" s="68" t="e">
        <f>SUMIFS('Variance Analysis'!F$30:F$45,'Variance Analysis'!$B$30:$B$45,'Variance Analysis'!$B$30,'Variance Analysis'!$A$30:$A$45,'Variance Analysis'!$A$33)</f>
        <v>#REF!</v>
      </c>
      <c r="G10" s="68" t="e">
        <f>SUMIFS('Variance Analysis'!G$30:G$45,'Variance Analysis'!$B$30:$B$45,'Variance Analysis'!$B$30,'Variance Analysis'!$A$30:$A$45,'Variance Analysis'!$A$33)</f>
        <v>#REF!</v>
      </c>
      <c r="H10" s="68" t="e">
        <f>SUMIFS('Variance Analysis'!H$30:H$45,'Variance Analysis'!$B$30:$B$45,'Variance Analysis'!$B$30,'Variance Analysis'!$A$30:$A$45,'Variance Analysis'!$A$33)</f>
        <v>#REF!</v>
      </c>
      <c r="I10" s="68" t="e">
        <f>SUMIFS('Variance Analysis'!I$30:I$45,'Variance Analysis'!$B$30:$B$45,'Variance Analysis'!$B$30,'Variance Analysis'!$A$30:$A$45,'Variance Analysis'!$A$33)</f>
        <v>#REF!</v>
      </c>
      <c r="J10" s="68" t="e">
        <f>SUMIFS('Variance Analysis'!J$30:J$45,'Variance Analysis'!$B$30:$B$45,'Variance Analysis'!$B$30,'Variance Analysis'!$A$30:$A$45,'Variance Analysis'!$A$33)</f>
        <v>#REF!</v>
      </c>
      <c r="K10" s="68" t="e">
        <f>SUMIFS('Variance Analysis'!K$30:K$45,'Variance Analysis'!$B$30:$B$45,'Variance Analysis'!$B$30,'Variance Analysis'!$A$30:$A$45,'Variance Analysis'!$A$33)</f>
        <v>#REF!</v>
      </c>
      <c r="L10" s="68" t="e">
        <f>SUMIFS('Variance Analysis'!L$30:L$45,'Variance Analysis'!$B$30:$B$45,'Variance Analysis'!$B$30,'Variance Analysis'!$A$30:$A$45,'Variance Analysis'!$A$33)</f>
        <v>#REF!</v>
      </c>
      <c r="M10" s="68" t="e">
        <f>SUMIFS('Variance Analysis'!M$30:M$45,'Variance Analysis'!$B$30:$B$45,'Variance Analysis'!$B$30,'Variance Analysis'!$A$30:$A$45,'Variance Analysis'!$A$33)</f>
        <v>#REF!</v>
      </c>
      <c r="N10" s="68" t="e">
        <f>SUMIFS('Variance Analysis'!N$30:N$45,'Variance Analysis'!$B$30:$B$45,'Variance Analysis'!$B$30,'Variance Analysis'!$A$30:$A$45,'Variance Analysis'!$A$33)</f>
        <v>#REF!</v>
      </c>
    </row>
    <row r="11" spans="1:20" ht="14.25" customHeight="1" thickTop="1" thickBot="1" x14ac:dyDescent="0.25">
      <c r="A11" s="10" t="s">
        <v>15</v>
      </c>
      <c r="B11" s="11" t="s">
        <v>33</v>
      </c>
      <c r="C11" s="12" t="e">
        <f>ABS(C10)-SUM(C7:C9)</f>
        <v>#REF!</v>
      </c>
      <c r="D11" s="12" t="e">
        <f t="shared" ref="D11:N11" si="0">ABS(D10)-SUM(D7:D9)</f>
        <v>#REF!</v>
      </c>
      <c r="E11" s="12" t="e">
        <f t="shared" si="0"/>
        <v>#REF!</v>
      </c>
      <c r="F11" s="12" t="e">
        <f t="shared" si="0"/>
        <v>#REF!</v>
      </c>
      <c r="G11" s="12" t="e">
        <f t="shared" si="0"/>
        <v>#REF!</v>
      </c>
      <c r="H11" s="12" t="e">
        <f t="shared" si="0"/>
        <v>#REF!</v>
      </c>
      <c r="I11" s="12" t="e">
        <f t="shared" si="0"/>
        <v>#REF!</v>
      </c>
      <c r="J11" s="12" t="e">
        <f t="shared" si="0"/>
        <v>#REF!</v>
      </c>
      <c r="K11" s="12" t="e">
        <f t="shared" si="0"/>
        <v>#REF!</v>
      </c>
      <c r="L11" s="12" t="e">
        <f t="shared" si="0"/>
        <v>#REF!</v>
      </c>
      <c r="M11" s="12" t="e">
        <f t="shared" si="0"/>
        <v>#REF!</v>
      </c>
      <c r="N11" s="12" t="e">
        <f t="shared" si="0"/>
        <v>#REF!</v>
      </c>
    </row>
    <row r="12" spans="1:20" s="39" customFormat="1" ht="26.5" customHeight="1" x14ac:dyDescent="0.2">
      <c r="A12" s="66" t="s">
        <v>64</v>
      </c>
      <c r="B12" s="64"/>
      <c r="C12" s="65"/>
      <c r="D12" s="65"/>
      <c r="E12" s="65"/>
      <c r="F12" s="65"/>
      <c r="G12" s="65"/>
      <c r="H12" s="65"/>
      <c r="I12" s="65"/>
      <c r="J12" s="65"/>
      <c r="K12" s="65"/>
      <c r="L12" s="65"/>
      <c r="M12" s="65"/>
      <c r="N12" s="65"/>
    </row>
    <row r="13" spans="1:20" s="38" customFormat="1" ht="14.25" customHeight="1" x14ac:dyDescent="0.2">
      <c r="A13" s="30" t="s">
        <v>39</v>
      </c>
      <c r="B13" s="30" t="s">
        <v>31</v>
      </c>
      <c r="C13" s="71" t="s">
        <v>1</v>
      </c>
      <c r="D13" s="71" t="s">
        <v>2</v>
      </c>
      <c r="E13" s="71" t="s">
        <v>3</v>
      </c>
      <c r="F13" s="71" t="s">
        <v>4</v>
      </c>
      <c r="G13" s="71" t="s">
        <v>5</v>
      </c>
      <c r="H13" s="71" t="s">
        <v>6</v>
      </c>
      <c r="I13" s="71" t="s">
        <v>7</v>
      </c>
      <c r="J13" s="71" t="s">
        <v>8</v>
      </c>
      <c r="K13" s="71" t="s">
        <v>9</v>
      </c>
      <c r="L13" s="71" t="s">
        <v>10</v>
      </c>
      <c r="M13" s="71" t="s">
        <v>11</v>
      </c>
      <c r="N13" s="71" t="s">
        <v>12</v>
      </c>
    </row>
    <row r="14" spans="1:20" s="25" customFormat="1" ht="14.25" customHeight="1" x14ac:dyDescent="0.2">
      <c r="A14" s="67" t="s">
        <v>65</v>
      </c>
      <c r="B14" s="67" t="s">
        <v>33</v>
      </c>
      <c r="C14" s="68" t="e">
        <f>SUMIFS('Variance Analysis'!C$30:C$45,'Variance Analysis'!$B$30:$B$45,'Variance Analysis'!$B$33,'Variance Analysis'!$A$30:$A$45,'Variance Analysis'!$A$34)</f>
        <v>#REF!</v>
      </c>
      <c r="D14" s="68" t="e">
        <f>SUMIFS('Variance Analysis'!D$30:D$45,'Variance Analysis'!$B$30:$B$45,'Variance Analysis'!$B$33,'Variance Analysis'!$A$30:$A$45,'Variance Analysis'!$A$34)</f>
        <v>#REF!</v>
      </c>
      <c r="E14" s="68" t="e">
        <f>SUMIFS('Variance Analysis'!E$30:E$45,'Variance Analysis'!$B$30:$B$45,'Variance Analysis'!$B$33,'Variance Analysis'!$A$30:$A$45,'Variance Analysis'!$A$34)</f>
        <v>#REF!</v>
      </c>
      <c r="F14" s="68" t="e">
        <f>SUMIFS('Variance Analysis'!F$30:F$45,'Variance Analysis'!$B$30:$B$45,'Variance Analysis'!$B$33,'Variance Analysis'!$A$30:$A$45,'Variance Analysis'!$A$34)</f>
        <v>#REF!</v>
      </c>
      <c r="G14" s="68" t="e">
        <f>SUMIFS('Variance Analysis'!G$30:G$45,'Variance Analysis'!$B$30:$B$45,'Variance Analysis'!$B$33,'Variance Analysis'!$A$30:$A$45,'Variance Analysis'!$A$34)</f>
        <v>#REF!</v>
      </c>
      <c r="H14" s="68" t="e">
        <f>SUMIFS('Variance Analysis'!H$30:H$45,'Variance Analysis'!$B$30:$B$45,'Variance Analysis'!$B$33,'Variance Analysis'!$A$30:$A$45,'Variance Analysis'!$A$34)</f>
        <v>#REF!</v>
      </c>
      <c r="I14" s="68" t="e">
        <f>SUMIFS('Variance Analysis'!I$30:I$45,'Variance Analysis'!$B$30:$B$45,'Variance Analysis'!$B$33,'Variance Analysis'!$A$30:$A$45,'Variance Analysis'!$A$34)</f>
        <v>#REF!</v>
      </c>
      <c r="J14" s="68" t="e">
        <f>SUMIFS('Variance Analysis'!J$30:J$45,'Variance Analysis'!$B$30:$B$45,'Variance Analysis'!$B$33,'Variance Analysis'!$A$30:$A$45,'Variance Analysis'!$A$34)</f>
        <v>#REF!</v>
      </c>
      <c r="K14" s="68" t="e">
        <f>SUMIFS('Variance Analysis'!K$30:K$45,'Variance Analysis'!$B$30:$B$45,'Variance Analysis'!$B$33,'Variance Analysis'!$A$30:$A$45,'Variance Analysis'!$A$34)</f>
        <v>#REF!</v>
      </c>
      <c r="L14" s="68" t="e">
        <f>SUMIFS('Variance Analysis'!L$30:L$45,'Variance Analysis'!$B$30:$B$45,'Variance Analysis'!$B$33,'Variance Analysis'!$A$30:$A$45,'Variance Analysis'!$A$34)</f>
        <v>#REF!</v>
      </c>
      <c r="M14" s="68" t="e">
        <f>SUMIFS('Variance Analysis'!M$30:M$45,'Variance Analysis'!$B$30:$B$45,'Variance Analysis'!$B$33,'Variance Analysis'!$A$30:$A$45,'Variance Analysis'!$A$34)</f>
        <v>#REF!</v>
      </c>
      <c r="N14" s="68" t="e">
        <f>SUMIFS('Variance Analysis'!N$30:N$45,'Variance Analysis'!$B$30:$B$45,'Variance Analysis'!$B$33,'Variance Analysis'!$A$30:$A$45,'Variance Analysis'!$A$34)</f>
        <v>#REF!</v>
      </c>
    </row>
    <row r="15" spans="1:20" s="25" customFormat="1" ht="14.25" customHeight="1" x14ac:dyDescent="0.2">
      <c r="A15" s="67" t="s">
        <v>66</v>
      </c>
      <c r="B15" s="67" t="s">
        <v>33</v>
      </c>
      <c r="C15" s="68" t="e">
        <f>SUMIFS('Variance Analysis'!C$30:C$45,'Variance Analysis'!$B$30:$B$45,'Variance Analysis'!$B$31,'Variance Analysis'!$A$30:$A$45,'Variance Analysis'!$A$34)</f>
        <v>#REF!</v>
      </c>
      <c r="D15" s="68" t="e">
        <f>SUMIFS('Variance Analysis'!D$30:D$45,'Variance Analysis'!$B$30:$B$45,'Variance Analysis'!$B$31,'Variance Analysis'!$A$30:$A$45,'Variance Analysis'!$A$34)</f>
        <v>#REF!</v>
      </c>
      <c r="E15" s="68" t="e">
        <f>SUMIFS('Variance Analysis'!E$30:E$45,'Variance Analysis'!$B$30:$B$45,'Variance Analysis'!$B$31,'Variance Analysis'!$A$30:$A$45,'Variance Analysis'!$A$34)</f>
        <v>#REF!</v>
      </c>
      <c r="F15" s="68" t="e">
        <f>SUMIFS('Variance Analysis'!F$30:F$45,'Variance Analysis'!$B$30:$B$45,'Variance Analysis'!$B$31,'Variance Analysis'!$A$30:$A$45,'Variance Analysis'!$A$34)</f>
        <v>#REF!</v>
      </c>
      <c r="G15" s="68" t="e">
        <f>SUMIFS('Variance Analysis'!G$30:G$45,'Variance Analysis'!$B$30:$B$45,'Variance Analysis'!$B$31,'Variance Analysis'!$A$30:$A$45,'Variance Analysis'!$A$34)</f>
        <v>#REF!</v>
      </c>
      <c r="H15" s="68" t="e">
        <f>SUMIFS('Variance Analysis'!H$30:H$45,'Variance Analysis'!$B$30:$B$45,'Variance Analysis'!$B$31,'Variance Analysis'!$A$30:$A$45,'Variance Analysis'!$A$34)</f>
        <v>#REF!</v>
      </c>
      <c r="I15" s="68" t="e">
        <f>SUMIFS('Variance Analysis'!I$30:I$45,'Variance Analysis'!$B$30:$B$45,'Variance Analysis'!$B$31,'Variance Analysis'!$A$30:$A$45,'Variance Analysis'!$A$34)</f>
        <v>#REF!</v>
      </c>
      <c r="J15" s="68" t="e">
        <f>SUMIFS('Variance Analysis'!J$30:J$45,'Variance Analysis'!$B$30:$B$45,'Variance Analysis'!$B$31,'Variance Analysis'!$A$30:$A$45,'Variance Analysis'!$A$34)</f>
        <v>#REF!</v>
      </c>
      <c r="K15" s="68" t="e">
        <f>SUMIFS('Variance Analysis'!K$30:K$45,'Variance Analysis'!$B$30:$B$45,'Variance Analysis'!$B$31,'Variance Analysis'!$A$30:$A$45,'Variance Analysis'!$A$34)</f>
        <v>#REF!</v>
      </c>
      <c r="L15" s="68" t="e">
        <f>SUMIFS('Variance Analysis'!L$30:L$45,'Variance Analysis'!$B$30:$B$45,'Variance Analysis'!$B$31,'Variance Analysis'!$A$30:$A$45,'Variance Analysis'!$A$34)</f>
        <v>#REF!</v>
      </c>
      <c r="M15" s="68" t="e">
        <f>SUMIFS('Variance Analysis'!M$30:M$45,'Variance Analysis'!$B$30:$B$45,'Variance Analysis'!$B$31,'Variance Analysis'!$A$30:$A$45,'Variance Analysis'!$A$34)</f>
        <v>#REF!</v>
      </c>
      <c r="N15" s="68" t="e">
        <f>SUMIFS('Variance Analysis'!N$30:N$45,'Variance Analysis'!$B$30:$B$45,'Variance Analysis'!$B$31,'Variance Analysis'!$A$30:$A$45,'Variance Analysis'!$A$34)</f>
        <v>#REF!</v>
      </c>
    </row>
    <row r="16" spans="1:20" s="25" customFormat="1" ht="14.25" customHeight="1" x14ac:dyDescent="0.2">
      <c r="A16" s="67" t="s">
        <v>67</v>
      </c>
      <c r="B16" s="67" t="s">
        <v>33</v>
      </c>
      <c r="C16" s="68" t="e">
        <f>SUMIFS('Variance Analysis'!C$30:C$45,'Variance Analysis'!$B$30:$B$45,'Variance Analysis'!$B$32,'Variance Analysis'!$A$30:$A$45,'Variance Analysis'!$A$34)</f>
        <v>#REF!</v>
      </c>
      <c r="D16" s="68" t="e">
        <f>SUMIFS('Variance Analysis'!D$30:D$45,'Variance Analysis'!$B$30:$B$45,'Variance Analysis'!$B$32,'Variance Analysis'!$A$30:$A$45,'Variance Analysis'!$A$34)</f>
        <v>#REF!</v>
      </c>
      <c r="E16" s="68" t="e">
        <f>SUMIFS('Variance Analysis'!E$30:E$45,'Variance Analysis'!$B$30:$B$45,'Variance Analysis'!$B$32,'Variance Analysis'!$A$30:$A$45,'Variance Analysis'!$A$34)</f>
        <v>#REF!</v>
      </c>
      <c r="F16" s="68" t="e">
        <f>SUMIFS('Variance Analysis'!F$30:F$45,'Variance Analysis'!$B$30:$B$45,'Variance Analysis'!$B$32,'Variance Analysis'!$A$30:$A$45,'Variance Analysis'!$A$34)</f>
        <v>#REF!</v>
      </c>
      <c r="G16" s="68" t="e">
        <f>SUMIFS('Variance Analysis'!G$30:G$45,'Variance Analysis'!$B$30:$B$45,'Variance Analysis'!$B$32,'Variance Analysis'!$A$30:$A$45,'Variance Analysis'!$A$34)</f>
        <v>#REF!</v>
      </c>
      <c r="H16" s="68" t="e">
        <f>SUMIFS('Variance Analysis'!H$30:H$45,'Variance Analysis'!$B$30:$B$45,'Variance Analysis'!$B$32,'Variance Analysis'!$A$30:$A$45,'Variance Analysis'!$A$34)</f>
        <v>#REF!</v>
      </c>
      <c r="I16" s="68" t="e">
        <f>SUMIFS('Variance Analysis'!I$30:I$45,'Variance Analysis'!$B$30:$B$45,'Variance Analysis'!$B$32,'Variance Analysis'!$A$30:$A$45,'Variance Analysis'!$A$34)</f>
        <v>#REF!</v>
      </c>
      <c r="J16" s="68" t="e">
        <f>SUMIFS('Variance Analysis'!J$30:J$45,'Variance Analysis'!$B$30:$B$45,'Variance Analysis'!$B$32,'Variance Analysis'!$A$30:$A$45,'Variance Analysis'!$A$34)</f>
        <v>#REF!</v>
      </c>
      <c r="K16" s="68" t="e">
        <f>SUMIFS('Variance Analysis'!K$30:K$45,'Variance Analysis'!$B$30:$B$45,'Variance Analysis'!$B$32,'Variance Analysis'!$A$30:$A$45,'Variance Analysis'!$A$34)</f>
        <v>#REF!</v>
      </c>
      <c r="L16" s="68" t="e">
        <f>SUMIFS('Variance Analysis'!L$30:L$45,'Variance Analysis'!$B$30:$B$45,'Variance Analysis'!$B$32,'Variance Analysis'!$A$30:$A$45,'Variance Analysis'!$A$34)</f>
        <v>#REF!</v>
      </c>
      <c r="M16" s="68" t="e">
        <f>SUMIFS('Variance Analysis'!M$30:M$45,'Variance Analysis'!$B$30:$B$45,'Variance Analysis'!$B$32,'Variance Analysis'!$A$30:$A$45,'Variance Analysis'!$A$34)</f>
        <v>#REF!</v>
      </c>
      <c r="N16" s="68" t="e">
        <f>SUMIFS('Variance Analysis'!N$30:N$45,'Variance Analysis'!$B$30:$B$45,'Variance Analysis'!$B$32,'Variance Analysis'!$A$30:$A$45,'Variance Analysis'!$A$34)</f>
        <v>#REF!</v>
      </c>
    </row>
    <row r="17" spans="1:14" s="25" customFormat="1" ht="14.25" customHeight="1" thickBot="1" x14ac:dyDescent="0.25">
      <c r="A17" s="32" t="s">
        <v>22</v>
      </c>
      <c r="B17" s="32" t="s">
        <v>33</v>
      </c>
      <c r="C17" s="68" t="e">
        <f>SUMIFS('Variance Analysis'!C$30:C$45,'Variance Analysis'!$B$30:$B$45,'Variance Analysis'!$B$30,'Variance Analysis'!$A$30:$A$45,'Variance Analysis'!$A$34)</f>
        <v>#REF!</v>
      </c>
      <c r="D17" s="68" t="e">
        <f>SUMIFS('Variance Analysis'!D$30:D$45,'Variance Analysis'!$B$30:$B$45,'Variance Analysis'!$B$30,'Variance Analysis'!$A$30:$A$45,'Variance Analysis'!$A$34)</f>
        <v>#REF!</v>
      </c>
      <c r="E17" s="68" t="e">
        <f>SUMIFS('Variance Analysis'!E$30:E$45,'Variance Analysis'!$B$30:$B$45,'Variance Analysis'!$B$30,'Variance Analysis'!$A$30:$A$45,'Variance Analysis'!$A$34)</f>
        <v>#REF!</v>
      </c>
      <c r="F17" s="68" t="e">
        <f>SUMIFS('Variance Analysis'!F$30:F$45,'Variance Analysis'!$B$30:$B$45,'Variance Analysis'!$B$30,'Variance Analysis'!$A$30:$A$45,'Variance Analysis'!$A$34)</f>
        <v>#REF!</v>
      </c>
      <c r="G17" s="68" t="e">
        <f>SUMIFS('Variance Analysis'!G$30:G$45,'Variance Analysis'!$B$30:$B$45,'Variance Analysis'!$B$30,'Variance Analysis'!$A$30:$A$45,'Variance Analysis'!$A$34)</f>
        <v>#REF!</v>
      </c>
      <c r="H17" s="68" t="e">
        <f>SUMIFS('Variance Analysis'!H$30:H$45,'Variance Analysis'!$B$30:$B$45,'Variance Analysis'!$B$30,'Variance Analysis'!$A$30:$A$45,'Variance Analysis'!$A$34)</f>
        <v>#REF!</v>
      </c>
      <c r="I17" s="68" t="e">
        <f>SUMIFS('Variance Analysis'!I$30:I$45,'Variance Analysis'!$B$30:$B$45,'Variance Analysis'!$B$30,'Variance Analysis'!$A$30:$A$45,'Variance Analysis'!$A$34)</f>
        <v>#REF!</v>
      </c>
      <c r="J17" s="68" t="e">
        <f>SUMIFS('Variance Analysis'!J$30:J$45,'Variance Analysis'!$B$30:$B$45,'Variance Analysis'!$B$30,'Variance Analysis'!$A$30:$A$45,'Variance Analysis'!$A$34)</f>
        <v>#REF!</v>
      </c>
      <c r="K17" s="68" t="e">
        <f>SUMIFS('Variance Analysis'!K$30:K$45,'Variance Analysis'!$B$30:$B$45,'Variance Analysis'!$B$30,'Variance Analysis'!$A$30:$A$45,'Variance Analysis'!$A$34)</f>
        <v>#REF!</v>
      </c>
      <c r="L17" s="68" t="e">
        <f>SUMIFS('Variance Analysis'!L$30:L$45,'Variance Analysis'!$B$30:$B$45,'Variance Analysis'!$B$30,'Variance Analysis'!$A$30:$A$45,'Variance Analysis'!$A$34)</f>
        <v>#REF!</v>
      </c>
      <c r="M17" s="68" t="e">
        <f>SUMIFS('Variance Analysis'!M$30:M$45,'Variance Analysis'!$B$30:$B$45,'Variance Analysis'!$B$30,'Variance Analysis'!$A$30:$A$45,'Variance Analysis'!$A$34)</f>
        <v>#REF!</v>
      </c>
      <c r="N17" s="68" t="e">
        <f>SUMIFS('Variance Analysis'!N$30:N$45,'Variance Analysis'!$B$30:$B$45,'Variance Analysis'!$B$30,'Variance Analysis'!$A$30:$A$45,'Variance Analysis'!$A$34)</f>
        <v>#REF!</v>
      </c>
    </row>
    <row r="18" spans="1:14" ht="14.25" customHeight="1" thickTop="1" thickBot="1" x14ac:dyDescent="0.25">
      <c r="A18" s="10" t="s">
        <v>15</v>
      </c>
      <c r="B18" s="11" t="s">
        <v>33</v>
      </c>
      <c r="C18" s="12" t="e">
        <f>ABS(C17)-SUM(C14:C16)</f>
        <v>#REF!</v>
      </c>
      <c r="D18" s="12" t="e">
        <f t="shared" ref="D18:N18" si="1">ABS(D17)-SUM(D14:D16)</f>
        <v>#REF!</v>
      </c>
      <c r="E18" s="12" t="e">
        <f t="shared" si="1"/>
        <v>#REF!</v>
      </c>
      <c r="F18" s="12" t="e">
        <f t="shared" si="1"/>
        <v>#REF!</v>
      </c>
      <c r="G18" s="12" t="e">
        <f t="shared" si="1"/>
        <v>#REF!</v>
      </c>
      <c r="H18" s="12" t="e">
        <f t="shared" si="1"/>
        <v>#REF!</v>
      </c>
      <c r="I18" s="12" t="e">
        <f t="shared" si="1"/>
        <v>#REF!</v>
      </c>
      <c r="J18" s="12" t="e">
        <f t="shared" si="1"/>
        <v>#REF!</v>
      </c>
      <c r="K18" s="12" t="e">
        <f t="shared" si="1"/>
        <v>#REF!</v>
      </c>
      <c r="L18" s="12" t="e">
        <f t="shared" si="1"/>
        <v>#REF!</v>
      </c>
      <c r="M18" s="12" t="e">
        <f t="shared" si="1"/>
        <v>#REF!</v>
      </c>
      <c r="N18" s="12" t="e">
        <f t="shared" si="1"/>
        <v>#REF!</v>
      </c>
    </row>
    <row r="19" spans="1:14" s="39" customFormat="1" ht="26.5" customHeight="1" x14ac:dyDescent="0.2">
      <c r="A19" s="66" t="s">
        <v>63</v>
      </c>
      <c r="B19" s="64"/>
      <c r="C19" s="65"/>
      <c r="D19" s="65"/>
      <c r="E19" s="65"/>
      <c r="F19" s="65"/>
      <c r="G19" s="65"/>
      <c r="H19" s="65"/>
      <c r="I19" s="65"/>
      <c r="J19" s="65"/>
      <c r="K19" s="65"/>
      <c r="L19" s="65"/>
      <c r="M19" s="65"/>
      <c r="N19" s="65"/>
    </row>
    <row r="20" spans="1:14" s="38" customFormat="1" ht="14.25" customHeight="1" x14ac:dyDescent="0.2">
      <c r="A20" s="30" t="s">
        <v>39</v>
      </c>
      <c r="B20" s="30" t="s">
        <v>31</v>
      </c>
      <c r="C20" s="71" t="s">
        <v>1</v>
      </c>
      <c r="D20" s="71" t="s">
        <v>2</v>
      </c>
      <c r="E20" s="71" t="s">
        <v>3</v>
      </c>
      <c r="F20" s="71" t="s">
        <v>4</v>
      </c>
      <c r="G20" s="71" t="s">
        <v>5</v>
      </c>
      <c r="H20" s="71" t="s">
        <v>6</v>
      </c>
      <c r="I20" s="71" t="s">
        <v>7</v>
      </c>
      <c r="J20" s="71" t="s">
        <v>8</v>
      </c>
      <c r="K20" s="71" t="s">
        <v>9</v>
      </c>
      <c r="L20" s="71" t="s">
        <v>10</v>
      </c>
      <c r="M20" s="71" t="s">
        <v>11</v>
      </c>
      <c r="N20" s="71" t="s">
        <v>12</v>
      </c>
    </row>
    <row r="21" spans="1:14" s="25" customFormat="1" ht="14.25" customHeight="1" x14ac:dyDescent="0.2">
      <c r="A21" s="67" t="s">
        <v>65</v>
      </c>
      <c r="B21" s="67" t="s">
        <v>33</v>
      </c>
      <c r="C21" s="68" t="e">
        <f>SUMIFS('Variance Analysis'!C$30:C$45,'Variance Analysis'!$B$30:$B$45,'Variance Analysis'!$B$33,'Variance Analysis'!$A$30:$A$45,'Variance Analysis'!$A$38)</f>
        <v>#REF!</v>
      </c>
      <c r="D21" s="68" t="e">
        <f>SUMIFS('Variance Analysis'!D$30:D$45,'Variance Analysis'!$B$30:$B$45,'Variance Analysis'!$B$33,'Variance Analysis'!$A$30:$A$45,'Variance Analysis'!$A$38)</f>
        <v>#REF!</v>
      </c>
      <c r="E21" s="68" t="e">
        <f>SUMIFS('Variance Analysis'!E$30:E$45,'Variance Analysis'!$B$30:$B$45,'Variance Analysis'!$B$33,'Variance Analysis'!$A$30:$A$45,'Variance Analysis'!$A$38)</f>
        <v>#REF!</v>
      </c>
      <c r="F21" s="68" t="e">
        <f>SUMIFS('Variance Analysis'!F$30:F$45,'Variance Analysis'!$B$30:$B$45,'Variance Analysis'!$B$33,'Variance Analysis'!$A$30:$A$45,'Variance Analysis'!$A$38)</f>
        <v>#REF!</v>
      </c>
      <c r="G21" s="68" t="e">
        <f>SUMIFS('Variance Analysis'!G$30:G$45,'Variance Analysis'!$B$30:$B$45,'Variance Analysis'!$B$33,'Variance Analysis'!$A$30:$A$45,'Variance Analysis'!$A$38)</f>
        <v>#REF!</v>
      </c>
      <c r="H21" s="68" t="e">
        <f>SUMIFS('Variance Analysis'!H$30:H$45,'Variance Analysis'!$B$30:$B$45,'Variance Analysis'!$B$33,'Variance Analysis'!$A$30:$A$45,'Variance Analysis'!$A$38)</f>
        <v>#REF!</v>
      </c>
      <c r="I21" s="68" t="e">
        <f>SUMIFS('Variance Analysis'!I$30:I$45,'Variance Analysis'!$B$30:$B$45,'Variance Analysis'!$B$33,'Variance Analysis'!$A$30:$A$45,'Variance Analysis'!$A$38)</f>
        <v>#REF!</v>
      </c>
      <c r="J21" s="68" t="e">
        <f>SUMIFS('Variance Analysis'!J$30:J$45,'Variance Analysis'!$B$30:$B$45,'Variance Analysis'!$B$33,'Variance Analysis'!$A$30:$A$45,'Variance Analysis'!$A$38)</f>
        <v>#REF!</v>
      </c>
      <c r="K21" s="68" t="e">
        <f>SUMIFS('Variance Analysis'!K$30:K$45,'Variance Analysis'!$B$30:$B$45,'Variance Analysis'!$B$33,'Variance Analysis'!$A$30:$A$45,'Variance Analysis'!$A$38)</f>
        <v>#REF!</v>
      </c>
      <c r="L21" s="68" t="e">
        <f>SUMIFS('Variance Analysis'!L$30:L$45,'Variance Analysis'!$B$30:$B$45,'Variance Analysis'!$B$33,'Variance Analysis'!$A$30:$A$45,'Variance Analysis'!$A$38)</f>
        <v>#REF!</v>
      </c>
      <c r="M21" s="68" t="e">
        <f>SUMIFS('Variance Analysis'!M$30:M$45,'Variance Analysis'!$B$30:$B$45,'Variance Analysis'!$B$33,'Variance Analysis'!$A$30:$A$45,'Variance Analysis'!$A$38)</f>
        <v>#REF!</v>
      </c>
      <c r="N21" s="68" t="e">
        <f>SUMIFS('Variance Analysis'!N$30:N$45,'Variance Analysis'!$B$30:$B$45,'Variance Analysis'!$B$33,'Variance Analysis'!$A$30:$A$45,'Variance Analysis'!$A$38)</f>
        <v>#REF!</v>
      </c>
    </row>
    <row r="22" spans="1:14" s="25" customFormat="1" ht="14.25" customHeight="1" x14ac:dyDescent="0.2">
      <c r="A22" s="67" t="s">
        <v>66</v>
      </c>
      <c r="B22" s="67" t="s">
        <v>33</v>
      </c>
      <c r="C22" s="68" t="e">
        <f>SUMIFS('Variance Analysis'!C$30:C$45,'Variance Analysis'!$B$30:$B$45,'Variance Analysis'!$B$31,'Variance Analysis'!$A$30:$A$45,'Variance Analysis'!$A$38)</f>
        <v>#REF!</v>
      </c>
      <c r="D22" s="68" t="e">
        <f>SUMIFS('Variance Analysis'!D$30:D$45,'Variance Analysis'!$B$30:$B$45,'Variance Analysis'!$B$31,'Variance Analysis'!$A$30:$A$45,'Variance Analysis'!$A$38)</f>
        <v>#REF!</v>
      </c>
      <c r="E22" s="68" t="e">
        <f>SUMIFS('Variance Analysis'!E$30:E$45,'Variance Analysis'!$B$30:$B$45,'Variance Analysis'!$B$31,'Variance Analysis'!$A$30:$A$45,'Variance Analysis'!$A$38)</f>
        <v>#REF!</v>
      </c>
      <c r="F22" s="68" t="e">
        <f>SUMIFS('Variance Analysis'!F$30:F$45,'Variance Analysis'!$B$30:$B$45,'Variance Analysis'!$B$31,'Variance Analysis'!$A$30:$A$45,'Variance Analysis'!$A$38)</f>
        <v>#REF!</v>
      </c>
      <c r="G22" s="68" t="e">
        <f>SUMIFS('Variance Analysis'!G$30:G$45,'Variance Analysis'!$B$30:$B$45,'Variance Analysis'!$B$31,'Variance Analysis'!$A$30:$A$45,'Variance Analysis'!$A$38)</f>
        <v>#REF!</v>
      </c>
      <c r="H22" s="68" t="e">
        <f>SUMIFS('Variance Analysis'!H$30:H$45,'Variance Analysis'!$B$30:$B$45,'Variance Analysis'!$B$31,'Variance Analysis'!$A$30:$A$45,'Variance Analysis'!$A$38)</f>
        <v>#REF!</v>
      </c>
      <c r="I22" s="68" t="e">
        <f>SUMIFS('Variance Analysis'!I$30:I$45,'Variance Analysis'!$B$30:$B$45,'Variance Analysis'!$B$31,'Variance Analysis'!$A$30:$A$45,'Variance Analysis'!$A$38)</f>
        <v>#REF!</v>
      </c>
      <c r="J22" s="68" t="e">
        <f>SUMIFS('Variance Analysis'!J$30:J$45,'Variance Analysis'!$B$30:$B$45,'Variance Analysis'!$B$31,'Variance Analysis'!$A$30:$A$45,'Variance Analysis'!$A$38)</f>
        <v>#REF!</v>
      </c>
      <c r="K22" s="68" t="e">
        <f>SUMIFS('Variance Analysis'!K$30:K$45,'Variance Analysis'!$B$30:$B$45,'Variance Analysis'!$B$31,'Variance Analysis'!$A$30:$A$45,'Variance Analysis'!$A$38)</f>
        <v>#REF!</v>
      </c>
      <c r="L22" s="68" t="e">
        <f>SUMIFS('Variance Analysis'!L$30:L$45,'Variance Analysis'!$B$30:$B$45,'Variance Analysis'!$B$31,'Variance Analysis'!$A$30:$A$45,'Variance Analysis'!$A$38)</f>
        <v>#REF!</v>
      </c>
      <c r="M22" s="68" t="e">
        <f>SUMIFS('Variance Analysis'!M$30:M$45,'Variance Analysis'!$B$30:$B$45,'Variance Analysis'!$B$31,'Variance Analysis'!$A$30:$A$45,'Variance Analysis'!$A$38)</f>
        <v>#REF!</v>
      </c>
      <c r="N22" s="68" t="e">
        <f>SUMIFS('Variance Analysis'!N$30:N$45,'Variance Analysis'!$B$30:$B$45,'Variance Analysis'!$B$31,'Variance Analysis'!$A$30:$A$45,'Variance Analysis'!$A$38)</f>
        <v>#REF!</v>
      </c>
    </row>
    <row r="23" spans="1:14" s="25" customFormat="1" ht="14.25" customHeight="1" x14ac:dyDescent="0.2">
      <c r="A23" s="67" t="s">
        <v>67</v>
      </c>
      <c r="B23" s="67" t="s">
        <v>33</v>
      </c>
      <c r="C23" s="68" t="e">
        <f>SUMIFS('Variance Analysis'!C$30:C$45,'Variance Analysis'!$B$30:$B$45,'Variance Analysis'!$B$32,'Variance Analysis'!$A$30:$A$45,'Variance Analysis'!$A$38)</f>
        <v>#REF!</v>
      </c>
      <c r="D23" s="68" t="e">
        <f>SUMIFS('Variance Analysis'!D$30:D$45,'Variance Analysis'!$B$30:$B$45,'Variance Analysis'!$B$32,'Variance Analysis'!$A$30:$A$45,'Variance Analysis'!$A$38)</f>
        <v>#REF!</v>
      </c>
      <c r="E23" s="68" t="e">
        <f>SUMIFS('Variance Analysis'!E$30:E$45,'Variance Analysis'!$B$30:$B$45,'Variance Analysis'!$B$32,'Variance Analysis'!$A$30:$A$45,'Variance Analysis'!$A$38)</f>
        <v>#REF!</v>
      </c>
      <c r="F23" s="68" t="e">
        <f>SUMIFS('Variance Analysis'!F$30:F$45,'Variance Analysis'!$B$30:$B$45,'Variance Analysis'!$B$32,'Variance Analysis'!$A$30:$A$45,'Variance Analysis'!$A$38)</f>
        <v>#REF!</v>
      </c>
      <c r="G23" s="68" t="e">
        <f>SUMIFS('Variance Analysis'!G$30:G$45,'Variance Analysis'!$B$30:$B$45,'Variance Analysis'!$B$32,'Variance Analysis'!$A$30:$A$45,'Variance Analysis'!$A$38)</f>
        <v>#REF!</v>
      </c>
      <c r="H23" s="68" t="e">
        <f>SUMIFS('Variance Analysis'!H$30:H$45,'Variance Analysis'!$B$30:$B$45,'Variance Analysis'!$B$32,'Variance Analysis'!$A$30:$A$45,'Variance Analysis'!$A$38)</f>
        <v>#REF!</v>
      </c>
      <c r="I23" s="68" t="e">
        <f>SUMIFS('Variance Analysis'!I$30:I$45,'Variance Analysis'!$B$30:$B$45,'Variance Analysis'!$B$32,'Variance Analysis'!$A$30:$A$45,'Variance Analysis'!$A$38)</f>
        <v>#REF!</v>
      </c>
      <c r="J23" s="68" t="e">
        <f>SUMIFS('Variance Analysis'!J$30:J$45,'Variance Analysis'!$B$30:$B$45,'Variance Analysis'!$B$32,'Variance Analysis'!$A$30:$A$45,'Variance Analysis'!$A$38)</f>
        <v>#REF!</v>
      </c>
      <c r="K23" s="68" t="e">
        <f>SUMIFS('Variance Analysis'!K$30:K$45,'Variance Analysis'!$B$30:$B$45,'Variance Analysis'!$B$32,'Variance Analysis'!$A$30:$A$45,'Variance Analysis'!$A$38)</f>
        <v>#REF!</v>
      </c>
      <c r="L23" s="68" t="e">
        <f>SUMIFS('Variance Analysis'!L$30:L$45,'Variance Analysis'!$B$30:$B$45,'Variance Analysis'!$B$32,'Variance Analysis'!$A$30:$A$45,'Variance Analysis'!$A$38)</f>
        <v>#REF!</v>
      </c>
      <c r="M23" s="68" t="e">
        <f>SUMIFS('Variance Analysis'!M$30:M$45,'Variance Analysis'!$B$30:$B$45,'Variance Analysis'!$B$32,'Variance Analysis'!$A$30:$A$45,'Variance Analysis'!$A$38)</f>
        <v>#REF!</v>
      </c>
      <c r="N23" s="68" t="e">
        <f>SUMIFS('Variance Analysis'!N$30:N$45,'Variance Analysis'!$B$30:$B$45,'Variance Analysis'!$B$32,'Variance Analysis'!$A$30:$A$45,'Variance Analysis'!$A$38)</f>
        <v>#REF!</v>
      </c>
    </row>
    <row r="24" spans="1:14" s="25" customFormat="1" ht="14.25" customHeight="1" thickBot="1" x14ac:dyDescent="0.25">
      <c r="A24" s="32" t="s">
        <v>22</v>
      </c>
      <c r="B24" s="32" t="s">
        <v>33</v>
      </c>
      <c r="C24" s="68" t="e">
        <f>SUMIFS('Variance Analysis'!C$30:C$45,'Variance Analysis'!$B$30:$B$45,'Variance Analysis'!$B$30,'Variance Analysis'!$A$30:$A$45,'Variance Analysis'!$A$38)</f>
        <v>#REF!</v>
      </c>
      <c r="D24" s="68" t="e">
        <f>SUMIFS('Variance Analysis'!D$30:D$45,'Variance Analysis'!$B$30:$B$45,'Variance Analysis'!$B$30,'Variance Analysis'!$A$30:$A$45,'Variance Analysis'!$A$38)</f>
        <v>#REF!</v>
      </c>
      <c r="E24" s="68" t="e">
        <f>SUMIFS('Variance Analysis'!E$30:E$45,'Variance Analysis'!$B$30:$B$45,'Variance Analysis'!$B$30,'Variance Analysis'!$A$30:$A$45,'Variance Analysis'!$A$38)</f>
        <v>#REF!</v>
      </c>
      <c r="F24" s="68" t="e">
        <f>SUMIFS('Variance Analysis'!F$30:F$45,'Variance Analysis'!$B$30:$B$45,'Variance Analysis'!$B$30,'Variance Analysis'!$A$30:$A$45,'Variance Analysis'!$A$38)</f>
        <v>#REF!</v>
      </c>
      <c r="G24" s="68" t="e">
        <f>SUMIFS('Variance Analysis'!G$30:G$45,'Variance Analysis'!$B$30:$B$45,'Variance Analysis'!$B$30,'Variance Analysis'!$A$30:$A$45,'Variance Analysis'!$A$38)</f>
        <v>#REF!</v>
      </c>
      <c r="H24" s="68" t="e">
        <f>SUMIFS('Variance Analysis'!H$30:H$45,'Variance Analysis'!$B$30:$B$45,'Variance Analysis'!$B$30,'Variance Analysis'!$A$30:$A$45,'Variance Analysis'!$A$38)</f>
        <v>#REF!</v>
      </c>
      <c r="I24" s="68" t="e">
        <f>SUMIFS('Variance Analysis'!I$30:I$45,'Variance Analysis'!$B$30:$B$45,'Variance Analysis'!$B$30,'Variance Analysis'!$A$30:$A$45,'Variance Analysis'!$A$38)</f>
        <v>#REF!</v>
      </c>
      <c r="J24" s="68" t="e">
        <f>SUMIFS('Variance Analysis'!J$30:J$45,'Variance Analysis'!$B$30:$B$45,'Variance Analysis'!$B$30,'Variance Analysis'!$A$30:$A$45,'Variance Analysis'!$A$38)</f>
        <v>#REF!</v>
      </c>
      <c r="K24" s="68" t="e">
        <f>SUMIFS('Variance Analysis'!K$30:K$45,'Variance Analysis'!$B$30:$B$45,'Variance Analysis'!$B$30,'Variance Analysis'!$A$30:$A$45,'Variance Analysis'!$A$38)</f>
        <v>#REF!</v>
      </c>
      <c r="L24" s="68" t="e">
        <f>SUMIFS('Variance Analysis'!L$30:L$45,'Variance Analysis'!$B$30:$B$45,'Variance Analysis'!$B$30,'Variance Analysis'!$A$30:$A$45,'Variance Analysis'!$A$38)</f>
        <v>#REF!</v>
      </c>
      <c r="M24" s="68" t="e">
        <f>SUMIFS('Variance Analysis'!M$30:M$45,'Variance Analysis'!$B$30:$B$45,'Variance Analysis'!$B$30,'Variance Analysis'!$A$30:$A$45,'Variance Analysis'!$A$38)</f>
        <v>#REF!</v>
      </c>
      <c r="N24" s="68" t="e">
        <f>SUMIFS('Variance Analysis'!N$30:N$45,'Variance Analysis'!$B$30:$B$45,'Variance Analysis'!$B$30,'Variance Analysis'!$A$30:$A$45,'Variance Analysis'!$A$38)</f>
        <v>#REF!</v>
      </c>
    </row>
    <row r="25" spans="1:14" s="25" customFormat="1" ht="14.25" customHeight="1" thickTop="1" thickBot="1" x14ac:dyDescent="0.25">
      <c r="A25" s="10" t="s">
        <v>15</v>
      </c>
      <c r="B25" s="11" t="s">
        <v>33</v>
      </c>
      <c r="C25" s="72" t="e">
        <f>ABS(C24)-SUM(C21:C23)</f>
        <v>#REF!</v>
      </c>
      <c r="D25" s="72" t="e">
        <f t="shared" ref="D25:N25" si="2">ABS(D24)-SUM(D21:D23)</f>
        <v>#REF!</v>
      </c>
      <c r="E25" s="72" t="e">
        <f t="shared" si="2"/>
        <v>#REF!</v>
      </c>
      <c r="F25" s="72" t="e">
        <f t="shared" si="2"/>
        <v>#REF!</v>
      </c>
      <c r="G25" s="72" t="e">
        <f t="shared" si="2"/>
        <v>#REF!</v>
      </c>
      <c r="H25" s="72" t="e">
        <f t="shared" si="2"/>
        <v>#REF!</v>
      </c>
      <c r="I25" s="72" t="e">
        <f t="shared" si="2"/>
        <v>#REF!</v>
      </c>
      <c r="J25" s="72" t="e">
        <f t="shared" si="2"/>
        <v>#REF!</v>
      </c>
      <c r="K25" s="72" t="e">
        <f t="shared" si="2"/>
        <v>#REF!</v>
      </c>
      <c r="L25" s="72" t="e">
        <f t="shared" si="2"/>
        <v>#REF!</v>
      </c>
      <c r="M25" s="72" t="e">
        <f t="shared" si="2"/>
        <v>#REF!</v>
      </c>
      <c r="N25" s="72" t="e">
        <f t="shared" si="2"/>
        <v>#REF!</v>
      </c>
    </row>
    <row r="26" spans="1:14" s="39" customFormat="1" ht="26.5" customHeight="1" x14ac:dyDescent="0.2">
      <c r="A26" s="66" t="s">
        <v>68</v>
      </c>
      <c r="B26" s="64"/>
      <c r="C26" s="65"/>
      <c r="D26" s="65"/>
      <c r="E26" s="65"/>
      <c r="F26" s="65"/>
      <c r="G26" s="65"/>
      <c r="H26" s="65"/>
      <c r="I26" s="65"/>
      <c r="J26" s="65"/>
      <c r="K26" s="65"/>
      <c r="L26" s="65"/>
      <c r="M26" s="65"/>
      <c r="N26" s="65"/>
    </row>
    <row r="27" spans="1:14" s="38" customFormat="1" ht="14.25" customHeight="1" x14ac:dyDescent="0.2">
      <c r="A27" s="30" t="s">
        <v>39</v>
      </c>
      <c r="B27" s="30" t="s">
        <v>31</v>
      </c>
      <c r="C27" s="71" t="s">
        <v>1</v>
      </c>
      <c r="D27" s="71" t="s">
        <v>2</v>
      </c>
      <c r="E27" s="71" t="s">
        <v>3</v>
      </c>
      <c r="F27" s="71" t="s">
        <v>4</v>
      </c>
      <c r="G27" s="71" t="s">
        <v>5</v>
      </c>
      <c r="H27" s="71" t="s">
        <v>6</v>
      </c>
      <c r="I27" s="71" t="s">
        <v>7</v>
      </c>
      <c r="J27" s="71" t="s">
        <v>8</v>
      </c>
      <c r="K27" s="71" t="s">
        <v>9</v>
      </c>
      <c r="L27" s="71" t="s">
        <v>10</v>
      </c>
      <c r="M27" s="71" t="s">
        <v>11</v>
      </c>
      <c r="N27" s="71" t="s">
        <v>12</v>
      </c>
    </row>
    <row r="28" spans="1:14" s="25" customFormat="1" ht="14.25" customHeight="1" x14ac:dyDescent="0.2">
      <c r="A28" s="67" t="s">
        <v>65</v>
      </c>
      <c r="B28" s="67" t="s">
        <v>33</v>
      </c>
      <c r="C28" s="68" t="e">
        <f>SUMIFS('Variance Analysis'!C$30:C$45,'Variance Analysis'!$B$30:$B$45,'Variance Analysis'!$B$33,'Variance Analysis'!$A$30:$A$45,'Variance Analysis'!$A$42)</f>
        <v>#REF!</v>
      </c>
      <c r="D28" s="68" t="e">
        <f>SUMIFS('Variance Analysis'!D$30:D$45,'Variance Analysis'!$B$30:$B$45,'Variance Analysis'!$B$33,'Variance Analysis'!$A$30:$A$45,'Variance Analysis'!$A$42)</f>
        <v>#REF!</v>
      </c>
      <c r="E28" s="68" t="e">
        <f>SUMIFS('Variance Analysis'!E$30:E$45,'Variance Analysis'!$B$30:$B$45,'Variance Analysis'!$B$33,'Variance Analysis'!$A$30:$A$45,'Variance Analysis'!$A$42)</f>
        <v>#REF!</v>
      </c>
      <c r="F28" s="68" t="e">
        <f>SUMIFS('Variance Analysis'!F$30:F$45,'Variance Analysis'!$B$30:$B$45,'Variance Analysis'!$B$33,'Variance Analysis'!$A$30:$A$45,'Variance Analysis'!$A$42)</f>
        <v>#REF!</v>
      </c>
      <c r="G28" s="68" t="e">
        <f>SUMIFS('Variance Analysis'!G$30:G$45,'Variance Analysis'!$B$30:$B$45,'Variance Analysis'!$B$33,'Variance Analysis'!$A$30:$A$45,'Variance Analysis'!$A$42)</f>
        <v>#REF!</v>
      </c>
      <c r="H28" s="68" t="e">
        <f>SUMIFS('Variance Analysis'!H$30:H$45,'Variance Analysis'!$B$30:$B$45,'Variance Analysis'!$B$33,'Variance Analysis'!$A$30:$A$45,'Variance Analysis'!$A$42)</f>
        <v>#REF!</v>
      </c>
      <c r="I28" s="68" t="e">
        <f>SUMIFS('Variance Analysis'!I$30:I$45,'Variance Analysis'!$B$30:$B$45,'Variance Analysis'!$B$33,'Variance Analysis'!$A$30:$A$45,'Variance Analysis'!$A$42)</f>
        <v>#REF!</v>
      </c>
      <c r="J28" s="68" t="e">
        <f>SUMIFS('Variance Analysis'!J$30:J$45,'Variance Analysis'!$B$30:$B$45,'Variance Analysis'!$B$33,'Variance Analysis'!$A$30:$A$45,'Variance Analysis'!$A$42)</f>
        <v>#REF!</v>
      </c>
      <c r="K28" s="68" t="e">
        <f>SUMIFS('Variance Analysis'!K$30:K$45,'Variance Analysis'!$B$30:$B$45,'Variance Analysis'!$B$33,'Variance Analysis'!$A$30:$A$45,'Variance Analysis'!$A$42)</f>
        <v>#REF!</v>
      </c>
      <c r="L28" s="68" t="e">
        <f>SUMIFS('Variance Analysis'!L$30:L$45,'Variance Analysis'!$B$30:$B$45,'Variance Analysis'!$B$33,'Variance Analysis'!$A$30:$A$45,'Variance Analysis'!$A$42)</f>
        <v>#REF!</v>
      </c>
      <c r="M28" s="68" t="e">
        <f>SUMIFS('Variance Analysis'!M$30:M$45,'Variance Analysis'!$B$30:$B$45,'Variance Analysis'!$B$33,'Variance Analysis'!$A$30:$A$45,'Variance Analysis'!$A$42)</f>
        <v>#REF!</v>
      </c>
      <c r="N28" s="68" t="e">
        <f>SUMIFS('Variance Analysis'!N$30:N$45,'Variance Analysis'!$B$30:$B$45,'Variance Analysis'!$B$33,'Variance Analysis'!$A$30:$A$45,'Variance Analysis'!$A$42)</f>
        <v>#REF!</v>
      </c>
    </row>
    <row r="29" spans="1:14" s="25" customFormat="1" ht="14.25" customHeight="1" x14ac:dyDescent="0.2">
      <c r="A29" s="67" t="s">
        <v>66</v>
      </c>
      <c r="B29" s="67" t="s">
        <v>33</v>
      </c>
      <c r="C29" s="68" t="e">
        <f>SUMIFS('Variance Analysis'!C$30:C$45,'Variance Analysis'!$B$30:$B$45,'Variance Analysis'!$B$31,'Variance Analysis'!$A$30:$A$45,'Variance Analysis'!$A$42)</f>
        <v>#REF!</v>
      </c>
      <c r="D29" s="68" t="e">
        <f>SUMIFS('Variance Analysis'!D$30:D$45,'Variance Analysis'!$B$30:$B$45,'Variance Analysis'!$B$31,'Variance Analysis'!$A$30:$A$45,'Variance Analysis'!$A$42)</f>
        <v>#REF!</v>
      </c>
      <c r="E29" s="68" t="e">
        <f>SUMIFS('Variance Analysis'!E$30:E$45,'Variance Analysis'!$B$30:$B$45,'Variance Analysis'!$B$31,'Variance Analysis'!$A$30:$A$45,'Variance Analysis'!$A$42)</f>
        <v>#REF!</v>
      </c>
      <c r="F29" s="68" t="e">
        <f>SUMIFS('Variance Analysis'!F$30:F$45,'Variance Analysis'!$B$30:$B$45,'Variance Analysis'!$B$31,'Variance Analysis'!$A$30:$A$45,'Variance Analysis'!$A$42)</f>
        <v>#REF!</v>
      </c>
      <c r="G29" s="68" t="e">
        <f>SUMIFS('Variance Analysis'!G$30:G$45,'Variance Analysis'!$B$30:$B$45,'Variance Analysis'!$B$31,'Variance Analysis'!$A$30:$A$45,'Variance Analysis'!$A$42)</f>
        <v>#REF!</v>
      </c>
      <c r="H29" s="68" t="e">
        <f>SUMIFS('Variance Analysis'!H$30:H$45,'Variance Analysis'!$B$30:$B$45,'Variance Analysis'!$B$31,'Variance Analysis'!$A$30:$A$45,'Variance Analysis'!$A$42)</f>
        <v>#REF!</v>
      </c>
      <c r="I29" s="68" t="e">
        <f>SUMIFS('Variance Analysis'!I$30:I$45,'Variance Analysis'!$B$30:$B$45,'Variance Analysis'!$B$31,'Variance Analysis'!$A$30:$A$45,'Variance Analysis'!$A$42)</f>
        <v>#REF!</v>
      </c>
      <c r="J29" s="68" t="e">
        <f>SUMIFS('Variance Analysis'!J$30:J$45,'Variance Analysis'!$B$30:$B$45,'Variance Analysis'!$B$31,'Variance Analysis'!$A$30:$A$45,'Variance Analysis'!$A$42)</f>
        <v>#REF!</v>
      </c>
      <c r="K29" s="68" t="e">
        <f>SUMIFS('Variance Analysis'!K$30:K$45,'Variance Analysis'!$B$30:$B$45,'Variance Analysis'!$B$31,'Variance Analysis'!$A$30:$A$45,'Variance Analysis'!$A$42)</f>
        <v>#REF!</v>
      </c>
      <c r="L29" s="68" t="e">
        <f>SUMIFS('Variance Analysis'!L$30:L$45,'Variance Analysis'!$B$30:$B$45,'Variance Analysis'!$B$31,'Variance Analysis'!$A$30:$A$45,'Variance Analysis'!$A$42)</f>
        <v>#REF!</v>
      </c>
      <c r="M29" s="68" t="e">
        <f>SUMIFS('Variance Analysis'!M$30:M$45,'Variance Analysis'!$B$30:$B$45,'Variance Analysis'!$B$31,'Variance Analysis'!$A$30:$A$45,'Variance Analysis'!$A$42)</f>
        <v>#REF!</v>
      </c>
      <c r="N29" s="68" t="e">
        <f>SUMIFS('Variance Analysis'!N$30:N$45,'Variance Analysis'!$B$30:$B$45,'Variance Analysis'!$B$31,'Variance Analysis'!$A$30:$A$45,'Variance Analysis'!$A$42)</f>
        <v>#REF!</v>
      </c>
    </row>
    <row r="30" spans="1:14" s="25" customFormat="1" ht="14.25" customHeight="1" x14ac:dyDescent="0.2">
      <c r="A30" s="67" t="s">
        <v>67</v>
      </c>
      <c r="B30" s="67" t="s">
        <v>33</v>
      </c>
      <c r="C30" s="68" t="e">
        <f>SUMIFS('Variance Analysis'!C$30:C$45,'Variance Analysis'!$B$30:$B$45,'Variance Analysis'!$B$32,'Variance Analysis'!$A$30:$A$45,'Variance Analysis'!$A$42)</f>
        <v>#REF!</v>
      </c>
      <c r="D30" s="68" t="e">
        <f>SUMIFS('Variance Analysis'!D$30:D$45,'Variance Analysis'!$B$30:$B$45,'Variance Analysis'!$B$32,'Variance Analysis'!$A$30:$A$45,'Variance Analysis'!$A$42)</f>
        <v>#REF!</v>
      </c>
      <c r="E30" s="68" t="e">
        <f>SUMIFS('Variance Analysis'!E$30:E$45,'Variance Analysis'!$B$30:$B$45,'Variance Analysis'!$B$32,'Variance Analysis'!$A$30:$A$45,'Variance Analysis'!$A$42)</f>
        <v>#REF!</v>
      </c>
      <c r="F30" s="68" t="e">
        <f>SUMIFS('Variance Analysis'!F$30:F$45,'Variance Analysis'!$B$30:$B$45,'Variance Analysis'!$B$32,'Variance Analysis'!$A$30:$A$45,'Variance Analysis'!$A$42)</f>
        <v>#REF!</v>
      </c>
      <c r="G30" s="68" t="e">
        <f>SUMIFS('Variance Analysis'!G$30:G$45,'Variance Analysis'!$B$30:$B$45,'Variance Analysis'!$B$32,'Variance Analysis'!$A$30:$A$45,'Variance Analysis'!$A$42)</f>
        <v>#REF!</v>
      </c>
      <c r="H30" s="68" t="e">
        <f>SUMIFS('Variance Analysis'!H$30:H$45,'Variance Analysis'!$B$30:$B$45,'Variance Analysis'!$B$32,'Variance Analysis'!$A$30:$A$45,'Variance Analysis'!$A$42)</f>
        <v>#REF!</v>
      </c>
      <c r="I30" s="68" t="e">
        <f>SUMIFS('Variance Analysis'!I$30:I$45,'Variance Analysis'!$B$30:$B$45,'Variance Analysis'!$B$32,'Variance Analysis'!$A$30:$A$45,'Variance Analysis'!$A$42)</f>
        <v>#REF!</v>
      </c>
      <c r="J30" s="68" t="e">
        <f>SUMIFS('Variance Analysis'!J$30:J$45,'Variance Analysis'!$B$30:$B$45,'Variance Analysis'!$B$32,'Variance Analysis'!$A$30:$A$45,'Variance Analysis'!$A$42)</f>
        <v>#REF!</v>
      </c>
      <c r="K30" s="68" t="e">
        <f>SUMIFS('Variance Analysis'!K$30:K$45,'Variance Analysis'!$B$30:$B$45,'Variance Analysis'!$B$32,'Variance Analysis'!$A$30:$A$45,'Variance Analysis'!$A$42)</f>
        <v>#REF!</v>
      </c>
      <c r="L30" s="68" t="e">
        <f>SUMIFS('Variance Analysis'!L$30:L$45,'Variance Analysis'!$B$30:$B$45,'Variance Analysis'!$B$32,'Variance Analysis'!$A$30:$A$45,'Variance Analysis'!$A$42)</f>
        <v>#REF!</v>
      </c>
      <c r="M30" s="68" t="e">
        <f>SUMIFS('Variance Analysis'!M$30:M$45,'Variance Analysis'!$B$30:$B$45,'Variance Analysis'!$B$32,'Variance Analysis'!$A$30:$A$45,'Variance Analysis'!$A$42)</f>
        <v>#REF!</v>
      </c>
      <c r="N30" s="68" t="e">
        <f>SUMIFS('Variance Analysis'!N$30:N$45,'Variance Analysis'!$B$30:$B$45,'Variance Analysis'!$B$32,'Variance Analysis'!$A$30:$A$45,'Variance Analysis'!$A$42)</f>
        <v>#REF!</v>
      </c>
    </row>
    <row r="31" spans="1:14" s="25" customFormat="1" ht="14.25" customHeight="1" thickBot="1" x14ac:dyDescent="0.25">
      <c r="A31" s="32" t="s">
        <v>22</v>
      </c>
      <c r="B31" s="32" t="s">
        <v>33</v>
      </c>
      <c r="C31" s="68" t="e">
        <f>SUMIFS('Variance Analysis'!C$30:C$45,'Variance Analysis'!$B$30:$B$45,'Variance Analysis'!$B$30,'Variance Analysis'!$A$30:$A$45,'Variance Analysis'!$A$42)</f>
        <v>#REF!</v>
      </c>
      <c r="D31" s="68" t="e">
        <f>SUMIFS('Variance Analysis'!D$30:D$45,'Variance Analysis'!$B$30:$B$45,'Variance Analysis'!$B$30,'Variance Analysis'!$A$30:$A$45,'Variance Analysis'!$A$42)</f>
        <v>#REF!</v>
      </c>
      <c r="E31" s="68" t="e">
        <f>SUMIFS('Variance Analysis'!E$30:E$45,'Variance Analysis'!$B$30:$B$45,'Variance Analysis'!$B$30,'Variance Analysis'!$A$30:$A$45,'Variance Analysis'!$A$42)</f>
        <v>#REF!</v>
      </c>
      <c r="F31" s="68" t="e">
        <f>SUMIFS('Variance Analysis'!F$30:F$45,'Variance Analysis'!$B$30:$B$45,'Variance Analysis'!$B$30,'Variance Analysis'!$A$30:$A$45,'Variance Analysis'!$A$42)</f>
        <v>#REF!</v>
      </c>
      <c r="G31" s="68" t="e">
        <f>SUMIFS('Variance Analysis'!G$30:G$45,'Variance Analysis'!$B$30:$B$45,'Variance Analysis'!$B$30,'Variance Analysis'!$A$30:$A$45,'Variance Analysis'!$A$42)</f>
        <v>#REF!</v>
      </c>
      <c r="H31" s="68" t="e">
        <f>SUMIFS('Variance Analysis'!H$30:H$45,'Variance Analysis'!$B$30:$B$45,'Variance Analysis'!$B$30,'Variance Analysis'!$A$30:$A$45,'Variance Analysis'!$A$42)</f>
        <v>#REF!</v>
      </c>
      <c r="I31" s="68" t="e">
        <f>SUMIFS('Variance Analysis'!I$30:I$45,'Variance Analysis'!$B$30:$B$45,'Variance Analysis'!$B$30,'Variance Analysis'!$A$30:$A$45,'Variance Analysis'!$A$42)</f>
        <v>#REF!</v>
      </c>
      <c r="J31" s="68" t="e">
        <f>SUMIFS('Variance Analysis'!J$30:J$45,'Variance Analysis'!$B$30:$B$45,'Variance Analysis'!$B$30,'Variance Analysis'!$A$30:$A$45,'Variance Analysis'!$A$42)</f>
        <v>#REF!</v>
      </c>
      <c r="K31" s="68" t="e">
        <f>SUMIFS('Variance Analysis'!K$30:K$45,'Variance Analysis'!$B$30:$B$45,'Variance Analysis'!$B$30,'Variance Analysis'!$A$30:$A$45,'Variance Analysis'!$A$42)</f>
        <v>#REF!</v>
      </c>
      <c r="L31" s="68" t="e">
        <f>SUMIFS('Variance Analysis'!L$30:L$45,'Variance Analysis'!$B$30:$B$45,'Variance Analysis'!$B$30,'Variance Analysis'!$A$30:$A$45,'Variance Analysis'!$A$42)</f>
        <v>#REF!</v>
      </c>
      <c r="M31" s="68" t="e">
        <f>SUMIFS('Variance Analysis'!M$30:M$45,'Variance Analysis'!$B$30:$B$45,'Variance Analysis'!$B$30,'Variance Analysis'!$A$30:$A$45,'Variance Analysis'!$A$42)</f>
        <v>#REF!</v>
      </c>
      <c r="N31" s="68" t="e">
        <f>SUMIFS('Variance Analysis'!N$30:N$45,'Variance Analysis'!$B$30:$B$45,'Variance Analysis'!$B$30,'Variance Analysis'!$A$30:$A$45,'Variance Analysis'!$A$42)</f>
        <v>#REF!</v>
      </c>
    </row>
    <row r="32" spans="1:14" s="25" customFormat="1" ht="14.25" customHeight="1" thickTop="1" thickBot="1" x14ac:dyDescent="0.25">
      <c r="A32" s="10" t="s">
        <v>15</v>
      </c>
      <c r="B32" s="11" t="s">
        <v>33</v>
      </c>
      <c r="C32" s="72" t="e">
        <f>ABS(C31)-SUM(C28:C30)</f>
        <v>#REF!</v>
      </c>
      <c r="D32" s="72" t="e">
        <f t="shared" ref="D32:N32" si="3">ABS(D31)-SUM(D28:D30)</f>
        <v>#REF!</v>
      </c>
      <c r="E32" s="72" t="e">
        <f t="shared" si="3"/>
        <v>#REF!</v>
      </c>
      <c r="F32" s="72" t="e">
        <f t="shared" si="3"/>
        <v>#REF!</v>
      </c>
      <c r="G32" s="72" t="e">
        <f t="shared" si="3"/>
        <v>#REF!</v>
      </c>
      <c r="H32" s="72" t="e">
        <f t="shared" si="3"/>
        <v>#REF!</v>
      </c>
      <c r="I32" s="72" t="e">
        <f t="shared" si="3"/>
        <v>#REF!</v>
      </c>
      <c r="J32" s="72" t="e">
        <f t="shared" si="3"/>
        <v>#REF!</v>
      </c>
      <c r="K32" s="72" t="e">
        <f t="shared" si="3"/>
        <v>#REF!</v>
      </c>
      <c r="L32" s="72" t="e">
        <f t="shared" si="3"/>
        <v>#REF!</v>
      </c>
      <c r="M32" s="72" t="e">
        <f t="shared" si="3"/>
        <v>#REF!</v>
      </c>
      <c r="N32" s="72" t="e">
        <f t="shared" si="3"/>
        <v>#REF!</v>
      </c>
    </row>
    <row r="33" spans="1:14" s="27" customFormat="1" ht="37" customHeight="1" x14ac:dyDescent="0.2">
      <c r="A33" s="75" t="s">
        <v>38</v>
      </c>
      <c r="B33" s="73"/>
      <c r="C33" s="74"/>
      <c r="D33" s="74"/>
      <c r="E33" s="74"/>
      <c r="F33" s="74"/>
      <c r="G33" s="74"/>
      <c r="H33" s="74"/>
      <c r="I33" s="74"/>
      <c r="J33" s="74"/>
      <c r="K33" s="74"/>
      <c r="L33" s="74"/>
      <c r="M33" s="74"/>
      <c r="N33" s="74"/>
    </row>
    <row r="34" spans="1:14" s="27" customFormat="1" ht="14.25" customHeight="1" x14ac:dyDescent="0.2">
      <c r="A34" s="73"/>
      <c r="B34" s="73"/>
      <c r="C34" s="74"/>
      <c r="D34" s="74"/>
      <c r="E34" s="74"/>
      <c r="F34" s="74"/>
      <c r="G34" s="74"/>
      <c r="H34" s="74"/>
      <c r="I34" s="74"/>
      <c r="J34" s="74"/>
      <c r="K34" s="74"/>
      <c r="L34" s="74"/>
      <c r="M34" s="74"/>
      <c r="N34" s="74"/>
    </row>
    <row r="35" spans="1:14" s="29" customFormat="1" ht="20" x14ac:dyDescent="0.2">
      <c r="A35" s="42" t="s">
        <v>51</v>
      </c>
      <c r="B35" s="30" t="s">
        <v>31</v>
      </c>
      <c r="C35" s="31" t="s">
        <v>1</v>
      </c>
      <c r="D35" s="31" t="s">
        <v>2</v>
      </c>
      <c r="E35" s="31" t="s">
        <v>3</v>
      </c>
      <c r="F35" s="31" t="s">
        <v>4</v>
      </c>
      <c r="G35" s="31" t="s">
        <v>5</v>
      </c>
      <c r="H35" s="31" t="s">
        <v>6</v>
      </c>
      <c r="I35" s="31" t="s">
        <v>7</v>
      </c>
      <c r="J35" s="31" t="s">
        <v>8</v>
      </c>
      <c r="K35" s="31" t="s">
        <v>9</v>
      </c>
      <c r="L35" s="31" t="s">
        <v>10</v>
      </c>
      <c r="M35" s="31" t="s">
        <v>11</v>
      </c>
      <c r="N35" s="31" t="s">
        <v>12</v>
      </c>
    </row>
    <row r="36" spans="1:14" ht="14.25" customHeight="1" x14ac:dyDescent="0.2">
      <c r="A36" s="67" t="s">
        <v>65</v>
      </c>
      <c r="B36" s="67" t="s">
        <v>33</v>
      </c>
      <c r="C36" s="88" t="e">
        <f>SUMIFS('Variance Analysis'!C$9:C$24,'Variance Analysis'!$B$9:$B$24,'Variance Analysis'!$B$12,'Variance Analysis'!$A$9:$A$24,'Variance Analysis'!$A$12)</f>
        <v>#REF!</v>
      </c>
      <c r="D36" s="88" t="e">
        <f>SUMIFS('Variance Analysis'!D$9:D$24,'Variance Analysis'!$B$9:$B$24,'Variance Analysis'!$B$12,'Variance Analysis'!$A$9:$A$24,'Variance Analysis'!$A$12)</f>
        <v>#REF!</v>
      </c>
      <c r="E36" s="88" t="e">
        <f>SUMIFS('Variance Analysis'!E$9:E$24,'Variance Analysis'!$B$9:$B$24,'Variance Analysis'!$B$12,'Variance Analysis'!$A$9:$A$24,'Variance Analysis'!$A$12)</f>
        <v>#REF!</v>
      </c>
      <c r="F36" s="88" t="e">
        <f>SUMIFS('Variance Analysis'!F$9:F$24,'Variance Analysis'!$B$9:$B$24,'Variance Analysis'!$B$12,'Variance Analysis'!$A$9:$A$24,'Variance Analysis'!$A$12)</f>
        <v>#REF!</v>
      </c>
      <c r="G36" s="88" t="e">
        <f>SUMIFS('Variance Analysis'!G$9:G$24,'Variance Analysis'!$B$9:$B$24,'Variance Analysis'!$B$12,'Variance Analysis'!$A$9:$A$24,'Variance Analysis'!$A$12)</f>
        <v>#REF!</v>
      </c>
      <c r="H36" s="88" t="e">
        <f>SUMIFS('Variance Analysis'!H$9:H$24,'Variance Analysis'!$B$9:$B$24,'Variance Analysis'!$B$12,'Variance Analysis'!$A$9:$A$24,'Variance Analysis'!$A$12)</f>
        <v>#REF!</v>
      </c>
      <c r="I36" s="88" t="e">
        <f>SUMIFS('Variance Analysis'!I$9:I$24,'Variance Analysis'!$B$9:$B$24,'Variance Analysis'!$B$12,'Variance Analysis'!$A$9:$A$24,'Variance Analysis'!$A$12)</f>
        <v>#REF!</v>
      </c>
      <c r="J36" s="88" t="e">
        <f>SUMIFS('Variance Analysis'!J$9:J$24,'Variance Analysis'!$B$9:$B$24,'Variance Analysis'!$B$12,'Variance Analysis'!$A$9:$A$24,'Variance Analysis'!$A$12)</f>
        <v>#REF!</v>
      </c>
      <c r="K36" s="88" t="e">
        <f>SUMIFS('Variance Analysis'!K$9:K$24,'Variance Analysis'!$B$9:$B$24,'Variance Analysis'!$B$12,'Variance Analysis'!$A$9:$A$24,'Variance Analysis'!$A$12)</f>
        <v>#REF!</v>
      </c>
      <c r="L36" s="88" t="e">
        <f>SUMIFS('Variance Analysis'!L$9:L$24,'Variance Analysis'!$B$9:$B$24,'Variance Analysis'!$B$12,'Variance Analysis'!$A$9:$A$24,'Variance Analysis'!$A$12)</f>
        <v>#REF!</v>
      </c>
      <c r="M36" s="88" t="e">
        <f>SUMIFS('Variance Analysis'!M$9:M$24,'Variance Analysis'!$B$9:$B$24,'Variance Analysis'!$B$12,'Variance Analysis'!$A$9:$A$24,'Variance Analysis'!$A$12)</f>
        <v>#REF!</v>
      </c>
      <c r="N36" s="88" t="e">
        <f>SUMIFS('Variance Analysis'!N$9:N$24,'Variance Analysis'!$B$9:$B$24,'Variance Analysis'!$B$12,'Variance Analysis'!$A$9:$A$24,'Variance Analysis'!$A$12)</f>
        <v>#REF!</v>
      </c>
    </row>
    <row r="37" spans="1:14" ht="14.25" customHeight="1" x14ac:dyDescent="0.2">
      <c r="A37" s="67" t="s">
        <v>23</v>
      </c>
      <c r="B37" s="67" t="s">
        <v>33</v>
      </c>
      <c r="C37" s="88" t="e">
        <f>SUMIFS('Variance Analysis'!C$9:C$24,'Variance Analysis'!$B$9:$B$24,'Variance Analysis'!$B$10,'Variance Analysis'!$A$9:$A$24,'Variance Analysis'!$A$12)</f>
        <v>#REF!</v>
      </c>
      <c r="D37" s="88" t="e">
        <f>SUMIFS('Variance Analysis'!D$9:D$24,'Variance Analysis'!$B$9:$B$24,'Variance Analysis'!$B$10,'Variance Analysis'!$A$9:$A$24,'Variance Analysis'!$A$12)</f>
        <v>#REF!</v>
      </c>
      <c r="E37" s="88" t="e">
        <f>SUMIFS('Variance Analysis'!E$9:E$24,'Variance Analysis'!$B$9:$B$24,'Variance Analysis'!$B$10,'Variance Analysis'!$A$9:$A$24,'Variance Analysis'!$A$12)</f>
        <v>#REF!</v>
      </c>
      <c r="F37" s="88" t="e">
        <f>SUMIFS('Variance Analysis'!F$9:F$24,'Variance Analysis'!$B$9:$B$24,'Variance Analysis'!$B$10,'Variance Analysis'!$A$9:$A$24,'Variance Analysis'!$A$12)</f>
        <v>#REF!</v>
      </c>
      <c r="G37" s="88" t="e">
        <f>SUMIFS('Variance Analysis'!G$9:G$24,'Variance Analysis'!$B$9:$B$24,'Variance Analysis'!$B$10,'Variance Analysis'!$A$9:$A$24,'Variance Analysis'!$A$12)</f>
        <v>#REF!</v>
      </c>
      <c r="H37" s="88" t="e">
        <f>SUMIFS('Variance Analysis'!H$9:H$24,'Variance Analysis'!$B$9:$B$24,'Variance Analysis'!$B$10,'Variance Analysis'!$A$9:$A$24,'Variance Analysis'!$A$12)</f>
        <v>#REF!</v>
      </c>
      <c r="I37" s="88" t="e">
        <f>SUMIFS('Variance Analysis'!I$9:I$24,'Variance Analysis'!$B$9:$B$24,'Variance Analysis'!$B$10,'Variance Analysis'!$A$9:$A$24,'Variance Analysis'!$A$12)</f>
        <v>#REF!</v>
      </c>
      <c r="J37" s="88" t="e">
        <f>SUMIFS('Variance Analysis'!J$9:J$24,'Variance Analysis'!$B$9:$B$24,'Variance Analysis'!$B$10,'Variance Analysis'!$A$9:$A$24,'Variance Analysis'!$A$12)</f>
        <v>#REF!</v>
      </c>
      <c r="K37" s="88" t="e">
        <f>SUMIFS('Variance Analysis'!K$9:K$24,'Variance Analysis'!$B$9:$B$24,'Variance Analysis'!$B$10,'Variance Analysis'!$A$9:$A$24,'Variance Analysis'!$A$12)</f>
        <v>#REF!</v>
      </c>
      <c r="L37" s="88" t="e">
        <f>SUMIFS('Variance Analysis'!L$9:L$24,'Variance Analysis'!$B$9:$B$24,'Variance Analysis'!$B$10,'Variance Analysis'!$A$9:$A$24,'Variance Analysis'!$A$12)</f>
        <v>#REF!</v>
      </c>
      <c r="M37" s="88" t="e">
        <f>SUMIFS('Variance Analysis'!M$9:M$24,'Variance Analysis'!$B$9:$B$24,'Variance Analysis'!$B$10,'Variance Analysis'!$A$9:$A$24,'Variance Analysis'!$A$12)</f>
        <v>#REF!</v>
      </c>
      <c r="N37" s="88" t="e">
        <f>SUMIFS('Variance Analysis'!N$9:N$24,'Variance Analysis'!$B$9:$B$24,'Variance Analysis'!$B$10,'Variance Analysis'!$A$9:$A$24,'Variance Analysis'!$A$12)</f>
        <v>#REF!</v>
      </c>
    </row>
    <row r="38" spans="1:14" ht="14.25" customHeight="1" x14ac:dyDescent="0.2">
      <c r="A38" s="67" t="s">
        <v>14</v>
      </c>
      <c r="B38" s="67" t="s">
        <v>33</v>
      </c>
      <c r="C38" s="88" t="e">
        <f>SUMIFS('Variance Analysis'!C$9:C$24,'Variance Analysis'!$B$9:$B$24,'Variance Analysis'!$B$11,'Variance Analysis'!$A$9:$A$24,'Variance Analysis'!$A$12)</f>
        <v>#REF!</v>
      </c>
      <c r="D38" s="88" t="e">
        <f>SUMIFS('Variance Analysis'!D$9:D$24,'Variance Analysis'!$B$9:$B$24,'Variance Analysis'!$B$11,'Variance Analysis'!$A$9:$A$24,'Variance Analysis'!$A$12)</f>
        <v>#REF!</v>
      </c>
      <c r="E38" s="88" t="e">
        <f>SUMIFS('Variance Analysis'!E$9:E$24,'Variance Analysis'!$B$9:$B$24,'Variance Analysis'!$B$11,'Variance Analysis'!$A$9:$A$24,'Variance Analysis'!$A$12)</f>
        <v>#REF!</v>
      </c>
      <c r="F38" s="88" t="e">
        <f>SUMIFS('Variance Analysis'!F$9:F$24,'Variance Analysis'!$B$9:$B$24,'Variance Analysis'!$B$11,'Variance Analysis'!$A$9:$A$24,'Variance Analysis'!$A$12)</f>
        <v>#REF!</v>
      </c>
      <c r="G38" s="88" t="e">
        <f>SUMIFS('Variance Analysis'!G$9:G$24,'Variance Analysis'!$B$9:$B$24,'Variance Analysis'!$B$11,'Variance Analysis'!$A$9:$A$24,'Variance Analysis'!$A$12)</f>
        <v>#REF!</v>
      </c>
      <c r="H38" s="88" t="e">
        <f>SUMIFS('Variance Analysis'!H$9:H$24,'Variance Analysis'!$B$9:$B$24,'Variance Analysis'!$B$11,'Variance Analysis'!$A$9:$A$24,'Variance Analysis'!$A$12)</f>
        <v>#REF!</v>
      </c>
      <c r="I38" s="88" t="e">
        <f>SUMIFS('Variance Analysis'!I$9:I$24,'Variance Analysis'!$B$9:$B$24,'Variance Analysis'!$B$11,'Variance Analysis'!$A$9:$A$24,'Variance Analysis'!$A$12)</f>
        <v>#REF!</v>
      </c>
      <c r="J38" s="88" t="e">
        <f>SUMIFS('Variance Analysis'!J$9:J$24,'Variance Analysis'!$B$9:$B$24,'Variance Analysis'!$B$11,'Variance Analysis'!$A$9:$A$24,'Variance Analysis'!$A$12)</f>
        <v>#REF!</v>
      </c>
      <c r="K38" s="88" t="e">
        <f>SUMIFS('Variance Analysis'!K$9:K$24,'Variance Analysis'!$B$9:$B$24,'Variance Analysis'!$B$11,'Variance Analysis'!$A$9:$A$24,'Variance Analysis'!$A$12)</f>
        <v>#REF!</v>
      </c>
      <c r="L38" s="88" t="e">
        <f>SUMIFS('Variance Analysis'!L$9:L$24,'Variance Analysis'!$B$9:$B$24,'Variance Analysis'!$B$11,'Variance Analysis'!$A$9:$A$24,'Variance Analysis'!$A$12)</f>
        <v>#REF!</v>
      </c>
      <c r="M38" s="88" t="e">
        <f>SUMIFS('Variance Analysis'!M$9:M$24,'Variance Analysis'!$B$9:$B$24,'Variance Analysis'!$B$11,'Variance Analysis'!$A$9:$A$24,'Variance Analysis'!$A$12)</f>
        <v>#REF!</v>
      </c>
      <c r="N38" s="88" t="e">
        <f>SUMIFS('Variance Analysis'!N$9:N$24,'Variance Analysis'!$B$9:$B$24,'Variance Analysis'!$B$11,'Variance Analysis'!$A$9:$A$24,'Variance Analysis'!$A$12)</f>
        <v>#REF!</v>
      </c>
    </row>
    <row r="39" spans="1:14" ht="14.25" customHeight="1" thickBot="1" x14ac:dyDescent="0.25">
      <c r="A39" s="67" t="s">
        <v>22</v>
      </c>
      <c r="B39" s="67" t="s">
        <v>33</v>
      </c>
      <c r="C39" s="88" t="e">
        <f>SUMIFS('Variance Analysis'!C$9:C$24,'Variance Analysis'!$B$9:$B$24,'Variance Analysis'!$B$9,'Variance Analysis'!$A$9:$A$24,'Variance Analysis'!$A$12)</f>
        <v>#REF!</v>
      </c>
      <c r="D39" s="88" t="e">
        <f>SUMIFS('Variance Analysis'!D$9:D$24,'Variance Analysis'!$B$9:$B$24,'Variance Analysis'!$B$9,'Variance Analysis'!$A$9:$A$24,'Variance Analysis'!$A$12)</f>
        <v>#REF!</v>
      </c>
      <c r="E39" s="88" t="e">
        <f>SUMIFS('Variance Analysis'!E$9:E$24,'Variance Analysis'!$B$9:$B$24,'Variance Analysis'!$B$9,'Variance Analysis'!$A$9:$A$24,'Variance Analysis'!$A$12)</f>
        <v>#REF!</v>
      </c>
      <c r="F39" s="88" t="e">
        <f>SUMIFS('Variance Analysis'!F$9:F$24,'Variance Analysis'!$B$9:$B$24,'Variance Analysis'!$B$9,'Variance Analysis'!$A$9:$A$24,'Variance Analysis'!$A$12)</f>
        <v>#REF!</v>
      </c>
      <c r="G39" s="88" t="e">
        <f>SUMIFS('Variance Analysis'!G$9:G$24,'Variance Analysis'!$B$9:$B$24,'Variance Analysis'!$B$9,'Variance Analysis'!$A$9:$A$24,'Variance Analysis'!$A$12)</f>
        <v>#REF!</v>
      </c>
      <c r="H39" s="88" t="e">
        <f>SUMIFS('Variance Analysis'!H$9:H$24,'Variance Analysis'!$B$9:$B$24,'Variance Analysis'!$B$9,'Variance Analysis'!$A$9:$A$24,'Variance Analysis'!$A$12)</f>
        <v>#REF!</v>
      </c>
      <c r="I39" s="88" t="e">
        <f>SUMIFS('Variance Analysis'!I$9:I$24,'Variance Analysis'!$B$9:$B$24,'Variance Analysis'!$B$9,'Variance Analysis'!$A$9:$A$24,'Variance Analysis'!$A$12)</f>
        <v>#REF!</v>
      </c>
      <c r="J39" s="88" t="e">
        <f>SUMIFS('Variance Analysis'!J$9:J$24,'Variance Analysis'!$B$9:$B$24,'Variance Analysis'!$B$9,'Variance Analysis'!$A$9:$A$24,'Variance Analysis'!$A$12)</f>
        <v>#REF!</v>
      </c>
      <c r="K39" s="88" t="e">
        <f>SUMIFS('Variance Analysis'!K$9:K$24,'Variance Analysis'!$B$9:$B$24,'Variance Analysis'!$B$9,'Variance Analysis'!$A$9:$A$24,'Variance Analysis'!$A$12)</f>
        <v>#REF!</v>
      </c>
      <c r="L39" s="88" t="e">
        <f>SUMIFS('Variance Analysis'!L$9:L$24,'Variance Analysis'!$B$9:$B$24,'Variance Analysis'!$B$9,'Variance Analysis'!$A$9:$A$24,'Variance Analysis'!$A$12)</f>
        <v>#REF!</v>
      </c>
      <c r="M39" s="88" t="e">
        <f>SUMIFS('Variance Analysis'!M$9:M$24,'Variance Analysis'!$B$9:$B$24,'Variance Analysis'!$B$9,'Variance Analysis'!$A$9:$A$24,'Variance Analysis'!$A$12)</f>
        <v>#REF!</v>
      </c>
      <c r="N39" s="88" t="e">
        <f>SUMIFS('Variance Analysis'!N$9:N$24,'Variance Analysis'!$B$9:$B$24,'Variance Analysis'!$B$9,'Variance Analysis'!$A$9:$A$24,'Variance Analysis'!$A$12)</f>
        <v>#REF!</v>
      </c>
    </row>
    <row r="40" spans="1:14" ht="14.25" customHeight="1" thickTop="1" thickBot="1" x14ac:dyDescent="0.25">
      <c r="A40" s="10" t="s">
        <v>15</v>
      </c>
      <c r="B40" s="11" t="s">
        <v>33</v>
      </c>
      <c r="C40" s="13" t="e">
        <f>ABS(C39)-SUM(C36:C38)</f>
        <v>#REF!</v>
      </c>
      <c r="D40" s="13" t="e">
        <f t="shared" ref="D40:N40" si="4">ABS(D39)-SUM(D36:D38)</f>
        <v>#REF!</v>
      </c>
      <c r="E40" s="13" t="e">
        <f t="shared" si="4"/>
        <v>#REF!</v>
      </c>
      <c r="F40" s="13" t="e">
        <f t="shared" si="4"/>
        <v>#REF!</v>
      </c>
      <c r="G40" s="13" t="e">
        <f t="shared" si="4"/>
        <v>#REF!</v>
      </c>
      <c r="H40" s="13" t="e">
        <f t="shared" si="4"/>
        <v>#REF!</v>
      </c>
      <c r="I40" s="13" t="e">
        <f t="shared" si="4"/>
        <v>#REF!</v>
      </c>
      <c r="J40" s="13" t="e">
        <f t="shared" si="4"/>
        <v>#REF!</v>
      </c>
      <c r="K40" s="13" t="e">
        <f t="shared" si="4"/>
        <v>#REF!</v>
      </c>
      <c r="L40" s="13" t="e">
        <f t="shared" si="4"/>
        <v>#REF!</v>
      </c>
      <c r="M40" s="13" t="e">
        <f t="shared" si="4"/>
        <v>#REF!</v>
      </c>
      <c r="N40" s="13" t="e">
        <f t="shared" si="4"/>
        <v>#REF!</v>
      </c>
    </row>
    <row r="41" spans="1:14" ht="14.25" customHeight="1" x14ac:dyDescent="0.2">
      <c r="A41" s="60"/>
      <c r="B41" s="61"/>
      <c r="C41" s="63"/>
      <c r="D41" s="63"/>
      <c r="E41" s="63"/>
      <c r="F41" s="63"/>
      <c r="G41" s="63"/>
      <c r="H41" s="63"/>
      <c r="I41" s="63"/>
      <c r="J41" s="63"/>
      <c r="K41" s="63"/>
      <c r="L41" s="63"/>
      <c r="M41" s="63"/>
      <c r="N41" s="63"/>
    </row>
    <row r="42" spans="1:14" ht="14.25" customHeight="1" x14ac:dyDescent="0.2">
      <c r="A42" s="60"/>
      <c r="B42" s="61"/>
      <c r="C42" s="63"/>
      <c r="D42" s="63"/>
      <c r="E42" s="63"/>
      <c r="F42" s="63"/>
      <c r="G42" s="63"/>
      <c r="H42" s="63"/>
      <c r="I42" s="63"/>
      <c r="J42" s="63"/>
      <c r="K42" s="63"/>
      <c r="L42" s="63"/>
      <c r="M42" s="63"/>
      <c r="N42" s="63"/>
    </row>
    <row r="43" spans="1:14" s="29" customFormat="1" ht="33" customHeight="1" x14ac:dyDescent="0.2">
      <c r="A43" s="42" t="s">
        <v>64</v>
      </c>
      <c r="B43" s="30" t="s">
        <v>31</v>
      </c>
      <c r="C43" s="31" t="s">
        <v>1</v>
      </c>
      <c r="D43" s="31" t="s">
        <v>2</v>
      </c>
      <c r="E43" s="31" t="s">
        <v>3</v>
      </c>
      <c r="F43" s="31" t="s">
        <v>4</v>
      </c>
      <c r="G43" s="31" t="s">
        <v>5</v>
      </c>
      <c r="H43" s="31" t="s">
        <v>6</v>
      </c>
      <c r="I43" s="31" t="s">
        <v>7</v>
      </c>
      <c r="J43" s="31" t="s">
        <v>8</v>
      </c>
      <c r="K43" s="31" t="s">
        <v>9</v>
      </c>
      <c r="L43" s="31" t="s">
        <v>10</v>
      </c>
      <c r="M43" s="31" t="s">
        <v>11</v>
      </c>
      <c r="N43" s="31" t="s">
        <v>12</v>
      </c>
    </row>
    <row r="44" spans="1:14" ht="14.25" customHeight="1" x14ac:dyDescent="0.2">
      <c r="A44" s="67" t="s">
        <v>65</v>
      </c>
      <c r="B44" s="67" t="s">
        <v>33</v>
      </c>
      <c r="C44" s="88" t="e">
        <f>SUMIFS('Variance Analysis'!C$9:C$24,'Variance Analysis'!$B$9:$B$24,'Variance Analysis'!$B$12,'Variance Analysis'!$A$9:$A$24,'Variance Analysis'!$A$13)</f>
        <v>#REF!</v>
      </c>
      <c r="D44" s="88" t="e">
        <f>SUMIFS('Variance Analysis'!D$9:D$24,'Variance Analysis'!$B$9:$B$24,'Variance Analysis'!$B$12,'Variance Analysis'!$A$9:$A$24,'Variance Analysis'!$A$13)</f>
        <v>#REF!</v>
      </c>
      <c r="E44" s="88" t="e">
        <f>SUMIFS('Variance Analysis'!E$9:E$24,'Variance Analysis'!$B$9:$B$24,'Variance Analysis'!$B$12,'Variance Analysis'!$A$9:$A$24,'Variance Analysis'!$A$13)</f>
        <v>#REF!</v>
      </c>
      <c r="F44" s="88" t="e">
        <f>SUMIFS('Variance Analysis'!F$9:F$24,'Variance Analysis'!$B$9:$B$24,'Variance Analysis'!$B$12,'Variance Analysis'!$A$9:$A$24,'Variance Analysis'!$A$13)</f>
        <v>#REF!</v>
      </c>
      <c r="G44" s="88" t="e">
        <f>SUMIFS('Variance Analysis'!G$9:G$24,'Variance Analysis'!$B$9:$B$24,'Variance Analysis'!$B$12,'Variance Analysis'!$A$9:$A$24,'Variance Analysis'!$A$13)</f>
        <v>#REF!</v>
      </c>
      <c r="H44" s="88" t="e">
        <f>SUMIFS('Variance Analysis'!H$9:H$24,'Variance Analysis'!$B$9:$B$24,'Variance Analysis'!$B$12,'Variance Analysis'!$A$9:$A$24,'Variance Analysis'!$A$13)</f>
        <v>#REF!</v>
      </c>
      <c r="I44" s="88" t="e">
        <f>SUMIFS('Variance Analysis'!I$9:I$24,'Variance Analysis'!$B$9:$B$24,'Variance Analysis'!$B$12,'Variance Analysis'!$A$9:$A$24,'Variance Analysis'!$A$13)</f>
        <v>#REF!</v>
      </c>
      <c r="J44" s="88" t="e">
        <f>SUMIFS('Variance Analysis'!J$9:J$24,'Variance Analysis'!$B$9:$B$24,'Variance Analysis'!$B$12,'Variance Analysis'!$A$9:$A$24,'Variance Analysis'!$A$13)</f>
        <v>#REF!</v>
      </c>
      <c r="K44" s="88" t="e">
        <f>SUMIFS('Variance Analysis'!K$9:K$24,'Variance Analysis'!$B$9:$B$24,'Variance Analysis'!$B$12,'Variance Analysis'!$A$9:$A$24,'Variance Analysis'!$A$13)</f>
        <v>#REF!</v>
      </c>
      <c r="L44" s="88" t="e">
        <f>SUMIFS('Variance Analysis'!L$9:L$24,'Variance Analysis'!$B$9:$B$24,'Variance Analysis'!$B$12,'Variance Analysis'!$A$9:$A$24,'Variance Analysis'!$A$13)</f>
        <v>#REF!</v>
      </c>
      <c r="M44" s="88" t="e">
        <f>SUMIFS('Variance Analysis'!M$9:M$24,'Variance Analysis'!$B$9:$B$24,'Variance Analysis'!$B$12,'Variance Analysis'!$A$9:$A$24,'Variance Analysis'!$A$13)</f>
        <v>#REF!</v>
      </c>
      <c r="N44" s="88" t="e">
        <f>SUMIFS('Variance Analysis'!N$9:N$24,'Variance Analysis'!$B$9:$B$24,'Variance Analysis'!$B$12,'Variance Analysis'!$A$9:$A$24,'Variance Analysis'!$A$13)</f>
        <v>#REF!</v>
      </c>
    </row>
    <row r="45" spans="1:14" ht="14.25" customHeight="1" x14ac:dyDescent="0.2">
      <c r="A45" s="67" t="s">
        <v>23</v>
      </c>
      <c r="B45" s="67" t="s">
        <v>33</v>
      </c>
      <c r="C45" s="88" t="e">
        <f>SUMIFS('Variance Analysis'!C$9:C$24,'Variance Analysis'!$B$9:$B$24,'Variance Analysis'!$B$10,'Variance Analysis'!$A$9:$A$24,'Variance Analysis'!$A$13)</f>
        <v>#REF!</v>
      </c>
      <c r="D45" s="88" t="e">
        <f>SUMIFS('Variance Analysis'!D$9:D$24,'Variance Analysis'!$B$9:$B$24,'Variance Analysis'!$B$10,'Variance Analysis'!$A$9:$A$24,'Variance Analysis'!$A$13)</f>
        <v>#REF!</v>
      </c>
      <c r="E45" s="88" t="e">
        <f>SUMIFS('Variance Analysis'!E$9:E$24,'Variance Analysis'!$B$9:$B$24,'Variance Analysis'!$B$10,'Variance Analysis'!$A$9:$A$24,'Variance Analysis'!$A$13)</f>
        <v>#REF!</v>
      </c>
      <c r="F45" s="88" t="e">
        <f>SUMIFS('Variance Analysis'!F$9:F$24,'Variance Analysis'!$B$9:$B$24,'Variance Analysis'!$B$10,'Variance Analysis'!$A$9:$A$24,'Variance Analysis'!$A$13)</f>
        <v>#REF!</v>
      </c>
      <c r="G45" s="88" t="e">
        <f>SUMIFS('Variance Analysis'!G$9:G$24,'Variance Analysis'!$B$9:$B$24,'Variance Analysis'!$B$10,'Variance Analysis'!$A$9:$A$24,'Variance Analysis'!$A$13)</f>
        <v>#REF!</v>
      </c>
      <c r="H45" s="88" t="e">
        <f>SUMIFS('Variance Analysis'!H$9:H$24,'Variance Analysis'!$B$9:$B$24,'Variance Analysis'!$B$10,'Variance Analysis'!$A$9:$A$24,'Variance Analysis'!$A$13)</f>
        <v>#REF!</v>
      </c>
      <c r="I45" s="88" t="e">
        <f>SUMIFS('Variance Analysis'!I$9:I$24,'Variance Analysis'!$B$9:$B$24,'Variance Analysis'!$B$10,'Variance Analysis'!$A$9:$A$24,'Variance Analysis'!$A$13)</f>
        <v>#REF!</v>
      </c>
      <c r="J45" s="88" t="e">
        <f>SUMIFS('Variance Analysis'!J$9:J$24,'Variance Analysis'!$B$9:$B$24,'Variance Analysis'!$B$10,'Variance Analysis'!$A$9:$A$24,'Variance Analysis'!$A$13)</f>
        <v>#REF!</v>
      </c>
      <c r="K45" s="88" t="e">
        <f>SUMIFS('Variance Analysis'!K$9:K$24,'Variance Analysis'!$B$9:$B$24,'Variance Analysis'!$B$10,'Variance Analysis'!$A$9:$A$24,'Variance Analysis'!$A$13)</f>
        <v>#REF!</v>
      </c>
      <c r="L45" s="88" t="e">
        <f>SUMIFS('Variance Analysis'!L$9:L$24,'Variance Analysis'!$B$9:$B$24,'Variance Analysis'!$B$10,'Variance Analysis'!$A$9:$A$24,'Variance Analysis'!$A$13)</f>
        <v>#REF!</v>
      </c>
      <c r="M45" s="88" t="e">
        <f>SUMIFS('Variance Analysis'!M$9:M$24,'Variance Analysis'!$B$9:$B$24,'Variance Analysis'!$B$10,'Variance Analysis'!$A$9:$A$24,'Variance Analysis'!$A$13)</f>
        <v>#REF!</v>
      </c>
      <c r="N45" s="88" t="e">
        <f>SUMIFS('Variance Analysis'!N$9:N$24,'Variance Analysis'!$B$9:$B$24,'Variance Analysis'!$B$10,'Variance Analysis'!$A$9:$A$24,'Variance Analysis'!$A$13)</f>
        <v>#REF!</v>
      </c>
    </row>
    <row r="46" spans="1:14" ht="14.25" customHeight="1" x14ac:dyDescent="0.2">
      <c r="A46" s="67" t="s">
        <v>14</v>
      </c>
      <c r="B46" s="67" t="s">
        <v>33</v>
      </c>
      <c r="C46" s="88" t="e">
        <f>SUMIFS('Variance Analysis'!C$9:C$24,'Variance Analysis'!$B$9:$B$24,'Variance Analysis'!$B$11,'Variance Analysis'!$A$9:$A$24,'Variance Analysis'!$A$13)</f>
        <v>#REF!</v>
      </c>
      <c r="D46" s="88" t="e">
        <f>SUMIFS('Variance Analysis'!D$9:D$24,'Variance Analysis'!$B$9:$B$24,'Variance Analysis'!$B$11,'Variance Analysis'!$A$9:$A$24,'Variance Analysis'!$A$13)</f>
        <v>#REF!</v>
      </c>
      <c r="E46" s="88" t="e">
        <f>SUMIFS('Variance Analysis'!E$9:E$24,'Variance Analysis'!$B$9:$B$24,'Variance Analysis'!$B$11,'Variance Analysis'!$A$9:$A$24,'Variance Analysis'!$A$13)</f>
        <v>#REF!</v>
      </c>
      <c r="F46" s="88" t="e">
        <f>SUMIFS('Variance Analysis'!F$9:F$24,'Variance Analysis'!$B$9:$B$24,'Variance Analysis'!$B$11,'Variance Analysis'!$A$9:$A$24,'Variance Analysis'!$A$13)</f>
        <v>#REF!</v>
      </c>
      <c r="G46" s="88" t="e">
        <f>SUMIFS('Variance Analysis'!G$9:G$24,'Variance Analysis'!$B$9:$B$24,'Variance Analysis'!$B$11,'Variance Analysis'!$A$9:$A$24,'Variance Analysis'!$A$13)</f>
        <v>#REF!</v>
      </c>
      <c r="H46" s="88" t="e">
        <f>SUMIFS('Variance Analysis'!H$9:H$24,'Variance Analysis'!$B$9:$B$24,'Variance Analysis'!$B$11,'Variance Analysis'!$A$9:$A$24,'Variance Analysis'!$A$13)</f>
        <v>#REF!</v>
      </c>
      <c r="I46" s="88" t="e">
        <f>SUMIFS('Variance Analysis'!I$9:I$24,'Variance Analysis'!$B$9:$B$24,'Variance Analysis'!$B$11,'Variance Analysis'!$A$9:$A$24,'Variance Analysis'!$A$13)</f>
        <v>#REF!</v>
      </c>
      <c r="J46" s="88" t="e">
        <f>SUMIFS('Variance Analysis'!J$9:J$24,'Variance Analysis'!$B$9:$B$24,'Variance Analysis'!$B$11,'Variance Analysis'!$A$9:$A$24,'Variance Analysis'!$A$13)</f>
        <v>#REF!</v>
      </c>
      <c r="K46" s="88" t="e">
        <f>SUMIFS('Variance Analysis'!K$9:K$24,'Variance Analysis'!$B$9:$B$24,'Variance Analysis'!$B$11,'Variance Analysis'!$A$9:$A$24,'Variance Analysis'!$A$13)</f>
        <v>#REF!</v>
      </c>
      <c r="L46" s="88" t="e">
        <f>SUMIFS('Variance Analysis'!L$9:L$24,'Variance Analysis'!$B$9:$B$24,'Variance Analysis'!$B$11,'Variance Analysis'!$A$9:$A$24,'Variance Analysis'!$A$13)</f>
        <v>#REF!</v>
      </c>
      <c r="M46" s="88" t="e">
        <f>SUMIFS('Variance Analysis'!M$9:M$24,'Variance Analysis'!$B$9:$B$24,'Variance Analysis'!$B$11,'Variance Analysis'!$A$9:$A$24,'Variance Analysis'!$A$13)</f>
        <v>#REF!</v>
      </c>
      <c r="N46" s="88" t="e">
        <f>SUMIFS('Variance Analysis'!N$9:N$24,'Variance Analysis'!$B$9:$B$24,'Variance Analysis'!$B$11,'Variance Analysis'!$A$9:$A$24,'Variance Analysis'!$A$13)</f>
        <v>#REF!</v>
      </c>
    </row>
    <row r="47" spans="1:14" ht="14.25" customHeight="1" thickBot="1" x14ac:dyDescent="0.25">
      <c r="A47" s="67" t="s">
        <v>22</v>
      </c>
      <c r="B47" s="67" t="s">
        <v>33</v>
      </c>
      <c r="C47" s="88" t="e">
        <f>SUMIFS('Variance Analysis'!C$9:C$24,'Variance Analysis'!$B$9:$B$24,'Variance Analysis'!$B$9,'Variance Analysis'!$A$9:$A$24,'Variance Analysis'!$A$13)</f>
        <v>#REF!</v>
      </c>
      <c r="D47" s="88" t="e">
        <f>SUMIFS('Variance Analysis'!D$9:D$24,'Variance Analysis'!$B$9:$B$24,'Variance Analysis'!$B$9,'Variance Analysis'!$A$9:$A$24,'Variance Analysis'!$A$13)</f>
        <v>#REF!</v>
      </c>
      <c r="E47" s="88" t="e">
        <f>SUMIFS('Variance Analysis'!E$9:E$24,'Variance Analysis'!$B$9:$B$24,'Variance Analysis'!$B$9,'Variance Analysis'!$A$9:$A$24,'Variance Analysis'!$A$13)</f>
        <v>#REF!</v>
      </c>
      <c r="F47" s="88" t="e">
        <f>SUMIFS('Variance Analysis'!F$9:F$24,'Variance Analysis'!$B$9:$B$24,'Variance Analysis'!$B$9,'Variance Analysis'!$A$9:$A$24,'Variance Analysis'!$A$13)</f>
        <v>#REF!</v>
      </c>
      <c r="G47" s="88" t="e">
        <f>SUMIFS('Variance Analysis'!G$9:G$24,'Variance Analysis'!$B$9:$B$24,'Variance Analysis'!$B$9,'Variance Analysis'!$A$9:$A$24,'Variance Analysis'!$A$13)</f>
        <v>#REF!</v>
      </c>
      <c r="H47" s="88" t="e">
        <f>SUMIFS('Variance Analysis'!H$9:H$24,'Variance Analysis'!$B$9:$B$24,'Variance Analysis'!$B$9,'Variance Analysis'!$A$9:$A$24,'Variance Analysis'!$A$13)</f>
        <v>#REF!</v>
      </c>
      <c r="I47" s="88" t="e">
        <f>SUMIFS('Variance Analysis'!I$9:I$24,'Variance Analysis'!$B$9:$B$24,'Variance Analysis'!$B$9,'Variance Analysis'!$A$9:$A$24,'Variance Analysis'!$A$13)</f>
        <v>#REF!</v>
      </c>
      <c r="J47" s="88" t="e">
        <f>SUMIFS('Variance Analysis'!J$9:J$24,'Variance Analysis'!$B$9:$B$24,'Variance Analysis'!$B$9,'Variance Analysis'!$A$9:$A$24,'Variance Analysis'!$A$13)</f>
        <v>#REF!</v>
      </c>
      <c r="K47" s="88" t="e">
        <f>SUMIFS('Variance Analysis'!K$9:K$24,'Variance Analysis'!$B$9:$B$24,'Variance Analysis'!$B$9,'Variance Analysis'!$A$9:$A$24,'Variance Analysis'!$A$13)</f>
        <v>#REF!</v>
      </c>
      <c r="L47" s="88" t="e">
        <f>SUMIFS('Variance Analysis'!L$9:L$24,'Variance Analysis'!$B$9:$B$24,'Variance Analysis'!$B$9,'Variance Analysis'!$A$9:$A$24,'Variance Analysis'!$A$13)</f>
        <v>#REF!</v>
      </c>
      <c r="M47" s="88" t="e">
        <f>SUMIFS('Variance Analysis'!M$9:M$24,'Variance Analysis'!$B$9:$B$24,'Variance Analysis'!$B$9,'Variance Analysis'!$A$9:$A$24,'Variance Analysis'!$A$13)</f>
        <v>#REF!</v>
      </c>
      <c r="N47" s="88" t="e">
        <f>SUMIFS('Variance Analysis'!N$9:N$24,'Variance Analysis'!$B$9:$B$24,'Variance Analysis'!$B$9,'Variance Analysis'!$A$9:$A$24,'Variance Analysis'!$A$13)</f>
        <v>#REF!</v>
      </c>
    </row>
    <row r="48" spans="1:14" ht="14.25" customHeight="1" thickTop="1" thickBot="1" x14ac:dyDescent="0.25">
      <c r="A48" s="10" t="s">
        <v>15</v>
      </c>
      <c r="B48" s="11" t="s">
        <v>33</v>
      </c>
      <c r="C48" s="13" t="e">
        <f>ABS(C47)-SUM(C44:C46)</f>
        <v>#REF!</v>
      </c>
      <c r="D48" s="13" t="e">
        <f t="shared" ref="D48:N48" si="5">ABS(D47)-SUM(D44:D46)</f>
        <v>#REF!</v>
      </c>
      <c r="E48" s="13" t="e">
        <f t="shared" si="5"/>
        <v>#REF!</v>
      </c>
      <c r="F48" s="13" t="e">
        <f t="shared" si="5"/>
        <v>#REF!</v>
      </c>
      <c r="G48" s="13" t="e">
        <f t="shared" si="5"/>
        <v>#REF!</v>
      </c>
      <c r="H48" s="13" t="e">
        <f t="shared" si="5"/>
        <v>#REF!</v>
      </c>
      <c r="I48" s="13" t="e">
        <f t="shared" si="5"/>
        <v>#REF!</v>
      </c>
      <c r="J48" s="13" t="e">
        <f t="shared" si="5"/>
        <v>#REF!</v>
      </c>
      <c r="K48" s="13" t="e">
        <f t="shared" si="5"/>
        <v>#REF!</v>
      </c>
      <c r="L48" s="13" t="e">
        <f t="shared" si="5"/>
        <v>#REF!</v>
      </c>
      <c r="M48" s="13" t="e">
        <f t="shared" si="5"/>
        <v>#REF!</v>
      </c>
      <c r="N48" s="13" t="e">
        <f t="shared" si="5"/>
        <v>#REF!</v>
      </c>
    </row>
    <row r="49" spans="1:14" ht="14.25" customHeight="1" x14ac:dyDescent="0.2">
      <c r="A49" s="60"/>
      <c r="B49" s="61"/>
      <c r="C49" s="63"/>
      <c r="D49" s="63"/>
      <c r="E49" s="63"/>
      <c r="F49" s="63"/>
      <c r="G49" s="63"/>
      <c r="H49" s="63"/>
      <c r="I49" s="63"/>
      <c r="J49" s="63"/>
      <c r="K49" s="63"/>
      <c r="L49" s="63"/>
      <c r="M49" s="63"/>
      <c r="N49" s="63"/>
    </row>
    <row r="50" spans="1:14" ht="14.25" customHeight="1" x14ac:dyDescent="0.2">
      <c r="A50" s="60"/>
      <c r="B50" s="61"/>
      <c r="C50" s="63"/>
      <c r="D50" s="63"/>
      <c r="E50" s="63"/>
      <c r="F50" s="63"/>
      <c r="G50" s="63"/>
      <c r="H50" s="63"/>
      <c r="I50" s="63"/>
      <c r="J50" s="63"/>
      <c r="K50" s="63"/>
      <c r="L50" s="63"/>
      <c r="M50" s="63"/>
      <c r="N50" s="63"/>
    </row>
    <row r="51" spans="1:14" s="29" customFormat="1" ht="33" customHeight="1" x14ac:dyDescent="0.2">
      <c r="A51" s="42" t="s">
        <v>63</v>
      </c>
      <c r="B51" s="30" t="s">
        <v>31</v>
      </c>
      <c r="C51" s="31" t="s">
        <v>1</v>
      </c>
      <c r="D51" s="31" t="s">
        <v>2</v>
      </c>
      <c r="E51" s="31" t="s">
        <v>3</v>
      </c>
      <c r="F51" s="31" t="s">
        <v>4</v>
      </c>
      <c r="G51" s="31" t="s">
        <v>5</v>
      </c>
      <c r="H51" s="31" t="s">
        <v>6</v>
      </c>
      <c r="I51" s="31" t="s">
        <v>7</v>
      </c>
      <c r="J51" s="31" t="s">
        <v>8</v>
      </c>
      <c r="K51" s="31" t="s">
        <v>9</v>
      </c>
      <c r="L51" s="31" t="s">
        <v>10</v>
      </c>
      <c r="M51" s="31" t="s">
        <v>11</v>
      </c>
      <c r="N51" s="31" t="s">
        <v>12</v>
      </c>
    </row>
    <row r="52" spans="1:14" ht="14.25" customHeight="1" x14ac:dyDescent="0.2">
      <c r="A52" s="67" t="s">
        <v>65</v>
      </c>
      <c r="B52" s="67" t="s">
        <v>33</v>
      </c>
      <c r="C52" s="88" t="e">
        <f>SUMIFS('Variance Analysis'!C$9:C$24,'Variance Analysis'!$B$9:$B$24,'Variance Analysis'!$B$12,'Variance Analysis'!$A$9:$A$24,'Variance Analysis'!$A$17)</f>
        <v>#REF!</v>
      </c>
      <c r="D52" s="88" t="e">
        <f>SUMIFS('Variance Analysis'!D$9:D$24,'Variance Analysis'!$B$9:$B$24,'Variance Analysis'!$B$12,'Variance Analysis'!$A$9:$A$24,'Variance Analysis'!$A$17)</f>
        <v>#REF!</v>
      </c>
      <c r="E52" s="88" t="e">
        <f>SUMIFS('Variance Analysis'!E$9:E$24,'Variance Analysis'!$B$9:$B$24,'Variance Analysis'!$B$12,'Variance Analysis'!$A$9:$A$24,'Variance Analysis'!$A$17)</f>
        <v>#REF!</v>
      </c>
      <c r="F52" s="88" t="e">
        <f>SUMIFS('Variance Analysis'!F$9:F$24,'Variance Analysis'!$B$9:$B$24,'Variance Analysis'!$B$12,'Variance Analysis'!$A$9:$A$24,'Variance Analysis'!$A$17)</f>
        <v>#REF!</v>
      </c>
      <c r="G52" s="88" t="e">
        <f>SUMIFS('Variance Analysis'!G$9:G$24,'Variance Analysis'!$B$9:$B$24,'Variance Analysis'!$B$12,'Variance Analysis'!$A$9:$A$24,'Variance Analysis'!$A$17)</f>
        <v>#REF!</v>
      </c>
      <c r="H52" s="88" t="e">
        <f>SUMIFS('Variance Analysis'!H$9:H$24,'Variance Analysis'!$B$9:$B$24,'Variance Analysis'!$B$12,'Variance Analysis'!$A$9:$A$24,'Variance Analysis'!$A$17)</f>
        <v>#REF!</v>
      </c>
      <c r="I52" s="88" t="e">
        <f>SUMIFS('Variance Analysis'!I$9:I$24,'Variance Analysis'!$B$9:$B$24,'Variance Analysis'!$B$12,'Variance Analysis'!$A$9:$A$24,'Variance Analysis'!$A$17)</f>
        <v>#REF!</v>
      </c>
      <c r="J52" s="88" t="e">
        <f>SUMIFS('Variance Analysis'!J$9:J$24,'Variance Analysis'!$B$9:$B$24,'Variance Analysis'!$B$12,'Variance Analysis'!$A$9:$A$24,'Variance Analysis'!$A$17)</f>
        <v>#REF!</v>
      </c>
      <c r="K52" s="88" t="e">
        <f>SUMIFS('Variance Analysis'!K$9:K$24,'Variance Analysis'!$B$9:$B$24,'Variance Analysis'!$B$12,'Variance Analysis'!$A$9:$A$24,'Variance Analysis'!$A$17)</f>
        <v>#REF!</v>
      </c>
      <c r="L52" s="88" t="e">
        <f>SUMIFS('Variance Analysis'!L$9:L$24,'Variance Analysis'!$B$9:$B$24,'Variance Analysis'!$B$12,'Variance Analysis'!$A$9:$A$24,'Variance Analysis'!$A$17)</f>
        <v>#REF!</v>
      </c>
      <c r="M52" s="88" t="e">
        <f>SUMIFS('Variance Analysis'!M$9:M$24,'Variance Analysis'!$B$9:$B$24,'Variance Analysis'!$B$12,'Variance Analysis'!$A$9:$A$24,'Variance Analysis'!$A$17)</f>
        <v>#REF!</v>
      </c>
      <c r="N52" s="88" t="e">
        <f>SUMIFS('Variance Analysis'!N$9:N$24,'Variance Analysis'!$B$9:$B$24,'Variance Analysis'!$B$12,'Variance Analysis'!$A$9:$A$24,'Variance Analysis'!$A$17)</f>
        <v>#REF!</v>
      </c>
    </row>
    <row r="53" spans="1:14" ht="14.25" customHeight="1" x14ac:dyDescent="0.2">
      <c r="A53" s="67" t="s">
        <v>23</v>
      </c>
      <c r="B53" s="67" t="s">
        <v>33</v>
      </c>
      <c r="C53" s="88" t="e">
        <f>SUMIFS('Variance Analysis'!C$9:C$24,'Variance Analysis'!$B$9:$B$24,'Variance Analysis'!$B$10,'Variance Analysis'!$A$9:$A$24,'Variance Analysis'!$A$17)</f>
        <v>#REF!</v>
      </c>
      <c r="D53" s="88" t="e">
        <f>SUMIFS('Variance Analysis'!D$9:D$24,'Variance Analysis'!$B$9:$B$24,'Variance Analysis'!$B$10,'Variance Analysis'!$A$9:$A$24,'Variance Analysis'!$A$17)</f>
        <v>#REF!</v>
      </c>
      <c r="E53" s="88" t="e">
        <f>SUMIFS('Variance Analysis'!E$9:E$24,'Variance Analysis'!$B$9:$B$24,'Variance Analysis'!$B$10,'Variance Analysis'!$A$9:$A$24,'Variance Analysis'!$A$17)</f>
        <v>#REF!</v>
      </c>
      <c r="F53" s="88" t="e">
        <f>SUMIFS('Variance Analysis'!F$9:F$24,'Variance Analysis'!$B$9:$B$24,'Variance Analysis'!$B$10,'Variance Analysis'!$A$9:$A$24,'Variance Analysis'!$A$17)</f>
        <v>#REF!</v>
      </c>
      <c r="G53" s="88" t="e">
        <f>SUMIFS('Variance Analysis'!G$9:G$24,'Variance Analysis'!$B$9:$B$24,'Variance Analysis'!$B$10,'Variance Analysis'!$A$9:$A$24,'Variance Analysis'!$A$17)</f>
        <v>#REF!</v>
      </c>
      <c r="H53" s="88" t="e">
        <f>SUMIFS('Variance Analysis'!H$9:H$24,'Variance Analysis'!$B$9:$B$24,'Variance Analysis'!$B$10,'Variance Analysis'!$A$9:$A$24,'Variance Analysis'!$A$17)</f>
        <v>#REF!</v>
      </c>
      <c r="I53" s="88" t="e">
        <f>SUMIFS('Variance Analysis'!I$9:I$24,'Variance Analysis'!$B$9:$B$24,'Variance Analysis'!$B$10,'Variance Analysis'!$A$9:$A$24,'Variance Analysis'!$A$17)</f>
        <v>#REF!</v>
      </c>
      <c r="J53" s="88" t="e">
        <f>SUMIFS('Variance Analysis'!J$9:J$24,'Variance Analysis'!$B$9:$B$24,'Variance Analysis'!$B$10,'Variance Analysis'!$A$9:$A$24,'Variance Analysis'!$A$17)</f>
        <v>#REF!</v>
      </c>
      <c r="K53" s="88" t="e">
        <f>SUMIFS('Variance Analysis'!K$9:K$24,'Variance Analysis'!$B$9:$B$24,'Variance Analysis'!$B$10,'Variance Analysis'!$A$9:$A$24,'Variance Analysis'!$A$17)</f>
        <v>#REF!</v>
      </c>
      <c r="L53" s="88" t="e">
        <f>SUMIFS('Variance Analysis'!L$9:L$24,'Variance Analysis'!$B$9:$B$24,'Variance Analysis'!$B$10,'Variance Analysis'!$A$9:$A$24,'Variance Analysis'!$A$17)</f>
        <v>#REF!</v>
      </c>
      <c r="M53" s="88" t="e">
        <f>SUMIFS('Variance Analysis'!M$9:M$24,'Variance Analysis'!$B$9:$B$24,'Variance Analysis'!$B$10,'Variance Analysis'!$A$9:$A$24,'Variance Analysis'!$A$17)</f>
        <v>#REF!</v>
      </c>
      <c r="N53" s="88" t="e">
        <f>SUMIFS('Variance Analysis'!N$9:N$24,'Variance Analysis'!$B$9:$B$24,'Variance Analysis'!$B$10,'Variance Analysis'!$A$9:$A$24,'Variance Analysis'!$A$17)</f>
        <v>#REF!</v>
      </c>
    </row>
    <row r="54" spans="1:14" ht="14.25" customHeight="1" x14ac:dyDescent="0.2">
      <c r="A54" s="67" t="s">
        <v>14</v>
      </c>
      <c r="B54" s="67" t="s">
        <v>33</v>
      </c>
      <c r="C54" s="88" t="e">
        <f>SUMIFS('Variance Analysis'!C$9:C$24,'Variance Analysis'!$B$9:$B$24,'Variance Analysis'!$B$11,'Variance Analysis'!$A$9:$A$24,'Variance Analysis'!$A$17)</f>
        <v>#REF!</v>
      </c>
      <c r="D54" s="88" t="e">
        <f>SUMIFS('Variance Analysis'!D$9:D$24,'Variance Analysis'!$B$9:$B$24,'Variance Analysis'!$B$11,'Variance Analysis'!$A$9:$A$24,'Variance Analysis'!$A$17)</f>
        <v>#REF!</v>
      </c>
      <c r="E54" s="88" t="e">
        <f>SUMIFS('Variance Analysis'!E$9:E$24,'Variance Analysis'!$B$9:$B$24,'Variance Analysis'!$B$11,'Variance Analysis'!$A$9:$A$24,'Variance Analysis'!$A$17)</f>
        <v>#REF!</v>
      </c>
      <c r="F54" s="88" t="e">
        <f>SUMIFS('Variance Analysis'!F$9:F$24,'Variance Analysis'!$B$9:$B$24,'Variance Analysis'!$B$11,'Variance Analysis'!$A$9:$A$24,'Variance Analysis'!$A$17)</f>
        <v>#REF!</v>
      </c>
      <c r="G54" s="88" t="e">
        <f>SUMIFS('Variance Analysis'!G$9:G$24,'Variance Analysis'!$B$9:$B$24,'Variance Analysis'!$B$11,'Variance Analysis'!$A$9:$A$24,'Variance Analysis'!$A$17)</f>
        <v>#REF!</v>
      </c>
      <c r="H54" s="88" t="e">
        <f>SUMIFS('Variance Analysis'!H$9:H$24,'Variance Analysis'!$B$9:$B$24,'Variance Analysis'!$B$11,'Variance Analysis'!$A$9:$A$24,'Variance Analysis'!$A$17)</f>
        <v>#REF!</v>
      </c>
      <c r="I54" s="88" t="e">
        <f>SUMIFS('Variance Analysis'!I$9:I$24,'Variance Analysis'!$B$9:$B$24,'Variance Analysis'!$B$11,'Variance Analysis'!$A$9:$A$24,'Variance Analysis'!$A$17)</f>
        <v>#REF!</v>
      </c>
      <c r="J54" s="88" t="e">
        <f>SUMIFS('Variance Analysis'!J$9:J$24,'Variance Analysis'!$B$9:$B$24,'Variance Analysis'!$B$11,'Variance Analysis'!$A$9:$A$24,'Variance Analysis'!$A$17)</f>
        <v>#REF!</v>
      </c>
      <c r="K54" s="88" t="e">
        <f>SUMIFS('Variance Analysis'!K$9:K$24,'Variance Analysis'!$B$9:$B$24,'Variance Analysis'!$B$11,'Variance Analysis'!$A$9:$A$24,'Variance Analysis'!$A$17)</f>
        <v>#REF!</v>
      </c>
      <c r="L54" s="88" t="e">
        <f>SUMIFS('Variance Analysis'!L$9:L$24,'Variance Analysis'!$B$9:$B$24,'Variance Analysis'!$B$11,'Variance Analysis'!$A$9:$A$24,'Variance Analysis'!$A$17)</f>
        <v>#REF!</v>
      </c>
      <c r="M54" s="88" t="e">
        <f>SUMIFS('Variance Analysis'!M$9:M$24,'Variance Analysis'!$B$9:$B$24,'Variance Analysis'!$B$11,'Variance Analysis'!$A$9:$A$24,'Variance Analysis'!$A$17)</f>
        <v>#REF!</v>
      </c>
      <c r="N54" s="88" t="e">
        <f>SUMIFS('Variance Analysis'!N$9:N$24,'Variance Analysis'!$B$9:$B$24,'Variance Analysis'!$B$11,'Variance Analysis'!$A$9:$A$24,'Variance Analysis'!$A$17)</f>
        <v>#REF!</v>
      </c>
    </row>
    <row r="55" spans="1:14" ht="14.25" customHeight="1" thickBot="1" x14ac:dyDescent="0.25">
      <c r="A55" s="67" t="s">
        <v>22</v>
      </c>
      <c r="B55" s="67" t="s">
        <v>33</v>
      </c>
      <c r="C55" s="88" t="e">
        <f>SUMIFS('Variance Analysis'!C$9:C$24,'Variance Analysis'!$B$9:$B$24,'Variance Analysis'!$B$9,'Variance Analysis'!$A$9:$A$24,'Variance Analysis'!$A$17)</f>
        <v>#REF!</v>
      </c>
      <c r="D55" s="88" t="e">
        <f>SUMIFS('Variance Analysis'!D$9:D$24,'Variance Analysis'!$B$9:$B$24,'Variance Analysis'!$B$9,'Variance Analysis'!$A$9:$A$24,'Variance Analysis'!$A$17)</f>
        <v>#REF!</v>
      </c>
      <c r="E55" s="88" t="e">
        <f>SUMIFS('Variance Analysis'!E$9:E$24,'Variance Analysis'!$B$9:$B$24,'Variance Analysis'!$B$9,'Variance Analysis'!$A$9:$A$24,'Variance Analysis'!$A$17)</f>
        <v>#REF!</v>
      </c>
      <c r="F55" s="88" t="e">
        <f>SUMIFS('Variance Analysis'!F$9:F$24,'Variance Analysis'!$B$9:$B$24,'Variance Analysis'!$B$9,'Variance Analysis'!$A$9:$A$24,'Variance Analysis'!$A$17)</f>
        <v>#REF!</v>
      </c>
      <c r="G55" s="88" t="e">
        <f>SUMIFS('Variance Analysis'!G$9:G$24,'Variance Analysis'!$B$9:$B$24,'Variance Analysis'!$B$9,'Variance Analysis'!$A$9:$A$24,'Variance Analysis'!$A$17)</f>
        <v>#REF!</v>
      </c>
      <c r="H55" s="88" t="e">
        <f>SUMIFS('Variance Analysis'!H$9:H$24,'Variance Analysis'!$B$9:$B$24,'Variance Analysis'!$B$9,'Variance Analysis'!$A$9:$A$24,'Variance Analysis'!$A$17)</f>
        <v>#REF!</v>
      </c>
      <c r="I55" s="88" t="e">
        <f>SUMIFS('Variance Analysis'!I$9:I$24,'Variance Analysis'!$B$9:$B$24,'Variance Analysis'!$B$9,'Variance Analysis'!$A$9:$A$24,'Variance Analysis'!$A$17)</f>
        <v>#REF!</v>
      </c>
      <c r="J55" s="88" t="e">
        <f>SUMIFS('Variance Analysis'!J$9:J$24,'Variance Analysis'!$B$9:$B$24,'Variance Analysis'!$B$9,'Variance Analysis'!$A$9:$A$24,'Variance Analysis'!$A$17)</f>
        <v>#REF!</v>
      </c>
      <c r="K55" s="88" t="e">
        <f>SUMIFS('Variance Analysis'!K$9:K$24,'Variance Analysis'!$B$9:$B$24,'Variance Analysis'!$B$9,'Variance Analysis'!$A$9:$A$24,'Variance Analysis'!$A$17)</f>
        <v>#REF!</v>
      </c>
      <c r="L55" s="88" t="e">
        <f>SUMIFS('Variance Analysis'!L$9:L$24,'Variance Analysis'!$B$9:$B$24,'Variance Analysis'!$B$9,'Variance Analysis'!$A$9:$A$24,'Variance Analysis'!$A$17)</f>
        <v>#REF!</v>
      </c>
      <c r="M55" s="88" t="e">
        <f>SUMIFS('Variance Analysis'!M$9:M$24,'Variance Analysis'!$B$9:$B$24,'Variance Analysis'!$B$9,'Variance Analysis'!$A$9:$A$24,'Variance Analysis'!$A$17)</f>
        <v>#REF!</v>
      </c>
      <c r="N55" s="88" t="e">
        <f>SUMIFS('Variance Analysis'!N$9:N$24,'Variance Analysis'!$B$9:$B$24,'Variance Analysis'!$B$9,'Variance Analysis'!$A$9:$A$24,'Variance Analysis'!$A$17)</f>
        <v>#REF!</v>
      </c>
    </row>
    <row r="56" spans="1:14" ht="14.25" customHeight="1" thickTop="1" thickBot="1" x14ac:dyDescent="0.25">
      <c r="A56" s="10" t="s">
        <v>15</v>
      </c>
      <c r="B56" s="11" t="s">
        <v>33</v>
      </c>
      <c r="C56" s="13" t="e">
        <f>ABS(C55)-SUM(C52:C54)</f>
        <v>#REF!</v>
      </c>
      <c r="D56" s="13" t="e">
        <f t="shared" ref="D56:N56" si="6">ABS(D55)-SUM(D52:D54)</f>
        <v>#REF!</v>
      </c>
      <c r="E56" s="13" t="e">
        <f t="shared" si="6"/>
        <v>#REF!</v>
      </c>
      <c r="F56" s="13" t="e">
        <f t="shared" si="6"/>
        <v>#REF!</v>
      </c>
      <c r="G56" s="13" t="e">
        <f t="shared" si="6"/>
        <v>#REF!</v>
      </c>
      <c r="H56" s="13" t="e">
        <f t="shared" si="6"/>
        <v>#REF!</v>
      </c>
      <c r="I56" s="13" t="e">
        <f t="shared" si="6"/>
        <v>#REF!</v>
      </c>
      <c r="J56" s="13" t="e">
        <f t="shared" si="6"/>
        <v>#REF!</v>
      </c>
      <c r="K56" s="13" t="e">
        <f t="shared" si="6"/>
        <v>#REF!</v>
      </c>
      <c r="L56" s="13" t="e">
        <f t="shared" si="6"/>
        <v>#REF!</v>
      </c>
      <c r="M56" s="13" t="e">
        <f t="shared" si="6"/>
        <v>#REF!</v>
      </c>
      <c r="N56" s="13" t="e">
        <f t="shared" si="6"/>
        <v>#REF!</v>
      </c>
    </row>
    <row r="57" spans="1:14" ht="14.25" customHeight="1" x14ac:dyDescent="0.2">
      <c r="A57" s="60"/>
      <c r="B57" s="61"/>
      <c r="C57" s="63"/>
      <c r="D57" s="63"/>
      <c r="E57" s="63"/>
      <c r="F57" s="63"/>
      <c r="G57" s="63"/>
      <c r="H57" s="63"/>
      <c r="I57" s="63"/>
      <c r="J57" s="63"/>
      <c r="K57" s="63"/>
      <c r="L57" s="63"/>
      <c r="M57" s="63"/>
      <c r="N57" s="63"/>
    </row>
    <row r="58" spans="1:14" s="29" customFormat="1" ht="33" customHeight="1" x14ac:dyDescent="0.2">
      <c r="A58" s="42" t="s">
        <v>68</v>
      </c>
      <c r="B58" s="30" t="s">
        <v>31</v>
      </c>
      <c r="C58" s="31" t="s">
        <v>1</v>
      </c>
      <c r="D58" s="31" t="s">
        <v>2</v>
      </c>
      <c r="E58" s="31" t="s">
        <v>3</v>
      </c>
      <c r="F58" s="31" t="s">
        <v>4</v>
      </c>
      <c r="G58" s="31" t="s">
        <v>5</v>
      </c>
      <c r="H58" s="31" t="s">
        <v>6</v>
      </c>
      <c r="I58" s="31" t="s">
        <v>7</v>
      </c>
      <c r="J58" s="31" t="s">
        <v>8</v>
      </c>
      <c r="K58" s="31" t="s">
        <v>9</v>
      </c>
      <c r="L58" s="31" t="s">
        <v>10</v>
      </c>
      <c r="M58" s="31" t="s">
        <v>11</v>
      </c>
      <c r="N58" s="31" t="s">
        <v>12</v>
      </c>
    </row>
    <row r="59" spans="1:14" ht="14.25" customHeight="1" x14ac:dyDescent="0.2">
      <c r="A59" s="67" t="s">
        <v>65</v>
      </c>
      <c r="B59" s="67" t="s">
        <v>33</v>
      </c>
      <c r="C59" s="88" t="e">
        <f>SUMIFS('Variance Analysis'!C$9:C$24,'Variance Analysis'!$B$9:$B$24,'Variance Analysis'!$B$12,'Variance Analysis'!$A$9:$A$24,'Variance Analysis'!$A$21)</f>
        <v>#REF!</v>
      </c>
      <c r="D59" s="88" t="e">
        <f>SUMIFS('Variance Analysis'!D$9:D$24,'Variance Analysis'!$B$9:$B$24,'Variance Analysis'!$B$12,'Variance Analysis'!$A$9:$A$24,'Variance Analysis'!$A$21)</f>
        <v>#REF!</v>
      </c>
      <c r="E59" s="88" t="e">
        <f>SUMIFS('Variance Analysis'!E$9:E$24,'Variance Analysis'!$B$9:$B$24,'Variance Analysis'!$B$12,'Variance Analysis'!$A$9:$A$24,'Variance Analysis'!$A$21)</f>
        <v>#REF!</v>
      </c>
      <c r="F59" s="88" t="e">
        <f>SUMIFS('Variance Analysis'!F$9:F$24,'Variance Analysis'!$B$9:$B$24,'Variance Analysis'!$B$12,'Variance Analysis'!$A$9:$A$24,'Variance Analysis'!$A$21)</f>
        <v>#REF!</v>
      </c>
      <c r="G59" s="88" t="e">
        <f>SUMIFS('Variance Analysis'!G$9:G$24,'Variance Analysis'!$B$9:$B$24,'Variance Analysis'!$B$12,'Variance Analysis'!$A$9:$A$24,'Variance Analysis'!$A$21)</f>
        <v>#REF!</v>
      </c>
      <c r="H59" s="88" t="e">
        <f>SUMIFS('Variance Analysis'!H$9:H$24,'Variance Analysis'!$B$9:$B$24,'Variance Analysis'!$B$12,'Variance Analysis'!$A$9:$A$24,'Variance Analysis'!$A$21)</f>
        <v>#REF!</v>
      </c>
      <c r="I59" s="88" t="e">
        <f>SUMIFS('Variance Analysis'!I$9:I$24,'Variance Analysis'!$B$9:$B$24,'Variance Analysis'!$B$12,'Variance Analysis'!$A$9:$A$24,'Variance Analysis'!$A$21)</f>
        <v>#REF!</v>
      </c>
      <c r="J59" s="88" t="e">
        <f>SUMIFS('Variance Analysis'!J$9:J$24,'Variance Analysis'!$B$9:$B$24,'Variance Analysis'!$B$12,'Variance Analysis'!$A$9:$A$24,'Variance Analysis'!$A$21)</f>
        <v>#REF!</v>
      </c>
      <c r="K59" s="88" t="e">
        <f>SUMIFS('Variance Analysis'!K$9:K$24,'Variance Analysis'!$B$9:$B$24,'Variance Analysis'!$B$12,'Variance Analysis'!$A$9:$A$24,'Variance Analysis'!$A$21)</f>
        <v>#REF!</v>
      </c>
      <c r="L59" s="88" t="e">
        <f>SUMIFS('Variance Analysis'!L$9:L$24,'Variance Analysis'!$B$9:$B$24,'Variance Analysis'!$B$12,'Variance Analysis'!$A$9:$A$24,'Variance Analysis'!$A$21)</f>
        <v>#REF!</v>
      </c>
      <c r="M59" s="88" t="e">
        <f>SUMIFS('Variance Analysis'!M$9:M$24,'Variance Analysis'!$B$9:$B$24,'Variance Analysis'!$B$12,'Variance Analysis'!$A$9:$A$24,'Variance Analysis'!$A$21)</f>
        <v>#REF!</v>
      </c>
      <c r="N59" s="88" t="e">
        <f>SUMIFS('Variance Analysis'!N$9:N$24,'Variance Analysis'!$B$9:$B$24,'Variance Analysis'!$B$12,'Variance Analysis'!$A$9:$A$24,'Variance Analysis'!$A$21)</f>
        <v>#REF!</v>
      </c>
    </row>
    <row r="60" spans="1:14" ht="14.25" customHeight="1" x14ac:dyDescent="0.2">
      <c r="A60" s="67" t="s">
        <v>23</v>
      </c>
      <c r="B60" s="67" t="s">
        <v>33</v>
      </c>
      <c r="C60" s="88" t="e">
        <f>SUMIFS('Variance Analysis'!C$9:C$24,'Variance Analysis'!$B$9:$B$24,'Variance Analysis'!$B$10,'Variance Analysis'!$A$9:$A$24,'Variance Analysis'!$A$21)</f>
        <v>#REF!</v>
      </c>
      <c r="D60" s="88" t="e">
        <f>SUMIFS('Variance Analysis'!D$9:D$24,'Variance Analysis'!$B$9:$B$24,'Variance Analysis'!$B$10,'Variance Analysis'!$A$9:$A$24,'Variance Analysis'!$A$21)</f>
        <v>#REF!</v>
      </c>
      <c r="E60" s="88" t="e">
        <f>SUMIFS('Variance Analysis'!E$9:E$24,'Variance Analysis'!$B$9:$B$24,'Variance Analysis'!$B$10,'Variance Analysis'!$A$9:$A$24,'Variance Analysis'!$A$21)</f>
        <v>#REF!</v>
      </c>
      <c r="F60" s="88" t="e">
        <f>SUMIFS('Variance Analysis'!F$9:F$24,'Variance Analysis'!$B$9:$B$24,'Variance Analysis'!$B$10,'Variance Analysis'!$A$9:$A$24,'Variance Analysis'!$A$21)</f>
        <v>#REF!</v>
      </c>
      <c r="G60" s="88" t="e">
        <f>SUMIFS('Variance Analysis'!G$9:G$24,'Variance Analysis'!$B$9:$B$24,'Variance Analysis'!$B$10,'Variance Analysis'!$A$9:$A$24,'Variance Analysis'!$A$21)</f>
        <v>#REF!</v>
      </c>
      <c r="H60" s="88" t="e">
        <f>SUMIFS('Variance Analysis'!H$9:H$24,'Variance Analysis'!$B$9:$B$24,'Variance Analysis'!$B$10,'Variance Analysis'!$A$9:$A$24,'Variance Analysis'!$A$21)</f>
        <v>#REF!</v>
      </c>
      <c r="I60" s="88" t="e">
        <f>SUMIFS('Variance Analysis'!I$9:I$24,'Variance Analysis'!$B$9:$B$24,'Variance Analysis'!$B$10,'Variance Analysis'!$A$9:$A$24,'Variance Analysis'!$A$21)</f>
        <v>#REF!</v>
      </c>
      <c r="J60" s="88" t="e">
        <f>SUMIFS('Variance Analysis'!J$9:J$24,'Variance Analysis'!$B$9:$B$24,'Variance Analysis'!$B$10,'Variance Analysis'!$A$9:$A$24,'Variance Analysis'!$A$21)</f>
        <v>#REF!</v>
      </c>
      <c r="K60" s="88" t="e">
        <f>SUMIFS('Variance Analysis'!K$9:K$24,'Variance Analysis'!$B$9:$B$24,'Variance Analysis'!$B$10,'Variance Analysis'!$A$9:$A$24,'Variance Analysis'!$A$21)</f>
        <v>#REF!</v>
      </c>
      <c r="L60" s="88" t="e">
        <f>SUMIFS('Variance Analysis'!L$9:L$24,'Variance Analysis'!$B$9:$B$24,'Variance Analysis'!$B$10,'Variance Analysis'!$A$9:$A$24,'Variance Analysis'!$A$21)</f>
        <v>#REF!</v>
      </c>
      <c r="M60" s="88" t="e">
        <f>SUMIFS('Variance Analysis'!M$9:M$24,'Variance Analysis'!$B$9:$B$24,'Variance Analysis'!$B$10,'Variance Analysis'!$A$9:$A$24,'Variance Analysis'!$A$21)</f>
        <v>#REF!</v>
      </c>
      <c r="N60" s="88" t="e">
        <f>SUMIFS('Variance Analysis'!N$9:N$24,'Variance Analysis'!$B$9:$B$24,'Variance Analysis'!$B$10,'Variance Analysis'!$A$9:$A$24,'Variance Analysis'!$A$21)</f>
        <v>#REF!</v>
      </c>
    </row>
    <row r="61" spans="1:14" ht="14.25" customHeight="1" x14ac:dyDescent="0.2">
      <c r="A61" s="67" t="s">
        <v>14</v>
      </c>
      <c r="B61" s="67" t="s">
        <v>33</v>
      </c>
      <c r="C61" s="88" t="e">
        <f>SUMIFS('Variance Analysis'!C$9:C$24,'Variance Analysis'!$B$9:$B$24,'Variance Analysis'!$B$11,'Variance Analysis'!$A$9:$A$24,'Variance Analysis'!$A$21)</f>
        <v>#REF!</v>
      </c>
      <c r="D61" s="88" t="e">
        <f>SUMIFS('Variance Analysis'!D$9:D$24,'Variance Analysis'!$B$9:$B$24,'Variance Analysis'!$B$11,'Variance Analysis'!$A$9:$A$24,'Variance Analysis'!$A$21)</f>
        <v>#REF!</v>
      </c>
      <c r="E61" s="88" t="e">
        <f>SUMIFS('Variance Analysis'!E$9:E$24,'Variance Analysis'!$B$9:$B$24,'Variance Analysis'!$B$11,'Variance Analysis'!$A$9:$A$24,'Variance Analysis'!$A$21)</f>
        <v>#REF!</v>
      </c>
      <c r="F61" s="88" t="e">
        <f>SUMIFS('Variance Analysis'!F$9:F$24,'Variance Analysis'!$B$9:$B$24,'Variance Analysis'!$B$11,'Variance Analysis'!$A$9:$A$24,'Variance Analysis'!$A$21)</f>
        <v>#REF!</v>
      </c>
      <c r="G61" s="88" t="e">
        <f>SUMIFS('Variance Analysis'!G$9:G$24,'Variance Analysis'!$B$9:$B$24,'Variance Analysis'!$B$11,'Variance Analysis'!$A$9:$A$24,'Variance Analysis'!$A$21)</f>
        <v>#REF!</v>
      </c>
      <c r="H61" s="88" t="e">
        <f>SUMIFS('Variance Analysis'!H$9:H$24,'Variance Analysis'!$B$9:$B$24,'Variance Analysis'!$B$11,'Variance Analysis'!$A$9:$A$24,'Variance Analysis'!$A$21)</f>
        <v>#REF!</v>
      </c>
      <c r="I61" s="88" t="e">
        <f>SUMIFS('Variance Analysis'!I$9:I$24,'Variance Analysis'!$B$9:$B$24,'Variance Analysis'!$B$11,'Variance Analysis'!$A$9:$A$24,'Variance Analysis'!$A$21)</f>
        <v>#REF!</v>
      </c>
      <c r="J61" s="88" t="e">
        <f>SUMIFS('Variance Analysis'!J$9:J$24,'Variance Analysis'!$B$9:$B$24,'Variance Analysis'!$B$11,'Variance Analysis'!$A$9:$A$24,'Variance Analysis'!$A$21)</f>
        <v>#REF!</v>
      </c>
      <c r="K61" s="88" t="e">
        <f>SUMIFS('Variance Analysis'!K$9:K$24,'Variance Analysis'!$B$9:$B$24,'Variance Analysis'!$B$11,'Variance Analysis'!$A$9:$A$24,'Variance Analysis'!$A$21)</f>
        <v>#REF!</v>
      </c>
      <c r="L61" s="88" t="e">
        <f>SUMIFS('Variance Analysis'!L$9:L$24,'Variance Analysis'!$B$9:$B$24,'Variance Analysis'!$B$11,'Variance Analysis'!$A$9:$A$24,'Variance Analysis'!$A$21)</f>
        <v>#REF!</v>
      </c>
      <c r="M61" s="88" t="e">
        <f>SUMIFS('Variance Analysis'!M$9:M$24,'Variance Analysis'!$B$9:$B$24,'Variance Analysis'!$B$11,'Variance Analysis'!$A$9:$A$24,'Variance Analysis'!$A$21)</f>
        <v>#REF!</v>
      </c>
      <c r="N61" s="88" t="e">
        <f>SUMIFS('Variance Analysis'!N$9:N$24,'Variance Analysis'!$B$9:$B$24,'Variance Analysis'!$B$11,'Variance Analysis'!$A$9:$A$24,'Variance Analysis'!$A$21)</f>
        <v>#REF!</v>
      </c>
    </row>
    <row r="62" spans="1:14" ht="14.25" customHeight="1" thickBot="1" x14ac:dyDescent="0.25">
      <c r="A62" s="67" t="s">
        <v>22</v>
      </c>
      <c r="B62" s="67" t="s">
        <v>33</v>
      </c>
      <c r="C62" s="88" t="e">
        <f>SUMIFS('Variance Analysis'!C$9:C$24,'Variance Analysis'!$B$9:$B$24,'Variance Analysis'!$B$9,'Variance Analysis'!$A$9:$A$24,'Variance Analysis'!$A$21)</f>
        <v>#REF!</v>
      </c>
      <c r="D62" s="88" t="e">
        <f>SUMIFS('Variance Analysis'!D$9:D$24,'Variance Analysis'!$B$9:$B$24,'Variance Analysis'!$B$9,'Variance Analysis'!$A$9:$A$24,'Variance Analysis'!$A$21)</f>
        <v>#REF!</v>
      </c>
      <c r="E62" s="88" t="e">
        <f>SUMIFS('Variance Analysis'!E$9:E$24,'Variance Analysis'!$B$9:$B$24,'Variance Analysis'!$B$9,'Variance Analysis'!$A$9:$A$24,'Variance Analysis'!$A$21)</f>
        <v>#REF!</v>
      </c>
      <c r="F62" s="88" t="e">
        <f>SUMIFS('Variance Analysis'!F$9:F$24,'Variance Analysis'!$B$9:$B$24,'Variance Analysis'!$B$9,'Variance Analysis'!$A$9:$A$24,'Variance Analysis'!$A$21)</f>
        <v>#REF!</v>
      </c>
      <c r="G62" s="88" t="e">
        <f>SUMIFS('Variance Analysis'!G$9:G$24,'Variance Analysis'!$B$9:$B$24,'Variance Analysis'!$B$9,'Variance Analysis'!$A$9:$A$24,'Variance Analysis'!$A$21)</f>
        <v>#REF!</v>
      </c>
      <c r="H62" s="88" t="e">
        <f>SUMIFS('Variance Analysis'!H$9:H$24,'Variance Analysis'!$B$9:$B$24,'Variance Analysis'!$B$9,'Variance Analysis'!$A$9:$A$24,'Variance Analysis'!$A$21)</f>
        <v>#REF!</v>
      </c>
      <c r="I62" s="88" t="e">
        <f>SUMIFS('Variance Analysis'!I$9:I$24,'Variance Analysis'!$B$9:$B$24,'Variance Analysis'!$B$9,'Variance Analysis'!$A$9:$A$24,'Variance Analysis'!$A$21)</f>
        <v>#REF!</v>
      </c>
      <c r="J62" s="88" t="e">
        <f>SUMIFS('Variance Analysis'!J$9:J$24,'Variance Analysis'!$B$9:$B$24,'Variance Analysis'!$B$9,'Variance Analysis'!$A$9:$A$24,'Variance Analysis'!$A$21)</f>
        <v>#REF!</v>
      </c>
      <c r="K62" s="88" t="e">
        <f>SUMIFS('Variance Analysis'!K$9:K$24,'Variance Analysis'!$B$9:$B$24,'Variance Analysis'!$B$9,'Variance Analysis'!$A$9:$A$24,'Variance Analysis'!$A$21)</f>
        <v>#REF!</v>
      </c>
      <c r="L62" s="88" t="e">
        <f>SUMIFS('Variance Analysis'!L$9:L$24,'Variance Analysis'!$B$9:$B$24,'Variance Analysis'!$B$9,'Variance Analysis'!$A$9:$A$24,'Variance Analysis'!$A$21)</f>
        <v>#REF!</v>
      </c>
      <c r="M62" s="88" t="e">
        <f>SUMIFS('Variance Analysis'!M$9:M$24,'Variance Analysis'!$B$9:$B$24,'Variance Analysis'!$B$9,'Variance Analysis'!$A$9:$A$24,'Variance Analysis'!$A$21)</f>
        <v>#REF!</v>
      </c>
      <c r="N62" s="88" t="e">
        <f>SUMIFS('Variance Analysis'!N$9:N$24,'Variance Analysis'!$B$9:$B$24,'Variance Analysis'!$B$9,'Variance Analysis'!$A$9:$A$24,'Variance Analysis'!$A$21)</f>
        <v>#REF!</v>
      </c>
    </row>
    <row r="63" spans="1:14" ht="14.25" customHeight="1" thickTop="1" thickBot="1" x14ac:dyDescent="0.25">
      <c r="A63" s="10" t="s">
        <v>15</v>
      </c>
      <c r="B63" s="11" t="s">
        <v>33</v>
      </c>
      <c r="C63" s="13" t="e">
        <f>ABS(C62)-SUM(C59:C61)</f>
        <v>#REF!</v>
      </c>
      <c r="D63" s="13" t="e">
        <f t="shared" ref="D63:N63" si="7">ABS(D62)-SUM(D59:D61)</f>
        <v>#REF!</v>
      </c>
      <c r="E63" s="13" t="e">
        <f t="shared" si="7"/>
        <v>#REF!</v>
      </c>
      <c r="F63" s="13" t="e">
        <f t="shared" si="7"/>
        <v>#REF!</v>
      </c>
      <c r="G63" s="13" t="e">
        <f t="shared" si="7"/>
        <v>#REF!</v>
      </c>
      <c r="H63" s="13" t="e">
        <f t="shared" si="7"/>
        <v>#REF!</v>
      </c>
      <c r="I63" s="13" t="e">
        <f t="shared" si="7"/>
        <v>#REF!</v>
      </c>
      <c r="J63" s="13" t="e">
        <f t="shared" si="7"/>
        <v>#REF!</v>
      </c>
      <c r="K63" s="13" t="e">
        <f t="shared" si="7"/>
        <v>#REF!</v>
      </c>
      <c r="L63" s="13" t="e">
        <f t="shared" si="7"/>
        <v>#REF!</v>
      </c>
      <c r="M63" s="13" t="e">
        <f t="shared" si="7"/>
        <v>#REF!</v>
      </c>
      <c r="N63" s="13" t="e">
        <f t="shared" si="7"/>
        <v>#REF!</v>
      </c>
    </row>
    <row r="64" spans="1:14" ht="14.25" customHeight="1" x14ac:dyDescent="0.2">
      <c r="A64" s="60"/>
      <c r="B64" s="61"/>
      <c r="C64" s="63"/>
      <c r="D64" s="63"/>
      <c r="E64" s="63"/>
      <c r="F64" s="63"/>
      <c r="G64" s="63"/>
      <c r="H64" s="63"/>
      <c r="I64" s="63"/>
      <c r="J64" s="63"/>
      <c r="K64" s="63"/>
      <c r="L64" s="63"/>
      <c r="M64" s="63"/>
      <c r="N64" s="63"/>
    </row>
    <row r="65" spans="1:14" s="43" customFormat="1" ht="40" customHeight="1" x14ac:dyDescent="0.25">
      <c r="A65" s="76" t="s">
        <v>80</v>
      </c>
      <c r="B65" s="77"/>
      <c r="C65" s="78"/>
      <c r="D65" s="78"/>
      <c r="E65" s="78"/>
      <c r="F65" s="78"/>
      <c r="G65" s="78"/>
      <c r="H65" s="78"/>
      <c r="I65" s="78"/>
      <c r="J65" s="78"/>
      <c r="K65" s="78"/>
      <c r="L65" s="78"/>
      <c r="M65" s="78"/>
      <c r="N65" s="78"/>
    </row>
    <row r="66" spans="1:14" ht="14.25" customHeight="1" x14ac:dyDescent="0.2">
      <c r="A66" s="60" t="s">
        <v>86</v>
      </c>
      <c r="B66" s="61"/>
      <c r="C66" s="63"/>
      <c r="D66" s="63"/>
      <c r="E66" s="63"/>
      <c r="F66" s="63"/>
      <c r="G66" s="63"/>
      <c r="H66" s="63"/>
      <c r="I66" s="63"/>
      <c r="J66" s="63"/>
      <c r="K66" s="63"/>
      <c r="L66" s="63"/>
      <c r="M66" s="63"/>
      <c r="N66" s="63"/>
    </row>
    <row r="67" spans="1:14" ht="14.25" customHeight="1" x14ac:dyDescent="0.2">
      <c r="A67" s="60" t="s">
        <v>88</v>
      </c>
      <c r="B67" s="61"/>
      <c r="C67" s="63"/>
      <c r="D67" s="63"/>
      <c r="E67" s="63"/>
      <c r="F67" s="63"/>
      <c r="G67" s="63"/>
      <c r="H67" s="63"/>
      <c r="I67" s="63"/>
      <c r="J67" s="63"/>
      <c r="K67" s="63"/>
      <c r="L67" s="63"/>
      <c r="M67" s="63"/>
      <c r="N67" s="63"/>
    </row>
    <row r="68" spans="1:14" ht="14.25" customHeight="1" x14ac:dyDescent="0.2">
      <c r="A68" s="60" t="s">
        <v>87</v>
      </c>
      <c r="B68" s="61"/>
      <c r="C68" s="63"/>
      <c r="D68" s="63"/>
      <c r="E68" s="63"/>
      <c r="F68" s="63"/>
      <c r="G68" s="63"/>
      <c r="H68" s="63"/>
      <c r="I68" s="63"/>
      <c r="J68" s="63"/>
      <c r="K68" s="63"/>
      <c r="L68" s="63"/>
      <c r="M68" s="63"/>
      <c r="N68" s="63"/>
    </row>
    <row r="69" spans="1:14" ht="14.25" customHeight="1" x14ac:dyDescent="0.2">
      <c r="A69" s="60"/>
      <c r="B69" s="61"/>
      <c r="C69" s="63"/>
      <c r="D69" s="63"/>
      <c r="E69" s="63"/>
      <c r="F69" s="63"/>
      <c r="G69" s="63"/>
      <c r="H69" s="63"/>
      <c r="I69" s="63"/>
      <c r="J69" s="63"/>
      <c r="K69" s="63"/>
      <c r="L69" s="63"/>
      <c r="M69" s="63"/>
      <c r="N69" s="63"/>
    </row>
    <row r="70" spans="1:14" ht="14.25" customHeight="1" x14ac:dyDescent="0.2"/>
    <row r="71" spans="1:14" ht="14.25" customHeight="1" x14ac:dyDescent="0.2"/>
    <row r="72" spans="1:14" ht="14.25" customHeight="1" x14ac:dyDescent="0.2"/>
    <row r="73" spans="1:14" ht="14.25" customHeight="1" x14ac:dyDescent="0.2"/>
    <row r="74" spans="1:14" ht="14.25" customHeight="1" x14ac:dyDescent="0.2"/>
    <row r="75" spans="1:14" ht="14.25" customHeight="1" x14ac:dyDescent="0.2"/>
    <row r="76" spans="1:14" ht="14.25" customHeight="1" x14ac:dyDescent="0.2"/>
    <row r="77" spans="1:14" ht="14.25" customHeight="1" x14ac:dyDescent="0.2"/>
    <row r="78" spans="1:14" ht="14.25" customHeight="1" x14ac:dyDescent="0.2"/>
    <row r="79" spans="1:14" ht="14.25" customHeight="1" x14ac:dyDescent="0.2"/>
    <row r="80" spans="1:14"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ht="14.25" customHeight="1" x14ac:dyDescent="0.2"/>
    <row r="1026" ht="14.25" customHeight="1" x14ac:dyDescent="0.2"/>
    <row r="1027" ht="14.25" customHeight="1" x14ac:dyDescent="0.2"/>
    <row r="1028" ht="14.25" customHeight="1" x14ac:dyDescent="0.2"/>
    <row r="1029" ht="14.25" customHeight="1" x14ac:dyDescent="0.2"/>
    <row r="1030" ht="14.25" customHeight="1" x14ac:dyDescent="0.2"/>
    <row r="1031" ht="14.25" customHeight="1" x14ac:dyDescent="0.2"/>
    <row r="1032" ht="14.25" customHeight="1" x14ac:dyDescent="0.2"/>
    <row r="1033" ht="14.25" customHeight="1" x14ac:dyDescent="0.2"/>
    <row r="1034" ht="14.25" customHeight="1" x14ac:dyDescent="0.2"/>
    <row r="1035" ht="14.25" customHeight="1" x14ac:dyDescent="0.2"/>
    <row r="1036" ht="14.25" customHeight="1" x14ac:dyDescent="0.2"/>
    <row r="1037" ht="14.25" customHeight="1" x14ac:dyDescent="0.2"/>
    <row r="1038" ht="14.25" customHeight="1" x14ac:dyDescent="0.2"/>
    <row r="1039" ht="14.25" customHeight="1" x14ac:dyDescent="0.2"/>
    <row r="1040" ht="14.25" customHeight="1" x14ac:dyDescent="0.2"/>
    <row r="1041" ht="14.25" customHeight="1" x14ac:dyDescent="0.2"/>
    <row r="1042" ht="14.25" customHeight="1" x14ac:dyDescent="0.2"/>
    <row r="1043" ht="14.25" customHeight="1" x14ac:dyDescent="0.2"/>
    <row r="1044" ht="14.25" customHeight="1" x14ac:dyDescent="0.2"/>
    <row r="1045" ht="14.25" customHeight="1" x14ac:dyDescent="0.2"/>
    <row r="1046" ht="14.25" customHeight="1" x14ac:dyDescent="0.2"/>
    <row r="1047" ht="14.25" customHeight="1" x14ac:dyDescent="0.2"/>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dc:creator>
  <cp:lastModifiedBy>Microsoft Office User</cp:lastModifiedBy>
  <dcterms:created xsi:type="dcterms:W3CDTF">2019-05-26T11:59:56Z</dcterms:created>
  <dcterms:modified xsi:type="dcterms:W3CDTF">2022-03-21T21:31:08Z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