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eb426428b6901b/Escritorio/"/>
    </mc:Choice>
  </mc:AlternateContent>
  <xr:revisionPtr revIDLastSave="1346" documentId="8_{7877E4BB-6747-4D10-923B-22F12310DDE0}" xr6:coauthVersionLast="45" xr6:coauthVersionMax="45" xr10:uidLastSave="{7704C966-65C4-4A85-95A8-618547CE99B6}"/>
  <bookViews>
    <workbookView xWindow="165" yWindow="225" windowWidth="18840" windowHeight="15180" xr2:uid="{D2CDC53B-B1A1-4973-879B-713FE03FA986}"/>
  </bookViews>
  <sheets>
    <sheet name="Sheet9" sheetId="9" r:id="rId1"/>
    <sheet name="Prod_Mov_Sim-3" sheetId="1" r:id="rId2"/>
    <sheet name="Prod_Mov_Sim-2" sheetId="2" r:id="rId3"/>
    <sheet name="Prod_Mov_Ponde-3" sheetId="3" r:id="rId4"/>
    <sheet name="Suavizacion Exponencial Simp" sheetId="4" r:id="rId5"/>
    <sheet name="Metodo de Holt" sheetId="5" r:id="rId6"/>
    <sheet name="Metodo de Winters" sheetId="6" r:id="rId7"/>
    <sheet name="Regresion Lineal" sheetId="7" r:id="rId8"/>
    <sheet name="Regresion Lineal Analisis" sheetId="8" r:id="rId9"/>
  </sheets>
  <definedNames>
    <definedName name="solver_adj" localSheetId="5" hidden="1">'Metodo de Holt'!$I$3:$I$4</definedName>
    <definedName name="solver_adj" localSheetId="6" hidden="1">'Metodo de Winters'!$C$42:$E$42</definedName>
    <definedName name="solver_adj" localSheetId="3" hidden="1">'Prod_Mov_Ponde-3'!$H$5:$H$7</definedName>
    <definedName name="solver_adj" localSheetId="4" hidden="1">'Suavizacion Exponencial Simp'!$G$6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lhs1" localSheetId="5" hidden="1">'Metodo de Holt'!$I$3:$I$4</definedName>
    <definedName name="solver_lhs1" localSheetId="6" hidden="1">'Metodo de Winters'!$C$42:$E$42</definedName>
    <definedName name="solver_lhs1" localSheetId="3" hidden="1">'Prod_Mov_Ponde-3'!$H$5:$H$7</definedName>
    <definedName name="solver_lhs1" localSheetId="4" hidden="1">'Suavizacion Exponencial Simp'!$G$6</definedName>
    <definedName name="solver_lhs2" localSheetId="5" hidden="1">'Metodo de Holt'!$I$3:$I$4</definedName>
    <definedName name="solver_lhs2" localSheetId="6" hidden="1">'Metodo de Winters'!$C$42:$E$42</definedName>
    <definedName name="solver_lhs2" localSheetId="3" hidden="1">'Prod_Mov_Ponde-3'!$H$5:$H$7</definedName>
    <definedName name="solver_lhs2" localSheetId="4" hidden="1">'Suavizacion Exponencial Simp'!$G$6</definedName>
    <definedName name="solver_lhs3" localSheetId="3" hidden="1">'Prod_Mov_Ponde-3'!$H$8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um" localSheetId="5" hidden="1">2</definedName>
    <definedName name="solver_num" localSheetId="6" hidden="1">2</definedName>
    <definedName name="solver_num" localSheetId="3" hidden="1">3</definedName>
    <definedName name="solver_num" localSheetId="4" hidden="1">2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opt" localSheetId="5" hidden="1">'Metodo de Holt'!$I$5</definedName>
    <definedName name="solver_opt" localSheetId="6" hidden="1">'Metodo de Winters'!$H$42</definedName>
    <definedName name="solver_opt" localSheetId="3" hidden="1">'Prod_Mov_Ponde-3'!$C$27</definedName>
    <definedName name="solver_opt" localSheetId="4" hidden="1">'Suavizacion Exponencial Simp'!$C$27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el1" localSheetId="5" hidden="1">1</definedName>
    <definedName name="solver_rel1" localSheetId="6" hidden="1">1</definedName>
    <definedName name="solver_rel1" localSheetId="3" hidden="1">1</definedName>
    <definedName name="solver_rel1" localSheetId="4" hidden="1">1</definedName>
    <definedName name="solver_rel2" localSheetId="5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3" localSheetId="3" hidden="1">2</definedName>
    <definedName name="solver_rhs1" localSheetId="5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2" localSheetId="5" hidden="1">0</definedName>
    <definedName name="solver_rhs2" localSheetId="6" hidden="1">0</definedName>
    <definedName name="solver_rhs2" localSheetId="3" hidden="1">0</definedName>
    <definedName name="solver_rhs2" localSheetId="4" hidden="1">0</definedName>
    <definedName name="solver_rhs3" localSheetId="3" hidden="1">1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6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3" i="7"/>
  <c r="C20" i="6"/>
  <c r="E20" i="6" s="1"/>
  <c r="F17" i="6"/>
  <c r="F18" i="6"/>
  <c r="F19" i="6"/>
  <c r="F16" i="6"/>
  <c r="J13" i="6"/>
  <c r="J10" i="6"/>
  <c r="J11" i="6"/>
  <c r="J12" i="6"/>
  <c r="J9" i="6"/>
  <c r="I13" i="6"/>
  <c r="I10" i="6"/>
  <c r="I11" i="6"/>
  <c r="I12" i="6"/>
  <c r="I9" i="6"/>
  <c r="I4" i="6"/>
  <c r="J4" i="6"/>
  <c r="K4" i="6"/>
  <c r="I5" i="6"/>
  <c r="J5" i="6"/>
  <c r="K5" i="6"/>
  <c r="I6" i="6"/>
  <c r="J6" i="6"/>
  <c r="K6" i="6"/>
  <c r="J3" i="6"/>
  <c r="K3" i="6"/>
  <c r="I3" i="6"/>
  <c r="C19" i="6"/>
  <c r="B10" i="6"/>
  <c r="D19" i="6"/>
  <c r="B9" i="6"/>
  <c r="E7" i="6"/>
  <c r="C7" i="6"/>
  <c r="D7" i="6"/>
  <c r="B7" i="6"/>
  <c r="D4" i="6"/>
  <c r="D5" i="6"/>
  <c r="D6" i="6"/>
  <c r="D3" i="6"/>
  <c r="C4" i="6"/>
  <c r="C5" i="6"/>
  <c r="C6" i="6"/>
  <c r="C3" i="6"/>
  <c r="B4" i="6"/>
  <c r="B5" i="6"/>
  <c r="B6" i="6"/>
  <c r="B3" i="6"/>
  <c r="C5" i="5"/>
  <c r="G4" i="5"/>
  <c r="F4" i="5"/>
  <c r="E4" i="5"/>
  <c r="C4" i="5"/>
  <c r="C6" i="4"/>
  <c r="C5" i="4"/>
  <c r="C4" i="4"/>
  <c r="H8" i="3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C7" i="3"/>
  <c r="D7" i="3" s="1"/>
  <c r="E7" i="3" s="1"/>
  <c r="C27" i="2"/>
  <c r="C26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1" i="2"/>
  <c r="E21" i="2" s="1"/>
  <c r="D20" i="2"/>
  <c r="E20" i="2" s="1"/>
  <c r="D19" i="2"/>
  <c r="E19" i="2" s="1"/>
  <c r="D17" i="2"/>
  <c r="E17" i="2" s="1"/>
  <c r="D16" i="2"/>
  <c r="E16" i="2" s="1"/>
  <c r="D15" i="2"/>
  <c r="E15" i="2" s="1"/>
  <c r="D13" i="2"/>
  <c r="E13" i="2" s="1"/>
  <c r="D12" i="2"/>
  <c r="E12" i="2" s="1"/>
  <c r="D11" i="2"/>
  <c r="E11" i="2" s="1"/>
  <c r="D9" i="2"/>
  <c r="E9" i="2" s="1"/>
  <c r="D8" i="2"/>
  <c r="E8" i="2" s="1"/>
  <c r="D7" i="2"/>
  <c r="C8" i="1"/>
  <c r="C9" i="1"/>
  <c r="C10" i="1"/>
  <c r="C11" i="1"/>
  <c r="D11" i="1" s="1"/>
  <c r="E11" i="1" s="1"/>
  <c r="C12" i="1"/>
  <c r="C13" i="1"/>
  <c r="C14" i="1"/>
  <c r="C15" i="1"/>
  <c r="D15" i="1" s="1"/>
  <c r="E15" i="1" s="1"/>
  <c r="C16" i="1"/>
  <c r="C17" i="1"/>
  <c r="C18" i="1"/>
  <c r="C19" i="1"/>
  <c r="D19" i="1" s="1"/>
  <c r="E19" i="1" s="1"/>
  <c r="C20" i="1"/>
  <c r="C21" i="1"/>
  <c r="C22" i="1"/>
  <c r="C7" i="1"/>
  <c r="D8" i="1"/>
  <c r="E8" i="1" s="1"/>
  <c r="D9" i="1"/>
  <c r="E9" i="1" s="1"/>
  <c r="D10" i="1"/>
  <c r="E10" i="1" s="1"/>
  <c r="D12" i="1"/>
  <c r="E12" i="1" s="1"/>
  <c r="D13" i="1"/>
  <c r="E13" i="1" s="1"/>
  <c r="D14" i="1"/>
  <c r="E14" i="1" s="1"/>
  <c r="D16" i="1"/>
  <c r="E16" i="1" s="1"/>
  <c r="D17" i="1"/>
  <c r="E17" i="1" s="1"/>
  <c r="D18" i="1"/>
  <c r="E18" i="1" s="1"/>
  <c r="D20" i="1"/>
  <c r="E20" i="1" s="1"/>
  <c r="D21" i="1"/>
  <c r="E21" i="1" s="1"/>
  <c r="D7" i="1"/>
  <c r="E7" i="1" s="1"/>
  <c r="D20" i="6" l="1"/>
  <c r="C21" i="6" s="1"/>
  <c r="D5" i="5"/>
  <c r="E5" i="5" s="1"/>
  <c r="F5" i="5" s="1"/>
  <c r="G5" i="5" s="1"/>
  <c r="C6" i="5"/>
  <c r="C7" i="4"/>
  <c r="D6" i="4"/>
  <c r="E6" i="4" s="1"/>
  <c r="D5" i="4"/>
  <c r="C26" i="3"/>
  <c r="C27" i="3"/>
  <c r="E7" i="2"/>
  <c r="C27" i="1"/>
  <c r="C26" i="1"/>
  <c r="G20" i="6" l="1"/>
  <c r="H20" i="6" s="1"/>
  <c r="D21" i="6"/>
  <c r="C22" i="6" s="1"/>
  <c r="E21" i="6"/>
  <c r="C7" i="5"/>
  <c r="D6" i="5"/>
  <c r="E5" i="4"/>
  <c r="C8" i="4"/>
  <c r="D7" i="4"/>
  <c r="E7" i="4" s="1"/>
  <c r="J20" i="6" l="1"/>
  <c r="I20" i="6"/>
  <c r="D22" i="6"/>
  <c r="G22" i="6" s="1"/>
  <c r="H22" i="6" s="1"/>
  <c r="E22" i="6"/>
  <c r="G21" i="6"/>
  <c r="H21" i="6" s="1"/>
  <c r="C8" i="5"/>
  <c r="D7" i="5"/>
  <c r="E7" i="5" s="1"/>
  <c r="F7" i="5" s="1"/>
  <c r="E6" i="5"/>
  <c r="F6" i="5" s="1"/>
  <c r="G6" i="5" s="1"/>
  <c r="C9" i="4"/>
  <c r="D8" i="4"/>
  <c r="E8" i="4" s="1"/>
  <c r="J22" i="6" l="1"/>
  <c r="I22" i="6"/>
  <c r="J21" i="6"/>
  <c r="I21" i="6"/>
  <c r="C23" i="6"/>
  <c r="E23" i="6" s="1"/>
  <c r="F22" i="6" s="1"/>
  <c r="D8" i="5"/>
  <c r="E8" i="5" s="1"/>
  <c r="F8" i="5" s="1"/>
  <c r="G8" i="5" s="1"/>
  <c r="G7" i="5"/>
  <c r="C9" i="5"/>
  <c r="C10" i="4"/>
  <c r="D9" i="4"/>
  <c r="E9" i="4" s="1"/>
  <c r="D23" i="6" l="1"/>
  <c r="G23" i="6" s="1"/>
  <c r="H23" i="6" s="1"/>
  <c r="F23" i="6"/>
  <c r="F21" i="6"/>
  <c r="F20" i="6"/>
  <c r="C10" i="5"/>
  <c r="D9" i="5"/>
  <c r="C11" i="4"/>
  <c r="D10" i="4"/>
  <c r="C24" i="6" l="1"/>
  <c r="E24" i="6" s="1"/>
  <c r="J23" i="6"/>
  <c r="I23" i="6"/>
  <c r="D10" i="5"/>
  <c r="E10" i="5" s="1"/>
  <c r="F10" i="5" s="1"/>
  <c r="G10" i="5" s="1"/>
  <c r="E9" i="5"/>
  <c r="F9" i="5" s="1"/>
  <c r="C11" i="5"/>
  <c r="E10" i="4"/>
  <c r="C12" i="4"/>
  <c r="D11" i="4"/>
  <c r="E11" i="4" s="1"/>
  <c r="D24" i="6" l="1"/>
  <c r="C25" i="6" s="1"/>
  <c r="E25" i="6" s="1"/>
  <c r="C12" i="5"/>
  <c r="G9" i="5"/>
  <c r="D11" i="5"/>
  <c r="C13" i="4"/>
  <c r="D12" i="4"/>
  <c r="E12" i="4" s="1"/>
  <c r="G24" i="6" l="1"/>
  <c r="H24" i="6" s="1"/>
  <c r="J24" i="6" s="1"/>
  <c r="D25" i="6"/>
  <c r="C26" i="6" s="1"/>
  <c r="E26" i="6" s="1"/>
  <c r="C13" i="5"/>
  <c r="D12" i="5"/>
  <c r="E11" i="5"/>
  <c r="F11" i="5" s="1"/>
  <c r="C14" i="4"/>
  <c r="D13" i="4"/>
  <c r="E13" i="4" s="1"/>
  <c r="G25" i="6" l="1"/>
  <c r="H25" i="6" s="1"/>
  <c r="I25" i="6" s="1"/>
  <c r="D26" i="6"/>
  <c r="C27" i="6" s="1"/>
  <c r="E27" i="6" s="1"/>
  <c r="F24" i="6" s="1"/>
  <c r="I24" i="6"/>
  <c r="D13" i="5"/>
  <c r="E13" i="5" s="1"/>
  <c r="F13" i="5" s="1"/>
  <c r="G13" i="5" s="1"/>
  <c r="G11" i="5"/>
  <c r="C14" i="5"/>
  <c r="E12" i="5"/>
  <c r="F12" i="5" s="1"/>
  <c r="G12" i="5" s="1"/>
  <c r="C15" i="4"/>
  <c r="D14" i="4"/>
  <c r="E14" i="4" s="1"/>
  <c r="J25" i="6" l="1"/>
  <c r="G26" i="6"/>
  <c r="H26" i="6" s="1"/>
  <c r="J26" i="6" s="1"/>
  <c r="D27" i="6"/>
  <c r="G27" i="6" s="1"/>
  <c r="H27" i="6" s="1"/>
  <c r="F26" i="6"/>
  <c r="F27" i="6"/>
  <c r="F25" i="6"/>
  <c r="C15" i="5"/>
  <c r="D14" i="5"/>
  <c r="C16" i="4"/>
  <c r="D15" i="4"/>
  <c r="E15" i="4" s="1"/>
  <c r="I26" i="6" l="1"/>
  <c r="C28" i="6"/>
  <c r="E28" i="6" s="1"/>
  <c r="J27" i="6"/>
  <c r="I27" i="6"/>
  <c r="D15" i="5"/>
  <c r="E15" i="5" s="1"/>
  <c r="F15" i="5" s="1"/>
  <c r="G15" i="5" s="1"/>
  <c r="E14" i="5"/>
  <c r="F14" i="5" s="1"/>
  <c r="C16" i="5"/>
  <c r="C17" i="4"/>
  <c r="D16" i="4"/>
  <c r="E16" i="4" s="1"/>
  <c r="D28" i="6" l="1"/>
  <c r="C29" i="6" s="1"/>
  <c r="E29" i="6" s="1"/>
  <c r="C17" i="5"/>
  <c r="G14" i="5"/>
  <c r="D16" i="5"/>
  <c r="C18" i="4"/>
  <c r="D17" i="4"/>
  <c r="E17" i="4" s="1"/>
  <c r="D29" i="6" l="1"/>
  <c r="C30" i="6" s="1"/>
  <c r="E30" i="6" s="1"/>
  <c r="G28" i="6"/>
  <c r="H28" i="6" s="1"/>
  <c r="J28" i="6" s="1"/>
  <c r="D17" i="5"/>
  <c r="E17" i="5" s="1"/>
  <c r="F17" i="5" s="1"/>
  <c r="G17" i="5" s="1"/>
  <c r="C18" i="5"/>
  <c r="E16" i="5"/>
  <c r="F16" i="5" s="1"/>
  <c r="C19" i="4"/>
  <c r="D18" i="4"/>
  <c r="E18" i="4" s="1"/>
  <c r="D30" i="6" l="1"/>
  <c r="C31" i="6" s="1"/>
  <c r="E31" i="6" s="1"/>
  <c r="F30" i="6" s="1"/>
  <c r="G29" i="6"/>
  <c r="H29" i="6" s="1"/>
  <c r="J29" i="6" s="1"/>
  <c r="I28" i="6"/>
  <c r="C19" i="5"/>
  <c r="G16" i="5"/>
  <c r="D18" i="5"/>
  <c r="C20" i="4"/>
  <c r="D19" i="4"/>
  <c r="E19" i="4" s="1"/>
  <c r="G30" i="6" l="1"/>
  <c r="H30" i="6" s="1"/>
  <c r="I30" i="6" s="1"/>
  <c r="D31" i="6"/>
  <c r="G31" i="6" s="1"/>
  <c r="H31" i="6" s="1"/>
  <c r="J31" i="6" s="1"/>
  <c r="I29" i="6"/>
  <c r="F31" i="6"/>
  <c r="F29" i="6"/>
  <c r="F28" i="6"/>
  <c r="D19" i="5"/>
  <c r="E19" i="5" s="1"/>
  <c r="F19" i="5" s="1"/>
  <c r="G19" i="5" s="1"/>
  <c r="E18" i="5"/>
  <c r="F18" i="5" s="1"/>
  <c r="G18" i="5" s="1"/>
  <c r="C20" i="5"/>
  <c r="C21" i="4"/>
  <c r="D20" i="4"/>
  <c r="E20" i="4" s="1"/>
  <c r="G33" i="6" l="1"/>
  <c r="G35" i="6"/>
  <c r="J30" i="6"/>
  <c r="H42" i="6" s="1"/>
  <c r="G34" i="6"/>
  <c r="G32" i="6"/>
  <c r="H41" i="6"/>
  <c r="I31" i="6"/>
  <c r="D20" i="5"/>
  <c r="E20" i="5" s="1"/>
  <c r="F20" i="5" s="1"/>
  <c r="G20" i="5" s="1"/>
  <c r="C21" i="5"/>
  <c r="C22" i="4"/>
  <c r="D21" i="4"/>
  <c r="D21" i="5" l="1"/>
  <c r="E21" i="5" s="1"/>
  <c r="F21" i="5" s="1"/>
  <c r="G21" i="5" s="1"/>
  <c r="C22" i="5"/>
  <c r="E21" i="4"/>
  <c r="C27" i="4" s="1"/>
  <c r="C26" i="4"/>
  <c r="C23" i="5" l="1"/>
  <c r="D22" i="5"/>
  <c r="D23" i="5" l="1"/>
  <c r="E23" i="5" s="1"/>
  <c r="F23" i="5" s="1"/>
  <c r="G23" i="5" s="1"/>
  <c r="C24" i="5"/>
  <c r="E22" i="5"/>
  <c r="F22" i="5" s="1"/>
  <c r="G22" i="5" s="1"/>
  <c r="C25" i="5" l="1"/>
  <c r="D24" i="5"/>
  <c r="D25" i="5" l="1"/>
  <c r="E25" i="5" s="1"/>
  <c r="F25" i="5" s="1"/>
  <c r="G25" i="5" s="1"/>
  <c r="E24" i="5"/>
  <c r="F24" i="5" s="1"/>
  <c r="G24" i="5" s="1"/>
  <c r="C26" i="5"/>
  <c r="C27" i="5" l="1"/>
  <c r="D26" i="5"/>
  <c r="D27" i="5" l="1"/>
  <c r="E27" i="5" s="1"/>
  <c r="F27" i="5" s="1"/>
  <c r="G27" i="5" s="1"/>
  <c r="C28" i="5"/>
  <c r="E26" i="5"/>
  <c r="F26" i="5" s="1"/>
  <c r="G26" i="5" s="1"/>
  <c r="C29" i="5" l="1"/>
  <c r="D28" i="5"/>
  <c r="D29" i="5" l="1"/>
  <c r="E29" i="5" s="1"/>
  <c r="F29" i="5" s="1"/>
  <c r="G29" i="5" s="1"/>
  <c r="E28" i="5"/>
  <c r="F28" i="5" s="1"/>
  <c r="G28" i="5" s="1"/>
  <c r="C30" i="5"/>
  <c r="C31" i="5" l="1"/>
  <c r="D30" i="5"/>
  <c r="D31" i="5" l="1"/>
  <c r="E31" i="5" s="1"/>
  <c r="F31" i="5" s="1"/>
  <c r="G31" i="5" s="1"/>
  <c r="C32" i="5"/>
  <c r="E30" i="5"/>
  <c r="F30" i="5" s="1"/>
  <c r="G30" i="5" s="1"/>
  <c r="C33" i="5" l="1"/>
  <c r="D32" i="5"/>
  <c r="D33" i="5" l="1"/>
  <c r="E33" i="5" s="1"/>
  <c r="F33" i="5" s="1"/>
  <c r="G33" i="5" s="1"/>
  <c r="E32" i="5"/>
  <c r="F32" i="5" s="1"/>
  <c r="G32" i="5" s="1"/>
  <c r="C34" i="5"/>
  <c r="C35" i="5" l="1"/>
  <c r="D34" i="5"/>
  <c r="D35" i="5" l="1"/>
  <c r="E35" i="5" s="1"/>
  <c r="F35" i="5" s="1"/>
  <c r="G35" i="5" s="1"/>
  <c r="E34" i="5"/>
  <c r="F34" i="5" s="1"/>
  <c r="G34" i="5" s="1"/>
  <c r="C36" i="5"/>
  <c r="C37" i="5" l="1"/>
  <c r="D36" i="5"/>
  <c r="D37" i="5" l="1"/>
  <c r="E37" i="5" s="1"/>
  <c r="F37" i="5" s="1"/>
  <c r="G37" i="5" s="1"/>
  <c r="C38" i="5"/>
  <c r="E36" i="5"/>
  <c r="F36" i="5" s="1"/>
  <c r="G36" i="5" s="1"/>
  <c r="C39" i="5" l="1"/>
  <c r="D38" i="5"/>
  <c r="D39" i="5" l="1"/>
  <c r="E39" i="5" s="1"/>
  <c r="F39" i="5" s="1"/>
  <c r="G39" i="5" s="1"/>
  <c r="C40" i="5"/>
  <c r="E38" i="5"/>
  <c r="F38" i="5" s="1"/>
  <c r="G38" i="5" s="1"/>
  <c r="C41" i="5" l="1"/>
  <c r="D40" i="5"/>
  <c r="E40" i="5" s="1"/>
  <c r="F40" i="5" s="1"/>
  <c r="G40" i="5" s="1"/>
  <c r="D41" i="5" l="1"/>
  <c r="E41" i="5" s="1"/>
  <c r="F41" i="5" s="1"/>
  <c r="G41" i="5" s="1"/>
  <c r="C42" i="5"/>
  <c r="C43" i="5" l="1"/>
  <c r="D42" i="5"/>
  <c r="D43" i="5" l="1"/>
  <c r="E43" i="5" s="1"/>
  <c r="F43" i="5" s="1"/>
  <c r="G43" i="5" s="1"/>
  <c r="C44" i="5"/>
  <c r="E42" i="5"/>
  <c r="F42" i="5" s="1"/>
  <c r="G42" i="5" s="1"/>
  <c r="D44" i="5" l="1"/>
  <c r="E44" i="5" s="1"/>
  <c r="F44" i="5" s="1"/>
  <c r="G44" i="5" s="1"/>
  <c r="C45" i="5"/>
  <c r="C46" i="5" l="1"/>
  <c r="D45" i="5"/>
  <c r="D46" i="5" l="1"/>
  <c r="E46" i="5" s="1"/>
  <c r="F46" i="5" s="1"/>
  <c r="G46" i="5" s="1"/>
  <c r="E45" i="5"/>
  <c r="F45" i="5" s="1"/>
  <c r="G45" i="5" s="1"/>
  <c r="C47" i="5"/>
  <c r="C48" i="5" l="1"/>
  <c r="D47" i="5"/>
  <c r="D48" i="5" l="1"/>
  <c r="E48" i="5" s="1"/>
  <c r="F48" i="5" s="1"/>
  <c r="G48" i="5" s="1"/>
  <c r="C49" i="5"/>
  <c r="E47" i="5"/>
  <c r="F47" i="5" s="1"/>
  <c r="G47" i="5" s="1"/>
  <c r="C50" i="5" l="1"/>
  <c r="D49" i="5"/>
  <c r="D50" i="5" l="1"/>
  <c r="E50" i="5" s="1"/>
  <c r="F50" i="5" s="1"/>
  <c r="G50" i="5" s="1"/>
  <c r="C51" i="5"/>
  <c r="E49" i="5"/>
  <c r="F49" i="5" s="1"/>
  <c r="G49" i="5" s="1"/>
  <c r="C52" i="5" l="1"/>
  <c r="D51" i="5"/>
  <c r="D52" i="5" l="1"/>
  <c r="E52" i="5" s="1"/>
  <c r="F52" i="5" s="1"/>
  <c r="G52" i="5" s="1"/>
  <c r="E51" i="5"/>
  <c r="F51" i="5" s="1"/>
  <c r="G51" i="5" s="1"/>
  <c r="C53" i="5"/>
  <c r="D53" i="5" l="1"/>
  <c r="E53" i="5" s="1"/>
  <c r="F53" i="5" s="1"/>
  <c r="G53" i="5" l="1"/>
  <c r="I5" i="5" s="1"/>
  <c r="I6" i="5"/>
</calcChain>
</file>

<file path=xl/sharedStrings.xml><?xml version="1.0" encoding="utf-8"?>
<sst xmlns="http://schemas.openxmlformats.org/spreadsheetml/2006/main" count="131" uniqueCount="92">
  <si>
    <t>Pronostico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</si>
  <si>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</si>
  <si>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Calibri"/>
        <family val="2"/>
        <scheme val="minor"/>
      </rPr>
      <t>t</t>
    </r>
  </si>
  <si>
    <r>
      <t>abs(</t>
    </r>
    <r>
      <rPr>
        <i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</si>
  <si>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Promedio Movil Simple</t>
  </si>
  <si>
    <t>(*) Unidades en millones.</t>
  </si>
  <si>
    <t>Ventas (*)</t>
  </si>
  <si>
    <r>
      <rPr>
        <i/>
        <sz val="9"/>
        <color theme="1"/>
        <rFont val="Calibri"/>
        <family val="2"/>
        <scheme val="minor"/>
      </rPr>
      <t xml:space="preserve">error
</t>
    </r>
    <r>
      <rPr>
        <i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 µ</t>
    </r>
    <r>
      <rPr>
        <vertAlign val="subscript"/>
        <sz val="11"/>
        <color theme="1"/>
        <rFont val="Calibri"/>
        <family val="2"/>
        <scheme val="minor"/>
      </rPr>
      <t>t</t>
    </r>
  </si>
  <si>
    <t>Pronóstico</t>
  </si>
  <si>
    <t>Promedio Movil</t>
  </si>
  <si>
    <t>ME =</t>
  </si>
  <si>
    <t>MAE =</t>
  </si>
  <si>
    <t>n</t>
  </si>
  <si>
    <t>t</t>
  </si>
  <si>
    <t>W</t>
  </si>
  <si>
    <t>Control</t>
  </si>
  <si>
    <t>Suavizacion Exponencial Simple</t>
  </si>
  <si>
    <t>Promedio Movil Ponderado</t>
  </si>
  <si>
    <t>Alpha</t>
  </si>
  <si>
    <t>Nota. Los datos no presentan tendencia creciente o decreciente.</t>
  </si>
  <si>
    <t>4. Metodo de Holt </t>
  </si>
  <si>
    <t>Periodo</t>
  </si>
  <si>
    <t>Ft</t>
  </si>
  <si>
    <t>Tt</t>
  </si>
  <si>
    <t>FITt</t>
  </si>
  <si>
    <t>et</t>
  </si>
  <si>
    <r>
      <t>et</t>
    </r>
    <r>
      <rPr>
        <vertAlign val="superscript"/>
        <sz val="11"/>
        <color theme="1"/>
        <rFont val="Calibri"/>
        <family val="2"/>
        <scheme val="minor"/>
      </rPr>
      <t>2</t>
    </r>
  </si>
  <si>
    <t>alfa</t>
  </si>
  <si>
    <t>beta</t>
  </si>
  <si>
    <t>MSE</t>
  </si>
  <si>
    <t>ME</t>
  </si>
  <si>
    <t>Inversion en 
Publicidad</t>
  </si>
  <si>
    <t>Suavizacion Exponencial</t>
  </si>
  <si>
    <t>Suavizacion Tendencia</t>
  </si>
  <si>
    <t>anno 1</t>
  </si>
  <si>
    <t>anno 2</t>
  </si>
  <si>
    <t>anno 3</t>
  </si>
  <si>
    <t>T0</t>
  </si>
  <si>
    <t>S0</t>
  </si>
  <si>
    <t>Factor Estacion</t>
  </si>
  <si>
    <t>Promedios</t>
  </si>
  <si>
    <t>Normalizacion</t>
  </si>
  <si>
    <t>Nivel Medio</t>
  </si>
  <si>
    <t>Tendencia</t>
  </si>
  <si>
    <t>Estacionalidad</t>
  </si>
  <si>
    <t>At</t>
  </si>
  <si>
    <t>St</t>
  </si>
  <si>
    <t>Bt</t>
  </si>
  <si>
    <t>Ct</t>
  </si>
  <si>
    <t>Normaliz</t>
  </si>
  <si>
    <t>error</t>
  </si>
  <si>
    <t>error~2</t>
  </si>
  <si>
    <t>ABS(et/Dt)</t>
  </si>
  <si>
    <t>Alfa</t>
  </si>
  <si>
    <t>Beta</t>
  </si>
  <si>
    <t>Gama</t>
  </si>
  <si>
    <t>MAPE</t>
  </si>
  <si>
    <t>N</t>
  </si>
  <si>
    <t>Fecha</t>
  </si>
  <si>
    <t>Importacines</t>
  </si>
  <si>
    <t>abs(error)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</si>
  <si>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</si>
  <si>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</si>
  <si>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</si>
  <si>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</si>
  <si>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</si>
  <si>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</si>
  <si>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</si>
  <si>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</si>
  <si>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</si>
  <si>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</si>
  <si>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</si>
  <si>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</si>
  <si>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</si>
  <si>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</si>
  <si>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</si>
  <si>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</si>
  <si>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</si>
  <si>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</si>
  <si>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</si>
  <si>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</si>
  <si>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</si>
  <si>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</si>
  <si>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</si>
  <si>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</si>
  <si>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</si>
  <si>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</si>
  <si>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</si>
  <si>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</si>
  <si>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</si>
  <si>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Referencia:</t>
  </si>
  <si>
    <t>https://youtu.be/eq-o_-wtXd0?list=PLRuoXZJSuGuVDm_9BwF7KKL_y2yvqPRS9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</si>
</sst>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24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2" borderId="3" xfId="0" applyNumberFormat="1" applyFill="1" applyBorder="1"/>
    <xf numFmtId="164" fontId="0" fillId="0" borderId="2" xfId="0" applyNumberFormat="1" applyBorder="1"/>
    <xf numFmtId="2" fontId="0" fillId="2" borderId="2" xfId="0" applyNumberFormat="1" applyFill="1" applyBorder="1"/>
    <xf numFmtId="0" fontId="0" fillId="2" borderId="4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'Prod_Mov_Sim-3'!$B$2</c:f>
              <c:strCache>
                <c:ptCount val="1"/>
                <c:pt idx="0">
                  <c:v>Ventas 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'Prod_Mov_Sim-3'!$B$4:$B$21</c:f>
              <c:numCache>
                <c:formatCode>0.000</c:formatCode>
                <c:ptCount val="18"/>
                <c:pt idx="0">
                  <c:v>1.25</c:v>
                </c:pt>
                <c:pt idx="1">
                  <c:v>1.1499999999999999</c:v>
                </c:pt>
                <c:pt idx="2">
                  <c:v>0.97</c:v>
                </c:pt>
                <c:pt idx="3">
                  <c:v>1.1000000000000001</c:v>
                </c:pt>
                <c:pt idx="4">
                  <c:v>1.17</c:v>
                </c:pt>
                <c:pt idx="5">
                  <c:v>1.08</c:v>
                </c:pt>
                <c:pt idx="6">
                  <c:v>1.1200000000000001</c:v>
                </c:pt>
                <c:pt idx="7">
                  <c:v>1.23</c:v>
                </c:pt>
                <c:pt idx="8">
                  <c:v>1.21</c:v>
                </c:pt>
                <c:pt idx="9">
                  <c:v>1.05</c:v>
                </c:pt>
                <c:pt idx="10">
                  <c:v>1.03</c:v>
                </c:pt>
                <c:pt idx="11">
                  <c:v>0.99</c:v>
                </c:pt>
                <c:pt idx="12">
                  <c:v>1.1599999999999999</c:v>
                </c:pt>
                <c:pt idx="13">
                  <c:v>1.2</c:v>
                </c:pt>
                <c:pt idx="14">
                  <c:v>1.18</c:v>
                </c:pt>
                <c:pt idx="15">
                  <c:v>1.26</c:v>
                </c:pt>
                <c:pt idx="16">
                  <c:v>1.23</c:v>
                </c:pt>
                <c:pt idx="17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7-48A7-815F-D281418F3EB0}"/>
            </c:ext>
          </c:extLst>
        </c:ser>
        <c:ser>
          <c:idx val="1"/>
          <c:order val="1"/>
          <c:tx>
            <c:strRef>
              <c:f>'Prod_Mov_Sim-3'!$C$2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'Prod_Mov_Sim-3'!$C$4:$C$21</c:f>
              <c:numCache>
                <c:formatCode>General</c:formatCode>
                <c:ptCount val="18"/>
                <c:pt idx="3" formatCode="0.000">
                  <c:v>1.1233333333333333</c:v>
                </c:pt>
                <c:pt idx="4" formatCode="0.000">
                  <c:v>1.0733333333333335</c:v>
                </c:pt>
                <c:pt idx="5" formatCode="0.000">
                  <c:v>1.08</c:v>
                </c:pt>
                <c:pt idx="6" formatCode="0.000">
                  <c:v>1.1166666666666667</c:v>
                </c:pt>
                <c:pt idx="7" formatCode="0.000">
                  <c:v>1.1233333333333333</c:v>
                </c:pt>
                <c:pt idx="8" formatCode="0.000">
                  <c:v>1.1433333333333333</c:v>
                </c:pt>
                <c:pt idx="9" formatCode="0.000">
                  <c:v>1.1866666666666668</c:v>
                </c:pt>
                <c:pt idx="10" formatCode="0.000">
                  <c:v>1.1633333333333333</c:v>
                </c:pt>
                <c:pt idx="11" formatCode="0.000">
                  <c:v>1.0966666666666667</c:v>
                </c:pt>
                <c:pt idx="12" formatCode="0.000">
                  <c:v>1.0233333333333334</c:v>
                </c:pt>
                <c:pt idx="13" formatCode="0.000">
                  <c:v>1.0599999999999998</c:v>
                </c:pt>
                <c:pt idx="14" formatCode="0.000">
                  <c:v>1.1166666666666665</c:v>
                </c:pt>
                <c:pt idx="15" formatCode="0.000">
                  <c:v>1.18</c:v>
                </c:pt>
                <c:pt idx="16" formatCode="0.000">
                  <c:v>1.2133333333333332</c:v>
                </c:pt>
                <c:pt idx="17" formatCode="0.000">
                  <c:v>1.2233333333333334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7-48A7-815F-D281418F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33039"/>
        <c:axId val="1018631551"/>
      </c:lineChart>
      <c:catAx>
        <c:axId val="1007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31551"/>
        <c:crosses val="autoZero"/>
        <c:auto val="1"/>
        <c:lblAlgn val="ctr"/>
        <c:lblOffset val="100"/>
        <c:noMultiLvlLbl val="0"/>
      </c:catAx>
      <c:valAx>
        <c:axId val="10186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'Prod_Mov_Sim-2'!$B$2</c:f>
              <c:strCache>
                <c:ptCount val="1"/>
                <c:pt idx="0">
                  <c:v>Ventas 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'Prod_Mov_Sim-2'!$B$4:$B$21</c:f>
              <c:numCache>
                <c:formatCode>0.000</c:formatCode>
                <c:ptCount val="18"/>
                <c:pt idx="0">
                  <c:v>1.25</c:v>
                </c:pt>
                <c:pt idx="1">
                  <c:v>1.1499999999999999</c:v>
                </c:pt>
                <c:pt idx="2">
                  <c:v>0.97</c:v>
                </c:pt>
                <c:pt idx="3">
                  <c:v>1.1000000000000001</c:v>
                </c:pt>
                <c:pt idx="4">
                  <c:v>1.17</c:v>
                </c:pt>
                <c:pt idx="5">
                  <c:v>1.08</c:v>
                </c:pt>
                <c:pt idx="6">
                  <c:v>1.1200000000000001</c:v>
                </c:pt>
                <c:pt idx="7">
                  <c:v>1.23</c:v>
                </c:pt>
                <c:pt idx="8">
                  <c:v>1.21</c:v>
                </c:pt>
                <c:pt idx="9">
                  <c:v>1.05</c:v>
                </c:pt>
                <c:pt idx="10">
                  <c:v>1.03</c:v>
                </c:pt>
                <c:pt idx="11">
                  <c:v>0.99</c:v>
                </c:pt>
                <c:pt idx="12">
                  <c:v>1.1599999999999999</c:v>
                </c:pt>
                <c:pt idx="13">
                  <c:v>1.2</c:v>
                </c:pt>
                <c:pt idx="14">
                  <c:v>1.18</c:v>
                </c:pt>
                <c:pt idx="15">
                  <c:v>1.26</c:v>
                </c:pt>
                <c:pt idx="16">
                  <c:v>1.23</c:v>
                </c:pt>
                <c:pt idx="17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13C-9099-F8481042FFC2}"/>
            </c:ext>
          </c:extLst>
        </c:ser>
        <c:ser>
          <c:idx val="1"/>
          <c:order val="1"/>
          <c:tx>
            <c:strRef>
              <c:f>'Prod_Mov_Sim-2'!$C$2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'Prod_Mov_Sim-2'!$C$4:$C$21</c:f>
              <c:numCache>
                <c:formatCode>General</c:formatCode>
                <c:ptCount val="18"/>
                <c:pt idx="2" formatCode="0.000">
                  <c:v>1.2</c:v>
                </c:pt>
                <c:pt idx="3" formatCode="0.000">
                  <c:v>1.06</c:v>
                </c:pt>
                <c:pt idx="4" formatCode="0.000">
                  <c:v>1.0350000000000001</c:v>
                </c:pt>
                <c:pt idx="5" formatCode="0.000">
                  <c:v>1.135</c:v>
                </c:pt>
                <c:pt idx="6" formatCode="0.000">
                  <c:v>1.125</c:v>
                </c:pt>
                <c:pt idx="7" formatCode="0.000">
                  <c:v>1.1000000000000001</c:v>
                </c:pt>
                <c:pt idx="8" formatCode="0.000">
                  <c:v>1.175</c:v>
                </c:pt>
                <c:pt idx="9" formatCode="0.000">
                  <c:v>1.22</c:v>
                </c:pt>
                <c:pt idx="10" formatCode="0.000">
                  <c:v>1.1299999999999999</c:v>
                </c:pt>
                <c:pt idx="11" formatCode="0.000">
                  <c:v>1.04</c:v>
                </c:pt>
                <c:pt idx="12" formatCode="0.000">
                  <c:v>1.01</c:v>
                </c:pt>
                <c:pt idx="13" formatCode="0.000">
                  <c:v>1.075</c:v>
                </c:pt>
                <c:pt idx="14" formatCode="0.000">
                  <c:v>1.18</c:v>
                </c:pt>
                <c:pt idx="15" formatCode="0.000">
                  <c:v>1.19</c:v>
                </c:pt>
                <c:pt idx="16" formatCode="0.000">
                  <c:v>1.22</c:v>
                </c:pt>
                <c:pt idx="17" formatCode="0.000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13C-9099-F8481042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33039"/>
        <c:axId val="1018631551"/>
      </c:lineChart>
      <c:catAx>
        <c:axId val="1007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31551"/>
        <c:crosses val="autoZero"/>
        <c:auto val="1"/>
        <c:lblAlgn val="ctr"/>
        <c:lblOffset val="100"/>
        <c:noMultiLvlLbl val="0"/>
      </c:catAx>
      <c:valAx>
        <c:axId val="10186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'Prod_Mov_Ponde-3'!$B$2</c:f>
              <c:strCache>
                <c:ptCount val="1"/>
                <c:pt idx="0">
                  <c:v>Ventas 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'Prod_Mov_Ponde-3'!$B$4:$B$21</c:f>
              <c:numCache>
                <c:formatCode>0.000</c:formatCode>
                <c:ptCount val="18"/>
                <c:pt idx="0">
                  <c:v>1.25</c:v>
                </c:pt>
                <c:pt idx="1">
                  <c:v>1.1499999999999999</c:v>
                </c:pt>
                <c:pt idx="2">
                  <c:v>0.97</c:v>
                </c:pt>
                <c:pt idx="3">
                  <c:v>1.1000000000000001</c:v>
                </c:pt>
                <c:pt idx="4">
                  <c:v>1.17</c:v>
                </c:pt>
                <c:pt idx="5">
                  <c:v>1.08</c:v>
                </c:pt>
                <c:pt idx="6">
                  <c:v>1.1200000000000001</c:v>
                </c:pt>
                <c:pt idx="7">
                  <c:v>1.23</c:v>
                </c:pt>
                <c:pt idx="8">
                  <c:v>1.21</c:v>
                </c:pt>
                <c:pt idx="9">
                  <c:v>1.05</c:v>
                </c:pt>
                <c:pt idx="10">
                  <c:v>1.03</c:v>
                </c:pt>
                <c:pt idx="11">
                  <c:v>0.99</c:v>
                </c:pt>
                <c:pt idx="12">
                  <c:v>1.1599999999999999</c:v>
                </c:pt>
                <c:pt idx="13">
                  <c:v>1.2</c:v>
                </c:pt>
                <c:pt idx="14">
                  <c:v>1.18</c:v>
                </c:pt>
                <c:pt idx="15">
                  <c:v>1.26</c:v>
                </c:pt>
                <c:pt idx="16">
                  <c:v>1.23</c:v>
                </c:pt>
                <c:pt idx="17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C-4EC2-B9CA-F6ADAD25AB19}"/>
            </c:ext>
          </c:extLst>
        </c:ser>
        <c:ser>
          <c:idx val="1"/>
          <c:order val="1"/>
          <c:tx>
            <c:strRef>
              <c:f>'Prod_Mov_Ponde-3'!$C$2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'Prod_Mov_Ponde-3'!$C$4:$C$21</c:f>
              <c:numCache>
                <c:formatCode>General</c:formatCode>
                <c:ptCount val="18"/>
                <c:pt idx="3" formatCode="0.000">
                  <c:v>1.0073345187656804</c:v>
                </c:pt>
                <c:pt idx="4" formatCode="0.000">
                  <c:v>1.1066668783510143</c:v>
                </c:pt>
                <c:pt idx="5" formatCode="0.000">
                  <c:v>1.1433324865959422</c:v>
                </c:pt>
                <c:pt idx="6" formatCode="0.000">
                  <c:v>1.0826667513404058</c:v>
                </c:pt>
                <c:pt idx="7" formatCode="0.000">
                  <c:v>1.1266668783510143</c:v>
                </c:pt>
                <c:pt idx="8" formatCode="0.000">
                  <c:v>1.2099993649469569</c:v>
                </c:pt>
                <c:pt idx="9" formatCode="0.000">
                  <c:v>1.1979996189681741</c:v>
                </c:pt>
                <c:pt idx="10" formatCode="0.000">
                  <c:v>1.0740007620636516</c:v>
                </c:pt>
                <c:pt idx="11" formatCode="0.000">
                  <c:v>1.0540007620636518</c:v>
                </c:pt>
                <c:pt idx="12" formatCode="0.000">
                  <c:v>0.99800025402121717</c:v>
                </c:pt>
                <c:pt idx="13" formatCode="0.000">
                  <c:v>1.1426661162873626</c:v>
                </c:pt>
                <c:pt idx="14" formatCode="0.000">
                  <c:v>1.1719991109257393</c:v>
                </c:pt>
                <c:pt idx="15" formatCode="0.000">
                  <c:v>1.177333248659594</c:v>
                </c:pt>
                <c:pt idx="16" formatCode="0.000">
                  <c:v>1.2519997459787826</c:v>
                </c:pt>
                <c:pt idx="17" formatCode="0.000">
                  <c:v>1.2233331216489856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C-4EC2-B9CA-F6ADAD25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33039"/>
        <c:axId val="1018631551"/>
      </c:lineChart>
      <c:catAx>
        <c:axId val="1007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31551"/>
        <c:crosses val="autoZero"/>
        <c:auto val="1"/>
        <c:lblAlgn val="ctr"/>
        <c:lblOffset val="100"/>
        <c:noMultiLvlLbl val="0"/>
      </c:catAx>
      <c:valAx>
        <c:axId val="10186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'Suavizacion Exponencial Simp'!$B$2</c:f>
              <c:strCache>
                <c:ptCount val="1"/>
                <c:pt idx="0">
                  <c:v>Ventas 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'Suavizacion Exponencial Simp'!$B$4:$B$21</c:f>
              <c:numCache>
                <c:formatCode>0.000</c:formatCode>
                <c:ptCount val="18"/>
                <c:pt idx="0">
                  <c:v>1.25</c:v>
                </c:pt>
                <c:pt idx="1">
                  <c:v>1.1499999999999999</c:v>
                </c:pt>
                <c:pt idx="2">
                  <c:v>0.97</c:v>
                </c:pt>
                <c:pt idx="3">
                  <c:v>1.1000000000000001</c:v>
                </c:pt>
                <c:pt idx="4">
                  <c:v>1.17</c:v>
                </c:pt>
                <c:pt idx="5">
                  <c:v>1.08</c:v>
                </c:pt>
                <c:pt idx="6">
                  <c:v>1.1200000000000001</c:v>
                </c:pt>
                <c:pt idx="7">
                  <c:v>1.23</c:v>
                </c:pt>
                <c:pt idx="8">
                  <c:v>1.21</c:v>
                </c:pt>
                <c:pt idx="9">
                  <c:v>1.05</c:v>
                </c:pt>
                <c:pt idx="10">
                  <c:v>1.03</c:v>
                </c:pt>
                <c:pt idx="11">
                  <c:v>0.99</c:v>
                </c:pt>
                <c:pt idx="12">
                  <c:v>1.1599999999999999</c:v>
                </c:pt>
                <c:pt idx="13">
                  <c:v>1.2</c:v>
                </c:pt>
                <c:pt idx="14">
                  <c:v>1.18</c:v>
                </c:pt>
                <c:pt idx="15">
                  <c:v>1.26</c:v>
                </c:pt>
                <c:pt idx="16">
                  <c:v>1.23</c:v>
                </c:pt>
                <c:pt idx="17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F-4C4F-ACB2-A749FB9F17D0}"/>
            </c:ext>
          </c:extLst>
        </c:ser>
        <c:ser>
          <c:idx val="1"/>
          <c:order val="1"/>
          <c:tx>
            <c:strRef>
              <c:f>'Suavizacion Exponencial Simp'!$C$2</c:f>
              <c:strCache>
                <c:ptCount val="1"/>
                <c:pt idx="0">
                  <c:v>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'Suavizacion Exponencial Simp'!$C$4:$C$21</c:f>
              <c:numCache>
                <c:formatCode>0.000</c:formatCode>
                <c:ptCount val="18"/>
                <c:pt idx="0">
                  <c:v>1.25</c:v>
                </c:pt>
                <c:pt idx="1">
                  <c:v>1.25</c:v>
                </c:pt>
                <c:pt idx="2">
                  <c:v>1.1752046992488416</c:v>
                </c:pt>
                <c:pt idx="3">
                  <c:v>1.0217212272901608</c:v>
                </c:pt>
                <c:pt idx="4">
                  <c:v>1.0802700707628006</c:v>
                </c:pt>
                <c:pt idx="5">
                  <c:v>1.1473838411995654</c:v>
                </c:pt>
                <c:pt idx="6">
                  <c:v>1.0969838945166677</c:v>
                </c:pt>
                <c:pt idx="7">
                  <c:v>1.1141988598341299</c:v>
                </c:pt>
                <c:pt idx="8">
                  <c:v>1.2008126708944626</c:v>
                </c:pt>
                <c:pt idx="9">
                  <c:v>1.2076843613299479</c:v>
                </c:pt>
                <c:pt idx="10">
                  <c:v>1.0897438690356704</c:v>
                </c:pt>
                <c:pt idx="11">
                  <c:v>1.0450582625100626</c:v>
                </c:pt>
                <c:pt idx="12">
                  <c:v>1.0038772694772991</c:v>
                </c:pt>
                <c:pt idx="13">
                  <c:v>1.1206497353126734</c:v>
                </c:pt>
                <c:pt idx="14">
                  <c:v>1.1800000044323995</c:v>
                </c:pt>
                <c:pt idx="15">
                  <c:v>1.180000001117173</c:v>
                </c:pt>
                <c:pt idx="16">
                  <c:v>1.2398362408825068</c:v>
                </c:pt>
                <c:pt idx="17">
                  <c:v>1.2324791949318274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F-4C4F-ACB2-A749FB9F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33039"/>
        <c:axId val="1018631551"/>
      </c:lineChart>
      <c:catAx>
        <c:axId val="1007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31551"/>
        <c:crosses val="autoZero"/>
        <c:auto val="1"/>
        <c:lblAlgn val="ctr"/>
        <c:lblOffset val="100"/>
        <c:noMultiLvlLbl val="0"/>
      </c:catAx>
      <c:valAx>
        <c:axId val="10186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'Metodo de Holt'!$B$2</c:f>
              <c:strCache>
                <c:ptCount val="1"/>
                <c:pt idx="0">
                  <c:v>Inversion en 
Publicidad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'Metodo de Holt'!$B$3:$B$52</c:f>
              <c:numCache>
                <c:formatCode>0.00</c:formatCode>
                <c:ptCount val="50"/>
                <c:pt idx="0">
                  <c:v>101.1</c:v>
                </c:pt>
                <c:pt idx="1">
                  <c:v>100.17</c:v>
                </c:pt>
                <c:pt idx="2">
                  <c:v>106.73</c:v>
                </c:pt>
                <c:pt idx="3">
                  <c:v>111.83</c:v>
                </c:pt>
                <c:pt idx="4">
                  <c:v>113.6</c:v>
                </c:pt>
                <c:pt idx="5">
                  <c:v>117.2</c:v>
                </c:pt>
                <c:pt idx="6">
                  <c:v>107.45</c:v>
                </c:pt>
                <c:pt idx="7">
                  <c:v>115.3</c:v>
                </c:pt>
                <c:pt idx="8">
                  <c:v>121.29</c:v>
                </c:pt>
                <c:pt idx="9">
                  <c:v>116.74</c:v>
                </c:pt>
                <c:pt idx="10">
                  <c:v>119.93</c:v>
                </c:pt>
                <c:pt idx="11">
                  <c:v>118.93</c:v>
                </c:pt>
                <c:pt idx="12">
                  <c:v>120.46</c:v>
                </c:pt>
                <c:pt idx="13">
                  <c:v>125.07</c:v>
                </c:pt>
                <c:pt idx="14">
                  <c:v>127.68</c:v>
                </c:pt>
                <c:pt idx="15">
                  <c:v>125.65</c:v>
                </c:pt>
                <c:pt idx="16">
                  <c:v>132.30000000000001</c:v>
                </c:pt>
                <c:pt idx="17">
                  <c:v>134.79</c:v>
                </c:pt>
                <c:pt idx="18">
                  <c:v>138.4</c:v>
                </c:pt>
                <c:pt idx="19">
                  <c:v>138.9</c:v>
                </c:pt>
                <c:pt idx="20">
                  <c:v>141.02000000000001</c:v>
                </c:pt>
                <c:pt idx="21">
                  <c:v>142.88999999999999</c:v>
                </c:pt>
                <c:pt idx="22">
                  <c:v>150.03</c:v>
                </c:pt>
                <c:pt idx="23">
                  <c:v>147.74</c:v>
                </c:pt>
                <c:pt idx="24">
                  <c:v>149.44</c:v>
                </c:pt>
                <c:pt idx="25">
                  <c:v>150.46</c:v>
                </c:pt>
                <c:pt idx="26">
                  <c:v>159.91999999999999</c:v>
                </c:pt>
                <c:pt idx="27">
                  <c:v>158.6</c:v>
                </c:pt>
                <c:pt idx="28">
                  <c:v>165.13</c:v>
                </c:pt>
                <c:pt idx="29">
                  <c:v>158.04</c:v>
                </c:pt>
                <c:pt idx="30">
                  <c:v>166.98</c:v>
                </c:pt>
                <c:pt idx="31">
                  <c:v>159.16</c:v>
                </c:pt>
                <c:pt idx="32">
                  <c:v>167.62</c:v>
                </c:pt>
                <c:pt idx="33">
                  <c:v>170.71</c:v>
                </c:pt>
                <c:pt idx="34">
                  <c:v>175.76</c:v>
                </c:pt>
                <c:pt idx="35">
                  <c:v>171.75</c:v>
                </c:pt>
                <c:pt idx="36">
                  <c:v>172.43</c:v>
                </c:pt>
                <c:pt idx="37">
                  <c:v>178.03</c:v>
                </c:pt>
                <c:pt idx="38">
                  <c:v>176.86</c:v>
                </c:pt>
                <c:pt idx="39">
                  <c:v>182.27</c:v>
                </c:pt>
                <c:pt idx="40">
                  <c:v>177.67</c:v>
                </c:pt>
                <c:pt idx="41">
                  <c:v>181.46</c:v>
                </c:pt>
                <c:pt idx="42">
                  <c:v>181.44</c:v>
                </c:pt>
                <c:pt idx="43">
                  <c:v>186.91</c:v>
                </c:pt>
                <c:pt idx="44">
                  <c:v>189.9</c:v>
                </c:pt>
                <c:pt idx="45">
                  <c:v>192.08</c:v>
                </c:pt>
                <c:pt idx="46">
                  <c:v>193.03</c:v>
                </c:pt>
                <c:pt idx="47">
                  <c:v>202.58</c:v>
                </c:pt>
                <c:pt idx="48">
                  <c:v>192.77</c:v>
                </c:pt>
                <c:pt idx="49">
                  <c:v>197.79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7-465B-BA35-4E84B60E3A06}"/>
            </c:ext>
          </c:extLst>
        </c:ser>
        <c:ser>
          <c:idx val="1"/>
          <c:order val="1"/>
          <c:tx>
            <c:strRef>
              <c:f>'Metodo de Holt'!$E$2</c:f>
              <c:strCache>
                <c:ptCount val="1"/>
                <c:pt idx="0">
                  <c:v>FITt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'Metodo de Holt'!$E$4:$E$53</c:f>
              <c:numCache>
                <c:formatCode>0.00</c:formatCode>
                <c:ptCount val="50"/>
                <c:pt idx="0">
                  <c:v>103.1</c:v>
                </c:pt>
                <c:pt idx="1">
                  <c:v>101.15368688127096</c:v>
                </c:pt>
                <c:pt idx="2">
                  <c:v>104.38664985232613</c:v>
                </c:pt>
                <c:pt idx="3">
                  <c:v>108.58358303301119</c:v>
                </c:pt>
                <c:pt idx="4">
                  <c:v>111.23232096471811</c:v>
                </c:pt>
                <c:pt idx="5">
                  <c:v>114.43942102611501</c:v>
                </c:pt>
                <c:pt idx="6">
                  <c:v>110.01010448734755</c:v>
                </c:pt>
                <c:pt idx="7">
                  <c:v>113.13199699427528</c:v>
                </c:pt>
                <c:pt idx="8">
                  <c:v>117.78745280712715</c:v>
                </c:pt>
                <c:pt idx="9">
                  <c:v>116.87613367754952</c:v>
                </c:pt>
                <c:pt idx="10">
                  <c:v>118.53792510108897</c:v>
                </c:pt>
                <c:pt idx="11">
                  <c:v>118.6135156043561</c:v>
                </c:pt>
                <c:pt idx="12">
                  <c:v>119.60353854140349</c:v>
                </c:pt>
                <c:pt idx="13">
                  <c:v>122.71271011109292</c:v>
                </c:pt>
                <c:pt idx="14">
                  <c:v>125.42622071630116</c:v>
                </c:pt>
                <c:pt idx="15">
                  <c:v>125.31173444779813</c:v>
                </c:pt>
                <c:pt idx="16">
                  <c:v>129.27691747946639</c:v>
                </c:pt>
                <c:pt idx="17">
                  <c:v>132.24903063373642</c:v>
                </c:pt>
                <c:pt idx="18">
                  <c:v>135.56740267353425</c:v>
                </c:pt>
                <c:pt idx="19">
                  <c:v>137.1976419215307</c:v>
                </c:pt>
                <c:pt idx="20">
                  <c:v>139.17460005617272</c:v>
                </c:pt>
                <c:pt idx="21">
                  <c:v>141.10738751531966</c:v>
                </c:pt>
                <c:pt idx="22">
                  <c:v>146.11162867276255</c:v>
                </c:pt>
                <c:pt idx="23">
                  <c:v>146.69675609565493</c:v>
                </c:pt>
                <c:pt idx="24">
                  <c:v>148.06243488747873</c:v>
                </c:pt>
                <c:pt idx="25">
                  <c:v>149.26281938251813</c:v>
                </c:pt>
                <c:pt idx="26">
                  <c:v>155.34432163210272</c:v>
                </c:pt>
                <c:pt idx="27">
                  <c:v>156.86964314543471</c:v>
                </c:pt>
                <c:pt idx="28">
                  <c:v>161.42296877286185</c:v>
                </c:pt>
                <c:pt idx="29">
                  <c:v>159.04919683279937</c:v>
                </c:pt>
                <c:pt idx="30">
                  <c:v>163.58995099699496</c:v>
                </c:pt>
                <c:pt idx="31">
                  <c:v>160.70828447785544</c:v>
                </c:pt>
                <c:pt idx="32">
                  <c:v>164.7370177535046</c:v>
                </c:pt>
                <c:pt idx="33">
                  <c:v>168.04013068608265</c:v>
                </c:pt>
                <c:pt idx="34">
                  <c:v>172.30043966283139</c:v>
                </c:pt>
                <c:pt idx="35">
                  <c:v>171.61831268407639</c:v>
                </c:pt>
                <c:pt idx="36">
                  <c:v>171.91563748056018</c:v>
                </c:pt>
                <c:pt idx="37">
                  <c:v>175.38754729644495</c:v>
                </c:pt>
                <c:pt idx="38">
                  <c:v>176.02107527957432</c:v>
                </c:pt>
                <c:pt idx="39">
                  <c:v>179.52589251248014</c:v>
                </c:pt>
                <c:pt idx="40">
                  <c:v>178.17587167482608</c:v>
                </c:pt>
                <c:pt idx="41">
                  <c:v>180.01451812551366</c:v>
                </c:pt>
                <c:pt idx="42">
                  <c:v>180.71334543822553</c:v>
                </c:pt>
                <c:pt idx="43">
                  <c:v>184.2390701300065</c:v>
                </c:pt>
                <c:pt idx="44">
                  <c:v>187.33340833809902</c:v>
                </c:pt>
                <c:pt idx="45">
                  <c:v>189.84206915815653</c:v>
                </c:pt>
                <c:pt idx="46">
                  <c:v>191.43382217868555</c:v>
                </c:pt>
                <c:pt idx="47">
                  <c:v>197.74152161046291</c:v>
                </c:pt>
                <c:pt idx="48">
                  <c:v>194.3882476719408</c:v>
                </c:pt>
                <c:pt idx="49">
                  <c:v>196.28700210712799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7-465B-BA35-4E84B60E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93551"/>
        <c:axId val="1213304287"/>
      </c:lineChart>
      <c:catAx>
        <c:axId val="121069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04287"/>
        <c:crosses val="autoZero"/>
        <c:auto val="1"/>
        <c:lblAlgn val="ctr"/>
        <c:lblOffset val="100"/>
        <c:noMultiLvlLbl val="0"/>
      </c:catAx>
      <c:valAx>
        <c:axId val="12133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'Metodo de Winters'!$B$20:$B$31</c:f>
              <c:numCache>
                <c:formatCode>General</c:formatCode>
                <c:ptCount val="12"/>
                <c:pt idx="0">
                  <c:v>60</c:v>
                </c:pt>
                <c:pt idx="1">
                  <c:v>234</c:v>
                </c:pt>
                <c:pt idx="2">
                  <c:v>163</c:v>
                </c:pt>
                <c:pt idx="3">
                  <c:v>50</c:v>
                </c:pt>
                <c:pt idx="4">
                  <c:v>69</c:v>
                </c:pt>
                <c:pt idx="5">
                  <c:v>266</c:v>
                </c:pt>
                <c:pt idx="6">
                  <c:v>188</c:v>
                </c:pt>
                <c:pt idx="7">
                  <c:v>59</c:v>
                </c:pt>
                <c:pt idx="8">
                  <c:v>84</c:v>
                </c:pt>
                <c:pt idx="9">
                  <c:v>310</c:v>
                </c:pt>
                <c:pt idx="10">
                  <c:v>212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4-4C66-BC18-5F835795B798}"/>
            </c:ext>
          </c:extLst>
        </c:ser>
        <c:ser>
          <c:idx val="1"/>
          <c:order val="1"/>
          <c:tx>
            <c:strRef>
              <c:f>'Metodo de Winters'!$G$15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'Metodo de Winters'!$G$20:$G$35</c:f>
              <c:numCache>
                <c:formatCode>General</c:formatCode>
                <c:ptCount val="16"/>
                <c:pt idx="0">
                  <c:v>84.819364235863048</c:v>
                </c:pt>
                <c:pt idx="1">
                  <c:v>344.07157631978635</c:v>
                </c:pt>
                <c:pt idx="2">
                  <c:v>235.20466086429138</c:v>
                </c:pt>
                <c:pt idx="3">
                  <c:v>60.013547725297364</c:v>
                </c:pt>
                <c:pt idx="4">
                  <c:v>69.000009113123781</c:v>
                </c:pt>
                <c:pt idx="5">
                  <c:v>310.88829868408709</c:v>
                </c:pt>
                <c:pt idx="6">
                  <c:v>221.33229364668819</c:v>
                </c:pt>
                <c:pt idx="7">
                  <c:v>53.851934778973003</c:v>
                </c:pt>
                <c:pt idx="8">
                  <c:v>56.755963178134458</c:v>
                </c:pt>
                <c:pt idx="9">
                  <c:v>321.55159343323436</c:v>
                </c:pt>
                <c:pt idx="10">
                  <c:v>246.91947532470064</c:v>
                </c:pt>
                <c:pt idx="11">
                  <c:v>60.288140206021467</c:v>
                </c:pt>
                <c:pt idx="12">
                  <c:v>80.318145763541651</c:v>
                </c:pt>
                <c:pt idx="13">
                  <c:v>277.0350562431604</c:v>
                </c:pt>
                <c:pt idx="14">
                  <c:v>185.07783577761504</c:v>
                </c:pt>
                <c:pt idx="15">
                  <c:v>59.308696265676815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4-4C66-BC18-5F835795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16959"/>
        <c:axId val="1206076159"/>
      </c:lineChart>
      <c:catAx>
        <c:axId val="122331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76159"/>
        <c:crosses val="autoZero"/>
        <c:auto val="1"/>
        <c:lblAlgn val="ctr"/>
        <c:lblOffset val="100"/>
        <c:noMultiLvlLbl val="0"/>
      </c:catAx>
      <c:valAx>
        <c:axId val="12060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'Regresion Lineal'!$C$2</c:f>
              <c:strCache>
                <c:ptCount val="1"/>
                <c:pt idx="0">
                  <c:v>Importacines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42760279965007"/>
                  <c:y val="-8.0160032079323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'Regresion Lineal'!$B$3:$B$38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'Regresion Lineal'!$C$3:$C$38</c:f>
              <c:numCache>
                <c:formatCode>General</c:formatCode>
                <c:ptCount val="36"/>
                <c:pt idx="0">
                  <c:v>174.25</c:v>
                </c:pt>
                <c:pt idx="1">
                  <c:v>247.57</c:v>
                </c:pt>
                <c:pt idx="2">
                  <c:v>235.34</c:v>
                </c:pt>
                <c:pt idx="3">
                  <c:v>304.87</c:v>
                </c:pt>
                <c:pt idx="4">
                  <c:v>245.43</c:v>
                </c:pt>
                <c:pt idx="5">
                  <c:v>329.88</c:v>
                </c:pt>
                <c:pt idx="6">
                  <c:v>280.54000000000002</c:v>
                </c:pt>
                <c:pt idx="7">
                  <c:v>343.77</c:v>
                </c:pt>
                <c:pt idx="8">
                  <c:v>262.2</c:v>
                </c:pt>
                <c:pt idx="9">
                  <c:v>323.94</c:v>
                </c:pt>
                <c:pt idx="10">
                  <c:v>271.63</c:v>
                </c:pt>
                <c:pt idx="11">
                  <c:v>310.02</c:v>
                </c:pt>
                <c:pt idx="12">
                  <c:v>225.25</c:v>
                </c:pt>
                <c:pt idx="13">
                  <c:v>275.38</c:v>
                </c:pt>
                <c:pt idx="14">
                  <c:v>226.69</c:v>
                </c:pt>
                <c:pt idx="15">
                  <c:v>263.19</c:v>
                </c:pt>
                <c:pt idx="16">
                  <c:v>191.97</c:v>
                </c:pt>
                <c:pt idx="17">
                  <c:v>243.67</c:v>
                </c:pt>
                <c:pt idx="18">
                  <c:v>211.12</c:v>
                </c:pt>
                <c:pt idx="19">
                  <c:v>261.45999999999998</c:v>
                </c:pt>
                <c:pt idx="20">
                  <c:v>208.44</c:v>
                </c:pt>
                <c:pt idx="21">
                  <c:v>284.8</c:v>
                </c:pt>
                <c:pt idx="22">
                  <c:v>261.31</c:v>
                </c:pt>
                <c:pt idx="23">
                  <c:v>338.18</c:v>
                </c:pt>
                <c:pt idx="24">
                  <c:v>276.25</c:v>
                </c:pt>
                <c:pt idx="25">
                  <c:v>379.01</c:v>
                </c:pt>
                <c:pt idx="26">
                  <c:v>350.58</c:v>
                </c:pt>
                <c:pt idx="27">
                  <c:v>438.3</c:v>
                </c:pt>
                <c:pt idx="28">
                  <c:v>350.03</c:v>
                </c:pt>
                <c:pt idx="29">
                  <c:v>453.14</c:v>
                </c:pt>
                <c:pt idx="30">
                  <c:v>404.18</c:v>
                </c:pt>
                <c:pt idx="31">
                  <c:v>473.69</c:v>
                </c:pt>
                <c:pt idx="32">
                  <c:v>362.97</c:v>
                </c:pt>
                <c:pt idx="33">
                  <c:v>459.34</c:v>
                </c:pt>
                <c:pt idx="34">
                  <c:v>388.11</c:v>
                </c:pt>
                <c:pt idx="35">
                  <c:v>445.82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0-489B-94C1-925C0828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07759"/>
        <c:axId val="1473602911"/>
      </c:scatterChart>
      <c:valAx>
        <c:axId val="12233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2911"/>
        <c:crosses val="autoZero"/>
        <c:crossBetween val="midCat"/>
      </c:valAx>
      <c:valAx>
        <c:axId val="14736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'Regresion Lineal'!$C$2</c:f>
              <c:strCache>
                <c:ptCount val="1"/>
                <c:pt idx="0">
                  <c:v>Importacines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'Regresion Lineal'!$C$3:$C$39</c:f>
              <c:numCache>
                <c:formatCode>General</c:formatCode>
                <c:ptCount val="37"/>
                <c:pt idx="0">
                  <c:v>174.25</c:v>
                </c:pt>
                <c:pt idx="1">
                  <c:v>247.57</c:v>
                </c:pt>
                <c:pt idx="2">
                  <c:v>235.34</c:v>
                </c:pt>
                <c:pt idx="3">
                  <c:v>304.87</c:v>
                </c:pt>
                <c:pt idx="4">
                  <c:v>245.43</c:v>
                </c:pt>
                <c:pt idx="5">
                  <c:v>329.88</c:v>
                </c:pt>
                <c:pt idx="6">
                  <c:v>280.54000000000002</c:v>
                </c:pt>
                <c:pt idx="7">
                  <c:v>343.77</c:v>
                </c:pt>
                <c:pt idx="8">
                  <c:v>262.2</c:v>
                </c:pt>
                <c:pt idx="9">
                  <c:v>323.94</c:v>
                </c:pt>
                <c:pt idx="10">
                  <c:v>271.63</c:v>
                </c:pt>
                <c:pt idx="11">
                  <c:v>310.02</c:v>
                </c:pt>
                <c:pt idx="12">
                  <c:v>225.25</c:v>
                </c:pt>
                <c:pt idx="13">
                  <c:v>275.38</c:v>
                </c:pt>
                <c:pt idx="14">
                  <c:v>226.69</c:v>
                </c:pt>
                <c:pt idx="15">
                  <c:v>263.19</c:v>
                </c:pt>
                <c:pt idx="16">
                  <c:v>191.97</c:v>
                </c:pt>
                <c:pt idx="17">
                  <c:v>243.67</c:v>
                </c:pt>
                <c:pt idx="18">
                  <c:v>211.12</c:v>
                </c:pt>
                <c:pt idx="19">
                  <c:v>261.45999999999998</c:v>
                </c:pt>
                <c:pt idx="20">
                  <c:v>208.44</c:v>
                </c:pt>
                <c:pt idx="21">
                  <c:v>284.8</c:v>
                </c:pt>
                <c:pt idx="22">
                  <c:v>261.31</c:v>
                </c:pt>
                <c:pt idx="23">
                  <c:v>338.18</c:v>
                </c:pt>
                <c:pt idx="24">
                  <c:v>276.25</c:v>
                </c:pt>
                <c:pt idx="25">
                  <c:v>379.01</c:v>
                </c:pt>
                <c:pt idx="26">
                  <c:v>350.58</c:v>
                </c:pt>
                <c:pt idx="27">
                  <c:v>438.3</c:v>
                </c:pt>
                <c:pt idx="28">
                  <c:v>350.03</c:v>
                </c:pt>
                <c:pt idx="29">
                  <c:v>453.14</c:v>
                </c:pt>
                <c:pt idx="30">
                  <c:v>404.18</c:v>
                </c:pt>
                <c:pt idx="31">
                  <c:v>473.69</c:v>
                </c:pt>
                <c:pt idx="32">
                  <c:v>362.97</c:v>
                </c:pt>
                <c:pt idx="33">
                  <c:v>459.34</c:v>
                </c:pt>
                <c:pt idx="34">
                  <c:v>388.11</c:v>
                </c:pt>
                <c:pt idx="35">
                  <c:v>445.82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E-4FE5-B85B-0EBA29835F7C}"/>
            </c:ext>
          </c:extLst>
        </c:ser>
        <c:ser>
          <c:idx val="1"/>
          <c:order val="1"/>
          <c:tx>
            <c:strRef>
              <c:f>'Regresion Lineal'!$D$2</c:f>
              <c:strCache>
                <c:ptCount val="1"/>
                <c:pt idx="0">
                  <c:v>Pronostico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'Regresion Lineal'!$D$3:$D$39</c:f>
              <c:numCache>
                <c:formatCode>General</c:formatCode>
                <c:ptCount val="37"/>
                <c:pt idx="0">
                  <c:v>215.40575075075111</c:v>
                </c:pt>
                <c:pt idx="1">
                  <c:v>220.71958086658123</c:v>
                </c:pt>
                <c:pt idx="2">
                  <c:v>226.03341098241137</c:v>
                </c:pt>
                <c:pt idx="3">
                  <c:v>231.34724109824148</c:v>
                </c:pt>
                <c:pt idx="4">
                  <c:v>236.6610712140716</c:v>
                </c:pt>
                <c:pt idx="5">
                  <c:v>241.97490132990171</c:v>
                </c:pt>
                <c:pt idx="6">
                  <c:v>247.28873144573183</c:v>
                </c:pt>
                <c:pt idx="7">
                  <c:v>252.60256156156197</c:v>
                </c:pt>
                <c:pt idx="8">
                  <c:v>257.91639167739208</c:v>
                </c:pt>
                <c:pt idx="9">
                  <c:v>263.2302217932222</c:v>
                </c:pt>
                <c:pt idx="10">
                  <c:v>268.54405190905231</c:v>
                </c:pt>
                <c:pt idx="11">
                  <c:v>273.85788202488243</c:v>
                </c:pt>
                <c:pt idx="12">
                  <c:v>279.17171214071254</c:v>
                </c:pt>
                <c:pt idx="13">
                  <c:v>284.48554225654266</c:v>
                </c:pt>
                <c:pt idx="14">
                  <c:v>289.79937237237277</c:v>
                </c:pt>
                <c:pt idx="15">
                  <c:v>295.11320248820289</c:v>
                </c:pt>
                <c:pt idx="16">
                  <c:v>300.427032604033</c:v>
                </c:pt>
                <c:pt idx="17">
                  <c:v>305.74086271986317</c:v>
                </c:pt>
                <c:pt idx="18">
                  <c:v>311.05469283569329</c:v>
                </c:pt>
                <c:pt idx="19">
                  <c:v>316.3685229515234</c:v>
                </c:pt>
                <c:pt idx="20">
                  <c:v>321.68235306735352</c:v>
                </c:pt>
                <c:pt idx="21">
                  <c:v>326.99618318318363</c:v>
                </c:pt>
                <c:pt idx="22">
                  <c:v>332.31001329901375</c:v>
                </c:pt>
                <c:pt idx="23">
                  <c:v>337.62384341484386</c:v>
                </c:pt>
                <c:pt idx="24">
                  <c:v>342.93767353067403</c:v>
                </c:pt>
                <c:pt idx="25">
                  <c:v>348.25150364650415</c:v>
                </c:pt>
                <c:pt idx="26">
                  <c:v>353.56533376233426</c:v>
                </c:pt>
                <c:pt idx="27">
                  <c:v>358.87916387816438</c:v>
                </c:pt>
                <c:pt idx="28">
                  <c:v>364.19299399399449</c:v>
                </c:pt>
                <c:pt idx="29">
                  <c:v>369.50682410982461</c:v>
                </c:pt>
                <c:pt idx="30">
                  <c:v>374.82065422565472</c:v>
                </c:pt>
                <c:pt idx="31">
                  <c:v>380.13448434148484</c:v>
                </c:pt>
                <c:pt idx="32">
                  <c:v>385.44831445731495</c:v>
                </c:pt>
                <c:pt idx="33">
                  <c:v>390.76214457314506</c:v>
                </c:pt>
                <c:pt idx="34">
                  <c:v>396.07597468897518</c:v>
                </c:pt>
                <c:pt idx="35">
                  <c:v>401.38980480480529</c:v>
                </c:pt>
                <c:pt idx="36">
                  <c:v>406.70363492063541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E-4FE5-B85B-0EBA298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39983"/>
        <c:axId val="1213264351"/>
      </c:lineChart>
      <c:catAx>
        <c:axId val="145203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64351"/>
        <c:crosses val="autoZero"/>
        <c:auto val="1"/>
        <c:lblAlgn val="ctr"/>
        <c:lblOffset val="100"/>
        <c:noMultiLvlLbl val="0"/>
      </c:catAx>
      <c:valAx>
        <c:axId val="12132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185737</xdr:rowOff>
    </xdr:from>
    <xdr:to>
      <xdr:col>15</xdr:col>
      <xdr:colOff>9524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AC76E-E839-41C6-ABF0-CE9C680B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185737</xdr:rowOff>
    </xdr:from>
    <xdr:to>
      <xdr:col>15</xdr:col>
      <xdr:colOff>9524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8935F-2CDF-4127-A8BA-CE7BA024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172130</xdr:rowOff>
    </xdr:from>
    <xdr:to>
      <xdr:col>19</xdr:col>
      <xdr:colOff>50345</xdr:colOff>
      <xdr:row>16</xdr:row>
      <xdr:rowOff>167368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E0481-B699-4B42-9F0E-81FB34B8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6</xdr:row>
      <xdr:rowOff>14287</xdr:rowOff>
    </xdr:from>
    <xdr:to>
      <xdr:col>16</xdr:col>
      <xdr:colOff>228599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0DBC1-452B-402D-8FDD-4D53174C1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100012</xdr:colOff>
      <xdr:row>3</xdr:row>
      <xdr:rowOff>161925</xdr:rowOff>
    </xdr:from>
    <xdr:ext cx="3157538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D753F8-374F-4EE2-B0D1-4D242D46453D}"/>
                </a:ext>
              </a:extLst>
            </xdr:cNvPr>
            <xdr:cNvSpPr txBox="1"/>
          </xdr:nvSpPr>
          <xdr:spPr>
            <a:xfrm>
              <a:off x="4510087" y="8763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−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D753F8-374F-4EE2-B0D1-4D242D46453D}"/>
                </a:ext>
              </a:extLst>
            </xdr:cNvPr>
            <xdr:cNvSpPr txBox="1"/>
          </xdr:nvSpPr>
          <xdr:spPr>
            <a:xfrm>
              <a:off x="4510087" y="8763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𝐹_𝑡= 𝐹_(𝑡−1)+</a:t>
              </a:r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(𝐴_(𝑡−1)  − 𝐹_(𝑡−1))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</xdr:colOff>
      <xdr:row>7</xdr:row>
      <xdr:rowOff>5921</xdr:rowOff>
    </xdr:from>
    <xdr:to>
      <xdr:col>23</xdr:col>
      <xdr:colOff>0</xdr:colOff>
      <xdr:row>26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86BA2-D73D-4546-BF6A-3AD51E0D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0</xdr:colOff>
      <xdr:row>2</xdr:row>
      <xdr:rowOff>0</xdr:rowOff>
    </xdr:from>
    <xdr:ext cx="3157538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280A86-C477-4D03-8325-CE40D388435B}"/>
                </a:ext>
              </a:extLst>
            </xdr:cNvPr>
            <xdr:cNvSpPr txBox="1"/>
          </xdr:nvSpPr>
          <xdr:spPr>
            <a:xfrm>
              <a:off x="8313964" y="7620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−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280A86-C477-4D03-8325-CE40D388435B}"/>
                </a:ext>
              </a:extLst>
            </xdr:cNvPr>
            <xdr:cNvSpPr txBox="1"/>
          </xdr:nvSpPr>
          <xdr:spPr>
            <a:xfrm>
              <a:off x="8313964" y="7620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𝐹_𝑡= 𝐹_(𝑡−1)+</a:t>
              </a:r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(𝐴_(𝑡−1)  − 𝐹_(𝑡−1))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13</xdr:col>
      <xdr:colOff>0</xdr:colOff>
      <xdr:row>4</xdr:row>
      <xdr:rowOff>0</xdr:rowOff>
    </xdr:from>
    <xdr:ext cx="3157538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817BC4-E9CB-41D9-B6B3-B64F276BC1C3}"/>
                </a:ext>
              </a:extLst>
            </xdr:cNvPr>
            <xdr:cNvSpPr txBox="1"/>
          </xdr:nvSpPr>
          <xdr:spPr>
            <a:xfrm>
              <a:off x="8313964" y="11430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= </m:t>
                  </m:r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𝛽</m:t>
                  </m:r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(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−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 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en-US" sz="1600"/>
                <a:t> (1</a:t>
              </a:r>
              <a:r>
                <a:rPr lang="en-US" sz="1600" baseline="0"/>
                <a:t> - </a:t>
              </a:r>
              <a14:m>
                <m:oMath xmlns:m="http://schemas.openxmlformats.org/officeDocument/2006/math">
                  <m:r>
                    <a:rPr lang="en-US" sz="16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𝛽</m:t>
                  </m:r>
                  <m:r>
                    <a:rPr lang="en-US" sz="16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US" sz="16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6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817BC4-E9CB-41D9-B6B3-B64F276BC1C3}"/>
                </a:ext>
              </a:extLst>
            </xdr:cNvPr>
            <xdr:cNvSpPr txBox="1"/>
          </xdr:nvSpPr>
          <xdr:spPr>
            <a:xfrm>
              <a:off x="8313964" y="1143000"/>
              <a:ext cx="315753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𝑇_𝑡=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 (𝐹_𝑡  − 𝐹_(𝑡−1)) </a:t>
              </a:r>
              <a:r>
                <a:rPr lang="en-US" sz="1600" b="0" i="0">
                  <a:latin typeface="Cambria Math" panose="02040503050406030204" pitchFamily="18" charset="0"/>
                </a:rPr>
                <a:t>+</a:t>
              </a:r>
              <a:r>
                <a:rPr lang="en-US" sz="1600"/>
                <a:t> (1</a:t>
              </a:r>
              <a:r>
                <a:rPr lang="en-US" sz="1600" baseline="0"/>
                <a:t> - </a:t>
              </a:r>
              <a:r>
                <a:rPr lang="en-US" sz="16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)𝑇_(𝑡−1)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18</xdr:col>
      <xdr:colOff>542925</xdr:colOff>
      <xdr:row>2</xdr:row>
      <xdr:rowOff>32655</xdr:rowOff>
    </xdr:from>
    <xdr:ext cx="2780313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019713-5305-46D3-A5F1-75CB0EB178C8}"/>
                </a:ext>
              </a:extLst>
            </xdr:cNvPr>
            <xdr:cNvSpPr txBox="1"/>
          </xdr:nvSpPr>
          <xdr:spPr>
            <a:xfrm>
              <a:off x="11918496" y="794655"/>
              <a:ext cx="2780313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𝐹𝐼𝑇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3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019713-5305-46D3-A5F1-75CB0EB178C8}"/>
                </a:ext>
              </a:extLst>
            </xdr:cNvPr>
            <xdr:cNvSpPr txBox="1"/>
          </xdr:nvSpPr>
          <xdr:spPr>
            <a:xfrm>
              <a:off x="11918496" y="794655"/>
              <a:ext cx="2780313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200" i="0">
                  <a:latin typeface="Cambria Math" panose="02040503050406030204" pitchFamily="18" charset="0"/>
                </a:rPr>
                <a:t>〖</a:t>
              </a:r>
              <a:r>
                <a:rPr lang="en-US" sz="3200" b="0" i="0">
                  <a:latin typeface="Cambria Math" panose="02040503050406030204" pitchFamily="18" charset="0"/>
                </a:rPr>
                <a:t>𝐹𝐼𝑇〗_𝑡= 𝐹_𝑡+ 𝑇_𝑡</a:t>
              </a:r>
              <a:endParaRPr lang="en-US" sz="3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</xdr:row>
      <xdr:rowOff>180975</xdr:rowOff>
    </xdr:from>
    <xdr:to>
      <xdr:col>21</xdr:col>
      <xdr:colOff>19050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5FC48-0838-4385-9381-7765F426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147637</xdr:colOff>
      <xdr:row>8</xdr:row>
      <xdr:rowOff>4762</xdr:rowOff>
    </xdr:from>
    <xdr:ext cx="15803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4666F26-E22D-424F-B82E-B0E639020959}"/>
                </a:ext>
              </a:extLst>
            </xdr:cNvPr>
            <xdr:cNvSpPr txBox="1"/>
          </xdr:nvSpPr>
          <xdr:spPr>
            <a:xfrm>
              <a:off x="1976437" y="1547812"/>
              <a:ext cx="15803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−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) / [(m-1)/N]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4666F26-E22D-424F-B82E-B0E639020959}"/>
                </a:ext>
              </a:extLst>
            </xdr:cNvPr>
            <xdr:cNvSpPr txBox="1"/>
          </xdr:nvSpPr>
          <xdr:spPr>
            <a:xfrm>
              <a:off x="1976437" y="1547812"/>
              <a:ext cx="15803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𝑇_0=</a:t>
              </a:r>
              <a:r>
                <a:rPr lang="en-US" sz="1100"/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𝑉_𝑚  − 𝑉_1</a:t>
              </a:r>
              <a:r>
                <a:rPr lang="en-US" sz="1100"/>
                <a:t>) / [(m-1)/N]</a:t>
              </a:r>
            </a:p>
          </xdr:txBody>
        </xdr:sp>
      </mc:Fallback>
    </mc:AlternateContent>
    <xdr:clientData/>
  </xdr:oneCellAnchor>
  <xdr:oneCellAnchor>
    <xdr:from>
      <xdr:col>3</xdr:col>
      <xdr:colOff>157162</xdr:colOff>
      <xdr:row>9</xdr:row>
      <xdr:rowOff>23812</xdr:rowOff>
    </xdr:from>
    <xdr:ext cx="13065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00D78B-5EFC-4565-8F7D-B12EBEE76764}"/>
                </a:ext>
              </a:extLst>
            </xdr:cNvPr>
            <xdr:cNvSpPr txBox="1"/>
          </xdr:nvSpPr>
          <xdr:spPr>
            <a:xfrm>
              <a:off x="1985962" y="1757362"/>
              <a:ext cx="1306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US" sz="1100"/>
                <a:t>[(N-1)/2]</a:t>
              </a: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00D78B-5EFC-4565-8F7D-B12EBEE76764}"/>
                </a:ext>
              </a:extLst>
            </xdr:cNvPr>
            <xdr:cNvSpPr txBox="1"/>
          </xdr:nvSpPr>
          <xdr:spPr>
            <a:xfrm>
              <a:off x="1985962" y="1757362"/>
              <a:ext cx="1306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𝑆_0=</a:t>
              </a:r>
              <a:r>
                <a:rPr lang="en-US" sz="110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𝑉_𝑚+ 𝑇_0</a:t>
              </a:r>
              <a:r>
                <a:rPr lang="en-US" sz="1100"/>
                <a:t>[(N-1)/2]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</xdr:row>
      <xdr:rowOff>14287</xdr:rowOff>
    </xdr:from>
    <xdr:to>
      <xdr:col>14</xdr:col>
      <xdr:colOff>290512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BF79-92E5-4ABA-8922-F7B4A8BF9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14287</xdr:rowOff>
    </xdr:from>
    <xdr:to>
      <xdr:col>14</xdr:col>
      <xdr:colOff>319087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31A6F-D02E-423C-912D-7D483B05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eq-o_-wtXd0?list=PLRuoXZJSuGuVDm_9BwF7KKL_y2yvqPRS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AE4-9DA8-4666-A0C0-57A61B58DF82}">
  <dimension ref="B2:C2"/>
  <sheetViews>
    <sheetView tabSelected="1" workbookViewId="0">
      <selection activeCell="E13" sqref="E13"/>
    </sheetView>
  </sheetViews>
  <sheetFormatPr defaultRowHeight="15" x14ac:dyDescent="0.25"/>
  <cols>
    <col min="2" max="2" width="11.140625" bestFit="1" customWidth="1"/>
  </cols>
  <sheetData>
    <row r="2" spans="2:3" x14ac:dyDescent="0.25">
      <c r="B2" t="s">
        <v>90</v>
      </c>
      <c r="C2" s="39" t="s">
        <v>91</v>
      </c>
    </row>
  </sheetData>
  <hyperlinks>
    <hyperlink ref="C2" r:id="rId1" xr:uid="{735BD743-0559-41DB-B30A-8FD85C292C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0A95-671E-4DD0-9852-BC89C194C453}">
  <dimension ref="A1:E27"/>
  <sheetViews>
    <sheetView zoomScaleNormal="100" workbookViewId="0">
      <selection activeCell="H19" sqref="H19"/>
    </sheetView>
  </sheetViews>
  <sheetFormatPr defaultRowHeight="15" x14ac:dyDescent="0.25"/>
  <cols>
    <col min="2" max="2" width="10" bestFit="1" customWidth="1"/>
    <col min="3" max="3" width="10.42578125" bestFit="1" customWidth="1"/>
  </cols>
  <sheetData>
    <row r="1" spans="1:5" ht="23.25" x14ac:dyDescent="0.35">
      <c r="A1" s="2" t="s">
        <v>4</v>
      </c>
    </row>
    <row r="2" spans="1:5" x14ac:dyDescent="0.25">
      <c r="A2" s="12" t="s">
        <v>12</v>
      </c>
      <c r="B2" s="4" t="s">
        <v>6</v>
      </c>
      <c r="C2" s="4" t="s">
        <v>8</v>
      </c>
      <c r="D2" s="9" t="s">
        <v>7</v>
      </c>
      <c r="E2" s="7" t="s">
        <v>3</v>
      </c>
    </row>
    <row r="3" spans="1:5" ht="18" x14ac:dyDescent="0.35">
      <c r="A3" s="12">
        <v>3</v>
      </c>
      <c r="B3" s="6" t="s">
        <v>1</v>
      </c>
      <c r="C3" s="6" t="s">
        <v>2</v>
      </c>
      <c r="D3" s="7"/>
      <c r="E3" s="7"/>
    </row>
    <row r="4" spans="1:5" x14ac:dyDescent="0.25">
      <c r="A4" s="4">
        <v>1</v>
      </c>
      <c r="B4" s="5">
        <v>1.25</v>
      </c>
      <c r="C4" s="8"/>
      <c r="D4" s="8"/>
      <c r="E4" s="8"/>
    </row>
    <row r="5" spans="1:5" x14ac:dyDescent="0.25">
      <c r="A5" s="4">
        <v>2</v>
      </c>
      <c r="B5" s="5">
        <v>1.1499999999999999</v>
      </c>
      <c r="C5" s="8"/>
      <c r="D5" s="8"/>
      <c r="E5" s="8"/>
    </row>
    <row r="6" spans="1:5" x14ac:dyDescent="0.25">
      <c r="A6" s="4">
        <v>3</v>
      </c>
      <c r="B6" s="5">
        <v>0.97</v>
      </c>
      <c r="C6" s="8"/>
      <c r="D6" s="8"/>
      <c r="E6" s="8"/>
    </row>
    <row r="7" spans="1:5" x14ac:dyDescent="0.25">
      <c r="A7" s="4">
        <v>4</v>
      </c>
      <c r="B7" s="5">
        <v>1.1000000000000001</v>
      </c>
      <c r="C7" s="5">
        <f>SUM(B4:B6)/$A$3</f>
        <v>1.1233333333333333</v>
      </c>
      <c r="D7" s="5">
        <f>B7-C7</f>
        <v>-2.3333333333333206E-2</v>
      </c>
      <c r="E7" s="5">
        <f>ABS(D7)</f>
        <v>2.3333333333333206E-2</v>
      </c>
    </row>
    <row r="8" spans="1:5" x14ac:dyDescent="0.25">
      <c r="A8" s="4">
        <v>5</v>
      </c>
      <c r="B8" s="5">
        <v>1.17</v>
      </c>
      <c r="C8" s="5">
        <f t="shared" ref="C8:C22" si="0">SUM(B5:B7)/$A$3</f>
        <v>1.0733333333333335</v>
      </c>
      <c r="D8" s="5">
        <f t="shared" ref="D8:D21" si="1">B8-C8</f>
        <v>9.6666666666666456E-2</v>
      </c>
      <c r="E8" s="5">
        <f t="shared" ref="E8:E21" si="2">ABS(D8)</f>
        <v>9.6666666666666456E-2</v>
      </c>
    </row>
    <row r="9" spans="1:5" x14ac:dyDescent="0.25">
      <c r="A9" s="4">
        <v>6</v>
      </c>
      <c r="B9" s="5">
        <v>1.08</v>
      </c>
      <c r="C9" s="5">
        <f t="shared" si="0"/>
        <v>1.08</v>
      </c>
      <c r="D9" s="5">
        <f t="shared" si="1"/>
        <v>0</v>
      </c>
      <c r="E9" s="5">
        <f t="shared" si="2"/>
        <v>0</v>
      </c>
    </row>
    <row r="10" spans="1:5" x14ac:dyDescent="0.25">
      <c r="A10" s="4">
        <v>7</v>
      </c>
      <c r="B10" s="5">
        <v>1.1200000000000001</v>
      </c>
      <c r="C10" s="5">
        <f t="shared" si="0"/>
        <v>1.1166666666666667</v>
      </c>
      <c r="D10" s="5">
        <f t="shared" si="1"/>
        <v>3.3333333333334103E-3</v>
      </c>
      <c r="E10" s="5">
        <f t="shared" si="2"/>
        <v>3.3333333333334103E-3</v>
      </c>
    </row>
    <row r="11" spans="1:5" x14ac:dyDescent="0.25">
      <c r="A11" s="4">
        <v>8</v>
      </c>
      <c r="B11" s="5">
        <v>1.23</v>
      </c>
      <c r="C11" s="5">
        <f t="shared" si="0"/>
        <v>1.1233333333333333</v>
      </c>
      <c r="D11" s="5">
        <f t="shared" si="1"/>
        <v>0.10666666666666669</v>
      </c>
      <c r="E11" s="5">
        <f t="shared" si="2"/>
        <v>0.10666666666666669</v>
      </c>
    </row>
    <row r="12" spans="1:5" x14ac:dyDescent="0.25">
      <c r="A12" s="4">
        <v>9</v>
      </c>
      <c r="B12" s="5">
        <v>1.21</v>
      </c>
      <c r="C12" s="5">
        <f t="shared" si="0"/>
        <v>1.1433333333333333</v>
      </c>
      <c r="D12" s="5">
        <f t="shared" si="1"/>
        <v>6.6666666666666652E-2</v>
      </c>
      <c r="E12" s="5">
        <f t="shared" si="2"/>
        <v>6.6666666666666652E-2</v>
      </c>
    </row>
    <row r="13" spans="1:5" x14ac:dyDescent="0.25">
      <c r="A13" s="4">
        <v>10</v>
      </c>
      <c r="B13" s="5">
        <v>1.05</v>
      </c>
      <c r="C13" s="5">
        <f t="shared" si="0"/>
        <v>1.1866666666666668</v>
      </c>
      <c r="D13" s="5">
        <f t="shared" si="1"/>
        <v>-0.13666666666666671</v>
      </c>
      <c r="E13" s="5">
        <f t="shared" si="2"/>
        <v>0.13666666666666671</v>
      </c>
    </row>
    <row r="14" spans="1:5" x14ac:dyDescent="0.25">
      <c r="A14" s="4">
        <v>11</v>
      </c>
      <c r="B14" s="5">
        <v>1.03</v>
      </c>
      <c r="C14" s="5">
        <f t="shared" si="0"/>
        <v>1.1633333333333333</v>
      </c>
      <c r="D14" s="5">
        <f t="shared" si="1"/>
        <v>-0.1333333333333333</v>
      </c>
      <c r="E14" s="5">
        <f t="shared" si="2"/>
        <v>0.1333333333333333</v>
      </c>
    </row>
    <row r="15" spans="1:5" x14ac:dyDescent="0.25">
      <c r="A15" s="4">
        <v>12</v>
      </c>
      <c r="B15" s="5">
        <v>0.99</v>
      </c>
      <c r="C15" s="5">
        <f t="shared" si="0"/>
        <v>1.0966666666666667</v>
      </c>
      <c r="D15" s="5">
        <f t="shared" si="1"/>
        <v>-0.10666666666666669</v>
      </c>
      <c r="E15" s="5">
        <f t="shared" si="2"/>
        <v>0.10666666666666669</v>
      </c>
    </row>
    <row r="16" spans="1:5" x14ac:dyDescent="0.25">
      <c r="A16" s="4">
        <v>13</v>
      </c>
      <c r="B16" s="5">
        <v>1.1599999999999999</v>
      </c>
      <c r="C16" s="5">
        <f t="shared" si="0"/>
        <v>1.0233333333333334</v>
      </c>
      <c r="D16" s="5">
        <f t="shared" si="1"/>
        <v>0.13666666666666649</v>
      </c>
      <c r="E16" s="5">
        <f t="shared" si="2"/>
        <v>0.13666666666666649</v>
      </c>
    </row>
    <row r="17" spans="1:5" x14ac:dyDescent="0.25">
      <c r="A17" s="4">
        <v>14</v>
      </c>
      <c r="B17" s="5">
        <v>1.2</v>
      </c>
      <c r="C17" s="5">
        <f t="shared" si="0"/>
        <v>1.0599999999999998</v>
      </c>
      <c r="D17" s="5">
        <f t="shared" si="1"/>
        <v>0.14000000000000012</v>
      </c>
      <c r="E17" s="5">
        <f t="shared" si="2"/>
        <v>0.14000000000000012</v>
      </c>
    </row>
    <row r="18" spans="1:5" x14ac:dyDescent="0.25">
      <c r="A18" s="4">
        <v>15</v>
      </c>
      <c r="B18" s="5">
        <v>1.18</v>
      </c>
      <c r="C18" s="5">
        <f t="shared" si="0"/>
        <v>1.1166666666666665</v>
      </c>
      <c r="D18" s="5">
        <f t="shared" si="1"/>
        <v>6.3333333333333464E-2</v>
      </c>
      <c r="E18" s="5">
        <f t="shared" si="2"/>
        <v>6.3333333333333464E-2</v>
      </c>
    </row>
    <row r="19" spans="1:5" x14ac:dyDescent="0.25">
      <c r="A19" s="4">
        <v>16</v>
      </c>
      <c r="B19" s="5">
        <v>1.26</v>
      </c>
      <c r="C19" s="5">
        <f t="shared" si="0"/>
        <v>1.18</v>
      </c>
      <c r="D19" s="5">
        <f t="shared" si="1"/>
        <v>8.0000000000000071E-2</v>
      </c>
      <c r="E19" s="5">
        <f t="shared" si="2"/>
        <v>8.0000000000000071E-2</v>
      </c>
    </row>
    <row r="20" spans="1:5" x14ac:dyDescent="0.25">
      <c r="A20" s="4">
        <v>17</v>
      </c>
      <c r="B20" s="5">
        <v>1.23</v>
      </c>
      <c r="C20" s="5">
        <f t="shared" si="0"/>
        <v>1.2133333333333332</v>
      </c>
      <c r="D20" s="5">
        <f t="shared" si="1"/>
        <v>1.6666666666666829E-2</v>
      </c>
      <c r="E20" s="5">
        <f t="shared" si="2"/>
        <v>1.6666666666666829E-2</v>
      </c>
    </row>
    <row r="21" spans="1:5" x14ac:dyDescent="0.25">
      <c r="A21" s="4">
        <v>18</v>
      </c>
      <c r="B21" s="5">
        <v>1.19</v>
      </c>
      <c r="C21" s="5">
        <f t="shared" si="0"/>
        <v>1.2233333333333334</v>
      </c>
      <c r="D21" s="5">
        <f t="shared" si="1"/>
        <v>-3.3333333333333437E-2</v>
      </c>
      <c r="E21" s="5">
        <f t="shared" si="2"/>
        <v>3.3333333333333437E-2</v>
      </c>
    </row>
    <row r="22" spans="1:5" x14ac:dyDescent="0.25">
      <c r="A22" s="4">
        <v>19</v>
      </c>
      <c r="B22" s="10"/>
      <c r="C22" s="5">
        <f t="shared" si="0"/>
        <v>1.2266666666666668</v>
      </c>
      <c r="D22" s="8"/>
      <c r="E22" s="8"/>
    </row>
    <row r="23" spans="1:5" x14ac:dyDescent="0.25">
      <c r="A23" t="s">
        <v>5</v>
      </c>
    </row>
    <row r="25" spans="1:5" x14ac:dyDescent="0.25">
      <c r="B25" s="4"/>
      <c r="C25" s="3" t="s">
        <v>9</v>
      </c>
      <c r="D25" s="3"/>
    </row>
    <row r="26" spans="1:5" x14ac:dyDescent="0.25">
      <c r="B26" s="4" t="s">
        <v>10</v>
      </c>
      <c r="C26" s="11">
        <f>AVERAGE(D7:D21)</f>
        <v>1.8444444444444454E-2</v>
      </c>
      <c r="D26" s="3"/>
    </row>
    <row r="27" spans="1:5" x14ac:dyDescent="0.25">
      <c r="B27" s="4" t="s">
        <v>11</v>
      </c>
      <c r="C27" s="11">
        <f>AVERAGE(E7:E21)</f>
        <v>7.6222222222222233E-2</v>
      </c>
      <c r="D27" s="3"/>
    </row>
  </sheetData>
  <mergeCells count="5">
    <mergeCell ref="D2:D3"/>
    <mergeCell ref="E2:E3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BAE6-8C59-4506-947F-A67D1D48EB6E}">
  <dimension ref="A1:E27"/>
  <sheetViews>
    <sheetView zoomScaleNormal="100" workbookViewId="0">
      <selection activeCell="C27" sqref="C27:D27"/>
    </sheetView>
  </sheetViews>
  <sheetFormatPr defaultRowHeight="15" x14ac:dyDescent="0.25"/>
  <cols>
    <col min="2" max="2" width="10" bestFit="1" customWidth="1"/>
    <col min="3" max="3" width="10.42578125" bestFit="1" customWidth="1"/>
  </cols>
  <sheetData>
    <row r="1" spans="1:5" ht="23.25" x14ac:dyDescent="0.35">
      <c r="A1" s="2" t="s">
        <v>4</v>
      </c>
    </row>
    <row r="2" spans="1:5" x14ac:dyDescent="0.25">
      <c r="A2" s="12" t="s">
        <v>12</v>
      </c>
      <c r="B2" s="4" t="s">
        <v>6</v>
      </c>
      <c r="C2" s="4" t="s">
        <v>8</v>
      </c>
      <c r="D2" s="9" t="s">
        <v>7</v>
      </c>
      <c r="E2" s="7" t="s">
        <v>3</v>
      </c>
    </row>
    <row r="3" spans="1:5" ht="18" x14ac:dyDescent="0.35">
      <c r="A3" s="12">
        <v>2</v>
      </c>
      <c r="B3" s="6" t="s">
        <v>1</v>
      </c>
      <c r="C3" s="6" t="s">
        <v>2</v>
      </c>
      <c r="D3" s="7"/>
      <c r="E3" s="7"/>
    </row>
    <row r="4" spans="1:5" x14ac:dyDescent="0.25">
      <c r="A4" s="4">
        <v>1</v>
      </c>
      <c r="B4" s="5">
        <v>1.25</v>
      </c>
      <c r="C4" s="8"/>
      <c r="D4" s="8"/>
      <c r="E4" s="8"/>
    </row>
    <row r="5" spans="1:5" x14ac:dyDescent="0.25">
      <c r="A5" s="4">
        <v>2</v>
      </c>
      <c r="B5" s="5">
        <v>1.1499999999999999</v>
      </c>
      <c r="C5" s="8"/>
      <c r="D5" s="8"/>
      <c r="E5" s="8"/>
    </row>
    <row r="6" spans="1:5" x14ac:dyDescent="0.25">
      <c r="A6" s="4">
        <v>3</v>
      </c>
      <c r="B6" s="5">
        <v>0.97</v>
      </c>
      <c r="C6" s="5">
        <f>SUM(B4:B5)/$A$3</f>
        <v>1.2</v>
      </c>
      <c r="D6" s="5">
        <f>B6-C6</f>
        <v>-0.22999999999999998</v>
      </c>
      <c r="E6" s="5">
        <f>ABS(D6)</f>
        <v>0.22999999999999998</v>
      </c>
    </row>
    <row r="7" spans="1:5" x14ac:dyDescent="0.25">
      <c r="A7" s="4">
        <v>4</v>
      </c>
      <c r="B7" s="5">
        <v>1.1000000000000001</v>
      </c>
      <c r="C7" s="5">
        <f t="shared" ref="C7:C22" si="0">SUM(B5:B6)/$A$3</f>
        <v>1.06</v>
      </c>
      <c r="D7" s="5">
        <f>B7-C7</f>
        <v>4.0000000000000036E-2</v>
      </c>
      <c r="E7" s="5">
        <f>ABS(D7)</f>
        <v>4.0000000000000036E-2</v>
      </c>
    </row>
    <row r="8" spans="1:5" x14ac:dyDescent="0.25">
      <c r="A8" s="4">
        <v>5</v>
      </c>
      <c r="B8" s="5">
        <v>1.17</v>
      </c>
      <c r="C8" s="5">
        <f t="shared" si="0"/>
        <v>1.0350000000000001</v>
      </c>
      <c r="D8" s="5">
        <f t="shared" ref="D8:D21" si="1">B8-C8</f>
        <v>0.13499999999999979</v>
      </c>
      <c r="E8" s="5">
        <f t="shared" ref="E8:E21" si="2">ABS(D8)</f>
        <v>0.13499999999999979</v>
      </c>
    </row>
    <row r="9" spans="1:5" x14ac:dyDescent="0.25">
      <c r="A9" s="4">
        <v>6</v>
      </c>
      <c r="B9" s="5">
        <v>1.08</v>
      </c>
      <c r="C9" s="5">
        <f t="shared" si="0"/>
        <v>1.135</v>
      </c>
      <c r="D9" s="5">
        <f t="shared" si="1"/>
        <v>-5.4999999999999938E-2</v>
      </c>
      <c r="E9" s="5">
        <f t="shared" si="2"/>
        <v>5.4999999999999938E-2</v>
      </c>
    </row>
    <row r="10" spans="1:5" x14ac:dyDescent="0.25">
      <c r="A10" s="4">
        <v>7</v>
      </c>
      <c r="B10" s="5">
        <v>1.1200000000000001</v>
      </c>
      <c r="C10" s="5">
        <f t="shared" si="0"/>
        <v>1.125</v>
      </c>
      <c r="D10" s="5">
        <f t="shared" si="1"/>
        <v>-4.9999999999998934E-3</v>
      </c>
      <c r="E10" s="5">
        <f t="shared" si="2"/>
        <v>4.9999999999998934E-3</v>
      </c>
    </row>
    <row r="11" spans="1:5" x14ac:dyDescent="0.25">
      <c r="A11" s="4">
        <v>8</v>
      </c>
      <c r="B11" s="5">
        <v>1.23</v>
      </c>
      <c r="C11" s="5">
        <f t="shared" si="0"/>
        <v>1.1000000000000001</v>
      </c>
      <c r="D11" s="5">
        <f t="shared" si="1"/>
        <v>0.12999999999999989</v>
      </c>
      <c r="E11" s="5">
        <f t="shared" si="2"/>
        <v>0.12999999999999989</v>
      </c>
    </row>
    <row r="12" spans="1:5" x14ac:dyDescent="0.25">
      <c r="A12" s="4">
        <v>9</v>
      </c>
      <c r="B12" s="5">
        <v>1.21</v>
      </c>
      <c r="C12" s="5">
        <f t="shared" si="0"/>
        <v>1.175</v>
      </c>
      <c r="D12" s="5">
        <f t="shared" si="1"/>
        <v>3.499999999999992E-2</v>
      </c>
      <c r="E12" s="5">
        <f t="shared" si="2"/>
        <v>3.499999999999992E-2</v>
      </c>
    </row>
    <row r="13" spans="1:5" x14ac:dyDescent="0.25">
      <c r="A13" s="4">
        <v>10</v>
      </c>
      <c r="B13" s="5">
        <v>1.05</v>
      </c>
      <c r="C13" s="5">
        <f t="shared" si="0"/>
        <v>1.22</v>
      </c>
      <c r="D13" s="5">
        <f t="shared" si="1"/>
        <v>-0.16999999999999993</v>
      </c>
      <c r="E13" s="5">
        <f t="shared" si="2"/>
        <v>0.16999999999999993</v>
      </c>
    </row>
    <row r="14" spans="1:5" x14ac:dyDescent="0.25">
      <c r="A14" s="4">
        <v>11</v>
      </c>
      <c r="B14" s="5">
        <v>1.03</v>
      </c>
      <c r="C14" s="5">
        <f t="shared" si="0"/>
        <v>1.1299999999999999</v>
      </c>
      <c r="D14" s="5">
        <f t="shared" si="1"/>
        <v>-9.9999999999999867E-2</v>
      </c>
      <c r="E14" s="5">
        <f t="shared" si="2"/>
        <v>9.9999999999999867E-2</v>
      </c>
    </row>
    <row r="15" spans="1:5" x14ac:dyDescent="0.25">
      <c r="A15" s="4">
        <v>12</v>
      </c>
      <c r="B15" s="5">
        <v>0.99</v>
      </c>
      <c r="C15" s="5">
        <f t="shared" si="0"/>
        <v>1.04</v>
      </c>
      <c r="D15" s="5">
        <f t="shared" si="1"/>
        <v>-5.0000000000000044E-2</v>
      </c>
      <c r="E15" s="5">
        <f t="shared" si="2"/>
        <v>5.0000000000000044E-2</v>
      </c>
    </row>
    <row r="16" spans="1:5" x14ac:dyDescent="0.25">
      <c r="A16" s="4">
        <v>13</v>
      </c>
      <c r="B16" s="5">
        <v>1.1599999999999999</v>
      </c>
      <c r="C16" s="5">
        <f t="shared" si="0"/>
        <v>1.01</v>
      </c>
      <c r="D16" s="5">
        <f t="shared" si="1"/>
        <v>0.14999999999999991</v>
      </c>
      <c r="E16" s="5">
        <f t="shared" si="2"/>
        <v>0.14999999999999991</v>
      </c>
    </row>
    <row r="17" spans="1:5" x14ac:dyDescent="0.25">
      <c r="A17" s="4">
        <v>14</v>
      </c>
      <c r="B17" s="5">
        <v>1.2</v>
      </c>
      <c r="C17" s="5">
        <f t="shared" si="0"/>
        <v>1.075</v>
      </c>
      <c r="D17" s="5">
        <f t="shared" si="1"/>
        <v>0.125</v>
      </c>
      <c r="E17" s="5">
        <f t="shared" si="2"/>
        <v>0.125</v>
      </c>
    </row>
    <row r="18" spans="1:5" x14ac:dyDescent="0.25">
      <c r="A18" s="4">
        <v>15</v>
      </c>
      <c r="B18" s="5">
        <v>1.18</v>
      </c>
      <c r="C18" s="5">
        <f t="shared" si="0"/>
        <v>1.18</v>
      </c>
      <c r="D18" s="5">
        <f t="shared" si="1"/>
        <v>0</v>
      </c>
      <c r="E18" s="5">
        <f t="shared" si="2"/>
        <v>0</v>
      </c>
    </row>
    <row r="19" spans="1:5" x14ac:dyDescent="0.25">
      <c r="A19" s="4">
        <v>16</v>
      </c>
      <c r="B19" s="5">
        <v>1.26</v>
      </c>
      <c r="C19" s="5">
        <f t="shared" si="0"/>
        <v>1.19</v>
      </c>
      <c r="D19" s="5">
        <f t="shared" si="1"/>
        <v>7.0000000000000062E-2</v>
      </c>
      <c r="E19" s="5">
        <f t="shared" si="2"/>
        <v>7.0000000000000062E-2</v>
      </c>
    </row>
    <row r="20" spans="1:5" x14ac:dyDescent="0.25">
      <c r="A20" s="4">
        <v>17</v>
      </c>
      <c r="B20" s="5">
        <v>1.23</v>
      </c>
      <c r="C20" s="5">
        <f t="shared" si="0"/>
        <v>1.22</v>
      </c>
      <c r="D20" s="5">
        <f t="shared" si="1"/>
        <v>1.0000000000000009E-2</v>
      </c>
      <c r="E20" s="5">
        <f t="shared" si="2"/>
        <v>1.0000000000000009E-2</v>
      </c>
    </row>
    <row r="21" spans="1:5" x14ac:dyDescent="0.25">
      <c r="A21" s="4">
        <v>18</v>
      </c>
      <c r="B21" s="5">
        <v>1.19</v>
      </c>
      <c r="C21" s="5">
        <f t="shared" si="0"/>
        <v>1.2450000000000001</v>
      </c>
      <c r="D21" s="5">
        <f t="shared" si="1"/>
        <v>-5.500000000000016E-2</v>
      </c>
      <c r="E21" s="5">
        <f t="shared" si="2"/>
        <v>5.500000000000016E-2</v>
      </c>
    </row>
    <row r="22" spans="1:5" x14ac:dyDescent="0.25">
      <c r="A22" s="4">
        <v>19</v>
      </c>
      <c r="B22" s="10"/>
      <c r="C22" s="5">
        <f t="shared" si="0"/>
        <v>1.21</v>
      </c>
      <c r="D22" s="8"/>
      <c r="E22" s="8"/>
    </row>
    <row r="23" spans="1:5" x14ac:dyDescent="0.25">
      <c r="A23" t="s">
        <v>5</v>
      </c>
    </row>
    <row r="25" spans="1:5" x14ac:dyDescent="0.25">
      <c r="B25" s="4"/>
      <c r="C25" s="3" t="s">
        <v>9</v>
      </c>
      <c r="D25" s="3"/>
    </row>
    <row r="26" spans="1:5" x14ac:dyDescent="0.25">
      <c r="B26" s="4" t="s">
        <v>10</v>
      </c>
      <c r="C26" s="11">
        <f>AVERAGE(D6:D21)</f>
        <v>1.8749999999999878E-3</v>
      </c>
      <c r="D26" s="3"/>
    </row>
    <row r="27" spans="1:5" x14ac:dyDescent="0.25">
      <c r="B27" s="4" t="s">
        <v>11</v>
      </c>
      <c r="C27" s="11">
        <f>AVERAGE(E6:E21)</f>
        <v>8.4999999999999964E-2</v>
      </c>
      <c r="D27" s="3"/>
    </row>
  </sheetData>
  <mergeCells count="5">
    <mergeCell ref="D2:D3"/>
    <mergeCell ref="E2:E3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84E-8C35-4A92-96D7-6A2FA40BCE75}">
  <dimension ref="A1:H27"/>
  <sheetViews>
    <sheetView zoomScaleNormal="100" workbookViewId="0">
      <selection activeCell="A2" sqref="A2"/>
    </sheetView>
  </sheetViews>
  <sheetFormatPr defaultRowHeight="15" x14ac:dyDescent="0.25"/>
  <cols>
    <col min="2" max="2" width="10" bestFit="1" customWidth="1"/>
    <col min="3" max="3" width="10.42578125" bestFit="1" customWidth="1"/>
    <col min="8" max="8" width="9.5703125" bestFit="1" customWidth="1"/>
  </cols>
  <sheetData>
    <row r="1" spans="1:8" ht="23.25" x14ac:dyDescent="0.35">
      <c r="A1" s="2" t="s">
        <v>17</v>
      </c>
    </row>
    <row r="2" spans="1:8" x14ac:dyDescent="0.25">
      <c r="A2" s="12" t="s">
        <v>12</v>
      </c>
      <c r="B2" s="4" t="s">
        <v>6</v>
      </c>
      <c r="C2" s="4" t="s">
        <v>8</v>
      </c>
      <c r="D2" s="9" t="s">
        <v>7</v>
      </c>
      <c r="E2" s="7" t="s">
        <v>3</v>
      </c>
    </row>
    <row r="3" spans="1:8" ht="18" x14ac:dyDescent="0.35">
      <c r="A3" s="12">
        <v>3</v>
      </c>
      <c r="B3" s="6" t="s">
        <v>1</v>
      </c>
      <c r="C3" s="6" t="s">
        <v>2</v>
      </c>
      <c r="D3" s="7"/>
      <c r="E3" s="7"/>
    </row>
    <row r="4" spans="1:8" x14ac:dyDescent="0.25">
      <c r="A4" s="4">
        <v>1</v>
      </c>
      <c r="B4" s="5">
        <v>1.25</v>
      </c>
      <c r="C4" s="8"/>
      <c r="D4" s="8"/>
      <c r="E4" s="8"/>
      <c r="G4" s="6" t="s">
        <v>13</v>
      </c>
      <c r="H4" s="6" t="s">
        <v>14</v>
      </c>
    </row>
    <row r="5" spans="1:8" x14ac:dyDescent="0.25">
      <c r="A5" s="4">
        <v>2</v>
      </c>
      <c r="B5" s="5">
        <v>1.1499999999999999</v>
      </c>
      <c r="C5" s="8"/>
      <c r="D5" s="8"/>
      <c r="E5" s="8"/>
      <c r="G5" s="6">
        <v>1</v>
      </c>
      <c r="H5" s="13">
        <v>0.13333756702028765</v>
      </c>
    </row>
    <row r="6" spans="1:8" x14ac:dyDescent="0.25">
      <c r="A6" s="4">
        <v>3</v>
      </c>
      <c r="B6" s="5">
        <v>0.97</v>
      </c>
      <c r="C6" s="8"/>
      <c r="D6" s="8"/>
      <c r="E6" s="8"/>
      <c r="G6" s="6">
        <v>2</v>
      </c>
      <c r="H6" s="13">
        <v>0</v>
      </c>
    </row>
    <row r="7" spans="1:8" x14ac:dyDescent="0.25">
      <c r="A7" s="4">
        <v>4</v>
      </c>
      <c r="B7" s="5">
        <v>1.1000000000000001</v>
      </c>
      <c r="C7" s="5">
        <f>(B4*$H$5)+(B5*$H$6)+(B6*$H$7)</f>
        <v>1.0073345187656804</v>
      </c>
      <c r="D7" s="5">
        <f>B7-C7</f>
        <v>9.2665481234319724E-2</v>
      </c>
      <c r="E7" s="5">
        <f>ABS(D7)</f>
        <v>9.2665481234319724E-2</v>
      </c>
      <c r="G7" s="6">
        <v>3</v>
      </c>
      <c r="H7" s="13">
        <v>0.86666243297971224</v>
      </c>
    </row>
    <row r="8" spans="1:8" x14ac:dyDescent="0.25">
      <c r="A8" s="4">
        <v>5</v>
      </c>
      <c r="B8" s="5">
        <v>1.17</v>
      </c>
      <c r="C8" s="5">
        <f t="shared" ref="C8:C23" si="0">(B5*$H$5)+(B6*$H$6)+(B7*$H$7)</f>
        <v>1.1066668783510143</v>
      </c>
      <c r="D8" s="5">
        <f t="shared" ref="D8:D21" si="1">B8-C8</f>
        <v>6.3333121648985635E-2</v>
      </c>
      <c r="E8" s="5">
        <f t="shared" ref="E8:E21" si="2">ABS(D8)</f>
        <v>6.3333121648985635E-2</v>
      </c>
      <c r="G8" t="s">
        <v>15</v>
      </c>
      <c r="H8">
        <f>SUM(H5:H7)</f>
        <v>0.99999999999999989</v>
      </c>
    </row>
    <row r="9" spans="1:8" x14ac:dyDescent="0.25">
      <c r="A9" s="4">
        <v>6</v>
      </c>
      <c r="B9" s="5">
        <v>1.08</v>
      </c>
      <c r="C9" s="5">
        <f t="shared" si="0"/>
        <v>1.1433324865959422</v>
      </c>
      <c r="D9" s="5">
        <f t="shared" si="1"/>
        <v>-6.333248659594215E-2</v>
      </c>
      <c r="E9" s="5">
        <f t="shared" si="2"/>
        <v>6.333248659594215E-2</v>
      </c>
    </row>
    <row r="10" spans="1:8" x14ac:dyDescent="0.25">
      <c r="A10" s="4">
        <v>7</v>
      </c>
      <c r="B10" s="5">
        <v>1.1200000000000001</v>
      </c>
      <c r="C10" s="5">
        <f t="shared" si="0"/>
        <v>1.0826667513404058</v>
      </c>
      <c r="D10" s="5">
        <f t="shared" si="1"/>
        <v>3.7333248659594309E-2</v>
      </c>
      <c r="E10" s="5">
        <f t="shared" si="2"/>
        <v>3.7333248659594309E-2</v>
      </c>
    </row>
    <row r="11" spans="1:8" x14ac:dyDescent="0.25">
      <c r="A11" s="4">
        <v>8</v>
      </c>
      <c r="B11" s="5">
        <v>1.23</v>
      </c>
      <c r="C11" s="5">
        <f t="shared" si="0"/>
        <v>1.1266668783510143</v>
      </c>
      <c r="D11" s="5">
        <f t="shared" si="1"/>
        <v>0.10333312164898567</v>
      </c>
      <c r="E11" s="5">
        <f t="shared" si="2"/>
        <v>0.10333312164898567</v>
      </c>
    </row>
    <row r="12" spans="1:8" x14ac:dyDescent="0.25">
      <c r="A12" s="4">
        <v>9</v>
      </c>
      <c r="B12" s="5">
        <v>1.21</v>
      </c>
      <c r="C12" s="5">
        <f t="shared" si="0"/>
        <v>1.2099993649469569</v>
      </c>
      <c r="D12" s="5">
        <f t="shared" si="1"/>
        <v>6.3505304304101173E-7</v>
      </c>
      <c r="E12" s="5">
        <f t="shared" si="2"/>
        <v>6.3505304304101173E-7</v>
      </c>
    </row>
    <row r="13" spans="1:8" x14ac:dyDescent="0.25">
      <c r="A13" s="4">
        <v>10</v>
      </c>
      <c r="B13" s="5">
        <v>1.05</v>
      </c>
      <c r="C13" s="5">
        <f t="shared" si="0"/>
        <v>1.1979996189681741</v>
      </c>
      <c r="D13" s="5">
        <f t="shared" si="1"/>
        <v>-0.14799961896817404</v>
      </c>
      <c r="E13" s="5">
        <f t="shared" si="2"/>
        <v>0.14799961896817404</v>
      </c>
    </row>
    <row r="14" spans="1:8" x14ac:dyDescent="0.25">
      <c r="A14" s="4">
        <v>11</v>
      </c>
      <c r="B14" s="5">
        <v>1.03</v>
      </c>
      <c r="C14" s="5">
        <f t="shared" si="0"/>
        <v>1.0740007620636516</v>
      </c>
      <c r="D14" s="5">
        <f t="shared" si="1"/>
        <v>-4.4000762063651555E-2</v>
      </c>
      <c r="E14" s="5">
        <f t="shared" si="2"/>
        <v>4.4000762063651555E-2</v>
      </c>
    </row>
    <row r="15" spans="1:8" x14ac:dyDescent="0.25">
      <c r="A15" s="4">
        <v>12</v>
      </c>
      <c r="B15" s="5">
        <v>0.99</v>
      </c>
      <c r="C15" s="5">
        <f t="shared" si="0"/>
        <v>1.0540007620636518</v>
      </c>
      <c r="D15" s="5">
        <f t="shared" si="1"/>
        <v>-6.4000762063651795E-2</v>
      </c>
      <c r="E15" s="5">
        <f t="shared" si="2"/>
        <v>6.4000762063651795E-2</v>
      </c>
    </row>
    <row r="16" spans="1:8" x14ac:dyDescent="0.25">
      <c r="A16" s="4">
        <v>13</v>
      </c>
      <c r="B16" s="5">
        <v>1.1599999999999999</v>
      </c>
      <c r="C16" s="5">
        <f t="shared" si="0"/>
        <v>0.99800025402121717</v>
      </c>
      <c r="D16" s="5">
        <f t="shared" si="1"/>
        <v>0.16199974597878275</v>
      </c>
      <c r="E16" s="5">
        <f t="shared" si="2"/>
        <v>0.16199974597878275</v>
      </c>
    </row>
    <row r="17" spans="1:5" x14ac:dyDescent="0.25">
      <c r="A17" s="4">
        <v>14</v>
      </c>
      <c r="B17" s="5">
        <v>1.2</v>
      </c>
      <c r="C17" s="5">
        <f t="shared" si="0"/>
        <v>1.1426661162873626</v>
      </c>
      <c r="D17" s="5">
        <f t="shared" si="1"/>
        <v>5.7333883712637368E-2</v>
      </c>
      <c r="E17" s="5">
        <f t="shared" si="2"/>
        <v>5.7333883712637368E-2</v>
      </c>
    </row>
    <row r="18" spans="1:5" x14ac:dyDescent="0.25">
      <c r="A18" s="4">
        <v>15</v>
      </c>
      <c r="B18" s="5">
        <v>1.18</v>
      </c>
      <c r="C18" s="5">
        <f t="shared" si="0"/>
        <v>1.1719991109257393</v>
      </c>
      <c r="D18" s="5">
        <f t="shared" si="1"/>
        <v>8.0008890742606642E-3</v>
      </c>
      <c r="E18" s="5">
        <f t="shared" si="2"/>
        <v>8.0008890742606642E-3</v>
      </c>
    </row>
    <row r="19" spans="1:5" x14ac:dyDescent="0.25">
      <c r="A19" s="4">
        <v>16</v>
      </c>
      <c r="B19" s="5">
        <v>1.26</v>
      </c>
      <c r="C19" s="5">
        <f t="shared" si="0"/>
        <v>1.177333248659594</v>
      </c>
      <c r="D19" s="5">
        <f t="shared" si="1"/>
        <v>8.2666751340406019E-2</v>
      </c>
      <c r="E19" s="5">
        <f t="shared" si="2"/>
        <v>8.2666751340406019E-2</v>
      </c>
    </row>
    <row r="20" spans="1:5" x14ac:dyDescent="0.25">
      <c r="A20" s="4">
        <v>17</v>
      </c>
      <c r="B20" s="5">
        <v>1.23</v>
      </c>
      <c r="C20" s="5">
        <f t="shared" si="0"/>
        <v>1.2519997459787826</v>
      </c>
      <c r="D20" s="5">
        <f t="shared" si="1"/>
        <v>-2.1999745978782625E-2</v>
      </c>
      <c r="E20" s="5">
        <f t="shared" si="2"/>
        <v>2.1999745978782625E-2</v>
      </c>
    </row>
    <row r="21" spans="1:5" x14ac:dyDescent="0.25">
      <c r="A21" s="4">
        <v>18</v>
      </c>
      <c r="B21" s="5">
        <v>1.19</v>
      </c>
      <c r="C21" s="5">
        <f t="shared" si="0"/>
        <v>1.2233331216489856</v>
      </c>
      <c r="D21" s="5">
        <f t="shared" si="1"/>
        <v>-3.3333121648985609E-2</v>
      </c>
      <c r="E21" s="5">
        <f t="shared" si="2"/>
        <v>3.3333121648985609E-2</v>
      </c>
    </row>
    <row r="22" spans="1:5" x14ac:dyDescent="0.25">
      <c r="A22" s="4">
        <v>19</v>
      </c>
      <c r="B22" s="10"/>
      <c r="C22" s="5">
        <f t="shared" si="0"/>
        <v>1.1993336296914201</v>
      </c>
      <c r="D22" s="8"/>
      <c r="E22" s="8"/>
    </row>
    <row r="23" spans="1:5" x14ac:dyDescent="0.25">
      <c r="A23" t="s">
        <v>5</v>
      </c>
      <c r="C23" s="5"/>
    </row>
    <row r="25" spans="1:5" x14ac:dyDescent="0.25">
      <c r="B25" s="4"/>
      <c r="C25" s="3" t="s">
        <v>9</v>
      </c>
      <c r="D25" s="3"/>
    </row>
    <row r="26" spans="1:5" x14ac:dyDescent="0.25">
      <c r="B26" s="4" t="s">
        <v>10</v>
      </c>
      <c r="C26" s="11">
        <f>AVERAGE(D7:D21)</f>
        <v>1.5466692068788495E-2</v>
      </c>
      <c r="D26" s="3"/>
    </row>
    <row r="27" spans="1:5" x14ac:dyDescent="0.25">
      <c r="B27" s="4" t="s">
        <v>11</v>
      </c>
      <c r="C27" s="11">
        <f>AVERAGE(E7:E21)</f>
        <v>6.5422225044680191E-2</v>
      </c>
      <c r="D27" s="3"/>
    </row>
  </sheetData>
  <mergeCells count="5">
    <mergeCell ref="D2:D3"/>
    <mergeCell ref="E2:E3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EA78-F208-4F75-AD9A-927D77853878}">
  <dimension ref="A1:G27"/>
  <sheetViews>
    <sheetView zoomScaleNormal="100" workbookViewId="0">
      <selection activeCell="J29" sqref="J29"/>
    </sheetView>
  </sheetViews>
  <sheetFormatPr defaultRowHeight="15" x14ac:dyDescent="0.25"/>
  <cols>
    <col min="2" max="2" width="10" bestFit="1" customWidth="1"/>
    <col min="3" max="3" width="10.42578125" bestFit="1" customWidth="1"/>
  </cols>
  <sheetData>
    <row r="1" spans="1:7" ht="23.25" x14ac:dyDescent="0.35">
      <c r="A1" s="2" t="s">
        <v>16</v>
      </c>
    </row>
    <row r="2" spans="1:7" x14ac:dyDescent="0.25">
      <c r="A2" s="12" t="s">
        <v>12</v>
      </c>
      <c r="B2" s="4" t="s">
        <v>6</v>
      </c>
      <c r="C2" s="4" t="s">
        <v>8</v>
      </c>
      <c r="D2" s="9" t="s">
        <v>7</v>
      </c>
      <c r="E2" s="7" t="s">
        <v>3</v>
      </c>
    </row>
    <row r="3" spans="1:7" ht="18" x14ac:dyDescent="0.35">
      <c r="A3" s="12">
        <v>3</v>
      </c>
      <c r="B3" s="6" t="s">
        <v>1</v>
      </c>
      <c r="C3" s="6" t="s">
        <v>2</v>
      </c>
      <c r="D3" s="7"/>
      <c r="E3" s="7"/>
      <c r="G3" t="s">
        <v>19</v>
      </c>
    </row>
    <row r="4" spans="1:7" x14ac:dyDescent="0.25">
      <c r="A4" s="4">
        <v>1</v>
      </c>
      <c r="B4" s="5">
        <v>1.25</v>
      </c>
      <c r="C4" s="5">
        <f>B4</f>
        <v>1.25</v>
      </c>
      <c r="D4" s="5"/>
      <c r="E4" s="5"/>
    </row>
    <row r="5" spans="1:7" x14ac:dyDescent="0.25">
      <c r="A5" s="4">
        <v>2</v>
      </c>
      <c r="B5" s="5">
        <v>1.1499999999999999</v>
      </c>
      <c r="C5" s="5">
        <f>C4+$G$6*(B4-C4)</f>
        <v>1.25</v>
      </c>
      <c r="D5" s="5">
        <f>B5-C5</f>
        <v>-0.10000000000000009</v>
      </c>
      <c r="E5" s="5">
        <f>ABS(D5)</f>
        <v>0.10000000000000009</v>
      </c>
      <c r="G5" s="14" t="s">
        <v>18</v>
      </c>
    </row>
    <row r="6" spans="1:7" x14ac:dyDescent="0.25">
      <c r="A6" s="4">
        <v>3</v>
      </c>
      <c r="B6" s="5">
        <v>0.97</v>
      </c>
      <c r="C6" s="5">
        <f>C5+($G$6*(B5-C5))</f>
        <v>1.1752046992488416</v>
      </c>
      <c r="D6" s="5">
        <f t="shared" ref="D6:D21" si="0">B6-C6</f>
        <v>-0.20520469924884166</v>
      </c>
      <c r="E6" s="5">
        <f t="shared" ref="E6:E21" si="1">ABS(D6)</f>
        <v>0.20520469924884166</v>
      </c>
      <c r="G6" s="6">
        <v>0.74795300751158234</v>
      </c>
    </row>
    <row r="7" spans="1:7" x14ac:dyDescent="0.25">
      <c r="A7" s="4">
        <v>4</v>
      </c>
      <c r="B7" s="5">
        <v>1.1000000000000001</v>
      </c>
      <c r="C7" s="5">
        <f t="shared" ref="C6:C22" si="2">C6+$G$6*(B6-C6)</f>
        <v>1.0217212272901608</v>
      </c>
      <c r="D7" s="5">
        <f t="shared" si="0"/>
        <v>7.8278772709839295E-2</v>
      </c>
      <c r="E7" s="5">
        <f t="shared" si="1"/>
        <v>7.8278772709839295E-2</v>
      </c>
    </row>
    <row r="8" spans="1:7" x14ac:dyDescent="0.25">
      <c r="A8" s="4">
        <v>5</v>
      </c>
      <c r="B8" s="5">
        <v>1.17</v>
      </c>
      <c r="C8" s="5">
        <f t="shared" si="2"/>
        <v>1.0802700707628006</v>
      </c>
      <c r="D8" s="5">
        <f t="shared" si="0"/>
        <v>8.9729929237199357E-2</v>
      </c>
      <c r="E8" s="5">
        <f t="shared" si="1"/>
        <v>8.9729929237199357E-2</v>
      </c>
    </row>
    <row r="9" spans="1:7" x14ac:dyDescent="0.25">
      <c r="A9" s="4">
        <v>6</v>
      </c>
      <c r="B9" s="5">
        <v>1.08</v>
      </c>
      <c r="C9" s="5">
        <f t="shared" si="2"/>
        <v>1.1473838411995654</v>
      </c>
      <c r="D9" s="5">
        <f t="shared" si="0"/>
        <v>-6.7383841199565309E-2</v>
      </c>
      <c r="E9" s="5">
        <f t="shared" si="1"/>
        <v>6.7383841199565309E-2</v>
      </c>
    </row>
    <row r="10" spans="1:7" x14ac:dyDescent="0.25">
      <c r="A10" s="4">
        <v>7</v>
      </c>
      <c r="B10" s="5">
        <v>1.1200000000000001</v>
      </c>
      <c r="C10" s="5">
        <f t="shared" si="2"/>
        <v>1.0969838945166677</v>
      </c>
      <c r="D10" s="5">
        <f t="shared" si="0"/>
        <v>2.3016105483332439E-2</v>
      </c>
      <c r="E10" s="5">
        <f t="shared" si="1"/>
        <v>2.3016105483332439E-2</v>
      </c>
    </row>
    <row r="11" spans="1:7" x14ac:dyDescent="0.25">
      <c r="A11" s="4">
        <v>8</v>
      </c>
      <c r="B11" s="5">
        <v>1.23</v>
      </c>
      <c r="C11" s="5">
        <f t="shared" si="2"/>
        <v>1.1141988598341299</v>
      </c>
      <c r="D11" s="5">
        <f t="shared" si="0"/>
        <v>0.11580114016587006</v>
      </c>
      <c r="E11" s="5">
        <f t="shared" si="1"/>
        <v>0.11580114016587006</v>
      </c>
    </row>
    <row r="12" spans="1:7" x14ac:dyDescent="0.25">
      <c r="A12" s="4">
        <v>9</v>
      </c>
      <c r="B12" s="5">
        <v>1.21</v>
      </c>
      <c r="C12" s="5">
        <f t="shared" si="2"/>
        <v>1.2008126708944626</v>
      </c>
      <c r="D12" s="5">
        <f t="shared" si="0"/>
        <v>9.187329105537323E-3</v>
      </c>
      <c r="E12" s="5">
        <f t="shared" si="1"/>
        <v>9.187329105537323E-3</v>
      </c>
    </row>
    <row r="13" spans="1:7" x14ac:dyDescent="0.25">
      <c r="A13" s="4">
        <v>10</v>
      </c>
      <c r="B13" s="5">
        <v>1.05</v>
      </c>
      <c r="C13" s="5">
        <f t="shared" si="2"/>
        <v>1.2076843613299479</v>
      </c>
      <c r="D13" s="5">
        <f t="shared" si="0"/>
        <v>-0.1576843613299479</v>
      </c>
      <c r="E13" s="5">
        <f t="shared" si="1"/>
        <v>0.1576843613299479</v>
      </c>
    </row>
    <row r="14" spans="1:7" x14ac:dyDescent="0.25">
      <c r="A14" s="4">
        <v>11</v>
      </c>
      <c r="B14" s="5">
        <v>1.03</v>
      </c>
      <c r="C14" s="5">
        <f t="shared" si="2"/>
        <v>1.0897438690356704</v>
      </c>
      <c r="D14" s="5">
        <f t="shared" si="0"/>
        <v>-5.9743869035670416E-2</v>
      </c>
      <c r="E14" s="5">
        <f t="shared" si="1"/>
        <v>5.9743869035670416E-2</v>
      </c>
    </row>
    <row r="15" spans="1:7" x14ac:dyDescent="0.25">
      <c r="A15" s="4">
        <v>12</v>
      </c>
      <c r="B15" s="5">
        <v>0.99</v>
      </c>
      <c r="C15" s="5">
        <f t="shared" si="2"/>
        <v>1.0450582625100626</v>
      </c>
      <c r="D15" s="5">
        <f t="shared" si="0"/>
        <v>-5.5058262510062628E-2</v>
      </c>
      <c r="E15" s="5">
        <f t="shared" si="1"/>
        <v>5.5058262510062628E-2</v>
      </c>
    </row>
    <row r="16" spans="1:7" x14ac:dyDescent="0.25">
      <c r="A16" s="4">
        <v>13</v>
      </c>
      <c r="B16" s="5">
        <v>1.1599999999999999</v>
      </c>
      <c r="C16" s="5">
        <f t="shared" si="2"/>
        <v>1.0038772694772991</v>
      </c>
      <c r="D16" s="5">
        <f t="shared" si="0"/>
        <v>0.15612273052270087</v>
      </c>
      <c r="E16" s="5">
        <f t="shared" si="1"/>
        <v>0.15612273052270087</v>
      </c>
    </row>
    <row r="17" spans="1:5" x14ac:dyDescent="0.25">
      <c r="A17" s="4">
        <v>14</v>
      </c>
      <c r="B17" s="5">
        <v>1.2</v>
      </c>
      <c r="C17" s="5">
        <f t="shared" si="2"/>
        <v>1.1206497353126734</v>
      </c>
      <c r="D17" s="5">
        <f t="shared" si="0"/>
        <v>7.9350264687326533E-2</v>
      </c>
      <c r="E17" s="5">
        <f t="shared" si="1"/>
        <v>7.9350264687326533E-2</v>
      </c>
    </row>
    <row r="18" spans="1:5" x14ac:dyDescent="0.25">
      <c r="A18" s="4">
        <v>15</v>
      </c>
      <c r="B18" s="5">
        <v>1.18</v>
      </c>
      <c r="C18" s="5">
        <f t="shared" si="2"/>
        <v>1.1800000044323995</v>
      </c>
      <c r="D18" s="5">
        <f t="shared" si="0"/>
        <v>-4.4323995584960585E-9</v>
      </c>
      <c r="E18" s="5">
        <f t="shared" si="1"/>
        <v>4.4323995584960585E-9</v>
      </c>
    </row>
    <row r="19" spans="1:5" x14ac:dyDescent="0.25">
      <c r="A19" s="4">
        <v>16</v>
      </c>
      <c r="B19" s="5">
        <v>1.26</v>
      </c>
      <c r="C19" s="5">
        <f t="shared" si="2"/>
        <v>1.180000001117173</v>
      </c>
      <c r="D19" s="5">
        <f t="shared" si="0"/>
        <v>7.999999888282705E-2</v>
      </c>
      <c r="E19" s="5">
        <f t="shared" si="1"/>
        <v>7.999999888282705E-2</v>
      </c>
    </row>
    <row r="20" spans="1:5" x14ac:dyDescent="0.25">
      <c r="A20" s="4">
        <v>17</v>
      </c>
      <c r="B20" s="5">
        <v>1.23</v>
      </c>
      <c r="C20" s="5">
        <f t="shared" si="2"/>
        <v>1.2398362408825068</v>
      </c>
      <c r="D20" s="5">
        <f t="shared" si="0"/>
        <v>-9.836240882506786E-3</v>
      </c>
      <c r="E20" s="5">
        <f t="shared" si="1"/>
        <v>9.836240882506786E-3</v>
      </c>
    </row>
    <row r="21" spans="1:5" x14ac:dyDescent="0.25">
      <c r="A21" s="4">
        <v>18</v>
      </c>
      <c r="B21" s="5">
        <v>1.19</v>
      </c>
      <c r="C21" s="5">
        <f t="shared" si="2"/>
        <v>1.2324791949318274</v>
      </c>
      <c r="D21" s="5">
        <f t="shared" si="0"/>
        <v>-4.2479194931827502E-2</v>
      </c>
      <c r="E21" s="5">
        <f t="shared" si="1"/>
        <v>4.2479194931827502E-2</v>
      </c>
    </row>
    <row r="22" spans="1:5" x14ac:dyDescent="0.25">
      <c r="A22" s="4">
        <v>19</v>
      </c>
      <c r="B22" s="10"/>
      <c r="C22" s="5">
        <f t="shared" si="2"/>
        <v>1.2007067533258964</v>
      </c>
      <c r="D22" s="8"/>
      <c r="E22" s="8"/>
    </row>
    <row r="23" spans="1:5" x14ac:dyDescent="0.25">
      <c r="A23" t="s">
        <v>5</v>
      </c>
    </row>
    <row r="25" spans="1:5" x14ac:dyDescent="0.25">
      <c r="B25" s="4"/>
      <c r="C25" s="3" t="s">
        <v>9</v>
      </c>
      <c r="D25" s="3"/>
    </row>
    <row r="26" spans="1:5" x14ac:dyDescent="0.25">
      <c r="B26" s="4" t="s">
        <v>10</v>
      </c>
      <c r="C26" s="11">
        <f>AVERAGE(D5:D21)</f>
        <v>-3.8767178103640536E-3</v>
      </c>
      <c r="D26" s="11"/>
    </row>
    <row r="27" spans="1:5" x14ac:dyDescent="0.25">
      <c r="B27" s="4" t="s">
        <v>11</v>
      </c>
      <c r="C27" s="11">
        <f>AVERAGE(E5:E21)</f>
        <v>7.8169220256791461E-2</v>
      </c>
      <c r="D27" s="11"/>
    </row>
  </sheetData>
  <mergeCells count="5">
    <mergeCell ref="D2:D3"/>
    <mergeCell ref="E2:E3"/>
    <mergeCell ref="C25:D25"/>
    <mergeCell ref="C26:D26"/>
    <mergeCell ref="C27:D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D541-A11C-4ADA-9BD2-43E9AEBF74C0}">
  <dimension ref="A1:J53"/>
  <sheetViews>
    <sheetView zoomScale="70" zoomScaleNormal="70" workbookViewId="0">
      <selection activeCell="D5" sqref="D5"/>
    </sheetView>
  </sheetViews>
  <sheetFormatPr defaultRowHeight="15" x14ac:dyDescent="0.25"/>
  <cols>
    <col min="2" max="2" width="14.42578125" customWidth="1"/>
  </cols>
  <sheetData>
    <row r="1" spans="1:10" ht="30" x14ac:dyDescent="0.25">
      <c r="A1" s="15" t="s">
        <v>20</v>
      </c>
    </row>
    <row r="2" spans="1:10" ht="30" x14ac:dyDescent="0.25">
      <c r="A2" s="16" t="s">
        <v>21</v>
      </c>
      <c r="B2" s="17" t="s">
        <v>31</v>
      </c>
      <c r="C2" s="16" t="s">
        <v>22</v>
      </c>
      <c r="D2" s="16" t="s">
        <v>23</v>
      </c>
      <c r="E2" s="16" t="s">
        <v>24</v>
      </c>
      <c r="F2" s="16" t="s">
        <v>25</v>
      </c>
      <c r="G2" s="16" t="s">
        <v>26</v>
      </c>
      <c r="H2" s="16"/>
    </row>
    <row r="3" spans="1:10" x14ac:dyDescent="0.25">
      <c r="A3">
        <v>1</v>
      </c>
      <c r="B3" s="20">
        <v>101.1</v>
      </c>
      <c r="C3" s="18"/>
      <c r="D3" s="18"/>
      <c r="E3" s="18"/>
      <c r="F3" s="18"/>
      <c r="G3" s="18"/>
      <c r="H3" t="s">
        <v>27</v>
      </c>
      <c r="I3" s="1">
        <v>0.3454890848500623</v>
      </c>
      <c r="J3" t="s">
        <v>32</v>
      </c>
    </row>
    <row r="4" spans="1:10" x14ac:dyDescent="0.25">
      <c r="A4">
        <v>2</v>
      </c>
      <c r="B4" s="20">
        <v>100.17</v>
      </c>
      <c r="C4" s="19">
        <f>B3</f>
        <v>101.1</v>
      </c>
      <c r="D4" s="18">
        <v>2</v>
      </c>
      <c r="E4" s="19">
        <f>C4+D4</f>
        <v>103.1</v>
      </c>
      <c r="F4" s="19">
        <f>E4-B4</f>
        <v>2.9299999999999926</v>
      </c>
      <c r="G4">
        <f>POWER(F4,2)</f>
        <v>8.5848999999999567</v>
      </c>
      <c r="H4" t="s">
        <v>28</v>
      </c>
      <c r="I4" s="1">
        <v>0.70004087165937712</v>
      </c>
      <c r="J4" t="s">
        <v>33</v>
      </c>
    </row>
    <row r="5" spans="1:10" x14ac:dyDescent="0.25">
      <c r="A5">
        <v>3</v>
      </c>
      <c r="B5" s="20">
        <v>106.73</v>
      </c>
      <c r="C5" s="19">
        <f>C4+$I$3*(B4-C4)</f>
        <v>100.77869515108944</v>
      </c>
      <c r="D5" s="19">
        <f>$I$4*(C5-C4) + (1-$I$4)*D4</f>
        <v>0.37499173018151466</v>
      </c>
      <c r="E5" s="19">
        <f t="shared" ref="E5:E53" si="0">C5+D5</f>
        <v>101.15368688127096</v>
      </c>
      <c r="F5" s="19">
        <f t="shared" ref="F5:F53" si="1">E5-B5</f>
        <v>-5.5763131187290469</v>
      </c>
      <c r="G5">
        <f t="shared" ref="G5:G53" si="2">POWER(F5,2)</f>
        <v>31.095267998109669</v>
      </c>
      <c r="H5" t="s">
        <v>29</v>
      </c>
      <c r="I5" s="19">
        <f>AVERAGE(G4:G53)</f>
        <v>798.74923204635672</v>
      </c>
    </row>
    <row r="6" spans="1:10" x14ac:dyDescent="0.25">
      <c r="A6">
        <v>4</v>
      </c>
      <c r="B6" s="20">
        <v>111.83</v>
      </c>
      <c r="C6" s="19">
        <f t="shared" ref="C6:C53" si="3">C5+$I$3*(B5-C5)</f>
        <v>102.83480601700329</v>
      </c>
      <c r="D6" s="19">
        <f t="shared" ref="D6:D53" si="4">$I$4*(C6-C5) + (1-$I$4)*D5</f>
        <v>1.5518438353228381</v>
      </c>
      <c r="E6" s="19">
        <f t="shared" si="0"/>
        <v>104.38664985232613</v>
      </c>
      <c r="F6" s="19">
        <f t="shared" si="1"/>
        <v>-7.4433501476738684</v>
      </c>
      <c r="G6">
        <f t="shared" si="2"/>
        <v>55.403461420876596</v>
      </c>
      <c r="H6" t="s">
        <v>30</v>
      </c>
      <c r="I6" s="19">
        <f>AVERAGE(F4:F53)</f>
        <v>0.38845818421208717</v>
      </c>
    </row>
    <row r="7" spans="1:10" x14ac:dyDescent="0.25">
      <c r="A7">
        <v>5</v>
      </c>
      <c r="B7" s="20">
        <v>113.6</v>
      </c>
      <c r="C7" s="19">
        <f t="shared" si="3"/>
        <v>105.9425473542376</v>
      </c>
      <c r="D7" s="19">
        <f t="shared" si="4"/>
        <v>2.6410356787735965</v>
      </c>
      <c r="E7" s="19">
        <f t="shared" si="0"/>
        <v>108.58358303301119</v>
      </c>
      <c r="F7" s="19">
        <f t="shared" si="1"/>
        <v>-5.0164169669887997</v>
      </c>
      <c r="G7">
        <f t="shared" si="2"/>
        <v>25.164439186693109</v>
      </c>
    </row>
    <row r="8" spans="1:10" x14ac:dyDescent="0.25">
      <c r="A8">
        <v>6</v>
      </c>
      <c r="B8" s="20">
        <v>117.2</v>
      </c>
      <c r="C8" s="19">
        <f t="shared" si="3"/>
        <v>108.58811366110474</v>
      </c>
      <c r="D8" s="19">
        <f t="shared" si="4"/>
        <v>2.644207303613364</v>
      </c>
      <c r="E8" s="19">
        <f t="shared" si="0"/>
        <v>111.23232096471811</v>
      </c>
      <c r="F8" s="19">
        <f t="shared" si="1"/>
        <v>-5.9676790352818898</v>
      </c>
      <c r="G8">
        <f t="shared" si="2"/>
        <v>35.613193068142984</v>
      </c>
    </row>
    <row r="9" spans="1:10" x14ac:dyDescent="0.25">
      <c r="A9">
        <v>7</v>
      </c>
      <c r="B9" s="20">
        <v>107.45</v>
      </c>
      <c r="C9" s="19">
        <f t="shared" si="3"/>
        <v>111.56342639116242</v>
      </c>
      <c r="D9" s="19">
        <f t="shared" si="4"/>
        <v>2.8759946349525931</v>
      </c>
      <c r="E9" s="19">
        <f t="shared" si="0"/>
        <v>114.43942102611501</v>
      </c>
      <c r="F9" s="19">
        <f t="shared" si="1"/>
        <v>6.9894210261150107</v>
      </c>
      <c r="G9">
        <f t="shared" si="2"/>
        <v>48.85200628029861</v>
      </c>
    </row>
    <row r="10" spans="1:10" x14ac:dyDescent="0.25">
      <c r="A10">
        <v>8</v>
      </c>
      <c r="B10" s="20">
        <v>115.3</v>
      </c>
      <c r="C10" s="19">
        <f t="shared" si="3"/>
        <v>110.14228247168163</v>
      </c>
      <c r="D10" s="19">
        <f t="shared" si="4"/>
        <v>-0.13217798433407379</v>
      </c>
      <c r="E10" s="19">
        <f t="shared" si="0"/>
        <v>110.01010448734755</v>
      </c>
      <c r="F10" s="19">
        <f t="shared" si="1"/>
        <v>-5.2898955126524498</v>
      </c>
      <c r="G10">
        <f t="shared" si="2"/>
        <v>27.982994534780524</v>
      </c>
    </row>
    <row r="11" spans="1:10" x14ac:dyDescent="0.25">
      <c r="A11">
        <v>9</v>
      </c>
      <c r="B11" s="20">
        <v>121.29</v>
      </c>
      <c r="C11" s="19">
        <f t="shared" si="3"/>
        <v>111.92421758045546</v>
      </c>
      <c r="D11" s="19">
        <f t="shared" si="4"/>
        <v>1.2077794138198144</v>
      </c>
      <c r="E11" s="19">
        <f t="shared" si="0"/>
        <v>113.13199699427528</v>
      </c>
      <c r="F11" s="19">
        <f t="shared" si="1"/>
        <v>-8.1580030057247228</v>
      </c>
      <c r="G11">
        <f t="shared" si="2"/>
        <v>66.553013041413607</v>
      </c>
    </row>
    <row r="12" spans="1:10" x14ac:dyDescent="0.25">
      <c r="A12">
        <v>10</v>
      </c>
      <c r="B12" s="20">
        <v>116.74</v>
      </c>
      <c r="C12" s="19">
        <f t="shared" si="3"/>
        <v>115.15999317748872</v>
      </c>
      <c r="D12" s="19">
        <f t="shared" si="4"/>
        <v>2.62745962963844</v>
      </c>
      <c r="E12" s="19">
        <f t="shared" si="0"/>
        <v>117.78745280712715</v>
      </c>
      <c r="F12" s="19">
        <f t="shared" si="1"/>
        <v>1.0474528071271578</v>
      </c>
      <c r="G12">
        <f t="shared" si="2"/>
        <v>1.0971573831585628</v>
      </c>
    </row>
    <row r="13" spans="1:10" x14ac:dyDescent="0.25">
      <c r="A13">
        <v>11</v>
      </c>
      <c r="B13" s="20">
        <v>119.93</v>
      </c>
      <c r="C13" s="19">
        <f t="shared" si="3"/>
        <v>115.705868288655</v>
      </c>
      <c r="D13" s="19">
        <f t="shared" si="4"/>
        <v>1.1702653888945258</v>
      </c>
      <c r="E13" s="19">
        <f t="shared" si="0"/>
        <v>116.87613367754952</v>
      </c>
      <c r="F13" s="19">
        <f t="shared" si="1"/>
        <v>-3.0538663224504887</v>
      </c>
      <c r="G13">
        <f t="shared" si="2"/>
        <v>9.3260995153972726</v>
      </c>
    </row>
    <row r="14" spans="1:10" x14ac:dyDescent="0.25">
      <c r="A14">
        <v>12</v>
      </c>
      <c r="B14" s="20">
        <v>118.93</v>
      </c>
      <c r="C14" s="19">
        <f t="shared" si="3"/>
        <v>117.16525968789371</v>
      </c>
      <c r="D14" s="19">
        <f t="shared" si="4"/>
        <v>1.3726654131952678</v>
      </c>
      <c r="E14" s="19">
        <f t="shared" si="0"/>
        <v>118.53792510108897</v>
      </c>
      <c r="F14" s="19">
        <f t="shared" si="1"/>
        <v>-0.39207489891103364</v>
      </c>
      <c r="G14">
        <f t="shared" si="2"/>
        <v>0.15372272635609724</v>
      </c>
    </row>
    <row r="15" spans="1:10" x14ac:dyDescent="0.25">
      <c r="A15">
        <v>13</v>
      </c>
      <c r="B15" s="20">
        <v>120.46</v>
      </c>
      <c r="C15" s="19">
        <f t="shared" si="3"/>
        <v>117.77495820332133</v>
      </c>
      <c r="D15" s="19">
        <f t="shared" si="4"/>
        <v>0.83855740103475562</v>
      </c>
      <c r="E15" s="19">
        <f t="shared" si="0"/>
        <v>118.6135156043561</v>
      </c>
      <c r="F15" s="19">
        <f t="shared" si="1"/>
        <v>-1.8464843956438983</v>
      </c>
      <c r="G15">
        <f t="shared" si="2"/>
        <v>3.4095046233564124</v>
      </c>
    </row>
    <row r="16" spans="1:10" x14ac:dyDescent="0.25">
      <c r="A16">
        <v>14</v>
      </c>
      <c r="B16" s="20">
        <v>125.07</v>
      </c>
      <c r="C16" s="19">
        <f t="shared" si="3"/>
        <v>118.70261083644002</v>
      </c>
      <c r="D16" s="19">
        <f t="shared" si="4"/>
        <v>0.90092770496348251</v>
      </c>
      <c r="E16" s="19">
        <f t="shared" si="0"/>
        <v>119.60353854140349</v>
      </c>
      <c r="F16" s="19">
        <f t="shared" si="1"/>
        <v>-5.4664614585964983</v>
      </c>
      <c r="G16">
        <f t="shared" si="2"/>
        <v>29.882200878320955</v>
      </c>
    </row>
    <row r="17" spans="1:7" x14ac:dyDescent="0.25">
      <c r="A17">
        <v>15</v>
      </c>
      <c r="B17" s="20">
        <v>127.68</v>
      </c>
      <c r="C17" s="19">
        <f t="shared" si="3"/>
        <v>120.90247429144256</v>
      </c>
      <c r="D17" s="19">
        <f t="shared" si="4"/>
        <v>1.8102358196503532</v>
      </c>
      <c r="E17" s="19">
        <f t="shared" si="0"/>
        <v>122.71271011109292</v>
      </c>
      <c r="F17" s="19">
        <f t="shared" si="1"/>
        <v>-4.9672898889070893</v>
      </c>
      <c r="G17">
        <f t="shared" si="2"/>
        <v>24.673968840438604</v>
      </c>
    </row>
    <row r="18" spans="1:7" x14ac:dyDescent="0.25">
      <c r="A18">
        <v>16</v>
      </c>
      <c r="B18" s="20">
        <v>125.65</v>
      </c>
      <c r="C18" s="19">
        <f t="shared" si="3"/>
        <v>123.24403544603985</v>
      </c>
      <c r="D18" s="19">
        <f t="shared" si="4"/>
        <v>2.1821852702613151</v>
      </c>
      <c r="E18" s="19">
        <f t="shared" si="0"/>
        <v>125.42622071630116</v>
      </c>
      <c r="F18" s="19">
        <f t="shared" si="1"/>
        <v>-0.22377928369884614</v>
      </c>
      <c r="G18">
        <f t="shared" si="2"/>
        <v>5.0077167812768664E-2</v>
      </c>
    </row>
    <row r="19" spans="1:7" x14ac:dyDescent="0.25">
      <c r="A19">
        <v>17</v>
      </c>
      <c r="B19" s="20">
        <v>132.30000000000001</v>
      </c>
      <c r="C19" s="19">
        <f t="shared" si="3"/>
        <v>124.07526993796922</v>
      </c>
      <c r="D19" s="19">
        <f t="shared" si="4"/>
        <v>1.2364645098289129</v>
      </c>
      <c r="E19" s="19">
        <f t="shared" si="0"/>
        <v>125.31173444779813</v>
      </c>
      <c r="F19" s="19">
        <f t="shared" si="1"/>
        <v>-6.9882655522018808</v>
      </c>
      <c r="G19">
        <f t="shared" si="2"/>
        <v>48.835855428091456</v>
      </c>
    </row>
    <row r="20" spans="1:7" x14ac:dyDescent="0.25">
      <c r="A20">
        <v>18</v>
      </c>
      <c r="B20" s="20">
        <v>134.79</v>
      </c>
      <c r="C20" s="19">
        <f t="shared" si="3"/>
        <v>126.91682440023904</v>
      </c>
      <c r="D20" s="19">
        <f t="shared" si="4"/>
        <v>2.3600930792273482</v>
      </c>
      <c r="E20" s="19">
        <f t="shared" si="0"/>
        <v>129.27691747946639</v>
      </c>
      <c r="F20" s="19">
        <f t="shared" si="1"/>
        <v>-5.5130825205336009</v>
      </c>
      <c r="G20">
        <f t="shared" si="2"/>
        <v>30.394078878213122</v>
      </c>
    </row>
    <row r="21" spans="1:7" x14ac:dyDescent="0.25">
      <c r="A21">
        <v>19</v>
      </c>
      <c r="B21" s="20">
        <v>138.4</v>
      </c>
      <c r="C21" s="19">
        <f t="shared" si="3"/>
        <v>129.63692063306428</v>
      </c>
      <c r="D21" s="19">
        <f t="shared" si="4"/>
        <v>2.6121100006721418</v>
      </c>
      <c r="E21" s="19">
        <f t="shared" si="0"/>
        <v>132.24903063373642</v>
      </c>
      <c r="F21" s="19">
        <f t="shared" si="1"/>
        <v>-6.1509693662635812</v>
      </c>
      <c r="G21">
        <f t="shared" si="2"/>
        <v>37.834424144713005</v>
      </c>
    </row>
    <row r="22" spans="1:7" x14ac:dyDescent="0.25">
      <c r="A22">
        <v>20</v>
      </c>
      <c r="B22" s="20">
        <v>138.9</v>
      </c>
      <c r="C22" s="19">
        <f t="shared" si="3"/>
        <v>132.66446890401537</v>
      </c>
      <c r="D22" s="19">
        <f t="shared" si="4"/>
        <v>2.9029337695188779</v>
      </c>
      <c r="E22" s="19">
        <f t="shared" si="0"/>
        <v>135.56740267353425</v>
      </c>
      <c r="F22" s="19">
        <f t="shared" si="1"/>
        <v>-3.3325973264657591</v>
      </c>
      <c r="G22">
        <f t="shared" si="2"/>
        <v>11.106204940366725</v>
      </c>
    </row>
    <row r="23" spans="1:7" x14ac:dyDescent="0.25">
      <c r="A23">
        <v>21</v>
      </c>
      <c r="B23" s="20">
        <v>141.02000000000001</v>
      </c>
      <c r="C23" s="19">
        <f t="shared" si="3"/>
        <v>134.8187768359212</v>
      </c>
      <c r="D23" s="19">
        <f t="shared" si="4"/>
        <v>2.3788650856095108</v>
      </c>
      <c r="E23" s="19">
        <f t="shared" si="0"/>
        <v>137.1976419215307</v>
      </c>
      <c r="F23" s="19">
        <f t="shared" si="1"/>
        <v>-3.822358078469307</v>
      </c>
      <c r="G23">
        <f t="shared" si="2"/>
        <v>14.610421280039573</v>
      </c>
    </row>
    <row r="24" spans="1:7" x14ac:dyDescent="0.25">
      <c r="A24">
        <v>22</v>
      </c>
      <c r="B24" s="20">
        <v>142.88999999999999</v>
      </c>
      <c r="C24" s="19">
        <f t="shared" si="3"/>
        <v>136.96123175182979</v>
      </c>
      <c r="D24" s="19">
        <f t="shared" si="4"/>
        <v>2.2133683043429349</v>
      </c>
      <c r="E24" s="19">
        <f t="shared" si="0"/>
        <v>139.17460005617272</v>
      </c>
      <c r="F24" s="19">
        <f t="shared" si="1"/>
        <v>-3.7153999438272649</v>
      </c>
      <c r="G24">
        <f t="shared" si="2"/>
        <v>13.804196742591643</v>
      </c>
    </row>
    <row r="25" spans="1:7" x14ac:dyDescent="0.25">
      <c r="A25">
        <v>23</v>
      </c>
      <c r="B25" s="20">
        <v>150.03</v>
      </c>
      <c r="C25" s="19">
        <f t="shared" si="3"/>
        <v>139.0095564681782</v>
      </c>
      <c r="D25" s="19">
        <f t="shared" si="4"/>
        <v>2.0978310471414621</v>
      </c>
      <c r="E25" s="19">
        <f t="shared" si="0"/>
        <v>141.10738751531966</v>
      </c>
      <c r="F25" s="19">
        <f t="shared" si="1"/>
        <v>-8.922612484680343</v>
      </c>
      <c r="G25">
        <f t="shared" si="2"/>
        <v>79.61301355177352</v>
      </c>
    </row>
    <row r="26" spans="1:7" x14ac:dyDescent="0.25">
      <c r="A26">
        <v>24</v>
      </c>
      <c r="B26" s="20">
        <v>147.74</v>
      </c>
      <c r="C26" s="19">
        <f t="shared" si="3"/>
        <v>142.81699941862911</v>
      </c>
      <c r="D26" s="19">
        <f t="shared" si="4"/>
        <v>3.2946292541334516</v>
      </c>
      <c r="E26" s="19">
        <f t="shared" si="0"/>
        <v>146.11162867276255</v>
      </c>
      <c r="F26" s="19">
        <f t="shared" si="1"/>
        <v>-1.6283713272374598</v>
      </c>
      <c r="G26">
        <f t="shared" si="2"/>
        <v>2.6515931793690863</v>
      </c>
    </row>
    <row r="27" spans="1:7" x14ac:dyDescent="0.25">
      <c r="A27">
        <v>25</v>
      </c>
      <c r="B27" s="20">
        <v>149.44</v>
      </c>
      <c r="C27" s="19">
        <f t="shared" si="3"/>
        <v>144.51784238420328</v>
      </c>
      <c r="D27" s="19">
        <f t="shared" si="4"/>
        <v>2.178913711451647</v>
      </c>
      <c r="E27" s="19">
        <f t="shared" si="0"/>
        <v>146.69675609565493</v>
      </c>
      <c r="F27" s="19">
        <f t="shared" si="1"/>
        <v>-2.7432439043450643</v>
      </c>
      <c r="G27">
        <f t="shared" si="2"/>
        <v>7.5253871187263517</v>
      </c>
    </row>
    <row r="28" spans="1:7" x14ac:dyDescent="0.25">
      <c r="A28">
        <v>26</v>
      </c>
      <c r="B28" s="20">
        <v>150.46</v>
      </c>
      <c r="C28" s="19">
        <f t="shared" si="3"/>
        <v>146.21839411437264</v>
      </c>
      <c r="D28" s="19">
        <f t="shared" si="4"/>
        <v>1.8440407731060922</v>
      </c>
      <c r="E28" s="19">
        <f t="shared" si="0"/>
        <v>148.06243488747873</v>
      </c>
      <c r="F28" s="19">
        <f t="shared" si="1"/>
        <v>-2.3975651125212778</v>
      </c>
      <c r="G28">
        <f t="shared" si="2"/>
        <v>5.7483184687791677</v>
      </c>
    </row>
    <row r="29" spans="1:7" x14ac:dyDescent="0.25">
      <c r="A29">
        <v>27</v>
      </c>
      <c r="B29" s="20">
        <v>159.91999999999999</v>
      </c>
      <c r="C29" s="19">
        <f t="shared" si="3"/>
        <v>147.68382265009268</v>
      </c>
      <c r="D29" s="19">
        <f t="shared" si="4"/>
        <v>1.5789967324254506</v>
      </c>
      <c r="E29" s="19">
        <f t="shared" si="0"/>
        <v>149.26281938251813</v>
      </c>
      <c r="F29" s="19">
        <f t="shared" si="1"/>
        <v>-10.657180617481856</v>
      </c>
      <c r="G29">
        <f t="shared" si="2"/>
        <v>113.57549871363096</v>
      </c>
    </row>
    <row r="30" spans="1:7" x14ac:dyDescent="0.25">
      <c r="A30">
        <v>28</v>
      </c>
      <c r="B30" s="20">
        <v>158.6</v>
      </c>
      <c r="C30" s="19">
        <f t="shared" si="3"/>
        <v>151.9112883647752</v>
      </c>
      <c r="D30" s="19">
        <f t="shared" si="4"/>
        <v>3.4330332673275152</v>
      </c>
      <c r="E30" s="19">
        <f t="shared" si="0"/>
        <v>155.34432163210272</v>
      </c>
      <c r="F30" s="19">
        <f t="shared" si="1"/>
        <v>-3.2556783678972749</v>
      </c>
      <c r="G30">
        <f t="shared" si="2"/>
        <v>10.599441635194264</v>
      </c>
    </row>
    <row r="31" spans="1:7" x14ac:dyDescent="0.25">
      <c r="A31">
        <v>29</v>
      </c>
      <c r="B31" s="20">
        <v>165.13</v>
      </c>
      <c r="C31" s="19">
        <f t="shared" si="3"/>
        <v>154.22216522645499</v>
      </c>
      <c r="D31" s="19">
        <f t="shared" si="4"/>
        <v>2.6474779189797264</v>
      </c>
      <c r="E31" s="19">
        <f t="shared" si="0"/>
        <v>156.86964314543471</v>
      </c>
      <c r="F31" s="19">
        <f t="shared" si="1"/>
        <v>-8.2603568545652877</v>
      </c>
      <c r="G31">
        <f t="shared" si="2"/>
        <v>68.233495364763726</v>
      </c>
    </row>
    <row r="32" spans="1:7" x14ac:dyDescent="0.25">
      <c r="A32">
        <v>30</v>
      </c>
      <c r="B32" s="20">
        <v>158.04</v>
      </c>
      <c r="C32" s="19">
        <f t="shared" si="3"/>
        <v>157.99070308006273</v>
      </c>
      <c r="D32" s="19">
        <f t="shared" si="4"/>
        <v>3.4322656927991249</v>
      </c>
      <c r="E32" s="19">
        <f t="shared" si="0"/>
        <v>161.42296877286185</v>
      </c>
      <c r="F32" s="19">
        <f t="shared" si="1"/>
        <v>3.382968772861858</v>
      </c>
      <c r="G32">
        <f t="shared" si="2"/>
        <v>11.444477718158465</v>
      </c>
    </row>
    <row r="33" spans="1:7" x14ac:dyDescent="0.25">
      <c r="A33">
        <v>31</v>
      </c>
      <c r="B33" s="20">
        <v>166.98</v>
      </c>
      <c r="C33" s="19">
        <f t="shared" si="3"/>
        <v>158.00773462781777</v>
      </c>
      <c r="D33" s="19">
        <f t="shared" si="4"/>
        <v>1.0414622049815954</v>
      </c>
      <c r="E33" s="19">
        <f t="shared" si="0"/>
        <v>159.04919683279937</v>
      </c>
      <c r="F33" s="19">
        <f t="shared" si="1"/>
        <v>-7.9308031672006223</v>
      </c>
      <c r="G33">
        <f t="shared" si="2"/>
        <v>62.897638876879419</v>
      </c>
    </row>
    <row r="34" spans="1:7" x14ac:dyDescent="0.25">
      <c r="A34">
        <v>32</v>
      </c>
      <c r="B34" s="20">
        <v>159.16</v>
      </c>
      <c r="C34" s="19">
        <f t="shared" si="3"/>
        <v>161.10755438028491</v>
      </c>
      <c r="D34" s="19">
        <f t="shared" si="4"/>
        <v>2.4823966167100346</v>
      </c>
      <c r="E34" s="19">
        <f t="shared" si="0"/>
        <v>163.58995099699496</v>
      </c>
      <c r="F34" s="19">
        <f t="shared" si="1"/>
        <v>4.4299509969949611</v>
      </c>
      <c r="G34">
        <f t="shared" si="2"/>
        <v>19.62446583577665</v>
      </c>
    </row>
    <row r="35" spans="1:7" x14ac:dyDescent="0.25">
      <c r="A35">
        <v>33</v>
      </c>
      <c r="B35" s="20">
        <v>167.62</v>
      </c>
      <c r="C35" s="19">
        <f t="shared" si="3"/>
        <v>160.43469559974454</v>
      </c>
      <c r="D35" s="19">
        <f t="shared" si="4"/>
        <v>0.27358887811090976</v>
      </c>
      <c r="E35" s="19">
        <f t="shared" si="0"/>
        <v>160.70828447785544</v>
      </c>
      <c r="F35" s="19">
        <f t="shared" si="1"/>
        <v>-6.9117155221445614</v>
      </c>
      <c r="G35">
        <f t="shared" si="2"/>
        <v>47.771811459054071</v>
      </c>
    </row>
    <row r="36" spans="1:7" x14ac:dyDescent="0.25">
      <c r="A36">
        <v>34</v>
      </c>
      <c r="B36" s="20">
        <v>170.71</v>
      </c>
      <c r="C36" s="19">
        <f t="shared" si="3"/>
        <v>162.91713984135794</v>
      </c>
      <c r="D36" s="19">
        <f t="shared" si="4"/>
        <v>1.8198779121466786</v>
      </c>
      <c r="E36" s="19">
        <f t="shared" si="0"/>
        <v>164.7370177535046</v>
      </c>
      <c r="F36" s="19">
        <f t="shared" si="1"/>
        <v>-5.9729822464954054</v>
      </c>
      <c r="G36">
        <f t="shared" si="2"/>
        <v>35.676516916949303</v>
      </c>
    </row>
    <row r="37" spans="1:7" x14ac:dyDescent="0.25">
      <c r="A37">
        <v>35</v>
      </c>
      <c r="B37" s="20">
        <v>175.76</v>
      </c>
      <c r="C37" s="19">
        <f t="shared" si="3"/>
        <v>165.60948796593169</v>
      </c>
      <c r="D37" s="19">
        <f t="shared" si="4"/>
        <v>2.4306427201509706</v>
      </c>
      <c r="E37" s="19">
        <f t="shared" si="0"/>
        <v>168.04013068608265</v>
      </c>
      <c r="F37" s="19">
        <f t="shared" si="1"/>
        <v>-7.7198693139173429</v>
      </c>
      <c r="G37">
        <f t="shared" si="2"/>
        <v>59.596382223962628</v>
      </c>
    </row>
    <row r="38" spans="1:7" x14ac:dyDescent="0.25">
      <c r="A38">
        <v>36</v>
      </c>
      <c r="B38" s="20">
        <v>171.75</v>
      </c>
      <c r="C38" s="19">
        <f t="shared" si="3"/>
        <v>169.1163790793415</v>
      </c>
      <c r="D38" s="19">
        <f t="shared" si="4"/>
        <v>3.1840605834898907</v>
      </c>
      <c r="E38" s="19">
        <f t="shared" si="0"/>
        <v>172.30043966283139</v>
      </c>
      <c r="F38" s="19">
        <f t="shared" si="1"/>
        <v>0.55043966283139412</v>
      </c>
      <c r="G38">
        <f t="shared" si="2"/>
        <v>0.30298382241793886</v>
      </c>
    </row>
    <row r="39" spans="1:7" x14ac:dyDescent="0.25">
      <c r="A39">
        <v>37</v>
      </c>
      <c r="B39" s="20">
        <v>172.43</v>
      </c>
      <c r="C39" s="19">
        <f t="shared" si="3"/>
        <v>170.02626636106177</v>
      </c>
      <c r="D39" s="19">
        <f t="shared" si="4"/>
        <v>1.592046323014604</v>
      </c>
      <c r="E39" s="19">
        <f t="shared" si="0"/>
        <v>171.61831268407639</v>
      </c>
      <c r="F39" s="19">
        <f t="shared" si="1"/>
        <v>-0.81168731592362064</v>
      </c>
      <c r="G39">
        <f t="shared" si="2"/>
        <v>0.65883629883129158</v>
      </c>
    </row>
    <row r="40" spans="1:7" x14ac:dyDescent="0.25">
      <c r="A40">
        <v>38</v>
      </c>
      <c r="B40" s="20">
        <v>178.03</v>
      </c>
      <c r="C40" s="19">
        <f t="shared" si="3"/>
        <v>170.85673009620186</v>
      </c>
      <c r="D40" s="19">
        <f t="shared" si="4"/>
        <v>1.0589073843583221</v>
      </c>
      <c r="E40" s="19">
        <f t="shared" si="0"/>
        <v>171.91563748056018</v>
      </c>
      <c r="F40" s="19">
        <f t="shared" si="1"/>
        <v>-6.1143625194398226</v>
      </c>
      <c r="G40">
        <f t="shared" si="2"/>
        <v>37.385429019130491</v>
      </c>
    </row>
    <row r="41" spans="1:7" x14ac:dyDescent="0.25">
      <c r="A41">
        <v>39</v>
      </c>
      <c r="B41" s="20">
        <v>176.86</v>
      </c>
      <c r="C41" s="19">
        <f t="shared" si="3"/>
        <v>173.33501655064757</v>
      </c>
      <c r="D41" s="19">
        <f t="shared" si="4"/>
        <v>2.0525307457973723</v>
      </c>
      <c r="E41" s="19">
        <f t="shared" si="0"/>
        <v>175.38754729644495</v>
      </c>
      <c r="F41" s="19">
        <f t="shared" si="1"/>
        <v>-1.4724527035550636</v>
      </c>
      <c r="G41">
        <f t="shared" si="2"/>
        <v>2.1681169642066163</v>
      </c>
    </row>
    <row r="42" spans="1:7" x14ac:dyDescent="0.25">
      <c r="A42">
        <v>40</v>
      </c>
      <c r="B42" s="20">
        <v>182.27</v>
      </c>
      <c r="C42" s="19">
        <f t="shared" si="3"/>
        <v>174.55285985667595</v>
      </c>
      <c r="D42" s="19">
        <f t="shared" si="4"/>
        <v>1.4682154228983566</v>
      </c>
      <c r="E42" s="19">
        <f t="shared" si="0"/>
        <v>176.02107527957432</v>
      </c>
      <c r="F42" s="19">
        <f t="shared" si="1"/>
        <v>-6.2489247204256912</v>
      </c>
      <c r="G42">
        <f t="shared" si="2"/>
        <v>39.049060161547303</v>
      </c>
    </row>
    <row r="43" spans="1:7" x14ac:dyDescent="0.25">
      <c r="A43">
        <v>41</v>
      </c>
      <c r="B43" s="20">
        <v>177.67</v>
      </c>
      <c r="C43" s="19">
        <f t="shared" si="3"/>
        <v>177.21904754245267</v>
      </c>
      <c r="D43" s="19">
        <f t="shared" si="4"/>
        <v>2.3068449700274822</v>
      </c>
      <c r="E43" s="19">
        <f t="shared" si="0"/>
        <v>179.52589251248014</v>
      </c>
      <c r="F43" s="19">
        <f t="shared" si="1"/>
        <v>1.8558925124801533</v>
      </c>
      <c r="G43">
        <f t="shared" si="2"/>
        <v>3.4443370178798958</v>
      </c>
    </row>
    <row r="44" spans="1:7" x14ac:dyDescent="0.25">
      <c r="A44">
        <v>42</v>
      </c>
      <c r="B44" s="20">
        <v>181.46</v>
      </c>
      <c r="C44" s="19">
        <f t="shared" si="3"/>
        <v>177.37484669432158</v>
      </c>
      <c r="D44" s="19">
        <f t="shared" si="4"/>
        <v>0.80102498050449378</v>
      </c>
      <c r="E44" s="19">
        <f t="shared" si="0"/>
        <v>178.17587167482608</v>
      </c>
      <c r="F44" s="19">
        <f t="shared" si="1"/>
        <v>-3.2841283251739242</v>
      </c>
      <c r="G44">
        <f t="shared" si="2"/>
        <v>10.785498856209685</v>
      </c>
    </row>
    <row r="45" spans="1:7" x14ac:dyDescent="0.25">
      <c r="A45">
        <v>43</v>
      </c>
      <c r="B45" s="20">
        <v>181.44</v>
      </c>
      <c r="C45" s="19">
        <f t="shared" si="3"/>
        <v>178.78622257137263</v>
      </c>
      <c r="D45" s="19">
        <f t="shared" si="4"/>
        <v>1.2282955541410323</v>
      </c>
      <c r="E45" s="19">
        <f t="shared" si="0"/>
        <v>180.01451812551366</v>
      </c>
      <c r="F45" s="19">
        <f t="shared" si="1"/>
        <v>-1.4254818744863371</v>
      </c>
      <c r="G45">
        <f t="shared" si="2"/>
        <v>2.0319985744890814</v>
      </c>
    </row>
    <row r="46" spans="1:7" x14ac:dyDescent="0.25">
      <c r="A46">
        <v>44</v>
      </c>
      <c r="B46" s="20">
        <v>186.91</v>
      </c>
      <c r="C46" s="19">
        <f t="shared" si="3"/>
        <v>179.70307370658486</v>
      </c>
      <c r="D46" s="19">
        <f t="shared" si="4"/>
        <v>1.0102717316406631</v>
      </c>
      <c r="E46" s="19">
        <f t="shared" si="0"/>
        <v>180.71334543822553</v>
      </c>
      <c r="F46" s="19">
        <f t="shared" si="1"/>
        <v>-6.1966545617744657</v>
      </c>
      <c r="G46">
        <f t="shared" si="2"/>
        <v>38.398527757960295</v>
      </c>
    </row>
    <row r="47" spans="1:7" x14ac:dyDescent="0.25">
      <c r="A47">
        <v>45</v>
      </c>
      <c r="B47" s="20">
        <v>189.9</v>
      </c>
      <c r="C47" s="19">
        <f t="shared" si="3"/>
        <v>182.19298807627871</v>
      </c>
      <c r="D47" s="19">
        <f t="shared" si="4"/>
        <v>2.0460820537277957</v>
      </c>
      <c r="E47" s="19">
        <f t="shared" si="0"/>
        <v>184.2390701300065</v>
      </c>
      <c r="F47" s="19">
        <f t="shared" si="1"/>
        <v>-5.6609298699935096</v>
      </c>
      <c r="G47">
        <f t="shared" si="2"/>
        <v>32.046126992984732</v>
      </c>
    </row>
    <row r="48" spans="1:7" x14ac:dyDescent="0.25">
      <c r="A48">
        <v>46</v>
      </c>
      <c r="B48" s="20">
        <v>192.08</v>
      </c>
      <c r="C48" s="19">
        <f t="shared" si="3"/>
        <v>184.8556765727337</v>
      </c>
      <c r="D48" s="19">
        <f t="shared" si="4"/>
        <v>2.4777317653653288</v>
      </c>
      <c r="E48" s="19">
        <f t="shared" si="0"/>
        <v>187.33340833809902</v>
      </c>
      <c r="F48" s="19">
        <f t="shared" si="1"/>
        <v>-4.7465916619009931</v>
      </c>
      <c r="G48">
        <f t="shared" si="2"/>
        <v>22.530132404828031</v>
      </c>
    </row>
    <row r="49" spans="1:7" x14ac:dyDescent="0.25">
      <c r="A49">
        <v>47</v>
      </c>
      <c r="B49" s="20">
        <v>193.03</v>
      </c>
      <c r="C49" s="19">
        <f t="shared" si="3"/>
        <v>187.3516014622808</v>
      </c>
      <c r="D49" s="19">
        <f t="shared" si="4"/>
        <v>2.4904676958757417</v>
      </c>
      <c r="E49" s="19">
        <f t="shared" si="0"/>
        <v>189.84206915815653</v>
      </c>
      <c r="F49" s="19">
        <f t="shared" si="1"/>
        <v>-3.1879308418434675</v>
      </c>
      <c r="G49">
        <f t="shared" si="2"/>
        <v>10.1629030523768</v>
      </c>
    </row>
    <row r="50" spans="1:7" x14ac:dyDescent="0.25">
      <c r="A50">
        <v>48</v>
      </c>
      <c r="B50" s="20">
        <v>202.58</v>
      </c>
      <c r="C50" s="19">
        <f t="shared" si="3"/>
        <v>189.31342617649133</v>
      </c>
      <c r="D50" s="19">
        <f t="shared" si="4"/>
        <v>2.120396002194219</v>
      </c>
      <c r="E50" s="19">
        <f t="shared" si="0"/>
        <v>191.43382217868555</v>
      </c>
      <c r="F50" s="19">
        <f t="shared" si="1"/>
        <v>-11.146177821314467</v>
      </c>
      <c r="G50">
        <f t="shared" si="2"/>
        <v>124.23728002436252</v>
      </c>
    </row>
    <row r="51" spans="1:7" x14ac:dyDescent="0.25">
      <c r="A51">
        <v>49</v>
      </c>
      <c r="B51" s="20">
        <v>192.77</v>
      </c>
      <c r="C51" s="19">
        <f t="shared" si="3"/>
        <v>193.89688262587114</v>
      </c>
      <c r="D51" s="19">
        <f t="shared" si="4"/>
        <v>3.844638984591755</v>
      </c>
      <c r="E51" s="19">
        <f t="shared" si="0"/>
        <v>197.74152161046291</v>
      </c>
      <c r="F51" s="19">
        <f t="shared" si="1"/>
        <v>4.9715216104629008</v>
      </c>
      <c r="G51">
        <f t="shared" si="2"/>
        <v>24.716027123299636</v>
      </c>
    </row>
    <row r="52" spans="1:7" x14ac:dyDescent="0.25">
      <c r="A52">
        <v>50</v>
      </c>
      <c r="B52" s="20">
        <v>197.79</v>
      </c>
      <c r="C52" s="19">
        <f t="shared" si="3"/>
        <v>193.50755697872549</v>
      </c>
      <c r="D52" s="19">
        <f t="shared" si="4"/>
        <v>0.88069069321532578</v>
      </c>
      <c r="E52" s="19">
        <f t="shared" si="0"/>
        <v>194.3882476719408</v>
      </c>
      <c r="F52" s="19">
        <f t="shared" si="1"/>
        <v>-3.4017523280591888</v>
      </c>
      <c r="G52">
        <f t="shared" si="2"/>
        <v>11.571918901456112</v>
      </c>
    </row>
    <row r="53" spans="1:7" x14ac:dyDescent="0.25">
      <c r="A53">
        <v>51</v>
      </c>
      <c r="B53" s="21"/>
      <c r="C53" s="19">
        <f t="shared" si="3"/>
        <v>194.98709429906816</v>
      </c>
      <c r="D53" s="19">
        <f t="shared" si="4"/>
        <v>1.2999078080598314</v>
      </c>
      <c r="E53" s="19">
        <f t="shared" si="0"/>
        <v>196.28700210712799</v>
      </c>
      <c r="F53" s="19">
        <f t="shared" si="1"/>
        <v>196.28700210712799</v>
      </c>
      <c r="G53">
        <f t="shared" si="2"/>
        <v>38528.587196203669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6CCB-F358-49F2-B72D-869DE579FCEA}">
  <dimension ref="A2:K42"/>
  <sheetViews>
    <sheetView topLeftCell="B12" workbookViewId="0">
      <selection activeCell="J20" sqref="J20"/>
    </sheetView>
  </sheetViews>
  <sheetFormatPr defaultRowHeight="15" x14ac:dyDescent="0.25"/>
  <cols>
    <col min="2" max="2" width="9.5703125" bestFit="1" customWidth="1"/>
    <col min="6" max="6" width="9" bestFit="1" customWidth="1"/>
    <col min="7" max="7" width="6.140625" bestFit="1" customWidth="1"/>
    <col min="8" max="8" width="14.28515625" bestFit="1" customWidth="1"/>
  </cols>
  <sheetData>
    <row r="2" spans="1:11" x14ac:dyDescent="0.25">
      <c r="A2" s="29" t="s">
        <v>57</v>
      </c>
      <c r="B2" s="22" t="s">
        <v>34</v>
      </c>
      <c r="C2" s="22" t="s">
        <v>35</v>
      </c>
      <c r="D2" s="22" t="s">
        <v>36</v>
      </c>
    </row>
    <row r="3" spans="1:11" x14ac:dyDescent="0.25">
      <c r="A3" s="22">
        <v>1</v>
      </c>
      <c r="B3" s="22">
        <f>B20</f>
        <v>60</v>
      </c>
      <c r="C3" s="22">
        <f>B24</f>
        <v>69</v>
      </c>
      <c r="D3" s="22">
        <f>B28</f>
        <v>84</v>
      </c>
      <c r="F3">
        <v>1</v>
      </c>
      <c r="G3">
        <v>5</v>
      </c>
      <c r="H3">
        <v>9</v>
      </c>
      <c r="I3" s="19">
        <f>B3/($B$10-(COUNTA($B$3:$D$6)-F3)*$B$9)</f>
        <v>0.51575931232091687</v>
      </c>
      <c r="J3" s="19">
        <f t="shared" ref="J3:K3" si="0">C3/($B$10-(COUNTA($B$3:$D$6)-G3)*$B$9)</f>
        <v>0.49879518072289153</v>
      </c>
      <c r="K3" s="19">
        <f t="shared" si="0"/>
        <v>0.52390852390852383</v>
      </c>
    </row>
    <row r="4" spans="1:11" x14ac:dyDescent="0.25">
      <c r="A4" s="22">
        <v>2</v>
      </c>
      <c r="B4" s="22">
        <f t="shared" ref="B4:B6" si="1">B21</f>
        <v>234</v>
      </c>
      <c r="C4" s="22">
        <f t="shared" ref="C4:C6" si="2">B25</f>
        <v>266</v>
      </c>
      <c r="D4" s="22">
        <f t="shared" ref="D4:D6" si="3">B29</f>
        <v>310</v>
      </c>
      <c r="F4">
        <v>2</v>
      </c>
      <c r="G4">
        <v>6</v>
      </c>
      <c r="H4">
        <v>10</v>
      </c>
      <c r="I4" s="19">
        <f t="shared" ref="I4:I6" si="4">B4/($B$10-(COUNTA($B$3:$D$6)-F4)*$B$9)</f>
        <v>1.9206566347469218</v>
      </c>
      <c r="J4" s="19">
        <f t="shared" ref="J4:J6" si="5">C4/($B$10-(COUNTA($B$3:$D$6)-G4)*$B$9)</f>
        <v>1.8493626882966394</v>
      </c>
      <c r="K4" s="19">
        <f t="shared" ref="K4:K6" si="6">D4/($B$10-(COUNTA($B$3:$D$6)-H4)*$B$9)</f>
        <v>1.8693467336683416</v>
      </c>
    </row>
    <row r="5" spans="1:11" x14ac:dyDescent="0.25">
      <c r="A5" s="22">
        <v>3</v>
      </c>
      <c r="B5" s="22">
        <f t="shared" si="1"/>
        <v>163</v>
      </c>
      <c r="C5" s="22">
        <f t="shared" si="2"/>
        <v>188</v>
      </c>
      <c r="D5" s="22">
        <f t="shared" si="3"/>
        <v>212</v>
      </c>
      <c r="F5">
        <v>3</v>
      </c>
      <c r="G5">
        <v>7</v>
      </c>
      <c r="H5">
        <v>11</v>
      </c>
      <c r="I5" s="19">
        <f t="shared" si="4"/>
        <v>1.2801047120418847</v>
      </c>
      <c r="J5" s="19">
        <f t="shared" si="5"/>
        <v>1.2589285714285714</v>
      </c>
      <c r="K5" s="19">
        <f t="shared" si="6"/>
        <v>1.2373540856031127</v>
      </c>
    </row>
    <row r="6" spans="1:11" ht="15.75" thickBot="1" x14ac:dyDescent="0.3">
      <c r="A6" s="22">
        <v>4</v>
      </c>
      <c r="B6" s="22">
        <f t="shared" si="1"/>
        <v>50</v>
      </c>
      <c r="C6" s="22">
        <f t="shared" si="2"/>
        <v>59</v>
      </c>
      <c r="D6" s="22">
        <f t="shared" si="3"/>
        <v>64</v>
      </c>
      <c r="F6">
        <v>4</v>
      </c>
      <c r="G6">
        <v>8</v>
      </c>
      <c r="H6">
        <v>12</v>
      </c>
      <c r="I6" s="19">
        <f t="shared" si="4"/>
        <v>0.37641154328732745</v>
      </c>
      <c r="J6" s="19">
        <f t="shared" si="5"/>
        <v>0.38105489773950479</v>
      </c>
      <c r="K6" s="19">
        <f t="shared" si="6"/>
        <v>0.36192271442035812</v>
      </c>
    </row>
    <row r="7" spans="1:11" ht="15.75" thickBot="1" x14ac:dyDescent="0.3">
      <c r="B7" s="28">
        <f>AVERAGE(B3:B6)</f>
        <v>126.75</v>
      </c>
      <c r="C7" s="28">
        <f t="shared" ref="C7:D7" si="7">AVERAGE(C3:C6)</f>
        <v>145.5</v>
      </c>
      <c r="D7" s="28">
        <f t="shared" si="7"/>
        <v>167.5</v>
      </c>
      <c r="E7" s="27">
        <f>AVERAGE(B7:D7)</f>
        <v>146.58333333333334</v>
      </c>
    </row>
    <row r="8" spans="1:11" x14ac:dyDescent="0.25">
      <c r="H8" s="23" t="s">
        <v>39</v>
      </c>
      <c r="I8" s="22" t="s">
        <v>40</v>
      </c>
      <c r="J8" s="22" t="s">
        <v>41</v>
      </c>
    </row>
    <row r="9" spans="1:11" x14ac:dyDescent="0.25">
      <c r="A9" s="22" t="s">
        <v>37</v>
      </c>
      <c r="B9" s="30">
        <f>(D7-C7)/4</f>
        <v>5.5</v>
      </c>
      <c r="H9" s="23"/>
      <c r="I9" s="30">
        <f>AVERAGE(I3:K3)</f>
        <v>0.51282100565077737</v>
      </c>
      <c r="J9" s="30">
        <f>I9/$I$13*4</f>
        <v>0.50969464074049486</v>
      </c>
    </row>
    <row r="10" spans="1:11" x14ac:dyDescent="0.25">
      <c r="A10" s="22" t="s">
        <v>38</v>
      </c>
      <c r="B10" s="30">
        <f>E7+B9*((COUNTA(B3:D6)-1)/2)</f>
        <v>176.83333333333334</v>
      </c>
      <c r="I10" s="30">
        <f t="shared" ref="I10:I12" si="8">AVERAGE(I4:K4)</f>
        <v>1.8797886855706343</v>
      </c>
      <c r="J10" s="30">
        <f t="shared" ref="J10:J12" si="9">I10/$I$13*4</f>
        <v>1.8683287310825059</v>
      </c>
    </row>
    <row r="11" spans="1:11" x14ac:dyDescent="0.25">
      <c r="I11" s="30">
        <f t="shared" si="8"/>
        <v>1.2587957896911897</v>
      </c>
      <c r="J11" s="30">
        <f t="shared" si="9"/>
        <v>1.2511216598432755</v>
      </c>
    </row>
    <row r="12" spans="1:11" x14ac:dyDescent="0.25">
      <c r="I12" s="30">
        <f t="shared" si="8"/>
        <v>0.37312971848239679</v>
      </c>
      <c r="J12" s="30">
        <f t="shared" si="9"/>
        <v>0.37085496833372333</v>
      </c>
    </row>
    <row r="13" spans="1:11" x14ac:dyDescent="0.25">
      <c r="I13" s="30">
        <f>SUM(I9:I12)</f>
        <v>4.0245351993949985</v>
      </c>
      <c r="J13" s="30">
        <f>SUM(J9:J12)</f>
        <v>3.9999999999999996</v>
      </c>
    </row>
    <row r="14" spans="1:11" x14ac:dyDescent="0.25">
      <c r="C14" t="s">
        <v>42</v>
      </c>
      <c r="D14" t="s">
        <v>43</v>
      </c>
      <c r="E14" t="s">
        <v>44</v>
      </c>
    </row>
    <row r="15" spans="1:11" x14ac:dyDescent="0.25">
      <c r="A15" s="22"/>
      <c r="B15" s="22" t="s">
        <v>45</v>
      </c>
      <c r="C15" s="22" t="s">
        <v>46</v>
      </c>
      <c r="D15" s="22" t="s">
        <v>47</v>
      </c>
      <c r="E15" s="22" t="s">
        <v>48</v>
      </c>
      <c r="F15" s="22" t="s">
        <v>49</v>
      </c>
      <c r="G15" s="22" t="s">
        <v>22</v>
      </c>
      <c r="H15" s="22" t="s">
        <v>50</v>
      </c>
      <c r="I15" s="22" t="s">
        <v>51</v>
      </c>
      <c r="J15" s="22" t="s">
        <v>52</v>
      </c>
    </row>
    <row r="16" spans="1:11" x14ac:dyDescent="0.25">
      <c r="A16" s="24">
        <v>-3</v>
      </c>
      <c r="B16" s="24"/>
      <c r="C16" s="24"/>
      <c r="D16" s="24"/>
      <c r="E16" s="24"/>
      <c r="F16" s="33">
        <f>J9</f>
        <v>0.50969464074049486</v>
      </c>
      <c r="G16" s="24"/>
      <c r="H16" s="24"/>
      <c r="I16" s="24"/>
      <c r="J16" s="24"/>
    </row>
    <row r="17" spans="1:10" x14ac:dyDescent="0.25">
      <c r="A17" s="24">
        <v>-2</v>
      </c>
      <c r="B17" s="24"/>
      <c r="C17" s="24"/>
      <c r="D17" s="24"/>
      <c r="E17" s="24"/>
      <c r="F17" s="33">
        <f t="shared" ref="F17:F19" si="10">J10</f>
        <v>1.8683287310825059</v>
      </c>
      <c r="G17" s="24"/>
      <c r="H17" s="24"/>
      <c r="I17" s="24"/>
      <c r="J17" s="24"/>
    </row>
    <row r="18" spans="1:10" x14ac:dyDescent="0.25">
      <c r="A18" s="24">
        <v>-1</v>
      </c>
      <c r="B18" s="24"/>
      <c r="C18" s="24"/>
      <c r="D18" s="24"/>
      <c r="E18" s="24"/>
      <c r="F18" s="33">
        <f t="shared" si="10"/>
        <v>1.2511216598432755</v>
      </c>
      <c r="G18" s="24"/>
      <c r="H18" s="24"/>
      <c r="I18" s="24"/>
      <c r="J18" s="24"/>
    </row>
    <row r="19" spans="1:10" x14ac:dyDescent="0.25">
      <c r="A19" s="25">
        <v>0</v>
      </c>
      <c r="B19" s="25"/>
      <c r="C19" s="31">
        <f>B10</f>
        <v>176.83333333333334</v>
      </c>
      <c r="D19" s="31">
        <f>B9</f>
        <v>5.5</v>
      </c>
      <c r="E19" s="31"/>
      <c r="F19" s="31">
        <f t="shared" si="10"/>
        <v>0.37085496833372333</v>
      </c>
      <c r="G19" s="25"/>
      <c r="H19" s="25"/>
      <c r="I19" s="25"/>
      <c r="J19" s="25"/>
    </row>
    <row r="20" spans="1:10" x14ac:dyDescent="0.25">
      <c r="A20" s="22">
        <v>1</v>
      </c>
      <c r="B20" s="22">
        <v>60</v>
      </c>
      <c r="C20" s="30">
        <f>$C$42*(B20-F16)+(1-$C$42)*(C19+D19)</f>
        <v>164.12856054406868</v>
      </c>
      <c r="D20" s="30">
        <f>$D$42*(C20-C19)+(1-$D$42)*D19</f>
        <v>2.2835565475211563</v>
      </c>
      <c r="E20" s="30">
        <f>$E$42*(B20/C20)+(1-$E$42)*F16</f>
        <v>0.46342403759752826</v>
      </c>
      <c r="F20" s="30">
        <f>E20/SUM($E$20:$E$23)*4</f>
        <v>0.5073051002493677</v>
      </c>
      <c r="G20" s="22">
        <f>(C20+A20*D20)*F16</f>
        <v>84.819364235863048</v>
      </c>
      <c r="H20" s="22">
        <f>G20-B20</f>
        <v>24.819364235863048</v>
      </c>
      <c r="I20" s="22">
        <f>POWER(H20,2)</f>
        <v>616.00084107243777</v>
      </c>
      <c r="J20" s="22">
        <f>ABS(H20/B20)</f>
        <v>0.41365607059771747</v>
      </c>
    </row>
    <row r="21" spans="1:10" x14ac:dyDescent="0.25">
      <c r="A21" s="22">
        <v>2</v>
      </c>
      <c r="B21" s="22">
        <v>234</v>
      </c>
      <c r="C21" s="30">
        <f t="shared" ref="C21:C31" si="11">$C$42*(B21-F17)+(1-$C$42)*(C20+D20)</f>
        <v>176.15145331067527</v>
      </c>
      <c r="D21" s="30">
        <f t="shared" ref="D21:D31" si="12">$D$42*(C21-C20)+(1-$D$42)*D20</f>
        <v>4.004315415318743</v>
      </c>
      <c r="E21" s="30">
        <f t="shared" ref="E21:E31" si="13">$E$42*(B21/C21)+(1-$E$42)*F17</f>
        <v>1.6949911555165842</v>
      </c>
      <c r="F21" s="30">
        <f t="shared" ref="F21:F23" si="14">E21/SUM($E$20:$E$23)*4</f>
        <v>1.8554878217558362</v>
      </c>
      <c r="G21" s="22">
        <f t="shared" ref="G21:G35" si="15">(C21+A21*D21)*F17</f>
        <v>344.07157631978635</v>
      </c>
      <c r="H21" s="22">
        <f t="shared" ref="H21:H31" si="16">G21-B21</f>
        <v>110.07157631978635</v>
      </c>
      <c r="I21" s="22">
        <f t="shared" ref="I21:I31" si="17">POWER(H21,2)</f>
        <v>12115.75191352255</v>
      </c>
      <c r="J21" s="22">
        <f t="shared" ref="J21:J31" si="18">ABS(H21/B21)</f>
        <v>0.47039135179395875</v>
      </c>
    </row>
    <row r="22" spans="1:10" x14ac:dyDescent="0.25">
      <c r="A22" s="22">
        <v>3</v>
      </c>
      <c r="B22" s="22">
        <v>163</v>
      </c>
      <c r="C22" s="30">
        <f t="shared" si="11"/>
        <v>177.42795207447193</v>
      </c>
      <c r="D22" s="30">
        <f t="shared" si="12"/>
        <v>3.5223611437705213</v>
      </c>
      <c r="E22" s="30">
        <f t="shared" si="13"/>
        <v>1.144395719249927</v>
      </c>
      <c r="F22" s="30">
        <f t="shared" si="14"/>
        <v>1.2527571683349557</v>
      </c>
      <c r="G22" s="22">
        <f t="shared" si="15"/>
        <v>235.20466086429138</v>
      </c>
      <c r="H22" s="22">
        <f t="shared" si="16"/>
        <v>72.204660864291384</v>
      </c>
      <c r="I22" s="22">
        <f t="shared" si="17"/>
        <v>5213.5130505273319</v>
      </c>
      <c r="J22" s="22">
        <f t="shared" si="18"/>
        <v>0.44297337953552995</v>
      </c>
    </row>
    <row r="23" spans="1:10" x14ac:dyDescent="0.25">
      <c r="A23" s="22">
        <v>4</v>
      </c>
      <c r="B23" s="22">
        <v>50</v>
      </c>
      <c r="C23" s="30">
        <f t="shared" si="11"/>
        <v>161.48911897153283</v>
      </c>
      <c r="D23" s="30">
        <f t="shared" si="12"/>
        <v>8.3931478273087556E-2</v>
      </c>
      <c r="E23" s="30">
        <f t="shared" si="13"/>
        <v>0.3511956203495521</v>
      </c>
      <c r="F23" s="30">
        <f t="shared" si="14"/>
        <v>0.38444990965984083</v>
      </c>
      <c r="G23" s="22">
        <f t="shared" si="15"/>
        <v>60.013547725297364</v>
      </c>
      <c r="H23" s="22">
        <f t="shared" si="16"/>
        <v>10.013547725297364</v>
      </c>
      <c r="I23" s="22">
        <f t="shared" si="17"/>
        <v>100.27113804680802</v>
      </c>
      <c r="J23" s="22">
        <f t="shared" si="18"/>
        <v>0.20027095450594729</v>
      </c>
    </row>
    <row r="24" spans="1:10" x14ac:dyDescent="0.25">
      <c r="A24" s="22">
        <v>5</v>
      </c>
      <c r="B24" s="22">
        <v>69</v>
      </c>
      <c r="C24" s="30">
        <f t="shared" si="11"/>
        <v>147.77896907719145</v>
      </c>
      <c r="D24" s="30">
        <f t="shared" si="12"/>
        <v>-2.3532251524358592</v>
      </c>
      <c r="E24" s="30">
        <f t="shared" si="13"/>
        <v>0.49433782007419436</v>
      </c>
      <c r="F24" s="30">
        <f>E24/SUM($E$24:$E$27)*4</f>
        <v>0.51028182804695499</v>
      </c>
      <c r="G24" s="22">
        <f t="shared" si="15"/>
        <v>69.000009113123781</v>
      </c>
      <c r="H24" s="22">
        <f t="shared" si="16"/>
        <v>9.1131237809349841E-6</v>
      </c>
      <c r="I24" s="22">
        <f t="shared" si="17"/>
        <v>8.3049025046642737E-11</v>
      </c>
      <c r="J24" s="22">
        <f t="shared" si="18"/>
        <v>1.320742576947099E-7</v>
      </c>
    </row>
    <row r="25" spans="1:10" x14ac:dyDescent="0.25">
      <c r="A25" s="22">
        <v>6</v>
      </c>
      <c r="B25" s="22">
        <v>266</v>
      </c>
      <c r="C25" s="30">
        <f t="shared" si="11"/>
        <v>163.01932035737383</v>
      </c>
      <c r="D25" s="30">
        <f t="shared" si="12"/>
        <v>0.7552313154059882</v>
      </c>
      <c r="E25" s="30">
        <f t="shared" si="13"/>
        <v>1.7836458522337171</v>
      </c>
      <c r="F25" s="30">
        <f t="shared" ref="F25:F27" si="19">E25/SUM($E$24:$E$27)*4</f>
        <v>1.8411742519105363</v>
      </c>
      <c r="G25" s="22">
        <f t="shared" si="15"/>
        <v>310.88829868408709</v>
      </c>
      <c r="H25" s="22">
        <f t="shared" si="16"/>
        <v>44.88829868408709</v>
      </c>
      <c r="I25" s="22">
        <f t="shared" si="17"/>
        <v>2014.9593587518148</v>
      </c>
      <c r="J25" s="22">
        <f t="shared" si="18"/>
        <v>0.16875300257175599</v>
      </c>
    </row>
    <row r="26" spans="1:10" x14ac:dyDescent="0.25">
      <c r="A26" s="22">
        <v>7</v>
      </c>
      <c r="B26" s="22">
        <v>188</v>
      </c>
      <c r="C26" s="30">
        <f t="shared" si="11"/>
        <v>167.17899903786528</v>
      </c>
      <c r="D26" s="30">
        <f t="shared" si="12"/>
        <v>1.3567336007404869</v>
      </c>
      <c r="E26" s="30">
        <f t="shared" si="13"/>
        <v>1.2115954378911855</v>
      </c>
      <c r="F26" s="30">
        <f t="shared" si="19"/>
        <v>1.2506733448144269</v>
      </c>
      <c r="G26" s="22">
        <f t="shared" si="15"/>
        <v>221.33229364668819</v>
      </c>
      <c r="H26" s="22">
        <f t="shared" si="16"/>
        <v>33.332293646688186</v>
      </c>
      <c r="I26" s="22">
        <f t="shared" si="17"/>
        <v>1111.0417997490497</v>
      </c>
      <c r="J26" s="22">
        <f t="shared" si="18"/>
        <v>0.17729943429089459</v>
      </c>
    </row>
    <row r="27" spans="1:10" x14ac:dyDescent="0.25">
      <c r="A27" s="22">
        <v>8</v>
      </c>
      <c r="B27" s="22">
        <v>59</v>
      </c>
      <c r="C27" s="30">
        <f t="shared" si="11"/>
        <v>152.24606621432972</v>
      </c>
      <c r="D27" s="30">
        <f t="shared" si="12"/>
        <v>-1.5213463137929319</v>
      </c>
      <c r="E27" s="30">
        <f t="shared" si="13"/>
        <v>0.38543891241962375</v>
      </c>
      <c r="F27" s="30">
        <f t="shared" si="19"/>
        <v>0.39787057522808195</v>
      </c>
      <c r="G27" s="22">
        <f t="shared" si="15"/>
        <v>53.851934778973003</v>
      </c>
      <c r="H27" s="22">
        <f t="shared" si="16"/>
        <v>-5.1480652210269966</v>
      </c>
      <c r="I27" s="22">
        <f t="shared" si="17"/>
        <v>26.50257551994774</v>
      </c>
      <c r="J27" s="22">
        <f t="shared" si="18"/>
        <v>8.7255342729271129E-2</v>
      </c>
    </row>
    <row r="28" spans="1:10" x14ac:dyDescent="0.25">
      <c r="A28" s="22">
        <v>9</v>
      </c>
      <c r="B28" s="22">
        <v>84</v>
      </c>
      <c r="C28" s="30">
        <f t="shared" si="11"/>
        <v>140.76080131157943</v>
      </c>
      <c r="D28" s="30">
        <f t="shared" si="12"/>
        <v>-3.2817846931932513</v>
      </c>
      <c r="E28" s="30">
        <f t="shared" si="13"/>
        <v>0.53804376829980471</v>
      </c>
      <c r="F28" s="30">
        <f>E28/SUM($E$28:$E$31)*4</f>
        <v>0.53167279435488712</v>
      </c>
      <c r="G28" s="22">
        <f t="shared" si="15"/>
        <v>56.755963178134458</v>
      </c>
      <c r="H28" s="22">
        <f t="shared" si="16"/>
        <v>-27.244036821865542</v>
      </c>
      <c r="I28" s="22">
        <f t="shared" si="17"/>
        <v>742.23754235116553</v>
      </c>
      <c r="J28" s="22">
        <f t="shared" si="18"/>
        <v>0.32433377168887551</v>
      </c>
    </row>
    <row r="29" spans="1:10" x14ac:dyDescent="0.25">
      <c r="A29" s="22">
        <v>10</v>
      </c>
      <c r="B29" s="22">
        <v>310</v>
      </c>
      <c r="C29" s="30">
        <f t="shared" si="11"/>
        <v>162.77298076242442</v>
      </c>
      <c r="D29" s="30">
        <f t="shared" si="12"/>
        <v>1.187186510133293</v>
      </c>
      <c r="E29" s="30">
        <f t="shared" si="13"/>
        <v>1.861502051278719</v>
      </c>
      <c r="F29" s="30">
        <f t="shared" ref="F29:F31" si="20">E29/SUM($E$28:$E$31)*4</f>
        <v>1.8394600135006713</v>
      </c>
      <c r="G29" s="22">
        <f t="shared" si="15"/>
        <v>321.55159343323436</v>
      </c>
      <c r="H29" s="22">
        <f t="shared" si="16"/>
        <v>11.551593433234359</v>
      </c>
      <c r="I29" s="22">
        <f t="shared" si="17"/>
        <v>133.43931084674315</v>
      </c>
      <c r="J29" s="22">
        <f t="shared" si="18"/>
        <v>3.726320462333664E-2</v>
      </c>
    </row>
    <row r="30" spans="1:10" x14ac:dyDescent="0.25">
      <c r="A30" s="22">
        <v>11</v>
      </c>
      <c r="B30" s="22">
        <v>212</v>
      </c>
      <c r="C30" s="30">
        <f t="shared" si="11"/>
        <v>170.89410589006886</v>
      </c>
      <c r="D30" s="30">
        <f t="shared" si="12"/>
        <v>2.4122840010141315</v>
      </c>
      <c r="E30" s="30">
        <f t="shared" si="13"/>
        <v>1.247418313296617</v>
      </c>
      <c r="F30" s="30">
        <f t="shared" si="20"/>
        <v>1.23264763841725</v>
      </c>
      <c r="G30" s="22">
        <f t="shared" si="15"/>
        <v>246.91947532470064</v>
      </c>
      <c r="H30" s="22">
        <f t="shared" si="16"/>
        <v>34.919475324700642</v>
      </c>
      <c r="I30" s="22">
        <f t="shared" si="17"/>
        <v>1219.369756952377</v>
      </c>
      <c r="J30" s="22">
        <f t="shared" si="18"/>
        <v>0.16471450624858794</v>
      </c>
    </row>
    <row r="31" spans="1:10" x14ac:dyDescent="0.25">
      <c r="A31" s="22">
        <v>12</v>
      </c>
      <c r="B31" s="22">
        <v>64</v>
      </c>
      <c r="C31" s="30">
        <f t="shared" si="11"/>
        <v>157.0487221280822</v>
      </c>
      <c r="D31" s="30">
        <f t="shared" si="12"/>
        <v>-0.46014234751556216</v>
      </c>
      <c r="E31" s="30">
        <f t="shared" si="13"/>
        <v>0.40096740706869183</v>
      </c>
      <c r="F31" s="30">
        <f t="shared" si="20"/>
        <v>0.3962195537271912</v>
      </c>
      <c r="G31" s="22">
        <f t="shared" si="15"/>
        <v>60.288140206021467</v>
      </c>
      <c r="H31" s="22">
        <f t="shared" si="16"/>
        <v>-3.7118597939785332</v>
      </c>
      <c r="I31" s="22">
        <f t="shared" si="17"/>
        <v>13.777903130154359</v>
      </c>
      <c r="J31" s="22">
        <f t="shared" si="18"/>
        <v>5.7997809280914581E-2</v>
      </c>
    </row>
    <row r="32" spans="1:10" x14ac:dyDescent="0.25">
      <c r="A32" s="34">
        <v>13</v>
      </c>
      <c r="B32" s="34"/>
      <c r="C32" s="34"/>
      <c r="D32" s="34"/>
      <c r="E32" s="34"/>
      <c r="F32" s="34"/>
      <c r="G32" s="22">
        <f>($C$31+A32*$D$31)*F28</f>
        <v>80.318145763541651</v>
      </c>
      <c r="H32" s="26"/>
      <c r="I32" s="26"/>
      <c r="J32" s="26"/>
    </row>
    <row r="33" spans="1:10" x14ac:dyDescent="0.25">
      <c r="A33" s="24">
        <v>14</v>
      </c>
      <c r="B33" s="24"/>
      <c r="C33" s="24"/>
      <c r="D33" s="24"/>
      <c r="E33" s="24"/>
      <c r="F33" s="24"/>
      <c r="G33" s="22">
        <f t="shared" ref="G33:G35" si="21">($C$31+A33*$D$31)*F29</f>
        <v>277.0350562431604</v>
      </c>
      <c r="H33" s="22"/>
      <c r="I33" s="22"/>
      <c r="J33" s="22"/>
    </row>
    <row r="34" spans="1:10" x14ac:dyDescent="0.25">
      <c r="A34" s="24">
        <v>15</v>
      </c>
      <c r="B34" s="24"/>
      <c r="C34" s="24"/>
      <c r="D34" s="24"/>
      <c r="E34" s="24"/>
      <c r="F34" s="24"/>
      <c r="G34" s="22">
        <f t="shared" si="21"/>
        <v>185.07783577761504</v>
      </c>
      <c r="H34" s="22"/>
      <c r="I34" s="22"/>
      <c r="J34" s="22"/>
    </row>
    <row r="35" spans="1:10" x14ac:dyDescent="0.25">
      <c r="A35" s="24">
        <v>16</v>
      </c>
      <c r="B35" s="24"/>
      <c r="C35" s="24"/>
      <c r="D35" s="24"/>
      <c r="E35" s="24"/>
      <c r="F35" s="24"/>
      <c r="G35" s="22">
        <f t="shared" si="21"/>
        <v>59.308696265676815</v>
      </c>
      <c r="H35" s="22"/>
      <c r="I35" s="22"/>
      <c r="J35" s="22"/>
    </row>
    <row r="36" spans="1:10" x14ac:dyDescent="0.25">
      <c r="A36" s="22">
        <v>17</v>
      </c>
      <c r="B36" s="22"/>
      <c r="C36" s="22"/>
      <c r="D36" s="22"/>
      <c r="E36" s="22"/>
      <c r="F36" s="22"/>
      <c r="G36" s="22"/>
      <c r="H36" s="22"/>
      <c r="I36" s="22"/>
      <c r="J36" s="22"/>
    </row>
    <row r="37" spans="1:10" x14ac:dyDescent="0.25">
      <c r="A37" s="22">
        <v>18</v>
      </c>
      <c r="B37" s="22"/>
      <c r="C37" s="22"/>
      <c r="D37" s="22"/>
      <c r="E37" s="22"/>
      <c r="F37" s="22"/>
      <c r="G37" s="22"/>
      <c r="H37" s="22"/>
      <c r="I37" s="22"/>
      <c r="J37" s="22"/>
    </row>
    <row r="38" spans="1:10" x14ac:dyDescent="0.25">
      <c r="A38" s="22">
        <v>19</v>
      </c>
      <c r="B38" s="22"/>
      <c r="C38" s="22"/>
      <c r="D38" s="22"/>
      <c r="E38" s="22"/>
      <c r="F38" s="22"/>
      <c r="G38" s="22"/>
      <c r="H38" s="22"/>
      <c r="I38" s="22"/>
      <c r="J38" s="22"/>
    </row>
    <row r="39" spans="1:10" x14ac:dyDescent="0.25">
      <c r="A39" s="22">
        <v>20</v>
      </c>
      <c r="B39" s="22"/>
      <c r="C39" s="22"/>
      <c r="D39" s="22"/>
      <c r="E39" s="22"/>
      <c r="F39" s="22"/>
      <c r="G39" s="22"/>
      <c r="H39" s="22"/>
      <c r="I39" s="22"/>
      <c r="J39" s="22"/>
    </row>
    <row r="41" spans="1:10" x14ac:dyDescent="0.25">
      <c r="C41" s="22" t="s">
        <v>53</v>
      </c>
      <c r="D41" s="22" t="s">
        <v>54</v>
      </c>
      <c r="E41" s="22" t="s">
        <v>55</v>
      </c>
      <c r="G41" s="22" t="s">
        <v>30</v>
      </c>
      <c r="H41" s="32">
        <f>AVERAGE(H20:H31)</f>
        <v>25.474738125850099</v>
      </c>
    </row>
    <row r="42" spans="1:10" x14ac:dyDescent="0.25">
      <c r="C42" s="22">
        <v>0.14819540912901322</v>
      </c>
      <c r="D42" s="22">
        <v>0.17668132910593512</v>
      </c>
      <c r="E42" s="22">
        <v>0.32103926271472655</v>
      </c>
      <c r="G42" s="22" t="s">
        <v>56</v>
      </c>
      <c r="H42" s="32">
        <f>AVERAGE(J20:J31)</f>
        <v>0.21207574666175399</v>
      </c>
    </row>
  </sheetData>
  <mergeCells count="1">
    <mergeCell ref="H8:H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E125-2107-4AAE-995D-AB494D2B6BB2}">
  <dimension ref="A2:F41"/>
  <sheetViews>
    <sheetView workbookViewId="0">
      <selection activeCell="D3" sqref="D3:D41"/>
    </sheetView>
  </sheetViews>
  <sheetFormatPr defaultRowHeight="15" x14ac:dyDescent="0.25"/>
  <cols>
    <col min="5" max="5" width="9.7109375" bestFit="1" customWidth="1"/>
    <col min="6" max="6" width="7.28515625" bestFit="1" customWidth="1"/>
  </cols>
  <sheetData>
    <row r="2" spans="1:6" x14ac:dyDescent="0.25">
      <c r="A2" t="s">
        <v>58</v>
      </c>
      <c r="B2" t="s">
        <v>21</v>
      </c>
      <c r="C2" t="s">
        <v>59</v>
      </c>
      <c r="D2" t="s">
        <v>0</v>
      </c>
      <c r="E2" t="s">
        <v>50</v>
      </c>
      <c r="F2" t="s">
        <v>60</v>
      </c>
    </row>
    <row r="3" spans="1:6" x14ac:dyDescent="0.25">
      <c r="B3">
        <v>1</v>
      </c>
      <c r="C3">
        <v>174.25</v>
      </c>
      <c r="D3">
        <f>5.31383011583012*(B3)+210.091920634921</f>
        <v>215.40575075075111</v>
      </c>
      <c r="E3">
        <f>C3-D3</f>
        <v>-41.15575075075111</v>
      </c>
    </row>
    <row r="4" spans="1:6" x14ac:dyDescent="0.25">
      <c r="B4">
        <v>2</v>
      </c>
      <c r="C4">
        <v>247.57</v>
      </c>
      <c r="D4">
        <f t="shared" ref="D4:D41" si="0">5.31383011583012*(B4)+210.091920634921</f>
        <v>220.71958086658123</v>
      </c>
      <c r="E4">
        <f t="shared" ref="E4:E41" si="1">C4-D4</f>
        <v>26.850419133418768</v>
      </c>
    </row>
    <row r="5" spans="1:6" x14ac:dyDescent="0.25">
      <c r="B5">
        <v>3</v>
      </c>
      <c r="C5">
        <v>235.34</v>
      </c>
      <c r="D5">
        <f t="shared" si="0"/>
        <v>226.03341098241137</v>
      </c>
      <c r="E5">
        <f t="shared" si="1"/>
        <v>9.3065890175886352</v>
      </c>
    </row>
    <row r="6" spans="1:6" x14ac:dyDescent="0.25">
      <c r="B6">
        <v>4</v>
      </c>
      <c r="C6">
        <v>304.87</v>
      </c>
      <c r="D6">
        <f t="shared" si="0"/>
        <v>231.34724109824148</v>
      </c>
      <c r="E6">
        <f t="shared" si="1"/>
        <v>73.522758901758522</v>
      </c>
    </row>
    <row r="7" spans="1:6" x14ac:dyDescent="0.25">
      <c r="B7">
        <v>5</v>
      </c>
      <c r="C7">
        <v>245.43</v>
      </c>
      <c r="D7">
        <f t="shared" si="0"/>
        <v>236.6610712140716</v>
      </c>
      <c r="E7">
        <f t="shared" si="1"/>
        <v>8.7689287859284093</v>
      </c>
    </row>
    <row r="8" spans="1:6" x14ac:dyDescent="0.25">
      <c r="B8">
        <v>6</v>
      </c>
      <c r="C8">
        <v>329.88</v>
      </c>
      <c r="D8">
        <f t="shared" si="0"/>
        <v>241.97490132990171</v>
      </c>
      <c r="E8">
        <f t="shared" si="1"/>
        <v>87.905098670098283</v>
      </c>
    </row>
    <row r="9" spans="1:6" x14ac:dyDescent="0.25">
      <c r="B9">
        <v>7</v>
      </c>
      <c r="C9">
        <v>280.54000000000002</v>
      </c>
      <c r="D9">
        <f t="shared" si="0"/>
        <v>247.28873144573183</v>
      </c>
      <c r="E9">
        <f t="shared" si="1"/>
        <v>33.251268554268194</v>
      </c>
    </row>
    <row r="10" spans="1:6" x14ac:dyDescent="0.25">
      <c r="B10">
        <v>8</v>
      </c>
      <c r="C10">
        <v>343.77</v>
      </c>
      <c r="D10">
        <f t="shared" si="0"/>
        <v>252.60256156156197</v>
      </c>
      <c r="E10">
        <f t="shared" si="1"/>
        <v>91.167438438438012</v>
      </c>
    </row>
    <row r="11" spans="1:6" x14ac:dyDescent="0.25">
      <c r="B11">
        <v>9</v>
      </c>
      <c r="C11">
        <v>262.2</v>
      </c>
      <c r="D11">
        <f t="shared" si="0"/>
        <v>257.91639167739208</v>
      </c>
      <c r="E11">
        <f t="shared" si="1"/>
        <v>4.283608322607904</v>
      </c>
    </row>
    <row r="12" spans="1:6" x14ac:dyDescent="0.25">
      <c r="B12">
        <v>10</v>
      </c>
      <c r="C12">
        <v>323.94</v>
      </c>
      <c r="D12">
        <f t="shared" si="0"/>
        <v>263.2302217932222</v>
      </c>
      <c r="E12">
        <f t="shared" si="1"/>
        <v>60.709778206777798</v>
      </c>
    </row>
    <row r="13" spans="1:6" x14ac:dyDescent="0.25">
      <c r="B13">
        <v>11</v>
      </c>
      <c r="C13">
        <v>271.63</v>
      </c>
      <c r="D13">
        <f t="shared" si="0"/>
        <v>268.54405190905231</v>
      </c>
      <c r="E13">
        <f t="shared" si="1"/>
        <v>3.0859480909476815</v>
      </c>
    </row>
    <row r="14" spans="1:6" x14ac:dyDescent="0.25">
      <c r="B14">
        <v>12</v>
      </c>
      <c r="C14">
        <v>310.02</v>
      </c>
      <c r="D14">
        <f t="shared" si="0"/>
        <v>273.85788202488243</v>
      </c>
      <c r="E14">
        <f t="shared" si="1"/>
        <v>36.162117975117553</v>
      </c>
    </row>
    <row r="15" spans="1:6" x14ac:dyDescent="0.25">
      <c r="B15">
        <v>13</v>
      </c>
      <c r="C15">
        <v>225.25</v>
      </c>
      <c r="D15">
        <f t="shared" si="0"/>
        <v>279.17171214071254</v>
      </c>
      <c r="E15">
        <f t="shared" si="1"/>
        <v>-53.921712140712543</v>
      </c>
    </row>
    <row r="16" spans="1:6" x14ac:dyDescent="0.25">
      <c r="B16">
        <v>14</v>
      </c>
      <c r="C16">
        <v>275.38</v>
      </c>
      <c r="D16">
        <f t="shared" si="0"/>
        <v>284.48554225654266</v>
      </c>
      <c r="E16">
        <f t="shared" si="1"/>
        <v>-9.1055422565426625</v>
      </c>
    </row>
    <row r="17" spans="2:5" x14ac:dyDescent="0.25">
      <c r="B17">
        <v>15</v>
      </c>
      <c r="C17">
        <v>226.69</v>
      </c>
      <c r="D17">
        <f t="shared" si="0"/>
        <v>289.79937237237277</v>
      </c>
      <c r="E17">
        <f t="shared" si="1"/>
        <v>-63.109372372372775</v>
      </c>
    </row>
    <row r="18" spans="2:5" x14ac:dyDescent="0.25">
      <c r="B18">
        <v>16</v>
      </c>
      <c r="C18">
        <v>263.19</v>
      </c>
      <c r="D18">
        <f t="shared" si="0"/>
        <v>295.11320248820289</v>
      </c>
      <c r="E18">
        <f t="shared" si="1"/>
        <v>-31.92320248820289</v>
      </c>
    </row>
    <row r="19" spans="2:5" x14ac:dyDescent="0.25">
      <c r="B19">
        <v>17</v>
      </c>
      <c r="C19">
        <v>191.97</v>
      </c>
      <c r="D19">
        <f t="shared" si="0"/>
        <v>300.427032604033</v>
      </c>
      <c r="E19">
        <f t="shared" si="1"/>
        <v>-108.457032604033</v>
      </c>
    </row>
    <row r="20" spans="2:5" x14ac:dyDescent="0.25">
      <c r="B20">
        <v>18</v>
      </c>
      <c r="C20">
        <v>243.67</v>
      </c>
      <c r="D20">
        <f t="shared" si="0"/>
        <v>305.74086271986317</v>
      </c>
      <c r="E20">
        <f t="shared" si="1"/>
        <v>-62.070862719863186</v>
      </c>
    </row>
    <row r="21" spans="2:5" x14ac:dyDescent="0.25">
      <c r="B21">
        <v>19</v>
      </c>
      <c r="C21">
        <v>211.12</v>
      </c>
      <c r="D21">
        <f t="shared" si="0"/>
        <v>311.05469283569329</v>
      </c>
      <c r="E21">
        <f t="shared" si="1"/>
        <v>-99.934692835693284</v>
      </c>
    </row>
    <row r="22" spans="2:5" x14ac:dyDescent="0.25">
      <c r="B22">
        <v>20</v>
      </c>
      <c r="C22">
        <v>261.45999999999998</v>
      </c>
      <c r="D22">
        <f t="shared" si="0"/>
        <v>316.3685229515234</v>
      </c>
      <c r="E22">
        <f t="shared" si="1"/>
        <v>-54.908522951523423</v>
      </c>
    </row>
    <row r="23" spans="2:5" x14ac:dyDescent="0.25">
      <c r="B23">
        <v>21</v>
      </c>
      <c r="C23">
        <v>208.44</v>
      </c>
      <c r="D23">
        <f t="shared" si="0"/>
        <v>321.68235306735352</v>
      </c>
      <c r="E23">
        <f t="shared" si="1"/>
        <v>-113.24235306735352</v>
      </c>
    </row>
    <row r="24" spans="2:5" x14ac:dyDescent="0.25">
      <c r="B24">
        <v>22</v>
      </c>
      <c r="C24">
        <v>284.8</v>
      </c>
      <c r="D24">
        <f t="shared" si="0"/>
        <v>326.99618318318363</v>
      </c>
      <c r="E24">
        <f t="shared" si="1"/>
        <v>-42.196183183183621</v>
      </c>
    </row>
    <row r="25" spans="2:5" x14ac:dyDescent="0.25">
      <c r="B25">
        <v>23</v>
      </c>
      <c r="C25">
        <v>261.31</v>
      </c>
      <c r="D25">
        <f t="shared" si="0"/>
        <v>332.31001329901375</v>
      </c>
      <c r="E25">
        <f t="shared" si="1"/>
        <v>-71.000013299013744</v>
      </c>
    </row>
    <row r="26" spans="2:5" x14ac:dyDescent="0.25">
      <c r="B26">
        <v>24</v>
      </c>
      <c r="C26">
        <v>338.18</v>
      </c>
      <c r="D26">
        <f t="shared" si="0"/>
        <v>337.62384341484386</v>
      </c>
      <c r="E26">
        <f t="shared" si="1"/>
        <v>0.55615658515614541</v>
      </c>
    </row>
    <row r="27" spans="2:5" x14ac:dyDescent="0.25">
      <c r="B27">
        <v>25</v>
      </c>
      <c r="C27">
        <v>276.25</v>
      </c>
      <c r="D27">
        <f t="shared" si="0"/>
        <v>342.93767353067403</v>
      </c>
      <c r="E27">
        <f t="shared" si="1"/>
        <v>-66.687673530674033</v>
      </c>
    </row>
    <row r="28" spans="2:5" x14ac:dyDescent="0.25">
      <c r="B28">
        <v>26</v>
      </c>
      <c r="C28">
        <v>379.01</v>
      </c>
      <c r="D28">
        <f t="shared" si="0"/>
        <v>348.25150364650415</v>
      </c>
      <c r="E28">
        <f t="shared" si="1"/>
        <v>30.758496353495843</v>
      </c>
    </row>
    <row r="29" spans="2:5" x14ac:dyDescent="0.25">
      <c r="B29">
        <v>27</v>
      </c>
      <c r="C29">
        <v>350.58</v>
      </c>
      <c r="D29">
        <f t="shared" si="0"/>
        <v>353.56533376233426</v>
      </c>
      <c r="E29">
        <f t="shared" si="1"/>
        <v>-2.9853337623342782</v>
      </c>
    </row>
    <row r="30" spans="2:5" x14ac:dyDescent="0.25">
      <c r="B30">
        <v>28</v>
      </c>
      <c r="C30">
        <v>438.3</v>
      </c>
      <c r="D30">
        <f t="shared" si="0"/>
        <v>358.87916387816438</v>
      </c>
      <c r="E30">
        <f t="shared" si="1"/>
        <v>79.420836121835634</v>
      </c>
    </row>
    <row r="31" spans="2:5" x14ac:dyDescent="0.25">
      <c r="B31">
        <v>29</v>
      </c>
      <c r="C31">
        <v>350.03</v>
      </c>
      <c r="D31">
        <f t="shared" si="0"/>
        <v>364.19299399399449</v>
      </c>
      <c r="E31">
        <f t="shared" si="1"/>
        <v>-14.162993993994519</v>
      </c>
    </row>
    <row r="32" spans="2:5" x14ac:dyDescent="0.25">
      <c r="B32">
        <v>30</v>
      </c>
      <c r="C32">
        <v>453.14</v>
      </c>
      <c r="D32">
        <f t="shared" si="0"/>
        <v>369.50682410982461</v>
      </c>
      <c r="E32">
        <f t="shared" si="1"/>
        <v>83.63317589017538</v>
      </c>
    </row>
    <row r="33" spans="2:5" x14ac:dyDescent="0.25">
      <c r="B33">
        <v>31</v>
      </c>
      <c r="C33">
        <v>404.18</v>
      </c>
      <c r="D33">
        <f t="shared" si="0"/>
        <v>374.82065422565472</v>
      </c>
      <c r="E33">
        <f t="shared" si="1"/>
        <v>29.359345774345286</v>
      </c>
    </row>
    <row r="34" spans="2:5" x14ac:dyDescent="0.25">
      <c r="B34">
        <v>32</v>
      </c>
      <c r="C34">
        <v>473.69</v>
      </c>
      <c r="D34">
        <f t="shared" si="0"/>
        <v>380.13448434148484</v>
      </c>
      <c r="E34">
        <f t="shared" si="1"/>
        <v>93.555515658515162</v>
      </c>
    </row>
    <row r="35" spans="2:5" x14ac:dyDescent="0.25">
      <c r="B35">
        <v>33</v>
      </c>
      <c r="C35">
        <v>362.97</v>
      </c>
      <c r="D35">
        <f t="shared" si="0"/>
        <v>385.44831445731495</v>
      </c>
      <c r="E35">
        <f t="shared" si="1"/>
        <v>-22.478314457314923</v>
      </c>
    </row>
    <row r="36" spans="2:5" x14ac:dyDescent="0.25">
      <c r="B36">
        <v>34</v>
      </c>
      <c r="C36">
        <v>459.34</v>
      </c>
      <c r="D36">
        <f t="shared" si="0"/>
        <v>390.76214457314506</v>
      </c>
      <c r="E36">
        <f t="shared" si="1"/>
        <v>68.57785542685491</v>
      </c>
    </row>
    <row r="37" spans="2:5" x14ac:dyDescent="0.25">
      <c r="B37">
        <v>35</v>
      </c>
      <c r="C37">
        <v>388.11</v>
      </c>
      <c r="D37">
        <f t="shared" si="0"/>
        <v>396.07597468897518</v>
      </c>
      <c r="E37">
        <f t="shared" si="1"/>
        <v>-7.9659746889751659</v>
      </c>
    </row>
    <row r="38" spans="2:5" x14ac:dyDescent="0.25">
      <c r="B38">
        <v>36</v>
      </c>
      <c r="C38">
        <v>445.82</v>
      </c>
      <c r="D38">
        <f t="shared" si="0"/>
        <v>401.38980480480529</v>
      </c>
      <c r="E38">
        <f t="shared" si="1"/>
        <v>44.430195195194699</v>
      </c>
    </row>
    <row r="39" spans="2:5" x14ac:dyDescent="0.25">
      <c r="B39">
        <v>37</v>
      </c>
      <c r="D39">
        <f t="shared" si="0"/>
        <v>406.70363492063541</v>
      </c>
      <c r="E39">
        <f t="shared" si="1"/>
        <v>-406.70363492063541</v>
      </c>
    </row>
    <row r="40" spans="2:5" x14ac:dyDescent="0.25">
      <c r="B40">
        <v>38</v>
      </c>
      <c r="D40">
        <f t="shared" si="0"/>
        <v>412.01746503646552</v>
      </c>
      <c r="E40">
        <f t="shared" si="1"/>
        <v>-412.01746503646552</v>
      </c>
    </row>
    <row r="41" spans="2:5" x14ac:dyDescent="0.25">
      <c r="B41">
        <v>39</v>
      </c>
      <c r="D41">
        <f t="shared" si="0"/>
        <v>417.33129515229564</v>
      </c>
      <c r="E41">
        <f t="shared" si="1"/>
        <v>-417.33129515229564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1244-7792-454A-A883-F7E0F7D37FAE}">
  <dimension ref="A1:I60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61</v>
      </c>
    </row>
    <row r="2" spans="1:9" ht="15.75" thickBot="1" x14ac:dyDescent="0.3"/>
    <row r="3" spans="1:9" x14ac:dyDescent="0.25">
      <c r="A3" s="38" t="s">
        <v>62</v>
      </c>
      <c r="B3" s="38"/>
    </row>
    <row r="4" spans="1:9" x14ac:dyDescent="0.25">
      <c r="A4" s="35" t="s">
        <v>63</v>
      </c>
      <c r="B4" s="35">
        <v>0.68782905574067443</v>
      </c>
    </row>
    <row r="5" spans="1:9" x14ac:dyDescent="0.25">
      <c r="A5" s="35" t="s">
        <v>64</v>
      </c>
      <c r="B5" s="35">
        <v>0.47310880992110782</v>
      </c>
    </row>
    <row r="6" spans="1:9" x14ac:dyDescent="0.25">
      <c r="A6" s="35" t="s">
        <v>65</v>
      </c>
      <c r="B6" s="35">
        <v>0.4576120102129051</v>
      </c>
    </row>
    <row r="7" spans="1:9" x14ac:dyDescent="0.25">
      <c r="A7" s="35" t="s">
        <v>66</v>
      </c>
      <c r="B7" s="35">
        <v>59.943717065186547</v>
      </c>
    </row>
    <row r="8" spans="1:9" ht="15.75" thickBot="1" x14ac:dyDescent="0.3">
      <c r="A8" s="36" t="s">
        <v>67</v>
      </c>
      <c r="B8" s="36">
        <v>36</v>
      </c>
    </row>
    <row r="10" spans="1:9" ht="15.75" thickBot="1" x14ac:dyDescent="0.3">
      <c r="A10" t="s">
        <v>68</v>
      </c>
    </row>
    <row r="11" spans="1:9" x14ac:dyDescent="0.25">
      <c r="A11" s="37"/>
      <c r="B11" s="37" t="s">
        <v>73</v>
      </c>
      <c r="C11" s="37" t="s">
        <v>74</v>
      </c>
      <c r="D11" s="37" t="s">
        <v>75</v>
      </c>
      <c r="E11" s="37" t="s">
        <v>76</v>
      </c>
      <c r="F11" s="37" t="s">
        <v>77</v>
      </c>
    </row>
    <row r="12" spans="1:9" x14ac:dyDescent="0.25">
      <c r="A12" s="35" t="s">
        <v>69</v>
      </c>
      <c r="B12" s="35">
        <v>1</v>
      </c>
      <c r="C12" s="35">
        <v>109699.9310921235</v>
      </c>
      <c r="D12" s="35">
        <v>109699.9310921235</v>
      </c>
      <c r="E12" s="35">
        <v>30.529452456605185</v>
      </c>
      <c r="F12" s="35">
        <v>3.5662315654336926E-6</v>
      </c>
    </row>
    <row r="13" spans="1:9" x14ac:dyDescent="0.25">
      <c r="A13" s="35" t="s">
        <v>70</v>
      </c>
      <c r="B13" s="35">
        <v>34</v>
      </c>
      <c r="C13" s="35">
        <v>122170.47333009867</v>
      </c>
      <c r="D13" s="35">
        <v>3593.2492155911373</v>
      </c>
      <c r="E13" s="35"/>
      <c r="F13" s="35"/>
    </row>
    <row r="14" spans="1:9" ht="15.75" thickBot="1" x14ac:dyDescent="0.3">
      <c r="A14" s="36" t="s">
        <v>71</v>
      </c>
      <c r="B14" s="36">
        <v>35</v>
      </c>
      <c r="C14" s="36">
        <v>231870.40442222217</v>
      </c>
      <c r="D14" s="36"/>
      <c r="E14" s="36"/>
      <c r="F14" s="36"/>
    </row>
    <row r="15" spans="1:9" ht="15.75" thickBot="1" x14ac:dyDescent="0.3"/>
    <row r="16" spans="1:9" x14ac:dyDescent="0.25">
      <c r="A16" s="37"/>
      <c r="B16" s="37" t="s">
        <v>78</v>
      </c>
      <c r="C16" s="37" t="s">
        <v>66</v>
      </c>
      <c r="D16" s="37" t="s">
        <v>79</v>
      </c>
      <c r="E16" s="37" t="s">
        <v>80</v>
      </c>
      <c r="F16" s="37" t="s">
        <v>81</v>
      </c>
      <c r="G16" s="37" t="s">
        <v>82</v>
      </c>
      <c r="H16" s="37" t="s">
        <v>83</v>
      </c>
      <c r="I16" s="37" t="s">
        <v>84</v>
      </c>
    </row>
    <row r="17" spans="1:9" x14ac:dyDescent="0.25">
      <c r="A17" s="35" t="s">
        <v>72</v>
      </c>
      <c r="B17" s="35">
        <v>210.09192063492068</v>
      </c>
      <c r="C17" s="35">
        <v>20.404916647560551</v>
      </c>
      <c r="D17" s="35">
        <v>10.296142065350589</v>
      </c>
      <c r="E17" s="35">
        <v>5.4958045086330727E-12</v>
      </c>
      <c r="F17" s="35">
        <v>168.62414081483004</v>
      </c>
      <c r="G17" s="35">
        <v>251.55970045501132</v>
      </c>
      <c r="H17" s="35">
        <v>168.62414081483004</v>
      </c>
      <c r="I17" s="35">
        <v>251.55970045501132</v>
      </c>
    </row>
    <row r="18" spans="1:9" ht="15.75" thickBot="1" x14ac:dyDescent="0.3">
      <c r="A18" s="36" t="s">
        <v>85</v>
      </c>
      <c r="B18" s="36">
        <v>5.3138301158301164</v>
      </c>
      <c r="C18" s="36">
        <v>0.96171891579423141</v>
      </c>
      <c r="D18" s="36">
        <v>5.5253463653064498</v>
      </c>
      <c r="E18" s="36">
        <v>3.5662315654336731E-6</v>
      </c>
      <c r="F18" s="36">
        <v>3.3593821297002999</v>
      </c>
      <c r="G18" s="36">
        <v>7.2682781019599325</v>
      </c>
      <c r="H18" s="36">
        <v>3.3593821297002999</v>
      </c>
      <c r="I18" s="36">
        <v>7.2682781019599325</v>
      </c>
    </row>
    <row r="22" spans="1:9" x14ac:dyDescent="0.25">
      <c r="A22" t="s">
        <v>86</v>
      </c>
    </row>
    <row r="23" spans="1:9" ht="15.75" thickBot="1" x14ac:dyDescent="0.3"/>
    <row r="24" spans="1:9" x14ac:dyDescent="0.25">
      <c r="A24" s="37" t="s">
        <v>87</v>
      </c>
      <c r="B24" s="37" t="s">
        <v>88</v>
      </c>
      <c r="C24" s="37" t="s">
        <v>89</v>
      </c>
    </row>
    <row r="25" spans="1:9" x14ac:dyDescent="0.25">
      <c r="A25" s="35">
        <v>1</v>
      </c>
      <c r="B25" s="35">
        <v>215.4057507507508</v>
      </c>
      <c r="C25" s="35">
        <v>-41.155750750750798</v>
      </c>
      <c r="E25">
        <v>215.40379999999999</v>
      </c>
      <c r="F25">
        <v>-41.15379999999999</v>
      </c>
    </row>
    <row r="26" spans="1:9" x14ac:dyDescent="0.25">
      <c r="A26" s="35">
        <v>2</v>
      </c>
      <c r="B26" s="35">
        <v>220.71958086658091</v>
      </c>
      <c r="C26" s="35">
        <v>26.850419133419081</v>
      </c>
      <c r="E26">
        <v>220.7176</v>
      </c>
      <c r="F26">
        <v>26.852399999999989</v>
      </c>
    </row>
    <row r="27" spans="1:9" x14ac:dyDescent="0.25">
      <c r="A27" s="35">
        <v>3</v>
      </c>
      <c r="B27" s="35">
        <v>226.03341098241103</v>
      </c>
      <c r="C27" s="35">
        <v>9.3065890175889763</v>
      </c>
      <c r="E27">
        <v>226.03139999999999</v>
      </c>
      <c r="F27">
        <v>9.3086000000000126</v>
      </c>
    </row>
    <row r="28" spans="1:9" x14ac:dyDescent="0.25">
      <c r="A28" s="35">
        <v>4</v>
      </c>
      <c r="B28" s="35">
        <v>231.34724109824114</v>
      </c>
      <c r="C28" s="35">
        <v>73.522758901758863</v>
      </c>
      <c r="E28">
        <v>231.34520000000001</v>
      </c>
      <c r="F28">
        <v>73.524799999999999</v>
      </c>
    </row>
    <row r="29" spans="1:9" x14ac:dyDescent="0.25">
      <c r="A29" s="35">
        <v>5</v>
      </c>
      <c r="B29" s="35">
        <v>236.66107121407126</v>
      </c>
      <c r="C29" s="35">
        <v>8.7689287859287504</v>
      </c>
      <c r="E29">
        <v>236.65899999999999</v>
      </c>
      <c r="F29">
        <v>8.771000000000015</v>
      </c>
    </row>
    <row r="30" spans="1:9" x14ac:dyDescent="0.25">
      <c r="A30" s="35">
        <v>6</v>
      </c>
      <c r="B30" s="35">
        <v>241.97490132990137</v>
      </c>
      <c r="C30" s="35">
        <v>87.905098670098624</v>
      </c>
      <c r="E30">
        <v>241.97280000000001</v>
      </c>
      <c r="F30">
        <v>87.907199999999989</v>
      </c>
    </row>
    <row r="31" spans="1:9" x14ac:dyDescent="0.25">
      <c r="A31" s="35">
        <v>7</v>
      </c>
      <c r="B31" s="35">
        <v>247.28873144573151</v>
      </c>
      <c r="C31" s="35">
        <v>33.251268554268506</v>
      </c>
      <c r="E31">
        <v>247.28659999999999</v>
      </c>
      <c r="F31">
        <v>33.253400000000028</v>
      </c>
    </row>
    <row r="32" spans="1:9" x14ac:dyDescent="0.25">
      <c r="A32" s="35">
        <v>8</v>
      </c>
      <c r="B32" s="35">
        <v>252.60256156156163</v>
      </c>
      <c r="C32" s="35">
        <v>91.167438438438353</v>
      </c>
      <c r="E32">
        <v>252.60040000000001</v>
      </c>
      <c r="F32">
        <v>91.169599999999974</v>
      </c>
    </row>
    <row r="33" spans="1:6" x14ac:dyDescent="0.25">
      <c r="A33" s="35">
        <v>9</v>
      </c>
      <c r="B33" s="35">
        <v>257.91639167739174</v>
      </c>
      <c r="C33" s="35">
        <v>4.2836083226082451</v>
      </c>
      <c r="E33">
        <v>257.91419999999999</v>
      </c>
      <c r="F33">
        <v>4.2857999999999947</v>
      </c>
    </row>
    <row r="34" spans="1:6" x14ac:dyDescent="0.25">
      <c r="A34" s="35">
        <v>10</v>
      </c>
      <c r="B34" s="35">
        <v>263.23022179322186</v>
      </c>
      <c r="C34" s="35">
        <v>60.70977820677814</v>
      </c>
      <c r="E34">
        <v>263.22800000000001</v>
      </c>
      <c r="F34">
        <v>60.711999999999989</v>
      </c>
    </row>
    <row r="35" spans="1:6" x14ac:dyDescent="0.25">
      <c r="A35" s="35">
        <v>11</v>
      </c>
      <c r="B35" s="35">
        <v>268.54405190905197</v>
      </c>
      <c r="C35" s="35">
        <v>3.0859480909480226</v>
      </c>
      <c r="E35">
        <v>268.54180000000002</v>
      </c>
      <c r="F35">
        <v>3.0881999999999721</v>
      </c>
    </row>
    <row r="36" spans="1:6" x14ac:dyDescent="0.25">
      <c r="A36" s="35">
        <v>12</v>
      </c>
      <c r="B36" s="35">
        <v>273.85788202488209</v>
      </c>
      <c r="C36" s="35">
        <v>36.162117975117894</v>
      </c>
      <c r="E36">
        <v>273.85559999999998</v>
      </c>
      <c r="F36">
        <v>36.164400000000001</v>
      </c>
    </row>
    <row r="37" spans="1:6" x14ac:dyDescent="0.25">
      <c r="A37" s="35">
        <v>13</v>
      </c>
      <c r="B37" s="35">
        <v>279.1717121407122</v>
      </c>
      <c r="C37" s="35">
        <v>-53.921712140712202</v>
      </c>
      <c r="E37">
        <v>279.1694</v>
      </c>
      <c r="F37">
        <v>-53.919399999999996</v>
      </c>
    </row>
    <row r="38" spans="1:6" x14ac:dyDescent="0.25">
      <c r="A38" s="35">
        <v>14</v>
      </c>
      <c r="B38" s="35">
        <v>284.48554225654232</v>
      </c>
      <c r="C38" s="35">
        <v>-9.1055422565423214</v>
      </c>
    </row>
    <row r="39" spans="1:6" x14ac:dyDescent="0.25">
      <c r="A39" s="35">
        <v>15</v>
      </c>
      <c r="B39" s="35">
        <v>289.79937237237243</v>
      </c>
      <c r="C39" s="35">
        <v>-63.109372372372434</v>
      </c>
    </row>
    <row r="40" spans="1:6" x14ac:dyDescent="0.25">
      <c r="A40" s="35">
        <v>16</v>
      </c>
      <c r="B40" s="35">
        <v>295.11320248820255</v>
      </c>
      <c r="C40" s="35">
        <v>-31.923202488202548</v>
      </c>
    </row>
    <row r="41" spans="1:6" x14ac:dyDescent="0.25">
      <c r="A41" s="35">
        <v>17</v>
      </c>
      <c r="B41" s="35">
        <v>300.42703260403266</v>
      </c>
      <c r="C41" s="35">
        <v>-108.45703260403266</v>
      </c>
    </row>
    <row r="42" spans="1:6" x14ac:dyDescent="0.25">
      <c r="A42" s="35">
        <v>18</v>
      </c>
      <c r="B42" s="35">
        <v>305.74086271986278</v>
      </c>
      <c r="C42" s="35">
        <v>-62.070862719862788</v>
      </c>
    </row>
    <row r="43" spans="1:6" x14ac:dyDescent="0.25">
      <c r="A43" s="35">
        <v>19</v>
      </c>
      <c r="B43" s="35">
        <v>311.05469283569289</v>
      </c>
      <c r="C43" s="35">
        <v>-99.934692835692886</v>
      </c>
    </row>
    <row r="44" spans="1:6" x14ac:dyDescent="0.25">
      <c r="A44" s="35">
        <v>20</v>
      </c>
      <c r="B44" s="35">
        <v>316.368522951523</v>
      </c>
      <c r="C44" s="35">
        <v>-54.908522951523025</v>
      </c>
    </row>
    <row r="45" spans="1:6" x14ac:dyDescent="0.25">
      <c r="A45" s="35">
        <v>21</v>
      </c>
      <c r="B45" s="35">
        <v>321.68235306735312</v>
      </c>
      <c r="C45" s="35">
        <v>-113.24235306735312</v>
      </c>
    </row>
    <row r="46" spans="1:6" x14ac:dyDescent="0.25">
      <c r="A46" s="35">
        <v>22</v>
      </c>
      <c r="B46" s="35">
        <v>326.99618318318323</v>
      </c>
      <c r="C46" s="35">
        <v>-42.196183183183223</v>
      </c>
    </row>
    <row r="47" spans="1:6" x14ac:dyDescent="0.25">
      <c r="A47" s="35">
        <v>23</v>
      </c>
      <c r="B47" s="35">
        <v>332.31001329901335</v>
      </c>
      <c r="C47" s="35">
        <v>-71.000013299013347</v>
      </c>
    </row>
    <row r="48" spans="1:6" x14ac:dyDescent="0.25">
      <c r="A48" s="35">
        <v>24</v>
      </c>
      <c r="B48" s="35">
        <v>337.62384341484346</v>
      </c>
      <c r="C48" s="35">
        <v>0.55615658515654331</v>
      </c>
    </row>
    <row r="49" spans="1:3" x14ac:dyDescent="0.25">
      <c r="A49" s="35">
        <v>25</v>
      </c>
      <c r="B49" s="35">
        <v>342.93767353067358</v>
      </c>
      <c r="C49" s="35">
        <v>-66.687673530673578</v>
      </c>
    </row>
    <row r="50" spans="1:3" x14ac:dyDescent="0.25">
      <c r="A50" s="35">
        <v>26</v>
      </c>
      <c r="B50" s="35">
        <v>348.25150364650369</v>
      </c>
      <c r="C50" s="35">
        <v>30.758496353496298</v>
      </c>
    </row>
    <row r="51" spans="1:3" x14ac:dyDescent="0.25">
      <c r="A51" s="35">
        <v>27</v>
      </c>
      <c r="B51" s="35">
        <v>353.56533376233381</v>
      </c>
      <c r="C51" s="35">
        <v>-2.9853337623338234</v>
      </c>
    </row>
    <row r="52" spans="1:3" x14ac:dyDescent="0.25">
      <c r="A52" s="35">
        <v>28</v>
      </c>
      <c r="B52" s="35">
        <v>358.87916387816392</v>
      </c>
      <c r="C52" s="35">
        <v>79.420836121836089</v>
      </c>
    </row>
    <row r="53" spans="1:3" x14ac:dyDescent="0.25">
      <c r="A53" s="35">
        <v>29</v>
      </c>
      <c r="B53" s="35">
        <v>364.19299399399404</v>
      </c>
      <c r="C53" s="35">
        <v>-14.162993993994064</v>
      </c>
    </row>
    <row r="54" spans="1:3" x14ac:dyDescent="0.25">
      <c r="A54" s="35">
        <v>30</v>
      </c>
      <c r="B54" s="35">
        <v>369.50682410982415</v>
      </c>
      <c r="C54" s="35">
        <v>83.633175890175835</v>
      </c>
    </row>
    <row r="55" spans="1:3" x14ac:dyDescent="0.25">
      <c r="A55" s="35">
        <v>31</v>
      </c>
      <c r="B55" s="35">
        <v>374.82065422565427</v>
      </c>
      <c r="C55" s="35">
        <v>29.359345774345741</v>
      </c>
    </row>
    <row r="56" spans="1:3" x14ac:dyDescent="0.25">
      <c r="A56" s="35">
        <v>32</v>
      </c>
      <c r="B56" s="35">
        <v>380.13448434148438</v>
      </c>
      <c r="C56" s="35">
        <v>93.555515658515617</v>
      </c>
    </row>
    <row r="57" spans="1:3" x14ac:dyDescent="0.25">
      <c r="A57" s="35">
        <v>33</v>
      </c>
      <c r="B57" s="35">
        <v>385.4483144573145</v>
      </c>
      <c r="C57" s="35">
        <v>-22.478314457314468</v>
      </c>
    </row>
    <row r="58" spans="1:3" x14ac:dyDescent="0.25">
      <c r="A58" s="35">
        <v>34</v>
      </c>
      <c r="B58" s="35">
        <v>390.76214457314461</v>
      </c>
      <c r="C58" s="35">
        <v>68.577855426855365</v>
      </c>
    </row>
    <row r="59" spans="1:3" x14ac:dyDescent="0.25">
      <c r="A59" s="35">
        <v>35</v>
      </c>
      <c r="B59" s="35">
        <v>396.07597468897472</v>
      </c>
      <c r="C59" s="35">
        <v>-7.9659746889747112</v>
      </c>
    </row>
    <row r="60" spans="1:3" ht="15.75" thickBot="1" x14ac:dyDescent="0.3">
      <c r="A60" s="36">
        <v>36</v>
      </c>
      <c r="B60" s="36">
        <v>401.38980480480484</v>
      </c>
      <c r="C60" s="36">
        <v>44.430195195195154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Prod_Mov_Sim-3</vt:lpstr>
      <vt:lpstr>Prod_Mov_Sim-2</vt:lpstr>
      <vt:lpstr>Prod_Mov_Ponde-3</vt:lpstr>
      <vt:lpstr>Suavizacion Exponencial Simp</vt:lpstr>
      <vt:lpstr>Metodo de Holt</vt:lpstr>
      <vt:lpstr>Metodo de Winters</vt:lpstr>
      <vt:lpstr>Regresion Lineal</vt:lpstr>
      <vt:lpstr>Regresion Lineal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Rojas</dc:creator>
  <cp:lastModifiedBy>Eduardo Rojas</cp:lastModifiedBy>
  <dcterms:created xsi:type="dcterms:W3CDTF">2020-04-12T23:01:48Z</dcterms:created>
  <dcterms:modified xsi:type="dcterms:W3CDTF">2020-04-13T03:18:26Z</dcterms:modified>
</cp:coreProperties>
</file>