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M3" i="1" s="1"/>
  <c r="G4" i="1"/>
  <c r="M4" i="1" s="1"/>
  <c r="G5" i="1"/>
  <c r="M5" i="1" s="1"/>
  <c r="G6" i="1"/>
  <c r="M6" i="1" s="1"/>
  <c r="G7" i="1"/>
  <c r="M7" i="1" s="1"/>
  <c r="G8" i="1"/>
  <c r="M8" i="1" s="1"/>
  <c r="G9" i="1"/>
  <c r="M9" i="1" s="1"/>
  <c r="G10" i="1"/>
  <c r="M10" i="1" s="1"/>
  <c r="G11" i="1"/>
  <c r="M11" i="1" s="1"/>
  <c r="G12" i="1"/>
  <c r="M12" i="1" s="1"/>
  <c r="G13" i="1"/>
  <c r="M13" i="1" s="1"/>
  <c r="G2" i="1"/>
  <c r="M2" i="1" s="1"/>
  <c r="F4" i="1"/>
  <c r="J13" i="1"/>
  <c r="F13" i="1" s="1"/>
  <c r="I13" i="1"/>
  <c r="E13" i="1" s="1"/>
  <c r="J12" i="1"/>
  <c r="F12" i="1" s="1"/>
  <c r="I12" i="1"/>
  <c r="E12" i="1" s="1"/>
  <c r="J11" i="1"/>
  <c r="F11" i="1" s="1"/>
  <c r="I11" i="1"/>
  <c r="E11" i="1" s="1"/>
  <c r="J10" i="1"/>
  <c r="F10" i="1" s="1"/>
  <c r="I10" i="1"/>
  <c r="E10" i="1" s="1"/>
  <c r="J9" i="1"/>
  <c r="F9" i="1" s="1"/>
  <c r="I9" i="1"/>
  <c r="E9" i="1" s="1"/>
  <c r="J8" i="1"/>
  <c r="F8" i="1" s="1"/>
  <c r="I8" i="1"/>
  <c r="E8" i="1" s="1"/>
  <c r="J7" i="1"/>
  <c r="F7" i="1" s="1"/>
  <c r="I7" i="1"/>
  <c r="E7" i="1" s="1"/>
  <c r="J6" i="1"/>
  <c r="F6" i="1" s="1"/>
  <c r="I6" i="1"/>
  <c r="E6" i="1" s="1"/>
  <c r="J5" i="1"/>
  <c r="F5" i="1" s="1"/>
  <c r="I5" i="1"/>
  <c r="E5" i="1" s="1"/>
  <c r="J4" i="1"/>
  <c r="I4" i="1"/>
  <c r="E4" i="1" s="1"/>
  <c r="J3" i="1"/>
  <c r="F3" i="1" s="1"/>
  <c r="I3" i="1"/>
  <c r="E3" i="1" s="1"/>
  <c r="J2" i="1"/>
  <c r="F2" i="1" s="1"/>
  <c r="I2" i="1"/>
  <c r="E2" i="1" s="1"/>
  <c r="P8" i="1" l="1"/>
  <c r="O8" i="1"/>
  <c r="P12" i="1"/>
  <c r="O12" i="1"/>
  <c r="P3" i="1"/>
  <c r="O3" i="1"/>
  <c r="P5" i="1"/>
  <c r="O5" i="1"/>
  <c r="O7" i="1"/>
  <c r="P7" i="1"/>
  <c r="P9" i="1"/>
  <c r="O9" i="1"/>
  <c r="P11" i="1"/>
  <c r="O11" i="1"/>
  <c r="O13" i="1"/>
  <c r="P13" i="1"/>
  <c r="N2" i="1"/>
  <c r="L2" i="1"/>
  <c r="N4" i="1"/>
  <c r="L4" i="1"/>
  <c r="N6" i="1"/>
  <c r="L6" i="1"/>
  <c r="N8" i="1"/>
  <c r="L8" i="1"/>
  <c r="N10" i="1"/>
  <c r="L10" i="1"/>
  <c r="N12" i="1"/>
  <c r="L12" i="1"/>
  <c r="P2" i="1"/>
  <c r="O2" i="1"/>
  <c r="P6" i="1"/>
  <c r="O6" i="1"/>
  <c r="O10" i="1"/>
  <c r="P10" i="1"/>
  <c r="N3" i="1"/>
  <c r="L3" i="1"/>
  <c r="L5" i="1"/>
  <c r="N5" i="1"/>
  <c r="L7" i="1"/>
  <c r="N7" i="1"/>
  <c r="N9" i="1"/>
  <c r="L9" i="1"/>
  <c r="N11" i="1"/>
  <c r="L11" i="1"/>
  <c r="N13" i="1"/>
  <c r="L13" i="1"/>
  <c r="P4" i="1"/>
  <c r="O4" i="1"/>
</calcChain>
</file>

<file path=xl/sharedStrings.xml><?xml version="1.0" encoding="utf-8"?>
<sst xmlns="http://schemas.openxmlformats.org/spreadsheetml/2006/main" count="28" uniqueCount="28">
  <si>
    <t>柯得票率</t>
    <phoneticPr fontId="1" type="noConversion"/>
  </si>
  <si>
    <t>柯變異數</t>
    <phoneticPr fontId="1" type="noConversion"/>
  </si>
  <si>
    <t>10同意率</t>
    <phoneticPr fontId="1" type="noConversion"/>
  </si>
  <si>
    <t>10變異數</t>
    <phoneticPr fontId="1" type="noConversion"/>
  </si>
  <si>
    <t>大學以上比例</t>
    <phoneticPr fontId="1" type="noConversion"/>
  </si>
  <si>
    <t>age&gt;20</t>
    <phoneticPr fontId="1" type="noConversion"/>
  </si>
  <si>
    <t>age&gt;65</t>
    <phoneticPr fontId="1" type="noConversion"/>
  </si>
  <si>
    <t>age&gt;50</t>
    <phoneticPr fontId="1" type="noConversion"/>
  </si>
  <si>
    <t>educated</t>
    <phoneticPr fontId="1" type="noConversion"/>
  </si>
  <si>
    <t>松山</t>
    <phoneticPr fontId="1" type="noConversion"/>
  </si>
  <si>
    <t>信義</t>
    <phoneticPr fontId="1" type="noConversion"/>
  </si>
  <si>
    <t>大安</t>
    <phoneticPr fontId="1" type="noConversion"/>
  </si>
  <si>
    <t>中山</t>
    <phoneticPr fontId="1" type="noConversion"/>
  </si>
  <si>
    <t>中正</t>
    <phoneticPr fontId="1" type="noConversion"/>
  </si>
  <si>
    <t>大同</t>
    <phoneticPr fontId="1" type="noConversion"/>
  </si>
  <si>
    <t>萬華</t>
    <phoneticPr fontId="1" type="noConversion"/>
  </si>
  <si>
    <t>文山</t>
    <phoneticPr fontId="1" type="noConversion"/>
  </si>
  <si>
    <t>南港</t>
    <phoneticPr fontId="1" type="noConversion"/>
  </si>
  <si>
    <t>內湖</t>
    <phoneticPr fontId="1" type="noConversion"/>
  </si>
  <si>
    <t>士林</t>
    <phoneticPr fontId="1" type="noConversion"/>
  </si>
  <si>
    <t>北投</t>
    <phoneticPr fontId="1" type="noConversion"/>
  </si>
  <si>
    <t>50歲以上比例</t>
    <phoneticPr fontId="1" type="noConversion"/>
  </si>
  <si>
    <t>65歲以上比例</t>
    <phoneticPr fontId="1" type="noConversion"/>
  </si>
  <si>
    <t>65以上平方</t>
    <phoneticPr fontId="1" type="noConversion"/>
  </si>
  <si>
    <t>大學以上平方</t>
    <phoneticPr fontId="1" type="noConversion"/>
  </si>
  <si>
    <t>65以上大學以上</t>
    <phoneticPr fontId="1" type="noConversion"/>
  </si>
  <si>
    <t>50以上平方</t>
    <phoneticPr fontId="1" type="noConversion"/>
  </si>
  <si>
    <t>50以上大學以上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</si>
</sst>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ill="1" applyBorder="1"/>
    <xf numFmtId="0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J19" sqref="J19"/>
    </sheetView>
  </sheetViews>
  <sheetFormatPr defaultRowHeight="15.75" x14ac:dyDescent="0.25"/>
  <cols>
    <col min="1" max="1" width="11" customWidth="1"/>
    <col min="2" max="3" width="10.28515625" customWidth="1"/>
    <col min="4" max="4" width="10.42578125" customWidth="1"/>
    <col min="5" max="5" width="15.85546875" customWidth="1"/>
    <col min="6" max="6" width="16.85546875" customWidth="1"/>
    <col min="7" max="7" width="14.7109375" customWidth="1"/>
    <col min="13" max="13" width="12.85546875" customWidth="1"/>
    <col min="14" max="14" width="13.7109375" customWidth="1"/>
    <col min="15" max="15" width="15.5703125" customWidth="1"/>
    <col min="16" max="16" width="11.140625" customWidth="1"/>
    <col min="17" max="17" width="16.28515625" customWidth="1"/>
  </cols>
  <sheetData>
    <row r="1" spans="1:17" x14ac:dyDescent="0.25">
      <c r="A1" s="4" t="s">
        <v>0</v>
      </c>
      <c r="B1" s="3" t="s">
        <v>1</v>
      </c>
      <c r="C1" s="5" t="s">
        <v>2</v>
      </c>
      <c r="D1" s="5" t="s">
        <v>3</v>
      </c>
      <c r="E1" s="6" t="s">
        <v>22</v>
      </c>
      <c r="F1" s="6" t="s">
        <v>21</v>
      </c>
      <c r="G1" s="6" t="s">
        <v>4</v>
      </c>
      <c r="H1" t="s">
        <v>5</v>
      </c>
      <c r="I1" t="s">
        <v>6</v>
      </c>
      <c r="J1" t="s">
        <v>7</v>
      </c>
      <c r="K1" t="s">
        <v>8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7" x14ac:dyDescent="0.25">
      <c r="A2" s="1">
        <v>0.39600000000000002</v>
      </c>
      <c r="B2" s="1">
        <v>1.47E-3</v>
      </c>
      <c r="C2" s="1">
        <v>0.37269999999999998</v>
      </c>
      <c r="D2" s="1">
        <v>8.7799999999999998E-4</v>
      </c>
      <c r="E2">
        <f>I2/H2</f>
        <v>0.21918973522844079</v>
      </c>
      <c r="F2" s="5">
        <f>J2/H2</f>
        <v>0.48495965216980352</v>
      </c>
      <c r="G2">
        <f>K2/H2</f>
        <v>0.3449532721322322</v>
      </c>
      <c r="H2" s="1">
        <v>169278</v>
      </c>
      <c r="I2">
        <f>13485+8268+6217+4112+2968+1515+445+94</f>
        <v>37104</v>
      </c>
      <c r="J2">
        <f>15266+14949+14774+ 13485+8268+6217+4112+2968+1515+445+94</f>
        <v>82093</v>
      </c>
      <c r="K2">
        <v>58393</v>
      </c>
      <c r="L2">
        <f>E2^2</f>
        <v>4.8044140029513981E-2</v>
      </c>
      <c r="M2">
        <f>G2^2</f>
        <v>0.11899275995473385</v>
      </c>
      <c r="N2">
        <f>E2*G2</f>
        <v>7.5610216384848258E-2</v>
      </c>
      <c r="O2">
        <f>F2^2</f>
        <v>0.23518586423265683</v>
      </c>
      <c r="P2">
        <f>F2*G2</f>
        <v>0.16728841886808291</v>
      </c>
      <c r="Q2" t="s">
        <v>9</v>
      </c>
    </row>
    <row r="3" spans="1:17" x14ac:dyDescent="0.25">
      <c r="A3" s="1">
        <v>0.38940000000000002</v>
      </c>
      <c r="B3" s="1">
        <v>1.193E-3</v>
      </c>
      <c r="C3" s="1">
        <v>0.37419999999999998</v>
      </c>
      <c r="D3" s="1">
        <v>8.8800000000000001E-4</v>
      </c>
      <c r="E3">
        <f t="shared" ref="E3:E13" si="0">I3/H3</f>
        <v>0.21001974333662388</v>
      </c>
      <c r="F3" s="5">
        <f t="shared" ref="F3:F13" si="1">J3/H3</f>
        <v>0.47766272500052509</v>
      </c>
      <c r="G3">
        <f t="shared" ref="G3:G13" si="2">K3/H3</f>
        <v>0.30280292369410433</v>
      </c>
      <c r="H3" s="1">
        <v>190444</v>
      </c>
      <c r="I3">
        <f>14802+8758+6876+4306+3187+1567+435+66</f>
        <v>39997</v>
      </c>
      <c r="J3">
        <f>17021+17150+16800 +  14802+8758+6876+4306+3187+1567+435+66</f>
        <v>90968</v>
      </c>
      <c r="K3">
        <v>57667</v>
      </c>
      <c r="L3">
        <f t="shared" ref="L3:L13" si="3">E3^2</f>
        <v>4.4108292591181368E-2</v>
      </c>
      <c r="M3">
        <f t="shared" ref="M3:M13" si="4">G3^2</f>
        <v>9.1689610597697577E-2</v>
      </c>
      <c r="N3">
        <f t="shared" ref="N3:N13" si="5">E3*G3</f>
        <v>6.3594592315815102E-2</v>
      </c>
      <c r="O3">
        <f t="shared" ref="O3:O13" si="6">F3^2</f>
        <v>0.22816167885492725</v>
      </c>
      <c r="P3">
        <f>F3*G3</f>
        <v>0.14463766966985195</v>
      </c>
      <c r="Q3" t="s">
        <v>10</v>
      </c>
    </row>
    <row r="4" spans="1:17" x14ac:dyDescent="0.25">
      <c r="A4" s="1">
        <v>0.38529999999999998</v>
      </c>
      <c r="B4" s="1">
        <v>1.513E-3</v>
      </c>
      <c r="C4" s="1">
        <v>0.36159999999999998</v>
      </c>
      <c r="D4" s="1">
        <v>8.7299999999999997E-4</v>
      </c>
      <c r="E4">
        <f t="shared" si="0"/>
        <v>0.23526687644718874</v>
      </c>
      <c r="F4" s="5">
        <f t="shared" si="1"/>
        <v>0.50256684280314279</v>
      </c>
      <c r="G4">
        <f t="shared" si="2"/>
        <v>0.35568485424211838</v>
      </c>
      <c r="H4" s="1">
        <v>252645</v>
      </c>
      <c r="I4">
        <f>21280+12927+10046+6845+4922+2554+740+125</f>
        <v>59439</v>
      </c>
      <c r="J4">
        <f>22893+22172+22467  +  21280+12927+10046+6845+4922+2554+740+125</f>
        <v>126971</v>
      </c>
      <c r="K4">
        <v>89862</v>
      </c>
      <c r="L4">
        <f t="shared" si="3"/>
        <v>5.5350503153216775E-2</v>
      </c>
      <c r="M4">
        <f t="shared" si="4"/>
        <v>0.126511715537237</v>
      </c>
      <c r="N4">
        <f t="shared" si="5"/>
        <v>8.3680864657116799E-2</v>
      </c>
      <c r="O4">
        <f t="shared" si="6"/>
        <v>0.25257343148511885</v>
      </c>
      <c r="P4">
        <f>F4*G4</f>
        <v>0.17875541422935745</v>
      </c>
      <c r="Q4" t="s">
        <v>11</v>
      </c>
    </row>
    <row r="5" spans="1:17" x14ac:dyDescent="0.25">
      <c r="A5" s="1">
        <v>0.41549999999999998</v>
      </c>
      <c r="B5" s="2">
        <v>1.258E-3</v>
      </c>
      <c r="C5" s="1">
        <v>0.35589999999999999</v>
      </c>
      <c r="D5" s="1">
        <v>1.1980000000000001E-3</v>
      </c>
      <c r="E5">
        <f t="shared" si="0"/>
        <v>0.20153934449750957</v>
      </c>
      <c r="F5" s="5">
        <f t="shared" si="1"/>
        <v>0.4791901531145592</v>
      </c>
      <c r="G5">
        <f t="shared" si="2"/>
        <v>0.30486092606637016</v>
      </c>
      <c r="H5" s="1">
        <v>195148</v>
      </c>
      <c r="I5">
        <f>15119+8295+6626+4537+3064+1291+341+57</f>
        <v>39330</v>
      </c>
      <c r="J5">
        <f>18084+18224+17875 +  15119+8295+6626+4537+3064+1291+341+57</f>
        <v>93513</v>
      </c>
      <c r="K5">
        <v>59493</v>
      </c>
      <c r="L5">
        <f t="shared" si="3"/>
        <v>4.0618107380485838E-2</v>
      </c>
      <c r="M5">
        <f t="shared" si="4"/>
        <v>9.294018424204481E-2</v>
      </c>
      <c r="N5">
        <f t="shared" si="5"/>
        <v>6.1441471202319971E-2</v>
      </c>
      <c r="O5">
        <f t="shared" si="6"/>
        <v>0.2296232028419547</v>
      </c>
      <c r="P5">
        <f>F5*G5</f>
        <v>0.14608635384039023</v>
      </c>
      <c r="Q5" t="s">
        <v>12</v>
      </c>
    </row>
    <row r="6" spans="1:17" x14ac:dyDescent="0.25">
      <c r="A6" s="1">
        <v>0.41649999999999998</v>
      </c>
      <c r="B6" s="2">
        <v>1.1360000000000001E-3</v>
      </c>
      <c r="C6" s="1">
        <v>0.37280000000000002</v>
      </c>
      <c r="D6" s="1">
        <v>7.9900000000000001E-4</v>
      </c>
      <c r="E6">
        <f t="shared" si="0"/>
        <v>0.21325569793907648</v>
      </c>
      <c r="F6" s="5">
        <f t="shared" si="1"/>
        <v>0.47053596483023102</v>
      </c>
      <c r="G6">
        <f t="shared" si="2"/>
        <v>0.3207604527172388</v>
      </c>
      <c r="H6" s="1">
        <v>128292</v>
      </c>
      <c r="I6">
        <f>9708+5736+4634+3356+2359+1160+349+57</f>
        <v>27359</v>
      </c>
      <c r="J6">
        <f>11210+11123+10674  +  9708+5736+4634+3356+2359+1160+349+57</f>
        <v>60366</v>
      </c>
      <c r="K6">
        <v>41151</v>
      </c>
      <c r="L6">
        <f t="shared" si="3"/>
        <v>4.5477992703482628E-2</v>
      </c>
      <c r="M6">
        <f t="shared" si="4"/>
        <v>0.10288726802736799</v>
      </c>
      <c r="N6">
        <f t="shared" si="5"/>
        <v>6.8403994215468902E-2</v>
      </c>
      <c r="O6">
        <f t="shared" si="6"/>
        <v>0.2214040941987164</v>
      </c>
      <c r="P6">
        <f>F6*G6</f>
        <v>0.15092932909868764</v>
      </c>
      <c r="Q6" t="s">
        <v>13</v>
      </c>
    </row>
    <row r="7" spans="1:17" x14ac:dyDescent="0.25">
      <c r="A7" s="1">
        <v>0.45290000000000002</v>
      </c>
      <c r="B7" s="2">
        <v>6.9300000000000004E-4</v>
      </c>
      <c r="C7" s="1">
        <v>0.36630000000000001</v>
      </c>
      <c r="D7" s="1">
        <v>1.109E-3</v>
      </c>
      <c r="E7">
        <f t="shared" si="0"/>
        <v>0.20085164145522838</v>
      </c>
      <c r="F7" s="5">
        <f t="shared" si="1"/>
        <v>0.46297312122874384</v>
      </c>
      <c r="G7">
        <f t="shared" si="2"/>
        <v>0.25075076471080449</v>
      </c>
      <c r="H7" s="1">
        <v>107557</v>
      </c>
      <c r="I7">
        <f>7875+4474+4062+2848+1524+591+195+34</f>
        <v>21603</v>
      </c>
      <c r="J7">
        <f>9389+9516+9288    +  7875+4474+4062+2848+1524+591+195+34</f>
        <v>49796</v>
      </c>
      <c r="K7">
        <v>26970</v>
      </c>
      <c r="L7">
        <f t="shared" si="3"/>
        <v>4.0341381875259617E-2</v>
      </c>
      <c r="M7">
        <f t="shared" si="4"/>
        <v>6.2875946003053226E-2</v>
      </c>
      <c r="N7">
        <f t="shared" si="5"/>
        <v>5.0363702688318836E-2</v>
      </c>
      <c r="O7">
        <f t="shared" si="6"/>
        <v>0.21434411098028514</v>
      </c>
      <c r="P7">
        <f>F7*G7</f>
        <v>0.11609086418865551</v>
      </c>
      <c r="Q7" t="s">
        <v>14</v>
      </c>
    </row>
    <row r="8" spans="1:17" x14ac:dyDescent="0.25">
      <c r="A8" s="1">
        <v>0.41589999999999999</v>
      </c>
      <c r="B8" s="2">
        <v>2.49E-3</v>
      </c>
      <c r="C8" s="1">
        <v>0.36330000000000001</v>
      </c>
      <c r="D8" s="1">
        <v>1.4469999999999999E-3</v>
      </c>
      <c r="E8">
        <f t="shared" si="0"/>
        <v>0.21290086574807951</v>
      </c>
      <c r="F8" s="5">
        <f t="shared" si="1"/>
        <v>0.47987440556029753</v>
      </c>
      <c r="G8">
        <f t="shared" si="2"/>
        <v>0.22345445677356421</v>
      </c>
      <c r="H8" s="1">
        <v>164020</v>
      </c>
      <c r="I8">
        <f>12230+7113+6460+4432+3000+1307+318+60</f>
        <v>34920</v>
      </c>
      <c r="J8">
        <f>14568+14939+14282 +  12230+7113+6460+4432+3000+1307+318+60</f>
        <v>78709</v>
      </c>
      <c r="K8">
        <v>36651</v>
      </c>
      <c r="L8">
        <f t="shared" si="3"/>
        <v>4.5326778636281775E-2</v>
      </c>
      <c r="M8">
        <f t="shared" si="4"/>
        <v>4.9931894251968673E-2</v>
      </c>
      <c r="N8">
        <f t="shared" si="5"/>
        <v>4.7573647302358628E-2</v>
      </c>
      <c r="O8">
        <f t="shared" si="6"/>
        <v>0.23027944511184892</v>
      </c>
      <c r="P8">
        <f>F8*G8</f>
        <v>0.10723007461401332</v>
      </c>
      <c r="Q8" t="s">
        <v>15</v>
      </c>
    </row>
    <row r="9" spans="1:17" x14ac:dyDescent="0.25">
      <c r="A9" s="1">
        <v>0.38829999999999998</v>
      </c>
      <c r="B9" s="2">
        <v>8.4199999999999998E-4</v>
      </c>
      <c r="C9" s="1">
        <v>0.38219999999999998</v>
      </c>
      <c r="D9" s="1">
        <v>1.06E-3</v>
      </c>
      <c r="E9">
        <f t="shared" si="0"/>
        <v>0.1781559871661143</v>
      </c>
      <c r="F9" s="5">
        <f t="shared" si="1"/>
        <v>0.44579707848651695</v>
      </c>
      <c r="G9">
        <f t="shared" si="2"/>
        <v>0.29447077826337631</v>
      </c>
      <c r="H9" s="1">
        <v>227211</v>
      </c>
      <c r="I9">
        <f>14993+8524+6819+4464+3433+1705+461+80</f>
        <v>40479</v>
      </c>
      <c r="J9">
        <f>21916+20403+18492 +14993+8524+6819+4464+3433+1705+461+80</f>
        <v>101290</v>
      </c>
      <c r="K9">
        <v>66907</v>
      </c>
      <c r="L9">
        <f t="shared" si="3"/>
        <v>3.1739555763132685E-2</v>
      </c>
      <c r="M9">
        <f t="shared" si="4"/>
        <v>8.6713039251038543E-2</v>
      </c>
      <c r="N9">
        <f t="shared" si="5"/>
        <v>5.246173219308576E-2</v>
      </c>
      <c r="O9">
        <f t="shared" si="6"/>
        <v>0.19873503518711375</v>
      </c>
      <c r="P9">
        <f>F9*G9</f>
        <v>0.13127421264946409</v>
      </c>
      <c r="Q9" t="s">
        <v>16</v>
      </c>
    </row>
    <row r="10" spans="1:17" x14ac:dyDescent="0.25">
      <c r="A10" s="1">
        <v>0.43369999999999997</v>
      </c>
      <c r="B10" s="2">
        <v>1.9940000000000001E-3</v>
      </c>
      <c r="C10" s="1">
        <v>0.37490000000000001</v>
      </c>
      <c r="D10" s="1">
        <v>1.1349999999999999E-3</v>
      </c>
      <c r="E10">
        <f t="shared" si="0"/>
        <v>0.17235322401797717</v>
      </c>
      <c r="F10" s="5">
        <f t="shared" si="1"/>
        <v>0.42540747936844375</v>
      </c>
      <c r="G10">
        <f t="shared" si="2"/>
        <v>0.26211153306446072</v>
      </c>
      <c r="H10" s="1">
        <v>101907</v>
      </c>
      <c r="I10">
        <f>6758+3763+3114+1896+1297+583+137+16</f>
        <v>17564</v>
      </c>
      <c r="J10">
        <f>9072+8688+8028  + 6758+3763+3114+1896+1297+583+137+16</f>
        <v>43352</v>
      </c>
      <c r="K10">
        <v>26711</v>
      </c>
      <c r="L10">
        <f t="shared" si="3"/>
        <v>2.9705633829391023E-2</v>
      </c>
      <c r="M10">
        <f t="shared" si="4"/>
        <v>6.870245576540189E-2</v>
      </c>
      <c r="N10">
        <f t="shared" si="5"/>
        <v>4.5175767775954431E-2</v>
      </c>
      <c r="O10">
        <f t="shared" si="6"/>
        <v>0.18097152350261289</v>
      </c>
      <c r="P10">
        <f>F10*G10</f>
        <v>0.11150420659435074</v>
      </c>
      <c r="Q10" t="s">
        <v>17</v>
      </c>
    </row>
    <row r="11" spans="1:17" x14ac:dyDescent="0.25">
      <c r="A11" s="1">
        <v>0.437</v>
      </c>
      <c r="B11" s="2">
        <v>1.176E-3</v>
      </c>
      <c r="C11" s="1">
        <v>0.36549999999999999</v>
      </c>
      <c r="D11" s="1">
        <v>7.2400000000000003E-4</v>
      </c>
      <c r="E11">
        <f t="shared" si="0"/>
        <v>0.14215197784008377</v>
      </c>
      <c r="F11" s="5">
        <f t="shared" si="1"/>
        <v>0.42259652737898185</v>
      </c>
      <c r="G11">
        <f t="shared" si="2"/>
        <v>0.30494797824544811</v>
      </c>
      <c r="H11" s="1">
        <v>236824</v>
      </c>
      <c r="I11">
        <f>14143+6770+5172+3522+2578+1176+269+35</f>
        <v>33665</v>
      </c>
      <c r="J11">
        <f>22651+22999+20766+  14143+6770+5172+3522+2578+1176+269+35</f>
        <v>100081</v>
      </c>
      <c r="K11">
        <v>72219</v>
      </c>
      <c r="L11">
        <f t="shared" si="3"/>
        <v>2.0207184803847665E-2</v>
      </c>
      <c r="M11">
        <f t="shared" si="4"/>
        <v>9.2993269435986292E-2</v>
      </c>
      <c r="N11">
        <f t="shared" si="5"/>
        <v>4.3348958245925287E-2</v>
      </c>
      <c r="O11">
        <f t="shared" si="6"/>
        <v>0.17858782495277456</v>
      </c>
      <c r="P11">
        <f>F11*G11</f>
        <v>0.12886995663776768</v>
      </c>
      <c r="Q11" t="s">
        <v>18</v>
      </c>
    </row>
    <row r="12" spans="1:17" x14ac:dyDescent="0.25">
      <c r="A12" s="1">
        <v>0.41210000000000002</v>
      </c>
      <c r="B12" s="2">
        <v>1.609E-3</v>
      </c>
      <c r="C12" s="1">
        <v>0.36559999999999998</v>
      </c>
      <c r="D12" s="1">
        <v>1.498E-3</v>
      </c>
      <c r="E12">
        <f t="shared" si="0"/>
        <v>0.19875627444656693</v>
      </c>
      <c r="F12" s="5">
        <f t="shared" si="1"/>
        <v>0.46840655932918207</v>
      </c>
      <c r="G12">
        <f t="shared" si="2"/>
        <v>0.27593920299023378</v>
      </c>
      <c r="H12" s="1">
        <v>241854</v>
      </c>
      <c r="I12">
        <f>18223+10104+8443+5479+3693+1617+430+81</f>
        <v>48070</v>
      </c>
      <c r="J12">
        <f>21053+22034+22129  + 18223+10104+8443+5479+3693+1617+430+81</f>
        <v>113286</v>
      </c>
      <c r="K12">
        <v>66737</v>
      </c>
      <c r="L12">
        <f t="shared" si="3"/>
        <v>3.9504056631879038E-2</v>
      </c>
      <c r="M12">
        <f t="shared" si="4"/>
        <v>7.6142443746885446E-2</v>
      </c>
      <c r="N12">
        <f t="shared" si="5"/>
        <v>5.4844647960093848E-2</v>
      </c>
      <c r="O12">
        <f t="shared" si="6"/>
        <v>0.21940470482260258</v>
      </c>
      <c r="P12">
        <f>F12*G12</f>
        <v>0.12925173265669215</v>
      </c>
      <c r="Q12" t="s">
        <v>19</v>
      </c>
    </row>
    <row r="13" spans="1:17" x14ac:dyDescent="0.25">
      <c r="A13" s="1">
        <v>0.41799999999999998</v>
      </c>
      <c r="B13" s="2">
        <v>8.8500000000000004E-4</v>
      </c>
      <c r="C13" s="1">
        <v>0.36049999999999999</v>
      </c>
      <c r="D13" s="1">
        <v>1.062E-3</v>
      </c>
      <c r="E13">
        <f t="shared" si="0"/>
        <v>0.18591324736225087</v>
      </c>
      <c r="F13" s="5">
        <f t="shared" si="1"/>
        <v>0.44905509964830009</v>
      </c>
      <c r="G13">
        <f t="shared" si="2"/>
        <v>0.27091676436107853</v>
      </c>
      <c r="H13" s="1">
        <v>213250</v>
      </c>
      <c r="I13">
        <f>15079+8455+6923+4375+3021+1388+345+60</f>
        <v>39646</v>
      </c>
      <c r="J13">
        <f>18541+19091+18483  + 15079+8455+6923+4375+3021+1388+345+60</f>
        <v>95761</v>
      </c>
      <c r="K13">
        <v>57773</v>
      </c>
      <c r="L13">
        <f t="shared" si="3"/>
        <v>3.4563735544777478E-2</v>
      </c>
      <c r="M13">
        <f t="shared" si="4"/>
        <v>7.3395893211876145E-2</v>
      </c>
      <c r="N13">
        <f t="shared" si="5"/>
        <v>5.0367015427241826E-2</v>
      </c>
      <c r="O13">
        <f t="shared" si="6"/>
        <v>0.20165048252014472</v>
      </c>
      <c r="P13">
        <f>F13*G13</f>
        <v>0.12165655461655915</v>
      </c>
      <c r="Q1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2019-01-02T10:45:53Z</dcterms:modified>
</cp:coreProperties>
</file>