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8D3766C5-CEB1-4FAE-B96E-A17C515AE430}" xr6:coauthVersionLast="47" xr6:coauthVersionMax="47" xr10:uidLastSave="{00000000-0000-0000-0000-000000000000}"/>
  <bookViews>
    <workbookView xWindow="-120" yWindow="-120" windowWidth="29040" windowHeight="15990" activeTab="1" xr2:uid="{00000000-000D-0000-FFFF-FFFF00000000}"/>
  </bookViews>
  <sheets>
    <sheet name="Person" sheetId="1" r:id="rId1"/>
    <sheet name="Report" sheetId="3" r:id="rId2"/>
    <sheet name="Data" sheetId="2" r:id="rId3"/>
  </sheets>
  <definedNames>
    <definedName name="Lst_No">Table1[Registration Number]</definedName>
    <definedName name="Lst_Yillar">Data!$A$2:$A$5</definedName>
    <definedName name="_xlnm.Print_Area" localSheetId="1">Report!$I$3:$AE$52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3" i="1" l="1"/>
  <c r="AM13" i="1" s="1"/>
  <c r="AG13" i="1"/>
  <c r="AI13" i="1"/>
  <c r="AK13" i="1"/>
  <c r="K12" i="3"/>
  <c r="K8" i="3"/>
  <c r="K7" i="3"/>
  <c r="A31" i="3"/>
  <c r="C5" i="3"/>
  <c r="J47" i="3" s="1"/>
  <c r="A3" i="2"/>
  <c r="A2" i="2" s="1"/>
  <c r="C31" i="3" l="1" a="1"/>
  <c r="C31" i="3" s="1"/>
  <c r="B8" i="3" a="1"/>
  <c r="B8" i="3" s="1"/>
  <c r="C24" i="3" a="1"/>
  <c r="C24" i="3" s="1"/>
  <c r="B24" i="3" a="1"/>
  <c r="B24" i="3" s="1"/>
  <c r="B31" i="3" a="1"/>
  <c r="B31" i="3" s="1"/>
  <c r="C8" i="3" a="1"/>
  <c r="C8" i="3" s="1"/>
  <c r="AA38" i="3" s="1"/>
  <c r="A4" i="2"/>
  <c r="A5" i="2" s="1"/>
  <c r="AK8" i="1"/>
  <c r="AK6" i="1"/>
  <c r="AK5" i="1"/>
  <c r="AI12" i="1"/>
  <c r="AI11" i="1"/>
  <c r="AI10" i="1"/>
  <c r="AI8" i="1"/>
  <c r="AI7" i="1"/>
  <c r="AI5" i="1"/>
  <c r="AE11" i="1"/>
  <c r="AE8" i="1"/>
  <c r="AK10" i="1"/>
  <c r="AE9" i="1"/>
  <c r="AK7" i="1"/>
  <c r="AE6" i="1"/>
  <c r="AE10" i="1"/>
  <c r="AE7" i="1"/>
  <c r="AE5" i="1"/>
  <c r="AE12" i="1"/>
  <c r="AK11" i="1"/>
  <c r="AK12" i="1"/>
  <c r="AG12" i="1"/>
  <c r="AG11" i="1"/>
  <c r="AG10" i="1"/>
  <c r="AK9" i="1"/>
  <c r="AI9" i="1"/>
  <c r="AG9" i="1"/>
  <c r="AG8" i="1"/>
  <c r="AG7" i="1"/>
  <c r="AI6" i="1"/>
  <c r="AG6" i="1"/>
  <c r="AG5" i="1"/>
  <c r="AI4" i="1"/>
  <c r="AG4" i="1"/>
  <c r="AK4" i="1"/>
  <c r="AE4" i="1"/>
  <c r="AA30" i="3" l="1"/>
  <c r="B33" i="3"/>
  <c r="AB8" i="3" s="1"/>
  <c r="AM10" i="1"/>
  <c r="AM7" i="1"/>
  <c r="AM5" i="1"/>
  <c r="AM11" i="1"/>
  <c r="AM8" i="1"/>
  <c r="AM12" i="1"/>
  <c r="AM6" i="1"/>
  <c r="AM9" i="1"/>
  <c r="AM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<sst xmlns="http://schemas.openxmlformats.org/spreadsheetml/2006/main" count="111" uniqueCount="95">
  <si>
    <t>Registration Number</t>
  </si>
  <si>
    <t>Picture</t>
  </si>
  <si>
    <t>Name Surname</t>
  </si>
  <si>
    <t>Responsibility</t>
  </si>
  <si>
    <t>Notes</t>
  </si>
  <si>
    <t>Natalie Davis</t>
  </si>
  <si>
    <t>Austin Harrison</t>
  </si>
  <si>
    <t>Victoria Hayes</t>
  </si>
  <si>
    <t>Lucas Price</t>
  </si>
  <si>
    <t>Harper White</t>
  </si>
  <si>
    <t>Mason Wells</t>
  </si>
  <si>
    <t>Chloe Bryant</t>
  </si>
  <si>
    <t>Noah Sanchez</t>
  </si>
  <si>
    <t>Scarlett Collins</t>
  </si>
  <si>
    <t>Natalie has consistently demonstrated commendable performance. However, the recent dip in Q3 results is a concern that requires a thorough examination. To rectify this situation, she should carefully analyze customer feedback, reassess marketing strategies, and explore innovative approaches to gain a competitive edge.</t>
  </si>
  <si>
    <t>Austin's overall performance is noteworthy, yet the decline in Q4 results demands closer scrutiny. A comprehensive analysis is necessary to identify potential issues. Perhaps revisiting customer segmentation and implementing new marketing strategies could elevate his performance. Additionally, a focus on customer feedback to enhance satisfaction is crucial.</t>
  </si>
  <si>
    <t>Victoria consistently delivers strong performance, but the drop in Q4 performance is a focal point. To boost customer satisfaction and adapt to changing market dynamics, she should incorporate valuable feedback. Conducting a thorough competitive analysis and revising strategies accordingly will help navigate local market nuances.</t>
  </si>
  <si>
    <t>Lucas has exhibited commendable overall performance, but the decrease in Q4 performance warrants careful consideration. To enhance customer satisfaction and streamline operations, a review of operational processes is necessary. Additionally, adopting innovative approaches and quickly adapting to economic changes will fortify his competitive advantage.</t>
  </si>
  <si>
    <t>Harper's performance has been consistently strong, although the decline in Q4 performance requires attention. To address this, she should revisit operational processes, focusing on efficiency and customer satisfaction. Adapting strategies to economic changes and incorporating innovative approaches will contribute to sustained success.</t>
  </si>
  <si>
    <t>Mason's overall performance is commendable, but the dip in Q4 performance requires a closer look. To enhance customer satisfaction and market adaptability, he should prioritize customer feedback. A thorough analysis of local market dynamics and strategic revisions will ensure continued success.</t>
  </si>
  <si>
    <t>Chloe consistently demonstrates strong performance, but the decrease in Q4 performance merits examination. To fortify customer satisfaction and respond effectively to market changes, she should consider revising strategies. A detailed competitive analysis and strategic adjustments will position her for ongoing success.</t>
  </si>
  <si>
    <t>Noah has maintained a commendable overall performance, but the decline in Q4 performance requires focused attention. To elevate customer satisfaction and navigate regional dynamics, he should carefully consider customer feedback. Adapting strategies to economic changes and embracing innovative approaches will contribute to sustained success.</t>
  </si>
  <si>
    <t>Scarlett's overall performance is noteworthy, but the decrease in Q4 performance calls for careful analysis. To enhance customer satisfaction and market adaptability, she should prioritize customer feedback. A thorough examination of local market dynamics and strategic revisions will ensure continued success.</t>
  </si>
  <si>
    <t>JANUARY TARGET</t>
  </si>
  <si>
    <t>FEBRUARY TARGET</t>
  </si>
  <si>
    <t>MARCH  TARGET</t>
  </si>
  <si>
    <t>APRIL     TARGET</t>
  </si>
  <si>
    <t>MAY       TARGET</t>
  </si>
  <si>
    <t>JUNE       TARGET</t>
  </si>
  <si>
    <t>AUGUST TARGET</t>
  </si>
  <si>
    <t>SEPTEMBER TARGET</t>
  </si>
  <si>
    <t>OCTOBER TARGET</t>
  </si>
  <si>
    <t>NOVEMBER TARGET</t>
  </si>
  <si>
    <t>DECEMBER TARGET</t>
  </si>
  <si>
    <t>JULY        TARGET</t>
  </si>
  <si>
    <t>Q1            TARGET</t>
  </si>
  <si>
    <t>Q2              TARGET</t>
  </si>
  <si>
    <t>Q3               TARGET</t>
  </si>
  <si>
    <t>Q4               TARGET</t>
  </si>
  <si>
    <t>ANNUAL TARGET</t>
  </si>
  <si>
    <t>ANNUAL REALIZATION</t>
  </si>
  <si>
    <t>AUGUST REALIZATION</t>
  </si>
  <si>
    <t>JANUARY REALIZATION</t>
  </si>
  <si>
    <t>FEBRUARY REALIZATION</t>
  </si>
  <si>
    <t>MARCH  REALIZATION</t>
  </si>
  <si>
    <t>APRIL     REALIZATION</t>
  </si>
  <si>
    <t>MAY       REALIZATION</t>
  </si>
  <si>
    <t>JUNE       REALIZATION</t>
  </si>
  <si>
    <t>JULY        REALIZATION</t>
  </si>
  <si>
    <t>SEPTEMBER REALIZATION</t>
  </si>
  <si>
    <t>OCTOBER REALIZATION</t>
  </si>
  <si>
    <t>NOVEMBER REALIZATION</t>
  </si>
  <si>
    <t>DECEMBER REALIZATION</t>
  </si>
  <si>
    <t>Q1              REALIZATION</t>
  </si>
  <si>
    <t>Q2           REALIZATION</t>
  </si>
  <si>
    <t>Q3              REALIZATION</t>
  </si>
  <si>
    <t>Q4      REALIZATION</t>
  </si>
  <si>
    <t>Target</t>
  </si>
  <si>
    <t>R.Number</t>
  </si>
  <si>
    <t>FEBRUARY</t>
  </si>
  <si>
    <t>MARCH</t>
  </si>
  <si>
    <t>APRIL</t>
  </si>
  <si>
    <t>MAY</t>
  </si>
  <si>
    <t>JUNE</t>
  </si>
  <si>
    <t>JULY</t>
  </si>
  <si>
    <t>AUGUST</t>
  </si>
  <si>
    <t>SEPTEMBER</t>
  </si>
  <si>
    <t>OCTOBER</t>
  </si>
  <si>
    <t>NOVEMBER</t>
  </si>
  <si>
    <t>DECEMBER</t>
  </si>
  <si>
    <t>JANUARY</t>
  </si>
  <si>
    <t>Months</t>
  </si>
  <si>
    <t>Realizations</t>
  </si>
  <si>
    <t xml:space="preserve"> </t>
  </si>
  <si>
    <t>Quarter</t>
  </si>
  <si>
    <t>Q1</t>
  </si>
  <si>
    <t>Q2</t>
  </si>
  <si>
    <t>Q3</t>
  </si>
  <si>
    <t>Q4</t>
  </si>
  <si>
    <t>ANNUAL</t>
  </si>
  <si>
    <t>Preparation</t>
  </si>
  <si>
    <t>Asya Region</t>
  </si>
  <si>
    <t>Afrika Region</t>
  </si>
  <si>
    <t>Kuzey Amerika  Region</t>
  </si>
  <si>
    <t>Güney Amerika Region</t>
  </si>
  <si>
    <t>Avrupa Region</t>
  </si>
  <si>
    <t>Avustralya  Region</t>
  </si>
  <si>
    <t>Antarktika Region</t>
  </si>
  <si>
    <t>Grand Total</t>
  </si>
  <si>
    <t>Select Year:</t>
  </si>
  <si>
    <t>Overall Average</t>
  </si>
  <si>
    <t>Notes :</t>
  </si>
  <si>
    <t>fark</t>
  </si>
  <si>
    <t>Annual Difference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</si>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</sst>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5" formatCode="_-[$$-409]* #,##0_ ;_-[$$-409]* \-#,##0\ ;_-[$$-409]* &quot;-&quot;??_ ;_-@_ "/>
    <numFmt numFmtId="169" formatCode="\$#,###"/>
    <numFmt numFmtId="170" formatCode="\$\ \ #,###"/>
  </numFmts>
  <fonts count="26" x14ac:knownFonts="1">
    <font>
      <sz val="11"/>
      <color theme="1"/>
      <name val="Calibri"/>
      <family val="2"/>
      <scheme val="minor"/>
    </font>
    <font>
      <b/>
      <sz val="14"/>
      <color theme="0"/>
      <name val="Calibri"/>
      <family val="2"/>
      <charset val="162"/>
      <scheme val="minor"/>
    </font>
    <font>
      <b/>
      <sz val="16"/>
      <color theme="0"/>
      <name val="Calibri"/>
      <family val="2"/>
      <charset val="162"/>
      <scheme val="minor"/>
    </font>
    <font>
      <b/>
      <sz val="11"/>
      <color theme="0"/>
      <name val="Calibri"/>
      <family val="2"/>
      <charset val="162"/>
      <scheme val="minor"/>
    </font>
    <font>
      <b/>
      <sz val="16"/>
      <name val="Calibri"/>
      <family val="2"/>
      <charset val="162"/>
      <scheme val="minor"/>
    </font>
    <font>
      <sz val="11"/>
      <name val="Calibri"/>
      <family val="2"/>
      <charset val="162"/>
      <scheme val="minor"/>
    </font>
    <font>
      <sz val="12"/>
      <name val="Calibri"/>
      <family val="2"/>
      <charset val="162"/>
      <scheme val="minor"/>
    </font>
    <font>
      <b/>
      <sz val="11"/>
      <name val="Calibri"/>
      <family val="2"/>
      <charset val="162"/>
      <scheme val="minor"/>
    </font>
    <font>
      <sz val="8"/>
      <name val="Calibri"/>
      <family val="2"/>
      <scheme val="minor"/>
    </font>
    <font>
      <sz val="11"/>
      <color theme="1"/>
      <name val="Calibri"/>
      <family val="2"/>
      <scheme val="minor"/>
    </font>
    <font>
      <b/>
      <sz val="14"/>
      <color theme="1"/>
      <name val="Calibri"/>
      <family val="2"/>
      <charset val="162"/>
      <scheme val="minor"/>
    </font>
    <font>
      <b/>
      <sz val="14"/>
      <color theme="1" tint="0.249977111117893"/>
      <name val="Calibri"/>
      <family val="2"/>
      <charset val="162"/>
      <scheme val="minor"/>
    </font>
    <font>
      <sz val="20"/>
      <color theme="1"/>
      <name val="Segoe UI Black"/>
      <family val="2"/>
      <charset val="162"/>
    </font>
    <font>
      <b/>
      <sz val="20"/>
      <color theme="1"/>
      <name val="Segoe UI Black"/>
      <family val="2"/>
      <charset val="162"/>
    </font>
    <font>
      <sz val="16"/>
      <color theme="1"/>
      <name val="Segoe UI Black"/>
      <family val="2"/>
      <charset val="162"/>
    </font>
    <font>
      <b/>
      <sz val="16"/>
      <color theme="1"/>
      <name val="Calibri"/>
      <family val="2"/>
      <charset val="162"/>
      <scheme val="minor"/>
    </font>
    <font>
      <sz val="11"/>
      <color theme="0"/>
      <name val="Calibri"/>
      <family val="2"/>
      <scheme val="minor"/>
    </font>
    <font>
      <sz val="36"/>
      <color theme="0"/>
      <name val="Arial"/>
      <family val="2"/>
      <charset val="162"/>
    </font>
    <font>
      <b/>
      <sz val="20"/>
      <name val="Calibri"/>
      <family val="2"/>
      <scheme val="minor"/>
    </font>
    <font>
      <sz val="11"/>
      <name val="Calibri"/>
      <family val="2"/>
      <scheme val="minor"/>
    </font>
    <font>
      <sz val="11"/>
      <name val="Tahoma"/>
      <family val="2"/>
      <charset val="162"/>
    </font>
    <font>
      <sz val="16"/>
      <name val="Calibri"/>
      <family val="2"/>
      <scheme val="minor"/>
    </font>
    <font>
      <sz val="20"/>
      <name val="Arial"/>
      <family val="2"/>
      <charset val="162"/>
    </font>
    <font>
      <sz val="20"/>
      <color theme="0"/>
      <name val="Segoe UI Black"/>
      <family val="2"/>
      <charset val="162"/>
    </font>
    <font>
      <sz val="18"/>
      <color theme="0"/>
      <name val="Segoe UI Black"/>
      <family val="2"/>
      <charset val="162"/>
    </font>
    <font>
      <b/>
      <sz val="12"/>
      <color theme="0"/>
      <name val="Segoe UI Black"/>
      <family val="2"/>
      <charset val="162"/>
    </font>
  </fonts>
  <fills count="11">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theme="0"/>
        <bgColor indexed="64"/>
      </patternFill>
    </fill>
  </fills>
  <borders count="25">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1" tint="0.34998626667073579"/>
      </left>
      <right/>
      <top style="medium">
        <color theme="1" tint="0.34998626667073579"/>
      </top>
      <bottom/>
      <diagonal/>
    </border>
    <border>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bottom style="medium">
        <color theme="1" tint="0.34998626667073579"/>
      </bottom>
      <diagonal/>
    </border>
    <border>
      <left/>
      <right style="medium">
        <color theme="1" tint="0.34998626667073579"/>
      </right>
      <top/>
      <bottom style="medium">
        <color theme="1" tint="0.3499862666707357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9" fillId="0" borderId="0" applyFont="0" applyFill="0" applyBorder="0" applyAlignment="0" applyProtection="0"/>
    <xf numFmtId="9" fontId="9" fillId="0" borderId="0" applyFont="0" applyFill="0" applyBorder="0" applyAlignment="0" applyProtection="0"/>
  </cellStyleXfs>
  <cellXfs count="71">
    <xf numFmtId="0" fontId="0" fillId="0" borderId="0" xfId="0"/>
    <xf numFmtId="0" fontId="0" fillId="0" borderId="0" xfId="0" applyAlignment="1">
      <alignment horizontal="center" vertical="center"/>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7" fillId="3" borderId="0" xfId="0" applyFont="1" applyFill="1" applyAlignment="1">
      <alignment horizontal="center" vertical="center" wrapText="1"/>
    </xf>
    <xf numFmtId="0" fontId="7" fillId="5" borderId="0" xfId="0" applyFont="1" applyFill="1" applyAlignment="1">
      <alignment horizontal="center" vertical="center" wrapText="1"/>
    </xf>
    <xf numFmtId="0" fontId="7" fillId="6" borderId="0" xfId="0" applyFont="1" applyFill="1" applyAlignment="1">
      <alignment horizontal="center" vertical="center" wrapText="1"/>
    </xf>
    <xf numFmtId="0" fontId="3" fillId="2" borderId="0" xfId="0" applyFont="1" applyFill="1" applyAlignment="1">
      <alignment horizontal="center" vertical="center" wrapText="1"/>
    </xf>
    <xf numFmtId="0" fontId="7" fillId="8" borderId="0" xfId="0" applyFont="1" applyFill="1" applyAlignment="1">
      <alignment horizontal="center" vertical="center" wrapText="1"/>
    </xf>
    <xf numFmtId="0" fontId="3" fillId="9" borderId="0" xfId="0" applyFont="1" applyFill="1" applyAlignment="1">
      <alignment horizontal="center" vertical="center" wrapText="1"/>
    </xf>
    <xf numFmtId="0" fontId="12" fillId="0" borderId="0" xfId="0" applyFont="1"/>
    <xf numFmtId="0" fontId="13" fillId="0" borderId="0" xfId="0" applyFont="1"/>
    <xf numFmtId="0" fontId="14" fillId="0" borderId="0" xfId="0" applyFont="1" applyAlignment="1">
      <alignment horizontal="center" vertical="center"/>
    </xf>
    <xf numFmtId="0" fontId="15" fillId="0" borderId="0" xfId="0" applyFont="1" applyAlignment="1">
      <alignment horizontal="center" vertical="center"/>
    </xf>
    <xf numFmtId="0" fontId="16" fillId="7" borderId="0" xfId="0" applyFont="1" applyFill="1"/>
    <xf numFmtId="0" fontId="16" fillId="4" borderId="0" xfId="0" applyFont="1" applyFill="1"/>
    <xf numFmtId="0" fontId="18" fillId="7" borderId="0" xfId="0" applyFont="1" applyFill="1"/>
    <xf numFmtId="0" fontId="19" fillId="7" borderId="0" xfId="0" applyFont="1" applyFill="1"/>
    <xf numFmtId="0" fontId="16" fillId="7" borderId="2" xfId="0" applyFont="1" applyFill="1" applyBorder="1"/>
    <xf numFmtId="0" fontId="16" fillId="7" borderId="3" xfId="0" applyFont="1" applyFill="1" applyBorder="1"/>
    <xf numFmtId="0" fontId="16" fillId="7" borderId="4" xfId="0" applyFont="1" applyFill="1" applyBorder="1"/>
    <xf numFmtId="0" fontId="16" fillId="7" borderId="5" xfId="0" applyFont="1" applyFill="1" applyBorder="1"/>
    <xf numFmtId="0" fontId="16" fillId="7" borderId="6" xfId="0" applyFont="1" applyFill="1" applyBorder="1"/>
    <xf numFmtId="0" fontId="1" fillId="4" borderId="0" xfId="0" applyFont="1" applyFill="1"/>
    <xf numFmtId="0" fontId="17" fillId="4" borderId="0" xfId="0" applyFont="1" applyFill="1"/>
    <xf numFmtId="0" fontId="16" fillId="4" borderId="7" xfId="0" applyFont="1" applyFill="1" applyBorder="1"/>
    <xf numFmtId="0" fontId="16" fillId="4" borderId="8" xfId="0" applyFont="1" applyFill="1" applyBorder="1"/>
    <xf numFmtId="0" fontId="16" fillId="4" borderId="9" xfId="0" applyFont="1" applyFill="1" applyBorder="1"/>
    <xf numFmtId="0" fontId="16" fillId="4" borderId="6" xfId="0" applyFont="1" applyFill="1" applyBorder="1"/>
    <xf numFmtId="0" fontId="20" fillId="7" borderId="1" xfId="0" applyFont="1" applyFill="1" applyBorder="1"/>
    <xf numFmtId="0" fontId="20" fillId="7" borderId="0" xfId="0" applyFont="1" applyFill="1"/>
    <xf numFmtId="0" fontId="16" fillId="7" borderId="10" xfId="0" applyFont="1" applyFill="1" applyBorder="1"/>
    <xf numFmtId="0" fontId="16" fillId="7" borderId="12" xfId="0" applyFont="1" applyFill="1" applyBorder="1"/>
    <xf numFmtId="0" fontId="16" fillId="7" borderId="13" xfId="0" applyFont="1" applyFill="1" applyBorder="1"/>
    <xf numFmtId="0" fontId="16" fillId="7" borderId="14" xfId="0" applyFont="1" applyFill="1" applyBorder="1"/>
    <xf numFmtId="0" fontId="16" fillId="7" borderId="15" xfId="0" applyFont="1" applyFill="1" applyBorder="1"/>
    <xf numFmtId="0" fontId="16" fillId="7" borderId="16" xfId="0" applyFont="1" applyFill="1" applyBorder="1"/>
    <xf numFmtId="0" fontId="16" fillId="7" borderId="17" xfId="0" applyFont="1" applyFill="1" applyBorder="1"/>
    <xf numFmtId="165" fontId="20" fillId="7" borderId="0" xfId="0" applyNumberFormat="1" applyFont="1" applyFill="1"/>
    <xf numFmtId="165" fontId="20" fillId="7" borderId="1" xfId="0" applyNumberFormat="1" applyFont="1" applyFill="1" applyBorder="1"/>
    <xf numFmtId="0" fontId="16" fillId="7" borderId="11" xfId="0" applyFont="1" applyFill="1" applyBorder="1" applyAlignment="1">
      <alignment horizontal="center"/>
    </xf>
    <xf numFmtId="0" fontId="16" fillId="7" borderId="0" xfId="0" applyFont="1" applyFill="1" applyAlignment="1">
      <alignment horizontal="center"/>
    </xf>
    <xf numFmtId="0" fontId="16" fillId="7" borderId="0" xfId="0" applyFont="1" applyFill="1" applyBorder="1"/>
    <xf numFmtId="0" fontId="19" fillId="10" borderId="18" xfId="0" applyFont="1" applyFill="1" applyBorder="1"/>
    <xf numFmtId="0" fontId="16" fillId="10" borderId="19" xfId="0" applyFont="1" applyFill="1" applyBorder="1"/>
    <xf numFmtId="0" fontId="16" fillId="10" borderId="20" xfId="0" applyFont="1" applyFill="1" applyBorder="1"/>
    <xf numFmtId="0" fontId="19" fillId="10" borderId="21" xfId="0" applyFont="1" applyFill="1" applyBorder="1"/>
    <xf numFmtId="0" fontId="16" fillId="10" borderId="0" xfId="0" applyFont="1" applyFill="1" applyBorder="1"/>
    <xf numFmtId="0" fontId="16" fillId="10" borderId="22" xfId="0" applyFont="1" applyFill="1" applyBorder="1"/>
    <xf numFmtId="0" fontId="19" fillId="10" borderId="23" xfId="0" applyFont="1" applyFill="1" applyBorder="1"/>
    <xf numFmtId="0" fontId="16" fillId="10" borderId="1" xfId="0" applyFont="1" applyFill="1" applyBorder="1"/>
    <xf numFmtId="0" fontId="16" fillId="10" borderId="24" xfId="0" applyFont="1" applyFill="1" applyBorder="1"/>
    <xf numFmtId="0" fontId="21" fillId="10" borderId="0" xfId="0" applyFont="1" applyFill="1" applyBorder="1" applyAlignment="1">
      <alignment horizontal="center" vertical="center"/>
    </xf>
    <xf numFmtId="169" fontId="22" fillId="10" borderId="0" xfId="0" applyNumberFormat="1" applyFont="1" applyFill="1" applyBorder="1" applyAlignment="1">
      <alignment horizontal="center" vertical="center"/>
    </xf>
    <xf numFmtId="170" fontId="20" fillId="7" borderId="0" xfId="0" applyNumberFormat="1" applyFont="1" applyFill="1"/>
    <xf numFmtId="170" fontId="20" fillId="7" borderId="0" xfId="1" applyNumberFormat="1" applyFont="1" applyFill="1"/>
    <xf numFmtId="170" fontId="10" fillId="0" borderId="0" xfId="2" applyNumberFormat="1" applyFont="1" applyAlignment="1">
      <alignment horizontal="center" vertical="center"/>
    </xf>
    <xf numFmtId="170" fontId="11" fillId="7" borderId="0" xfId="2" applyNumberFormat="1" applyFont="1" applyFill="1" applyAlignment="1">
      <alignment horizontal="center" vertical="center"/>
    </xf>
    <xf numFmtId="0" fontId="16" fillId="4" borderId="0" xfId="0" applyFont="1" applyFill="1" applyBorder="1"/>
    <xf numFmtId="0" fontId="19" fillId="7" borderId="0" xfId="0" applyFont="1" applyFill="1" applyBorder="1" applyAlignment="1">
      <alignment horizontal="center" vertical="center" wrapText="1"/>
    </xf>
    <xf numFmtId="170" fontId="19" fillId="7" borderId="0" xfId="0" applyNumberFormat="1" applyFont="1" applyFill="1"/>
    <xf numFmtId="0" fontId="24" fillId="4" borderId="0" xfId="0" applyFont="1" applyFill="1" applyAlignment="1">
      <alignment horizontal="center"/>
    </xf>
    <xf numFmtId="0" fontId="25" fillId="4" borderId="0" xfId="0" applyFont="1" applyFill="1"/>
    <xf numFmtId="170" fontId="23" fillId="4" borderId="0" xfId="0" applyNumberFormat="1" applyFont="1" applyFill="1" applyAlignment="1">
      <alignment horizontal="right" vertical="center"/>
    </xf>
    <xf numFmtId="0" fontId="21" fillId="7" borderId="0" xfId="0" applyFont="1" applyFill="1" applyBorder="1" applyAlignment="1">
      <alignment horizontal="center"/>
    </xf>
    <xf numFmtId="0" fontId="19" fillId="7" borderId="0" xfId="0" applyFont="1" applyFill="1" applyBorder="1" applyAlignment="1">
      <alignment vertical="center" wrapText="1"/>
    </xf>
    <xf numFmtId="0" fontId="25" fillId="4" borderId="0" xfId="0" applyFont="1" applyFill="1" applyAlignment="1">
      <alignment horizontal="center" vertical="center"/>
    </xf>
  </cellXfs>
  <cellStyles count="3">
    <cellStyle name="Comma" xfId="1" builtinId="3"/>
    <cellStyle name="Normal" xfId="0" builtinId="0"/>
    <cellStyle name="Percent" xfId="2" builtinId="5"/>
  </cellStyles>
  <dxfs count="48">
    <dxf>
      <font>
        <color theme="9" tint="0.59996337778862885"/>
      </font>
    </dxf>
    <dxf>
      <font>
        <color rgb="FF00B050"/>
      </font>
    </dxf>
    <dxf>
      <font>
        <color rgb="FF00B050"/>
      </font>
    </dxf>
    <dxf>
      <font>
        <color rgb="FFFF0000"/>
      </font>
    </dxf>
    <dxf>
      <font>
        <color rgb="FFFF0000"/>
      </font>
    </dxf>
    <dxf>
      <font>
        <color rgb="FFFF0000"/>
      </font>
    </dxf>
    <dxf>
      <font>
        <color rgb="FFC00000"/>
      </font>
    </dxf>
    <dxf>
      <font>
        <b/>
        <i val="0"/>
        <strike val="0"/>
        <condense val="0"/>
        <extend val="0"/>
        <outline val="0"/>
        <shadow val="0"/>
        <u val="none"/>
        <vertAlign val="baseline"/>
        <sz val="14"/>
        <color theme="1" tint="0.249977111117893"/>
        <name val="Calibri"/>
        <family val="2"/>
        <charset val="162"/>
        <scheme val="minor"/>
      </font>
      <numFmt numFmtId="170" formatCode="\$\ \ #,###"/>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tint="0.249977111117893"/>
        <name val="Calibri"/>
        <family val="2"/>
        <charset val="162"/>
        <scheme val="minor"/>
      </font>
      <numFmt numFmtId="170" formatCode="\$\ \ #,###"/>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tint="0.249977111117893"/>
        <name val="Calibri"/>
        <family val="2"/>
        <charset val="162"/>
        <scheme val="minor"/>
      </font>
      <numFmt numFmtId="170" formatCode="\$\ \ #,###"/>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tint="0.249977111117893"/>
        <name val="Calibri"/>
        <family val="2"/>
        <charset val="162"/>
        <scheme val="minor"/>
      </font>
      <numFmt numFmtId="170" formatCode="\$\ \ #,###"/>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tint="0.249977111117893"/>
        <name val="Calibri"/>
        <family val="2"/>
        <charset val="162"/>
        <scheme val="minor"/>
      </font>
      <numFmt numFmtId="170" formatCode="\$\ \ #,###"/>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i val="0"/>
        <strike val="0"/>
        <condense val="0"/>
        <extend val="0"/>
        <outline val="0"/>
        <shadow val="0"/>
        <u val="none"/>
        <vertAlign val="baseline"/>
        <sz val="14"/>
        <color theme="1"/>
        <name val="Calibri"/>
        <family val="2"/>
        <charset val="162"/>
        <scheme val="minor"/>
      </font>
      <numFmt numFmtId="170" formatCode="\$\ \ #,###"/>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charset val="162"/>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family val="2"/>
        <charset val="162"/>
        <scheme val="minor"/>
      </font>
      <alignment horizontal="center" vertical="center" textRotation="0" wrapText="0" indent="0" justifyLastLine="0" shrinkToFit="0" readingOrder="0"/>
    </dxf>
    <dxf>
      <font>
        <b/>
        <i val="0"/>
        <strike val="0"/>
        <condense val="0"/>
        <extend val="0"/>
        <outline val="0"/>
        <shadow val="0"/>
        <u val="none"/>
        <vertAlign val="baseline"/>
        <sz val="16"/>
        <color auto="1"/>
        <name val="Calibri"/>
        <family val="2"/>
        <charset val="162"/>
        <scheme val="minor"/>
      </font>
      <alignment horizontal="center"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6"/>
        <color theme="1"/>
        <name val="Segoe UI Black"/>
        <family val="2"/>
        <charset val="162"/>
        <scheme val="none"/>
      </font>
      <alignment horizontal="center" vertical="center" textRotation="0" wrapText="0" indent="0" justifyLastLine="0" shrinkToFit="0" readingOrder="0"/>
    </dxf>
    <dxf>
      <font>
        <b/>
        <i val="0"/>
        <strike val="0"/>
        <condense val="0"/>
        <extend val="0"/>
        <outline val="0"/>
        <shadow val="0"/>
        <u val="none"/>
        <vertAlign val="baseline"/>
        <sz val="14"/>
        <color theme="1" tint="0.249977111117893"/>
        <name val="Calibri"/>
        <family val="2"/>
        <charset val="162"/>
        <scheme val="minor"/>
      </font>
      <fill>
        <patternFill patternType="solid">
          <fgColor indexed="64"/>
          <bgColor theme="0" tint="-0.14999847407452621"/>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162"/>
        <scheme val="minor"/>
      </font>
      <fill>
        <patternFill patternType="solid">
          <fgColor indexed="64"/>
          <bgColor theme="9" tint="-0.249977111117893"/>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Report!$B$23</c:f>
              <c:strCache>
                <c:ptCount val="1"/>
                <c:pt idx="0">
                  <c:v> Target </c:v>
                </c:pt>
              </c:strCache>
            </c:strRef>
          </c:tx>
          <c:spPr>
            <a:solidFill>
              <a:schemeClr val="accent1"/>
            </a:solidFill>
            <a:ln>
              <a:noFill/>
            </a:ln>
            <a:effectLst/>
          </c:spPr>
          <c:invertIfNegative val="0"/>
          <c:dLbls>
            <c:dLbl>
              <c:idx val="0"/>
              <c:layout>
                <c:manualLayout>
                  <c:x val="-9.8678025258466494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FE-4F28-9545-4316F44B0B1C}"/>
                </c:ext>
              </c:extLst>
            </c:dLbl>
            <c:dLbl>
              <c:idx val="1"/>
              <c:layout>
                <c:manualLayout>
                  <c:x val="-1.776204454652397E-2"/>
                  <c:y val="5.234812243360238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FE-4F28-9545-4316F44B0B1C}"/>
                </c:ext>
              </c:extLst>
            </c:dLbl>
            <c:dLbl>
              <c:idx val="2"/>
              <c:layout>
                <c:manualLayout>
                  <c:x val="-1.776204454652397E-2"/>
                  <c:y val="5.234812243360238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EFE-4F28-9545-4316F44B0B1C}"/>
                </c:ext>
              </c:extLst>
            </c:dLbl>
            <c:dLbl>
              <c:idx val="3"/>
              <c:layout>
                <c:manualLayout>
                  <c:x val="-2.170916555686277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EFE-4F28-9545-4316F44B0B1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Report!$A$24:$A$27</c:f>
              <c:strCache>
                <c:ptCount val="4"/>
                <c:pt idx="0">
                  <c:v>Q1</c:v>
                </c:pt>
                <c:pt idx="1">
                  <c:v>Q2</c:v>
                </c:pt>
                <c:pt idx="2">
                  <c:v>Q3</c:v>
                </c:pt>
                <c:pt idx="3">
                  <c:v>Q4</c:v>
                </c:pt>
              </c:strCache>
            </c:strRef>
          </c:cat>
          <c:val>
            <c:numRef>
              <c:f>Report!$B$24:$B$27</c:f>
              <c:numCache>
                <c:formatCode>\$\ \ #,###</c:formatCode>
                <c:ptCount val="4"/>
                <c:pt idx="0">
                  <c:v>4423</c:v>
                </c:pt>
                <c:pt idx="1">
                  <c:v>4316</c:v>
                </c:pt>
                <c:pt idx="2">
                  <c:v>4289</c:v>
                </c:pt>
                <c:pt idx="3">
                  <c:v>4289</c:v>
                </c:pt>
              </c:numCache>
            </c:numRef>
          </c:val>
          <c:extLst>
            <c:ext xmlns:c16="http://schemas.microsoft.com/office/drawing/2014/chart" uri="{C3380CC4-5D6E-409C-BE32-E72D297353CC}">
              <c16:uniqueId val="{00000000-2EFE-4F28-9545-4316F44B0B1C}"/>
            </c:ext>
          </c:extLst>
        </c:ser>
        <c:ser>
          <c:idx val="1"/>
          <c:order val="1"/>
          <c:tx>
            <c:strRef>
              <c:f>Report!$C$23</c:f>
              <c:strCache>
                <c:ptCount val="1"/>
                <c:pt idx="0">
                  <c:v> Realizations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Report!$A$24:$A$27</c:f>
              <c:strCache>
                <c:ptCount val="4"/>
                <c:pt idx="0">
                  <c:v>Q1</c:v>
                </c:pt>
                <c:pt idx="1">
                  <c:v>Q2</c:v>
                </c:pt>
                <c:pt idx="2">
                  <c:v>Q3</c:v>
                </c:pt>
                <c:pt idx="3">
                  <c:v>Q4</c:v>
                </c:pt>
              </c:strCache>
            </c:strRef>
          </c:cat>
          <c:val>
            <c:numRef>
              <c:f>Report!$C$24:$C$27</c:f>
              <c:numCache>
                <c:formatCode>\$\ \ #,###</c:formatCode>
                <c:ptCount val="4"/>
                <c:pt idx="0">
                  <c:v>12554</c:v>
                </c:pt>
                <c:pt idx="1">
                  <c:v>11672</c:v>
                </c:pt>
                <c:pt idx="2">
                  <c:v>11960</c:v>
                </c:pt>
                <c:pt idx="3">
                  <c:v>16705</c:v>
                </c:pt>
              </c:numCache>
            </c:numRef>
          </c:val>
          <c:extLst>
            <c:ext xmlns:c16="http://schemas.microsoft.com/office/drawing/2014/chart" uri="{C3380CC4-5D6E-409C-BE32-E72D297353CC}">
              <c16:uniqueId val="{00000001-2EFE-4F28-9545-4316F44B0B1C}"/>
            </c:ext>
          </c:extLst>
        </c:ser>
        <c:dLbls>
          <c:dLblPos val="outEnd"/>
          <c:showLegendKey val="0"/>
          <c:showVal val="1"/>
          <c:showCatName val="0"/>
          <c:showSerName val="0"/>
          <c:showPercent val="0"/>
          <c:showBubbleSize val="0"/>
        </c:dLbls>
        <c:gapWidth val="219"/>
        <c:axId val="60555375"/>
        <c:axId val="59640767"/>
      </c:barChart>
      <c:catAx>
        <c:axId val="6055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59640767"/>
        <c:crosses val="autoZero"/>
        <c:auto val="1"/>
        <c:lblAlgn val="ctr"/>
        <c:lblOffset val="100"/>
        <c:noMultiLvlLbl val="0"/>
      </c:catAx>
      <c:valAx>
        <c:axId val="59640767"/>
        <c:scaling>
          <c:orientation val="minMax"/>
        </c:scaling>
        <c:delete val="1"/>
        <c:axPos val="l"/>
        <c:numFmt formatCode="\$\ \ #,###" sourceLinked="1"/>
        <c:majorTickMark val="none"/>
        <c:minorTickMark val="none"/>
        <c:tickLblPos val="nextTo"/>
        <c:crossAx val="6055537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001"/>
        </a:p>
      </c:txPr>
    </c:title>
    <c:autoTitleDeleted val="0"/>
    <c:plotArea>
      <c:layout/>
      <c:barChart>
        <c:barDir val="col"/>
        <c:grouping val="clustered"/>
        <c:varyColors val="0"/>
        <c:ser>
          <c:idx val="0"/>
          <c:order val="0"/>
          <c:tx>
            <c:strRef>
              <c:f>Report!$A$31</c:f>
              <c:strCache>
                <c:ptCount val="1"/>
                <c:pt idx="0">
                  <c:v>2023</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F663-436A-A2CB-4E23ADD0A292}"/>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Report!$B$30:$C$30</c:f>
              <c:strCache>
                <c:ptCount val="2"/>
                <c:pt idx="0">
                  <c:v> Target </c:v>
                </c:pt>
                <c:pt idx="1">
                  <c:v> Realizations </c:v>
                </c:pt>
              </c:strCache>
            </c:strRef>
          </c:cat>
          <c:val>
            <c:numRef>
              <c:f>Report!$B$31:$C$31</c:f>
              <c:numCache>
                <c:formatCode>\$\ \ #,###</c:formatCode>
                <c:ptCount val="2"/>
                <c:pt idx="0">
                  <c:v>47535</c:v>
                </c:pt>
                <c:pt idx="1">
                  <c:v>52891</c:v>
                </c:pt>
              </c:numCache>
            </c:numRef>
          </c:val>
          <c:extLst>
            <c:ext xmlns:c16="http://schemas.microsoft.com/office/drawing/2014/chart" uri="{C3380CC4-5D6E-409C-BE32-E72D297353CC}">
              <c16:uniqueId val="{00000000-F663-436A-A2CB-4E23ADD0A292}"/>
            </c:ext>
          </c:extLst>
        </c:ser>
        <c:dLbls>
          <c:showLegendKey val="0"/>
          <c:showVal val="0"/>
          <c:showCatName val="0"/>
          <c:showSerName val="0"/>
          <c:showPercent val="0"/>
          <c:showBubbleSize val="0"/>
        </c:dLbls>
        <c:gapWidth val="0"/>
        <c:axId val="274370879"/>
        <c:axId val="60917807"/>
      </c:barChart>
      <c:catAx>
        <c:axId val="27437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60917807"/>
        <c:crosses val="autoZero"/>
        <c:auto val="1"/>
        <c:lblAlgn val="ctr"/>
        <c:lblOffset val="100"/>
        <c:noMultiLvlLbl val="0"/>
      </c:catAx>
      <c:valAx>
        <c:axId val="60917807"/>
        <c:scaling>
          <c:orientation val="minMax"/>
        </c:scaling>
        <c:delete val="1"/>
        <c:axPos val="l"/>
        <c:numFmt formatCode="\$\ \ #,###" sourceLinked="1"/>
        <c:majorTickMark val="none"/>
        <c:minorTickMark val="none"/>
        <c:tickLblPos val="nextTo"/>
        <c:crossAx val="27437087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Report!$B$7</c:f>
              <c:strCache>
                <c:ptCount val="1"/>
                <c:pt idx="0">
                  <c:v>Target</c:v>
                </c:pt>
              </c:strCache>
            </c:strRef>
          </c:tx>
          <c:spPr>
            <a:solidFill>
              <a:schemeClr val="accent1"/>
            </a:solidFill>
            <a:ln>
              <a:noFill/>
            </a:ln>
            <a:effectLst/>
          </c:spPr>
          <c:invertIfNegative val="0"/>
          <c:cat>
            <c:strRef>
              <c:f>Report!$A$8:$A$19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Report!$B$8:$B$19</c:f>
              <c:numCache>
                <c:formatCode>\$\ \ #,###</c:formatCode>
                <c:ptCount val="12"/>
                <c:pt idx="0">
                  <c:v>8719</c:v>
                </c:pt>
                <c:pt idx="1">
                  <c:v>6642</c:v>
                </c:pt>
                <c:pt idx="2">
                  <c:v>2744</c:v>
                </c:pt>
                <c:pt idx="3">
                  <c:v>7644</c:v>
                </c:pt>
                <c:pt idx="4">
                  <c:v>4544</c:v>
                </c:pt>
                <c:pt idx="5">
                  <c:v>7611</c:v>
                </c:pt>
                <c:pt idx="6">
                  <c:v>7946</c:v>
                </c:pt>
                <c:pt idx="7">
                  <c:v>2906</c:v>
                </c:pt>
                <c:pt idx="8">
                  <c:v>8620</c:v>
                </c:pt>
                <c:pt idx="9">
                  <c:v>6136</c:v>
                </c:pt>
                <c:pt idx="10">
                  <c:v>2682</c:v>
                </c:pt>
                <c:pt idx="11">
                  <c:v>4966</c:v>
                </c:pt>
              </c:numCache>
            </c:numRef>
          </c:val>
          <c:extLst>
            <c:ext xmlns:c16="http://schemas.microsoft.com/office/drawing/2014/chart" uri="{C3380CC4-5D6E-409C-BE32-E72D297353CC}">
              <c16:uniqueId val="{00000000-125E-4C44-A306-4271C9196583}"/>
            </c:ext>
          </c:extLst>
        </c:ser>
        <c:ser>
          <c:idx val="1"/>
          <c:order val="1"/>
          <c:tx>
            <c:strRef>
              <c:f>Report!$C$7</c:f>
              <c:strCache>
                <c:ptCount val="1"/>
                <c:pt idx="0">
                  <c:v>Realizations</c:v>
                </c:pt>
              </c:strCache>
            </c:strRef>
          </c:tx>
          <c:spPr>
            <a:solidFill>
              <a:schemeClr val="accent2"/>
            </a:solidFill>
            <a:ln>
              <a:noFill/>
            </a:ln>
            <a:effectLst/>
          </c:spPr>
          <c:invertIfNegative val="0"/>
          <c:cat>
            <c:strRef>
              <c:f>Report!$A$8:$A$19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Report!$C$8:$C$19</c:f>
              <c:numCache>
                <c:formatCode>\$\ \ #,###</c:formatCode>
                <c:ptCount val="12"/>
                <c:pt idx="0">
                  <c:v>3133</c:v>
                </c:pt>
                <c:pt idx="1">
                  <c:v>6444</c:v>
                </c:pt>
                <c:pt idx="2">
                  <c:v>2977</c:v>
                </c:pt>
                <c:pt idx="3">
                  <c:v>1788</c:v>
                </c:pt>
                <c:pt idx="4">
                  <c:v>7740</c:v>
                </c:pt>
                <c:pt idx="5">
                  <c:v>2144</c:v>
                </c:pt>
                <c:pt idx="6">
                  <c:v>4566</c:v>
                </c:pt>
                <c:pt idx="7">
                  <c:v>395</c:v>
                </c:pt>
                <c:pt idx="8">
                  <c:v>6999</c:v>
                </c:pt>
                <c:pt idx="9">
                  <c:v>6977</c:v>
                </c:pt>
                <c:pt idx="10">
                  <c:v>4122</c:v>
                </c:pt>
                <c:pt idx="11">
                  <c:v>5606</c:v>
                </c:pt>
              </c:numCache>
            </c:numRef>
          </c:val>
          <c:extLst>
            <c:ext xmlns:c16="http://schemas.microsoft.com/office/drawing/2014/chart" uri="{C3380CC4-5D6E-409C-BE32-E72D297353CC}">
              <c16:uniqueId val="{00000001-125E-4C44-A306-4271C9196583}"/>
            </c:ext>
          </c:extLst>
        </c:ser>
        <c:dLbls>
          <c:showLegendKey val="0"/>
          <c:showVal val="0"/>
          <c:showCatName val="0"/>
          <c:showSerName val="0"/>
          <c:showPercent val="0"/>
          <c:showBubbleSize val="0"/>
        </c:dLbls>
        <c:gapWidth val="100"/>
        <c:axId val="247028815"/>
        <c:axId val="60297823"/>
      </c:barChart>
      <c:catAx>
        <c:axId val="24702881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001"/>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60297823"/>
        <c:crosses val="autoZero"/>
        <c:auto val="1"/>
        <c:lblAlgn val="ctr"/>
        <c:lblOffset val="100"/>
        <c:noMultiLvlLbl val="0"/>
      </c:catAx>
      <c:valAx>
        <c:axId val="60297823"/>
        <c:scaling>
          <c:orientation val="minMax"/>
        </c:scaling>
        <c:delete val="0"/>
        <c:axPos val="l"/>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47028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190501</xdr:colOff>
      <xdr:row>12</xdr:row>
      <xdr:rowOff>119062</xdr:rowOff>
    </xdr:from>
    <xdr:to>
      <xdr:col>24</xdr:col>
      <xdr:colOff>231914</xdr:colOff>
      <xdr:row>25</xdr:row>
      <xdr:rowOff>56722</xdr:rowOff>
    </xdr:to>
    <xdr:graphicFrame macro="">
      <xdr:nvGraphicFramePr>
        <xdr:cNvPr id="2" name="Chart 1">
          <a:extLst>
            <a:ext uri="{FF2B5EF4-FFF2-40B4-BE49-F238E27FC236}">
              <a16:creationId xmlns:a16="http://schemas.microsoft.com/office/drawing/2014/main" id="{FE0A9560-1AA2-0D6D-E68F-F00C6B053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488502</xdr:colOff>
      <xdr:row>12</xdr:row>
      <xdr:rowOff>95548</xdr:rowOff>
    </xdr:from>
    <xdr:to>
      <xdr:col>30</xdr:col>
      <xdr:colOff>0</xdr:colOff>
      <xdr:row>25</xdr:row>
      <xdr:rowOff>35540</xdr:rowOff>
    </xdr:to>
    <xdr:graphicFrame macro="">
      <xdr:nvGraphicFramePr>
        <xdr:cNvPr id="4" name="Chart 3">
          <a:extLst>
            <a:ext uri="{FF2B5EF4-FFF2-40B4-BE49-F238E27FC236}">
              <a16:creationId xmlns:a16="http://schemas.microsoft.com/office/drawing/2014/main" id="{772305F6-3859-26B2-9942-DADC09DD9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440530</xdr:colOff>
      <xdr:row>10</xdr:row>
      <xdr:rowOff>107155</xdr:rowOff>
    </xdr:from>
    <xdr:to>
      <xdr:col>29</xdr:col>
      <xdr:colOff>380999</xdr:colOff>
      <xdr:row>12</xdr:row>
      <xdr:rowOff>11905</xdr:rowOff>
    </xdr:to>
    <xdr:sp macro="" textlink="">
      <xdr:nvSpPr>
        <xdr:cNvPr id="5" name="TextBox 4">
          <a:extLst>
            <a:ext uri="{FF2B5EF4-FFF2-40B4-BE49-F238E27FC236}">
              <a16:creationId xmlns:a16="http://schemas.microsoft.com/office/drawing/2014/main" id="{C279EC24-3531-B489-C55B-8C80038A0D56}"/>
            </a:ext>
          </a:extLst>
        </xdr:cNvPr>
        <xdr:cNvSpPr txBox="1"/>
      </xdr:nvSpPr>
      <xdr:spPr>
        <a:xfrm>
          <a:off x="15228093" y="2595561"/>
          <a:ext cx="3512344"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600" b="1"/>
            <a:t>Annual Based Target/Realization Chart</a:t>
          </a:r>
          <a:endParaRPr lang="en-001" sz="1600" b="1"/>
        </a:p>
      </xdr:txBody>
    </xdr:sp>
    <xdr:clientData/>
  </xdr:twoCellAnchor>
  <xdr:twoCellAnchor>
    <xdr:from>
      <xdr:col>13</xdr:col>
      <xdr:colOff>142875</xdr:colOff>
      <xdr:row>10</xdr:row>
      <xdr:rowOff>130969</xdr:rowOff>
    </xdr:from>
    <xdr:to>
      <xdr:col>20</xdr:col>
      <xdr:colOff>583406</xdr:colOff>
      <xdr:row>12</xdr:row>
      <xdr:rowOff>35718</xdr:rowOff>
    </xdr:to>
    <xdr:sp macro="" textlink="">
      <xdr:nvSpPr>
        <xdr:cNvPr id="6" name="TextBox 5">
          <a:extLst>
            <a:ext uri="{FF2B5EF4-FFF2-40B4-BE49-F238E27FC236}">
              <a16:creationId xmlns:a16="http://schemas.microsoft.com/office/drawing/2014/main" id="{EBA0D944-14AE-A256-8348-77B8A7057731}"/>
            </a:ext>
          </a:extLst>
        </xdr:cNvPr>
        <xdr:cNvSpPr txBox="1"/>
      </xdr:nvSpPr>
      <xdr:spPr>
        <a:xfrm>
          <a:off x="8536781" y="2619375"/>
          <a:ext cx="4405313"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600" b="1"/>
            <a:t>Quarter-Based Target / Realization Chart</a:t>
          </a:r>
          <a:endParaRPr lang="en-001" sz="1600" b="1"/>
        </a:p>
      </xdr:txBody>
    </xdr:sp>
    <xdr:clientData/>
  </xdr:twoCellAnchor>
  <xdr:twoCellAnchor>
    <xdr:from>
      <xdr:col>8</xdr:col>
      <xdr:colOff>261937</xdr:colOff>
      <xdr:row>27</xdr:row>
      <xdr:rowOff>86913</xdr:rowOff>
    </xdr:from>
    <xdr:to>
      <xdr:col>24</xdr:col>
      <xdr:colOff>178592</xdr:colOff>
      <xdr:row>43</xdr:row>
      <xdr:rowOff>95248</xdr:rowOff>
    </xdr:to>
    <xdr:graphicFrame macro="">
      <xdr:nvGraphicFramePr>
        <xdr:cNvPr id="7" name="Chart 6">
          <a:extLst>
            <a:ext uri="{FF2B5EF4-FFF2-40B4-BE49-F238E27FC236}">
              <a16:creationId xmlns:a16="http://schemas.microsoft.com/office/drawing/2014/main" id="{5DA4E982-CDE1-3C4C-862F-EEE28BCEF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35718</xdr:colOff>
      <xdr:row>25</xdr:row>
      <xdr:rowOff>142874</xdr:rowOff>
    </xdr:from>
    <xdr:to>
      <xdr:col>16</xdr:col>
      <xdr:colOff>488156</xdr:colOff>
      <xdr:row>27</xdr:row>
      <xdr:rowOff>59530</xdr:rowOff>
    </xdr:to>
    <xdr:sp macro="" textlink="">
      <xdr:nvSpPr>
        <xdr:cNvPr id="3" name="TextBox 2">
          <a:extLst>
            <a:ext uri="{FF2B5EF4-FFF2-40B4-BE49-F238E27FC236}">
              <a16:creationId xmlns:a16="http://schemas.microsoft.com/office/drawing/2014/main" id="{DFC1C91F-FC73-4FAD-A10E-D7F49AE12170}"/>
            </a:ext>
          </a:extLst>
        </xdr:cNvPr>
        <xdr:cNvSpPr txBox="1"/>
      </xdr:nvSpPr>
      <xdr:spPr>
        <a:xfrm>
          <a:off x="6738937" y="5512593"/>
          <a:ext cx="3679032"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600" b="1"/>
            <a:t>Quarter-Based Target / Realization Chart</a:t>
          </a:r>
          <a:endParaRPr lang="en-001" sz="1600" b="1"/>
        </a:p>
      </xdr:txBody>
    </xdr:sp>
    <xdr:clientData/>
  </xdr:twoCellAnchor>
  <xdr:twoCellAnchor>
    <xdr:from>
      <xdr:col>24</xdr:col>
      <xdr:colOff>488155</xdr:colOff>
      <xdr:row>25</xdr:row>
      <xdr:rowOff>142875</xdr:rowOff>
    </xdr:from>
    <xdr:to>
      <xdr:col>29</xdr:col>
      <xdr:colOff>464343</xdr:colOff>
      <xdr:row>27</xdr:row>
      <xdr:rowOff>59531</xdr:rowOff>
    </xdr:to>
    <xdr:sp macro="" textlink="">
      <xdr:nvSpPr>
        <xdr:cNvPr id="8" name="TextBox 7">
          <a:extLst>
            <a:ext uri="{FF2B5EF4-FFF2-40B4-BE49-F238E27FC236}">
              <a16:creationId xmlns:a16="http://schemas.microsoft.com/office/drawing/2014/main" id="{5AB6A589-FAEC-4B8B-AB3E-363F38565EAC}"/>
            </a:ext>
          </a:extLst>
        </xdr:cNvPr>
        <xdr:cNvSpPr txBox="1"/>
      </xdr:nvSpPr>
      <xdr:spPr>
        <a:xfrm>
          <a:off x="15275718" y="5512594"/>
          <a:ext cx="3548063"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600" b="1"/>
            <a:t>Grand Total and Averages</a:t>
          </a:r>
          <a:endParaRPr lang="en-001" sz="1600" b="1"/>
        </a:p>
      </xdr:txBody>
    </xdr:sp>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0">
  <rv s="0">
    <v>0</v>
    <v>5</v>
  </rv>
  <rv s="0">
    <v>1</v>
    <v>5</v>
  </rv>
  <rv s="0">
    <v>2</v>
    <v>5</v>
  </rv>
  <rv s="0">
    <v>3</v>
    <v>5</v>
  </rv>
  <rv s="0">
    <v>4</v>
    <v>5</v>
  </rv>
  <rv s="0">
    <v>5</v>
    <v>5</v>
  </rv>
  <rv s="0">
    <v>6</v>
    <v>5</v>
  </rv>
  <rv s="0">
    <v>7</v>
    <v>5</v>
  </rv>
  <rv s="0">
    <v>8</v>
    <v>5</v>
  </rv>
  <rv s="0">
    <v>1</v>
    <v>4</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8542DF-075A-4CC4-8C4A-64024CB00CBD}" name="Table1" displayName="Table1" ref="A3:AM13" totalsRowShown="0" headerRowDxfId="47" dataDxfId="46" dataCellStyle="Percent">
  <autoFilter ref="A3:AM13" xr:uid="{DE8542DF-075A-4CC4-8C4A-64024CB00CB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autoFilter>
  <tableColumns count="39">
    <tableColumn id="1" xr3:uid="{1E06D1A1-3B6A-4714-ACBE-3A1F14A77976}" name="Registration Number" dataDxfId="45"/>
    <tableColumn id="2" xr3:uid="{B33DE620-EB10-46E7-B828-E16000B9CEF6}" name="Picture" dataDxfId="44"/>
    <tableColumn id="3" xr3:uid="{97DA7F1F-385F-4C42-B9C8-B5A700B518CB}" name="Name Surname" dataDxfId="43"/>
    <tableColumn id="4" xr3:uid="{EA1191B4-C730-42D8-AC08-755AFFD0DB87}" name="Responsibility" dataDxfId="42"/>
    <tableColumn id="5" xr3:uid="{7BE377DD-32B9-4FA2-B86C-B87DC53C79C1}" name="Notes" dataDxfId="41"/>
    <tableColumn id="6" xr3:uid="{DEB769E3-7DA7-4D9E-B627-865BE84260E6}" name="JANUARY TARGET" dataDxfId="40" dataCellStyle="Percent"/>
    <tableColumn id="7" xr3:uid="{4CBA8A24-2972-46FE-BB58-5AC8C4FD8E47}" name="JANUARY REALIZATION" dataDxfId="39" dataCellStyle="Percent"/>
    <tableColumn id="8" xr3:uid="{58422D0B-0BE1-404E-825C-01F6E13C6B27}" name="FEBRUARY TARGET" dataDxfId="38" dataCellStyle="Percent"/>
    <tableColumn id="9" xr3:uid="{1E7DF5BE-F54E-4DC8-8517-2F4B23B42009}" name="FEBRUARY REALIZATION" dataDxfId="37" dataCellStyle="Percent"/>
    <tableColumn id="10" xr3:uid="{66656155-7E87-43E5-8791-0C9F2446133D}" name="MARCH  TARGET" dataDxfId="36" dataCellStyle="Percent"/>
    <tableColumn id="11" xr3:uid="{FFB66BDF-A735-4214-BFEE-48BAD7CF1B33}" name="MARCH  REALIZATION" dataDxfId="35" dataCellStyle="Percent"/>
    <tableColumn id="12" xr3:uid="{1F154058-67BB-4669-8CBC-419F3DBF319C}" name="APRIL     TARGET" dataDxfId="34" dataCellStyle="Percent"/>
    <tableColumn id="13" xr3:uid="{EE60A46E-99E1-46E9-9255-56F14A08E26F}" name="APRIL     REALIZATION" dataDxfId="33" dataCellStyle="Percent"/>
    <tableColumn id="14" xr3:uid="{2C65D2E4-F294-4B8A-9B42-E169A2B43C7E}" name="MAY       TARGET" dataDxfId="32" dataCellStyle="Percent"/>
    <tableColumn id="15" xr3:uid="{399489D7-770A-4587-911F-D237DE7F0541}" name="MAY       REALIZATION" dataDxfId="31" dataCellStyle="Percent"/>
    <tableColumn id="16" xr3:uid="{64795198-1E84-4C50-96C9-C06ECFA6A4DE}" name="JUNE       TARGET" dataDxfId="30" dataCellStyle="Percent"/>
    <tableColumn id="17" xr3:uid="{637265B6-C1D0-4500-818E-4A833180872E}" name="JUNE       REALIZATION" dataDxfId="29" dataCellStyle="Percent"/>
    <tableColumn id="18" xr3:uid="{0770C753-EAB8-4F50-B036-8856A9D481E0}" name="JULY        TARGET" dataDxfId="28" dataCellStyle="Percent"/>
    <tableColumn id="19" xr3:uid="{C98110BB-B096-4132-8A2C-61C0F71E3687}" name="JULY        REALIZATION" dataDxfId="27" dataCellStyle="Percent"/>
    <tableColumn id="20" xr3:uid="{48578E69-731D-4D30-A2AD-05868AFB0977}" name="AUGUST TARGET" dataDxfId="26" dataCellStyle="Percent"/>
    <tableColumn id="21" xr3:uid="{AE3A398A-C8DB-4F23-B3C0-B135427669F0}" name="AUGUST REALIZATION" dataDxfId="25" dataCellStyle="Percent"/>
    <tableColumn id="22" xr3:uid="{622E4E2E-A145-4BFE-A897-C232E22E7693}" name="SEPTEMBER TARGET" dataDxfId="24" dataCellStyle="Percent"/>
    <tableColumn id="23" xr3:uid="{CF9CC507-EEF2-4F0A-BABB-6D0B088FB586}" name="SEPTEMBER REALIZATION" dataDxfId="23" dataCellStyle="Percent"/>
    <tableColumn id="24" xr3:uid="{D93EAA95-D4B8-4C65-8361-1D645C63B4B0}" name="OCTOBER TARGET" dataDxfId="22" dataCellStyle="Percent"/>
    <tableColumn id="25" xr3:uid="{6F60CC1F-A239-4AF7-8D07-217A5511CB58}" name="OCTOBER REALIZATION" dataDxfId="21" dataCellStyle="Percent"/>
    <tableColumn id="26" xr3:uid="{64534816-6D0C-48C0-89B7-2E2184144D2C}" name="NOVEMBER TARGET" dataDxfId="20" dataCellStyle="Percent"/>
    <tableColumn id="27" xr3:uid="{0971CC1A-BD18-41D8-8438-917DE6AA2A82}" name="NOVEMBER REALIZATION" dataDxfId="19" dataCellStyle="Percent"/>
    <tableColumn id="28" xr3:uid="{0255A6E4-32FE-43F9-A0A4-89C638691F69}" name="DECEMBER TARGET" dataDxfId="18" dataCellStyle="Percent"/>
    <tableColumn id="29" xr3:uid="{9DF03005-D558-4173-A02A-C11B6A062CE1}" name="DECEMBER REALIZATION" dataDxfId="17" dataCellStyle="Percent"/>
    <tableColumn id="30" xr3:uid="{BEB8A0AC-8389-4D82-AA4E-ECE9D0B3FA8C}" name="Q1            TARGET" dataDxfId="16" dataCellStyle="Percent"/>
    <tableColumn id="31" xr3:uid="{009B1B13-DFF1-405F-BF4B-A57FE91B6600}" name="Q1              REALIZATION" dataDxfId="15" dataCellStyle="Percent">
      <calculatedColumnFormula>SUM(G4,I4,K4)</calculatedColumnFormula>
    </tableColumn>
    <tableColumn id="32" xr3:uid="{2D47739C-7CE9-4055-B832-0AAD671BB21B}" name="Q2              TARGET" dataDxfId="14" dataCellStyle="Percent"/>
    <tableColumn id="33" xr3:uid="{3FCF2436-7C09-4A07-A41A-ED31E54AEED6}" name="Q2           REALIZATION" dataDxfId="13" dataCellStyle="Percent">
      <calculatedColumnFormula>SUM(M4,O4,Q4)</calculatedColumnFormula>
    </tableColumn>
    <tableColumn id="34" xr3:uid="{9F84D282-5337-453D-8385-4E9A9D0052A2}" name="Q3               TARGET" dataDxfId="12" dataCellStyle="Percent"/>
    <tableColumn id="35" xr3:uid="{8E76F5CE-F12F-4F64-8A9B-26BA23B2183F}" name="Q3              REALIZATION" dataDxfId="11" dataCellStyle="Percent">
      <calculatedColumnFormula>SUM(S4,U4,W4)</calculatedColumnFormula>
    </tableColumn>
    <tableColumn id="36" xr3:uid="{CFE60181-11DB-44D2-81B3-1B67988B05DF}" name="Q4               TARGET" dataDxfId="10" dataCellStyle="Percent"/>
    <tableColumn id="37" xr3:uid="{D67D9B7F-4794-4057-8BA7-439837995738}" name="Q4      REALIZATION" dataDxfId="9" dataCellStyle="Percent">
      <calculatedColumnFormula>SUM(Y4,AA4,AC4)</calculatedColumnFormula>
    </tableColumn>
    <tableColumn id="38" xr3:uid="{2D96123B-B9F5-4A89-A2D8-8705461789F4}" name="ANNUAL TARGET" dataDxfId="8" dataCellStyle="Percent"/>
    <tableColumn id="39" xr3:uid="{31668670-92AD-4D20-A823-8A2373ACAFDA}" name="ANNUAL REALIZATION" dataDxfId="7" dataCellStyle="Percent">
      <calculatedColumnFormula>SUM(AE4,AG4,AI4,AK4)</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
  <sheetViews>
    <sheetView zoomScale="64" zoomScaleNormal="64" workbookViewId="0">
      <selection activeCell="E15" sqref="E15"/>
    </sheetView>
  </sheetViews>
  <sheetFormatPr defaultColWidth="19.85546875" defaultRowHeight="58.5" customHeight="1" x14ac:dyDescent="0.25"/>
  <cols>
    <col min="1" max="1" width="26.7109375" customWidth="1"/>
    <col min="2" max="2" width="15.7109375" customWidth="1"/>
    <col min="3" max="3" width="26" customWidth="1"/>
    <col min="4" max="4" width="39.140625" customWidth="1"/>
    <col min="5" max="5" width="84" customWidth="1"/>
    <col min="7" max="7" width="23.42578125" customWidth="1"/>
    <col min="9" max="9" width="24.7109375" customWidth="1"/>
    <col min="11" max="11" width="22.28515625" customWidth="1"/>
    <col min="13" max="13" width="21.85546875" customWidth="1"/>
    <col min="15" max="15" width="21.85546875" customWidth="1"/>
    <col min="17" max="17" width="22.28515625" customWidth="1"/>
    <col min="19" max="19" width="22" customWidth="1"/>
    <col min="21" max="21" width="22.7109375" customWidth="1"/>
    <col min="22" max="22" width="20.85546875" customWidth="1"/>
    <col min="23" max="23" width="25.7109375" customWidth="1"/>
    <col min="25" max="25" width="23.7109375" customWidth="1"/>
    <col min="26" max="26" width="20.85546875" customWidth="1"/>
    <col min="27" max="27" width="25.7109375" customWidth="1"/>
    <col min="28" max="28" width="20" customWidth="1"/>
    <col min="29" max="29" width="24.85546875" customWidth="1"/>
    <col min="31" max="31" width="23" customWidth="1"/>
    <col min="33" max="33" width="21.85546875" customWidth="1"/>
    <col min="35" max="35" width="23" customWidth="1"/>
    <col min="38" max="38" width="21.85546875" customWidth="1"/>
    <col min="39" max="39" width="23.7109375" customWidth="1"/>
  </cols>
  <sheetData>
    <row r="1" spans="1:39" ht="33.75" customHeight="1" x14ac:dyDescent="0.55000000000000004">
      <c r="A1" s="14" t="s">
        <v>89</v>
      </c>
      <c r="B1" s="15">
        <v>2023</v>
      </c>
      <c r="I1" t="s">
        <v>73</v>
      </c>
    </row>
    <row r="2" spans="1:39" ht="32.25" customHeight="1" x14ac:dyDescent="0.25"/>
    <row r="3" spans="1:39" s="7" customFormat="1" ht="58.5" customHeight="1" x14ac:dyDescent="0.25">
      <c r="A3" s="2" t="s">
        <v>0</v>
      </c>
      <c r="B3" s="3" t="s">
        <v>1</v>
      </c>
      <c r="C3" s="3" t="s">
        <v>2</v>
      </c>
      <c r="D3" s="3" t="s">
        <v>3</v>
      </c>
      <c r="E3" s="3" t="s">
        <v>4</v>
      </c>
      <c r="F3" s="9" t="s">
        <v>23</v>
      </c>
      <c r="G3" s="9" t="s">
        <v>42</v>
      </c>
      <c r="H3" s="9" t="s">
        <v>24</v>
      </c>
      <c r="I3" s="9" t="s">
        <v>43</v>
      </c>
      <c r="J3" s="9" t="s">
        <v>25</v>
      </c>
      <c r="K3" s="9" t="s">
        <v>44</v>
      </c>
      <c r="L3" s="10" t="s">
        <v>26</v>
      </c>
      <c r="M3" s="10" t="s">
        <v>45</v>
      </c>
      <c r="N3" s="10" t="s">
        <v>27</v>
      </c>
      <c r="O3" s="10" t="s">
        <v>46</v>
      </c>
      <c r="P3" s="10" t="s">
        <v>28</v>
      </c>
      <c r="Q3" s="10" t="s">
        <v>47</v>
      </c>
      <c r="R3" s="8" t="s">
        <v>34</v>
      </c>
      <c r="S3" s="8" t="s">
        <v>48</v>
      </c>
      <c r="T3" s="8" t="s">
        <v>29</v>
      </c>
      <c r="U3" s="8" t="s">
        <v>41</v>
      </c>
      <c r="V3" s="8" t="s">
        <v>30</v>
      </c>
      <c r="W3" s="8" t="s">
        <v>49</v>
      </c>
      <c r="X3" s="11" t="s">
        <v>31</v>
      </c>
      <c r="Y3" s="11" t="s">
        <v>50</v>
      </c>
      <c r="Z3" s="11" t="s">
        <v>32</v>
      </c>
      <c r="AA3" s="11" t="s">
        <v>51</v>
      </c>
      <c r="AB3" s="11" t="s">
        <v>33</v>
      </c>
      <c r="AC3" s="11" t="s">
        <v>52</v>
      </c>
      <c r="AD3" s="12" t="s">
        <v>35</v>
      </c>
      <c r="AE3" s="12" t="s">
        <v>53</v>
      </c>
      <c r="AF3" s="12" t="s">
        <v>36</v>
      </c>
      <c r="AG3" s="12" t="s">
        <v>54</v>
      </c>
      <c r="AH3" s="12" t="s">
        <v>37</v>
      </c>
      <c r="AI3" s="12" t="s">
        <v>55</v>
      </c>
      <c r="AJ3" s="12" t="s">
        <v>38</v>
      </c>
      <c r="AK3" s="12" t="s">
        <v>56</v>
      </c>
      <c r="AL3" s="13" t="s">
        <v>39</v>
      </c>
      <c r="AM3" s="13" t="s">
        <v>40</v>
      </c>
    </row>
    <row r="4" spans="1:39" s="1" customFormat="1" ht="87.75" customHeight="1" x14ac:dyDescent="0.25">
      <c r="A4" s="16">
        <v>101</v>
      </c>
      <c r="B4" s="1" t="e" vm="1">
        <v>#VALUE!</v>
      </c>
      <c r="C4" s="4" t="s">
        <v>5</v>
      </c>
      <c r="D4" s="17" t="s">
        <v>81</v>
      </c>
      <c r="E4" s="5" t="s">
        <v>14</v>
      </c>
      <c r="F4" s="60">
        <v>2715</v>
      </c>
      <c r="G4" s="60">
        <v>8573</v>
      </c>
      <c r="H4" s="60">
        <v>6979</v>
      </c>
      <c r="I4" s="60">
        <v>7469</v>
      </c>
      <c r="J4" s="60">
        <v>436</v>
      </c>
      <c r="K4" s="60">
        <v>2953</v>
      </c>
      <c r="L4" s="60">
        <v>3312</v>
      </c>
      <c r="M4" s="60">
        <v>4860</v>
      </c>
      <c r="N4" s="60">
        <v>6529</v>
      </c>
      <c r="O4" s="60">
        <v>7572</v>
      </c>
      <c r="P4" s="60">
        <v>5338</v>
      </c>
      <c r="Q4" s="60">
        <v>8758</v>
      </c>
      <c r="R4" s="60">
        <v>4395</v>
      </c>
      <c r="S4" s="60">
        <v>3649</v>
      </c>
      <c r="T4" s="60">
        <v>5147</v>
      </c>
      <c r="U4" s="60">
        <v>420</v>
      </c>
      <c r="V4" s="60">
        <v>1078</v>
      </c>
      <c r="W4" s="60">
        <v>8200</v>
      </c>
      <c r="X4" s="60">
        <v>8940</v>
      </c>
      <c r="Y4" s="60">
        <v>6187</v>
      </c>
      <c r="Z4" s="60">
        <v>1763</v>
      </c>
      <c r="AA4" s="60">
        <v>8889</v>
      </c>
      <c r="AB4" s="60">
        <v>2105</v>
      </c>
      <c r="AC4" s="60">
        <v>781</v>
      </c>
      <c r="AD4" s="60">
        <v>4523</v>
      </c>
      <c r="AE4" s="61">
        <f t="shared" ref="AE4:AE12" si="0">SUM(G4,I4,K4)</f>
        <v>18995</v>
      </c>
      <c r="AF4" s="60">
        <v>4199</v>
      </c>
      <c r="AG4" s="61">
        <f t="shared" ref="AG4:AG12" si="1">SUM(M4,O4,Q4)</f>
        <v>21190</v>
      </c>
      <c r="AH4" s="60">
        <v>4103</v>
      </c>
      <c r="AI4" s="61">
        <f t="shared" ref="AI4:AI12" si="2">SUM(S4,U4,W4)</f>
        <v>12269</v>
      </c>
      <c r="AJ4" s="60">
        <v>4103</v>
      </c>
      <c r="AK4" s="61">
        <f>SUM(Y4,AA4,AC4)</f>
        <v>15857</v>
      </c>
      <c r="AL4" s="60">
        <v>41496</v>
      </c>
      <c r="AM4" s="61">
        <f>SUM(AE4,AG4,AI4,AK4)</f>
        <v>68311</v>
      </c>
    </row>
    <row r="5" spans="1:39" s="1" customFormat="1" ht="87.75" customHeight="1" x14ac:dyDescent="0.25">
      <c r="A5" s="16">
        <v>102</v>
      </c>
      <c r="B5" s="1" t="e" vm="2">
        <v>#VALUE!</v>
      </c>
      <c r="C5" s="4" t="s">
        <v>6</v>
      </c>
      <c r="D5" s="17" t="s">
        <v>82</v>
      </c>
      <c r="E5" s="5" t="s">
        <v>15</v>
      </c>
      <c r="F5" s="60">
        <v>8719</v>
      </c>
      <c r="G5" s="60">
        <v>3133</v>
      </c>
      <c r="H5" s="60">
        <v>6642</v>
      </c>
      <c r="I5" s="60">
        <v>6444</v>
      </c>
      <c r="J5" s="60">
        <v>2744</v>
      </c>
      <c r="K5" s="60">
        <v>2977</v>
      </c>
      <c r="L5" s="60">
        <v>7644</v>
      </c>
      <c r="M5" s="60">
        <v>1788</v>
      </c>
      <c r="N5" s="60">
        <v>4544</v>
      </c>
      <c r="O5" s="60">
        <v>7740</v>
      </c>
      <c r="P5" s="60">
        <v>7611</v>
      </c>
      <c r="Q5" s="60">
        <v>2144</v>
      </c>
      <c r="R5" s="60">
        <v>7946</v>
      </c>
      <c r="S5" s="60">
        <v>4566</v>
      </c>
      <c r="T5" s="60">
        <v>2906</v>
      </c>
      <c r="U5" s="60">
        <v>395</v>
      </c>
      <c r="V5" s="60">
        <v>8620</v>
      </c>
      <c r="W5" s="60">
        <v>6999</v>
      </c>
      <c r="X5" s="60">
        <v>6136</v>
      </c>
      <c r="Y5" s="60">
        <v>6977</v>
      </c>
      <c r="Z5" s="60">
        <v>2682</v>
      </c>
      <c r="AA5" s="60">
        <v>4122</v>
      </c>
      <c r="AB5" s="60">
        <v>4966</v>
      </c>
      <c r="AC5" s="60">
        <v>5606</v>
      </c>
      <c r="AD5" s="60">
        <v>4423</v>
      </c>
      <c r="AE5" s="61">
        <f t="shared" si="0"/>
        <v>12554</v>
      </c>
      <c r="AF5" s="60">
        <v>4316</v>
      </c>
      <c r="AG5" s="61">
        <f t="shared" si="1"/>
        <v>11672</v>
      </c>
      <c r="AH5" s="60">
        <v>4289</v>
      </c>
      <c r="AI5" s="61">
        <f t="shared" si="2"/>
        <v>11960</v>
      </c>
      <c r="AJ5" s="60">
        <v>4289</v>
      </c>
      <c r="AK5" s="61">
        <f t="shared" ref="AK5:AK12" si="3">SUM(Y5,AA5,AC5)</f>
        <v>16705</v>
      </c>
      <c r="AL5" s="60">
        <v>47535</v>
      </c>
      <c r="AM5" s="61">
        <f t="shared" ref="AM5:AM12" si="4">SUM(AE5,AG5,AI5,AK5)</f>
        <v>52891</v>
      </c>
    </row>
    <row r="6" spans="1:39" s="1" customFormat="1" ht="87.75" customHeight="1" x14ac:dyDescent="0.25">
      <c r="A6" s="16">
        <v>103</v>
      </c>
      <c r="B6" s="1" t="e" vm="3">
        <v>#VALUE!</v>
      </c>
      <c r="C6" s="4" t="s">
        <v>7</v>
      </c>
      <c r="D6" s="17" t="s">
        <v>83</v>
      </c>
      <c r="E6" s="6" t="s">
        <v>16</v>
      </c>
      <c r="F6" s="60">
        <v>6360</v>
      </c>
      <c r="G6" s="60">
        <v>776</v>
      </c>
      <c r="H6" s="60">
        <v>3825</v>
      </c>
      <c r="I6" s="60">
        <v>1736</v>
      </c>
      <c r="J6" s="60">
        <v>2156</v>
      </c>
      <c r="K6" s="60">
        <v>5192</v>
      </c>
      <c r="L6" s="60">
        <v>3274</v>
      </c>
      <c r="M6" s="60">
        <v>1699</v>
      </c>
      <c r="N6" s="60">
        <v>7237</v>
      </c>
      <c r="O6" s="60">
        <v>5596</v>
      </c>
      <c r="P6" s="60">
        <v>6952</v>
      </c>
      <c r="Q6" s="60">
        <v>2809</v>
      </c>
      <c r="R6" s="60">
        <v>5191</v>
      </c>
      <c r="S6" s="60">
        <v>7191</v>
      </c>
      <c r="T6" s="60">
        <v>654</v>
      </c>
      <c r="U6" s="60">
        <v>684</v>
      </c>
      <c r="V6" s="60">
        <v>5060</v>
      </c>
      <c r="W6" s="60">
        <v>3003</v>
      </c>
      <c r="X6" s="60">
        <v>3277</v>
      </c>
      <c r="Y6" s="60">
        <v>4487</v>
      </c>
      <c r="Z6" s="60">
        <v>6276</v>
      </c>
      <c r="AA6" s="60">
        <v>2150</v>
      </c>
      <c r="AB6" s="60">
        <v>8642</v>
      </c>
      <c r="AC6" s="60">
        <v>6749</v>
      </c>
      <c r="AD6" s="60">
        <v>4333</v>
      </c>
      <c r="AE6" s="61">
        <f t="shared" si="0"/>
        <v>7704</v>
      </c>
      <c r="AF6" s="60">
        <v>4486</v>
      </c>
      <c r="AG6" s="61">
        <f t="shared" si="1"/>
        <v>10104</v>
      </c>
      <c r="AH6" s="60">
        <v>4420</v>
      </c>
      <c r="AI6" s="61">
        <f t="shared" si="2"/>
        <v>10878</v>
      </c>
      <c r="AJ6" s="60">
        <v>4420</v>
      </c>
      <c r="AK6" s="61">
        <f t="shared" si="3"/>
        <v>13386</v>
      </c>
      <c r="AL6" s="60">
        <v>44936</v>
      </c>
      <c r="AM6" s="61">
        <f t="shared" si="4"/>
        <v>42072</v>
      </c>
    </row>
    <row r="7" spans="1:39" s="1" customFormat="1" ht="87.75" customHeight="1" x14ac:dyDescent="0.25">
      <c r="A7" s="16">
        <v>104</v>
      </c>
      <c r="B7" s="1" t="e" vm="4">
        <v>#VALUE!</v>
      </c>
      <c r="C7" s="4" t="s">
        <v>8</v>
      </c>
      <c r="D7" s="17" t="s">
        <v>84</v>
      </c>
      <c r="E7" s="6" t="s">
        <v>17</v>
      </c>
      <c r="F7" s="60">
        <v>8056</v>
      </c>
      <c r="G7" s="60">
        <v>5064</v>
      </c>
      <c r="H7" s="60">
        <v>6721</v>
      </c>
      <c r="I7" s="60">
        <v>4994</v>
      </c>
      <c r="J7" s="60">
        <v>5634</v>
      </c>
      <c r="K7" s="60">
        <v>6673</v>
      </c>
      <c r="L7" s="60">
        <v>2250</v>
      </c>
      <c r="M7" s="60">
        <v>3189</v>
      </c>
      <c r="N7" s="60">
        <v>7702</v>
      </c>
      <c r="O7" s="60">
        <v>5747</v>
      </c>
      <c r="P7" s="60">
        <v>4443</v>
      </c>
      <c r="Q7" s="60">
        <v>1272</v>
      </c>
      <c r="R7" s="60">
        <v>7863</v>
      </c>
      <c r="S7" s="60">
        <v>5428</v>
      </c>
      <c r="T7" s="60">
        <v>8725</v>
      </c>
      <c r="U7" s="60">
        <v>5429</v>
      </c>
      <c r="V7" s="60">
        <v>3316</v>
      </c>
      <c r="W7" s="60">
        <v>2408</v>
      </c>
      <c r="X7" s="60">
        <v>4355</v>
      </c>
      <c r="Y7" s="60">
        <v>1205</v>
      </c>
      <c r="Z7" s="60">
        <v>1645</v>
      </c>
      <c r="AA7" s="60">
        <v>4887</v>
      </c>
      <c r="AB7" s="60">
        <v>3356</v>
      </c>
      <c r="AC7" s="60">
        <v>1363</v>
      </c>
      <c r="AD7" s="60">
        <v>4267</v>
      </c>
      <c r="AE7" s="61">
        <f t="shared" si="0"/>
        <v>16731</v>
      </c>
      <c r="AF7" s="60">
        <v>4832</v>
      </c>
      <c r="AG7" s="61">
        <f t="shared" si="1"/>
        <v>10208</v>
      </c>
      <c r="AH7" s="60">
        <v>4690</v>
      </c>
      <c r="AI7" s="61">
        <f t="shared" si="2"/>
        <v>13265</v>
      </c>
      <c r="AJ7" s="60">
        <v>4690</v>
      </c>
      <c r="AK7" s="61">
        <f t="shared" si="3"/>
        <v>7455</v>
      </c>
      <c r="AL7" s="60">
        <v>40796</v>
      </c>
      <c r="AM7" s="61">
        <f t="shared" si="4"/>
        <v>47659</v>
      </c>
    </row>
    <row r="8" spans="1:39" s="1" customFormat="1" ht="87.75" customHeight="1" x14ac:dyDescent="0.25">
      <c r="A8" s="16">
        <v>105</v>
      </c>
      <c r="B8" s="1" t="e" vm="5">
        <v>#VALUE!</v>
      </c>
      <c r="C8" s="4" t="s">
        <v>9</v>
      </c>
      <c r="D8" s="17" t="s">
        <v>85</v>
      </c>
      <c r="E8" s="6" t="s">
        <v>18</v>
      </c>
      <c r="F8" s="60">
        <v>2550</v>
      </c>
      <c r="G8" s="60">
        <v>8303</v>
      </c>
      <c r="H8" s="60">
        <v>4000</v>
      </c>
      <c r="I8" s="60">
        <v>4107</v>
      </c>
      <c r="J8" s="60">
        <v>5433</v>
      </c>
      <c r="K8" s="60">
        <v>1037</v>
      </c>
      <c r="L8" s="60">
        <v>7385</v>
      </c>
      <c r="M8" s="60">
        <v>3828</v>
      </c>
      <c r="N8" s="60">
        <v>3773</v>
      </c>
      <c r="O8" s="60">
        <v>8209</v>
      </c>
      <c r="P8" s="60">
        <v>5774</v>
      </c>
      <c r="Q8" s="60">
        <v>7051</v>
      </c>
      <c r="R8" s="60">
        <v>7781</v>
      </c>
      <c r="S8" s="60">
        <v>7075</v>
      </c>
      <c r="T8" s="60">
        <v>7016</v>
      </c>
      <c r="U8" s="60">
        <v>3915</v>
      </c>
      <c r="V8" s="60">
        <v>1783</v>
      </c>
      <c r="W8" s="60">
        <v>1129</v>
      </c>
      <c r="X8" s="60">
        <v>5768</v>
      </c>
      <c r="Y8" s="60">
        <v>4764</v>
      </c>
      <c r="Z8" s="60">
        <v>8914</v>
      </c>
      <c r="AA8" s="60">
        <v>8062</v>
      </c>
      <c r="AB8" s="60">
        <v>876</v>
      </c>
      <c r="AC8" s="60">
        <v>7505</v>
      </c>
      <c r="AD8" s="60">
        <v>4959</v>
      </c>
      <c r="AE8" s="61">
        <f t="shared" si="0"/>
        <v>13447</v>
      </c>
      <c r="AF8" s="60">
        <v>4843</v>
      </c>
      <c r="AG8" s="61">
        <f t="shared" si="1"/>
        <v>19088</v>
      </c>
      <c r="AH8" s="60">
        <v>4121</v>
      </c>
      <c r="AI8" s="61">
        <f t="shared" si="2"/>
        <v>12119</v>
      </c>
      <c r="AJ8" s="60">
        <v>4121</v>
      </c>
      <c r="AK8" s="61">
        <f t="shared" si="3"/>
        <v>20331</v>
      </c>
      <c r="AL8" s="60">
        <v>43508</v>
      </c>
      <c r="AM8" s="61">
        <f t="shared" si="4"/>
        <v>64985</v>
      </c>
    </row>
    <row r="9" spans="1:39" s="1" customFormat="1" ht="87.75" customHeight="1" x14ac:dyDescent="0.25">
      <c r="A9" s="16">
        <v>106</v>
      </c>
      <c r="B9" s="1" t="e" vm="6">
        <v>#VALUE!</v>
      </c>
      <c r="C9" s="4" t="s">
        <v>10</v>
      </c>
      <c r="D9" s="17" t="s">
        <v>86</v>
      </c>
      <c r="E9" s="6" t="s">
        <v>19</v>
      </c>
      <c r="F9" s="60">
        <v>7480</v>
      </c>
      <c r="G9" s="60">
        <v>3718</v>
      </c>
      <c r="H9" s="60">
        <v>1545</v>
      </c>
      <c r="I9" s="60">
        <v>6074</v>
      </c>
      <c r="J9" s="60">
        <v>1634</v>
      </c>
      <c r="K9" s="60">
        <v>4562</v>
      </c>
      <c r="L9" s="60">
        <v>7701</v>
      </c>
      <c r="M9" s="60">
        <v>5047</v>
      </c>
      <c r="N9" s="60">
        <v>4959</v>
      </c>
      <c r="O9" s="60">
        <v>4306</v>
      </c>
      <c r="P9" s="60">
        <v>2340</v>
      </c>
      <c r="Q9" s="60">
        <v>4315</v>
      </c>
      <c r="R9" s="60">
        <v>7329</v>
      </c>
      <c r="S9" s="60">
        <v>3356</v>
      </c>
      <c r="T9" s="60">
        <v>5124</v>
      </c>
      <c r="U9" s="60">
        <v>6025</v>
      </c>
      <c r="V9" s="60">
        <v>1621</v>
      </c>
      <c r="W9" s="60">
        <v>2320</v>
      </c>
      <c r="X9" s="60">
        <v>3179</v>
      </c>
      <c r="Y9" s="60">
        <v>1141</v>
      </c>
      <c r="Z9" s="60">
        <v>3022</v>
      </c>
      <c r="AA9" s="60">
        <v>605</v>
      </c>
      <c r="AB9" s="60">
        <v>6650</v>
      </c>
      <c r="AC9" s="60">
        <v>8169</v>
      </c>
      <c r="AD9" s="60">
        <v>4560</v>
      </c>
      <c r="AE9" s="61">
        <f t="shared" si="0"/>
        <v>14354</v>
      </c>
      <c r="AF9" s="60">
        <v>4774</v>
      </c>
      <c r="AG9" s="61">
        <f t="shared" si="1"/>
        <v>13668</v>
      </c>
      <c r="AH9" s="60">
        <v>4319</v>
      </c>
      <c r="AI9" s="61">
        <f t="shared" si="2"/>
        <v>11701</v>
      </c>
      <c r="AJ9" s="60">
        <v>4319</v>
      </c>
      <c r="AK9" s="61">
        <f t="shared" si="3"/>
        <v>9915</v>
      </c>
      <c r="AL9" s="60">
        <v>43311</v>
      </c>
      <c r="AM9" s="61">
        <f t="shared" si="4"/>
        <v>49638</v>
      </c>
    </row>
    <row r="10" spans="1:39" s="1" customFormat="1" ht="87.75" customHeight="1" x14ac:dyDescent="0.25">
      <c r="A10" s="16">
        <v>107</v>
      </c>
      <c r="B10" s="1" t="e" vm="7">
        <v>#VALUE!</v>
      </c>
      <c r="C10" s="4" t="s">
        <v>11</v>
      </c>
      <c r="D10" s="17" t="s">
        <v>87</v>
      </c>
      <c r="E10" s="6" t="s">
        <v>20</v>
      </c>
      <c r="F10" s="60">
        <v>2620</v>
      </c>
      <c r="G10" s="60">
        <v>5669</v>
      </c>
      <c r="H10" s="60">
        <v>4322</v>
      </c>
      <c r="I10" s="60">
        <v>6741</v>
      </c>
      <c r="J10" s="60">
        <v>444</v>
      </c>
      <c r="K10" s="60">
        <v>1747</v>
      </c>
      <c r="L10" s="60">
        <v>3014</v>
      </c>
      <c r="M10" s="60">
        <v>7597</v>
      </c>
      <c r="N10" s="60">
        <v>460</v>
      </c>
      <c r="O10" s="60">
        <v>4844</v>
      </c>
      <c r="P10" s="60">
        <v>4321</v>
      </c>
      <c r="Q10" s="60">
        <v>6639</v>
      </c>
      <c r="R10" s="60">
        <v>7794</v>
      </c>
      <c r="S10" s="60">
        <v>3076</v>
      </c>
      <c r="T10" s="60">
        <v>711</v>
      </c>
      <c r="U10" s="60">
        <v>5124</v>
      </c>
      <c r="V10" s="60">
        <v>7079</v>
      </c>
      <c r="W10" s="60">
        <v>1902</v>
      </c>
      <c r="X10" s="60">
        <v>8565</v>
      </c>
      <c r="Y10" s="60">
        <v>8441</v>
      </c>
      <c r="Z10" s="60">
        <v>1893</v>
      </c>
      <c r="AA10" s="60">
        <v>5627</v>
      </c>
      <c r="AB10" s="60">
        <v>2411</v>
      </c>
      <c r="AC10" s="60">
        <v>481</v>
      </c>
      <c r="AD10" s="60">
        <v>4910</v>
      </c>
      <c r="AE10" s="61">
        <f t="shared" si="0"/>
        <v>14157</v>
      </c>
      <c r="AF10" s="60">
        <v>4838</v>
      </c>
      <c r="AG10" s="61">
        <f t="shared" si="1"/>
        <v>19080</v>
      </c>
      <c r="AH10" s="60">
        <v>4607</v>
      </c>
      <c r="AI10" s="61">
        <f t="shared" si="2"/>
        <v>10102</v>
      </c>
      <c r="AJ10" s="60">
        <v>4607</v>
      </c>
      <c r="AK10" s="61">
        <f t="shared" si="3"/>
        <v>14549</v>
      </c>
      <c r="AL10" s="60">
        <v>43267</v>
      </c>
      <c r="AM10" s="61">
        <f t="shared" si="4"/>
        <v>57888</v>
      </c>
    </row>
    <row r="11" spans="1:39" s="1" customFormat="1" ht="87.75" customHeight="1" x14ac:dyDescent="0.25">
      <c r="A11" s="16">
        <v>108</v>
      </c>
      <c r="B11" s="1" t="e" vm="8">
        <v>#VALUE!</v>
      </c>
      <c r="C11" s="4" t="s">
        <v>12</v>
      </c>
      <c r="D11" s="17" t="s">
        <v>85</v>
      </c>
      <c r="E11" s="6" t="s">
        <v>21</v>
      </c>
      <c r="F11" s="60">
        <v>4430</v>
      </c>
      <c r="G11" s="60">
        <v>8534</v>
      </c>
      <c r="H11" s="60">
        <v>7447</v>
      </c>
      <c r="I11" s="60">
        <v>4914</v>
      </c>
      <c r="J11" s="60">
        <v>3437</v>
      </c>
      <c r="K11" s="60">
        <v>997</v>
      </c>
      <c r="L11" s="60">
        <v>4899</v>
      </c>
      <c r="M11" s="60">
        <v>7384</v>
      </c>
      <c r="N11" s="60">
        <v>1267</v>
      </c>
      <c r="O11" s="60">
        <v>6775</v>
      </c>
      <c r="P11" s="60">
        <v>6105</v>
      </c>
      <c r="Q11" s="60">
        <v>6961</v>
      </c>
      <c r="R11" s="60">
        <v>5984</v>
      </c>
      <c r="S11" s="60">
        <v>2161</v>
      </c>
      <c r="T11" s="60">
        <v>2088</v>
      </c>
      <c r="U11" s="60">
        <v>1252</v>
      </c>
      <c r="V11" s="60">
        <v>6005</v>
      </c>
      <c r="W11" s="60">
        <v>4915</v>
      </c>
      <c r="X11" s="60">
        <v>8649</v>
      </c>
      <c r="Y11" s="60">
        <v>3231</v>
      </c>
      <c r="Z11" s="60">
        <v>5106</v>
      </c>
      <c r="AA11" s="60">
        <v>6330</v>
      </c>
      <c r="AB11" s="60">
        <v>6863</v>
      </c>
      <c r="AC11" s="60">
        <v>509</v>
      </c>
      <c r="AD11" s="60">
        <v>4875</v>
      </c>
      <c r="AE11" s="61">
        <f t="shared" si="0"/>
        <v>14445</v>
      </c>
      <c r="AF11" s="60">
        <v>4616</v>
      </c>
      <c r="AG11" s="61">
        <f t="shared" si="1"/>
        <v>21120</v>
      </c>
      <c r="AH11" s="60">
        <v>4739</v>
      </c>
      <c r="AI11" s="61">
        <f t="shared" si="2"/>
        <v>8328</v>
      </c>
      <c r="AJ11" s="60">
        <v>4739</v>
      </c>
      <c r="AK11" s="61">
        <f t="shared" si="3"/>
        <v>10070</v>
      </c>
      <c r="AL11" s="60">
        <v>41221</v>
      </c>
      <c r="AM11" s="61">
        <f t="shared" si="4"/>
        <v>53963</v>
      </c>
    </row>
    <row r="12" spans="1:39" s="1" customFormat="1" ht="87.75" customHeight="1" x14ac:dyDescent="0.25">
      <c r="A12" s="16">
        <v>109</v>
      </c>
      <c r="B12" s="1" t="e" vm="9">
        <v>#VALUE!</v>
      </c>
      <c r="C12" s="4" t="s">
        <v>13</v>
      </c>
      <c r="D12" s="17" t="s">
        <v>81</v>
      </c>
      <c r="E12" s="6" t="s">
        <v>22</v>
      </c>
      <c r="F12" s="60">
        <v>7258</v>
      </c>
      <c r="G12" s="60">
        <v>7761</v>
      </c>
      <c r="H12" s="60">
        <v>4852</v>
      </c>
      <c r="I12" s="60">
        <v>8221</v>
      </c>
      <c r="J12" s="60">
        <v>2883</v>
      </c>
      <c r="K12" s="60">
        <v>2053</v>
      </c>
      <c r="L12" s="60">
        <v>4183</v>
      </c>
      <c r="M12" s="60">
        <v>701</v>
      </c>
      <c r="N12" s="60">
        <v>1708</v>
      </c>
      <c r="O12" s="60">
        <v>4956</v>
      </c>
      <c r="P12" s="60">
        <v>1984</v>
      </c>
      <c r="Q12" s="60">
        <v>7356</v>
      </c>
      <c r="R12" s="60">
        <v>7926</v>
      </c>
      <c r="S12" s="60">
        <v>1526</v>
      </c>
      <c r="T12" s="60">
        <v>8872</v>
      </c>
      <c r="U12" s="60">
        <v>4792</v>
      </c>
      <c r="V12" s="60">
        <v>8250</v>
      </c>
      <c r="W12" s="60">
        <v>7590</v>
      </c>
      <c r="X12" s="60">
        <v>6943</v>
      </c>
      <c r="Y12" s="60">
        <v>6122</v>
      </c>
      <c r="Z12" s="60">
        <v>8485</v>
      </c>
      <c r="AA12" s="60">
        <v>5199</v>
      </c>
      <c r="AB12" s="60">
        <v>2284</v>
      </c>
      <c r="AC12" s="60">
        <v>5447</v>
      </c>
      <c r="AD12" s="60">
        <v>4191</v>
      </c>
      <c r="AE12" s="61">
        <f t="shared" si="0"/>
        <v>18035</v>
      </c>
      <c r="AF12" s="60">
        <v>4078</v>
      </c>
      <c r="AG12" s="61">
        <f t="shared" si="1"/>
        <v>13013</v>
      </c>
      <c r="AH12" s="60">
        <v>4742</v>
      </c>
      <c r="AI12" s="61">
        <f t="shared" si="2"/>
        <v>13908</v>
      </c>
      <c r="AJ12" s="60">
        <v>4742</v>
      </c>
      <c r="AK12" s="61">
        <f t="shared" si="3"/>
        <v>16768</v>
      </c>
      <c r="AL12" s="60">
        <v>40552</v>
      </c>
      <c r="AM12" s="61">
        <f t="shared" si="4"/>
        <v>61724</v>
      </c>
    </row>
    <row r="13" spans="1:39" ht="58.5" customHeight="1" x14ac:dyDescent="0.25">
      <c r="A13" s="16" t="s">
        <v>73</v>
      </c>
      <c r="B13" s="1"/>
      <c r="C13" s="4" t="s">
        <v>73</v>
      </c>
      <c r="D13" s="17" t="s">
        <v>73</v>
      </c>
      <c r="E13" s="6" t="s">
        <v>73</v>
      </c>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1">
        <f>SUM(G13,I13,K13)</f>
        <v>0</v>
      </c>
      <c r="AF13" s="60"/>
      <c r="AG13" s="61">
        <f>SUM(M13,O13,Q13)</f>
        <v>0</v>
      </c>
      <c r="AH13" s="60"/>
      <c r="AI13" s="61">
        <f>SUM(S13,U13,W13)</f>
        <v>0</v>
      </c>
      <c r="AJ13" s="60"/>
      <c r="AK13" s="61">
        <f>SUM(Y13,AA13,AC13)</f>
        <v>0</v>
      </c>
      <c r="AL13" s="60"/>
      <c r="AM13" s="61">
        <f>SUM(AE13,AG13,AI13,AK13)</f>
        <v>0</v>
      </c>
    </row>
    <row r="14" spans="1:39" ht="58.5" customHeight="1" x14ac:dyDescent="0.25">
      <c r="B14" t="s">
        <v>73</v>
      </c>
      <c r="AI14" t="s">
        <v>73</v>
      </c>
      <c r="AJ14" t="s">
        <v>73</v>
      </c>
      <c r="AL14" t="s">
        <v>73</v>
      </c>
    </row>
  </sheetData>
  <phoneticPr fontId="8" type="noConversion"/>
  <dataValidations count="1">
    <dataValidation type="list" allowBlank="1" showInputMessage="1" showErrorMessage="1" sqref="B1" xr:uid="{729CB24C-5AD8-498C-9CFC-E42D9A4014B9}">
      <formula1>Lst_Yillar</formula1>
    </dataValidation>
  </dataValidations>
  <pageMargins left="0.7" right="0.7" top="0.75" bottom="0.75" header="0.3" footer="0.3"/>
  <pageSetup paperSize="9" orientation="portrait" r:id="rId1"/>
  <ignoredErrors>
    <ignoredError sqref="AE11:AE12 AG11:AG12 AI11:AI12" formula="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EA98-9ED6-47CF-AA92-9A5D321B0B4A}">
  <sheetPr>
    <pageSetUpPr fitToPage="1"/>
  </sheetPr>
  <dimension ref="A2:AF57"/>
  <sheetViews>
    <sheetView tabSelected="1" topLeftCell="F1" zoomScale="80" zoomScaleNormal="80" zoomScaleSheetLayoutView="80" workbookViewId="0">
      <selection activeCell="AI16" sqref="AI16"/>
    </sheetView>
  </sheetViews>
  <sheetFormatPr defaultRowHeight="15" x14ac:dyDescent="0.25"/>
  <cols>
    <col min="1" max="4" width="19.42578125" style="18" hidden="1" customWidth="1"/>
    <col min="5" max="5" width="0.42578125" style="18" hidden="1" customWidth="1"/>
    <col min="6" max="7" width="9.140625" style="19"/>
    <col min="8" max="8" width="14.42578125" style="19" customWidth="1"/>
    <col min="9" max="9" width="4.140625" style="19" customWidth="1"/>
    <col min="10" max="10" width="4" style="19" customWidth="1"/>
    <col min="11" max="12" width="9.140625" style="19" customWidth="1"/>
    <col min="13" max="13" width="3.28515625" style="19" customWidth="1"/>
    <col min="14" max="14" width="4.85546875" style="19" customWidth="1"/>
    <col min="15" max="25" width="9.140625" style="19"/>
    <col min="26" max="26" width="10.85546875" style="19" customWidth="1"/>
    <col min="27" max="27" width="11.85546875" style="19" customWidth="1"/>
    <col min="28" max="29" width="12" style="19" customWidth="1"/>
    <col min="30" max="30" width="7" style="19" customWidth="1"/>
    <col min="31" max="31" width="4.42578125" style="19" customWidth="1"/>
    <col min="32" max="16384" width="9.140625" style="19"/>
  </cols>
  <sheetData>
    <row r="2" spans="1:31" ht="27" thickBot="1" x14ac:dyDescent="0.45">
      <c r="A2" s="20" t="s">
        <v>80</v>
      </c>
      <c r="B2" s="21"/>
      <c r="C2" s="21"/>
    </row>
    <row r="3" spans="1:31" x14ac:dyDescent="0.25">
      <c r="A3" s="21"/>
      <c r="B3" s="21"/>
      <c r="C3" s="21"/>
      <c r="I3" s="22"/>
      <c r="J3" s="23"/>
      <c r="K3" s="23"/>
      <c r="L3" s="23"/>
      <c r="M3" s="23"/>
      <c r="N3" s="23"/>
      <c r="O3" s="23"/>
      <c r="P3" s="23"/>
      <c r="Q3" s="23"/>
      <c r="R3" s="23"/>
      <c r="S3" s="23"/>
      <c r="T3" s="23"/>
      <c r="U3" s="23"/>
      <c r="V3" s="23"/>
      <c r="W3" s="23"/>
      <c r="X3" s="23"/>
      <c r="Y3" s="23"/>
      <c r="Z3" s="23"/>
      <c r="AA3" s="23"/>
      <c r="AB3" s="23"/>
      <c r="AC3" s="23"/>
      <c r="AD3" s="23"/>
      <c r="AE3" s="24"/>
    </row>
    <row r="4" spans="1:31" x14ac:dyDescent="0.25">
      <c r="A4" s="21"/>
      <c r="B4" s="21"/>
      <c r="C4" s="21"/>
      <c r="I4" s="25"/>
      <c r="J4" s="18"/>
      <c r="K4" s="18"/>
      <c r="L4" s="18"/>
      <c r="M4" s="18"/>
      <c r="N4" s="18"/>
      <c r="O4" s="18"/>
      <c r="P4" s="18"/>
      <c r="Q4" s="18"/>
      <c r="R4" s="18"/>
      <c r="S4" s="18"/>
      <c r="T4" s="18"/>
      <c r="U4" s="18"/>
      <c r="V4" s="18"/>
      <c r="W4" s="18"/>
      <c r="X4" s="18"/>
      <c r="Y4" s="18"/>
      <c r="Z4" s="18"/>
      <c r="AA4" s="18"/>
      <c r="AB4" s="18"/>
      <c r="AC4" s="18"/>
      <c r="AD4" s="18"/>
      <c r="AE4" s="26"/>
    </row>
    <row r="5" spans="1:31" x14ac:dyDescent="0.25">
      <c r="A5" s="33" t="s">
        <v>58</v>
      </c>
      <c r="B5" s="33"/>
      <c r="C5" s="33">
        <f>AD6</f>
        <v>102</v>
      </c>
      <c r="I5" s="25"/>
      <c r="AE5" s="26"/>
    </row>
    <row r="6" spans="1:31" ht="17.25" x14ac:dyDescent="0.3">
      <c r="A6" s="34"/>
      <c r="B6" s="34"/>
      <c r="C6" s="34"/>
      <c r="I6" s="25"/>
      <c r="AC6" s="66" t="s">
        <v>58</v>
      </c>
      <c r="AD6" s="70">
        <v>102</v>
      </c>
      <c r="AE6" s="26"/>
    </row>
    <row r="7" spans="1:31" ht="18.75" x14ac:dyDescent="0.3">
      <c r="A7" s="33" t="s">
        <v>71</v>
      </c>
      <c r="B7" s="33" t="s">
        <v>57</v>
      </c>
      <c r="C7" s="33" t="s">
        <v>72</v>
      </c>
      <c r="I7" s="25"/>
      <c r="K7" s="27" t="str">
        <f>Person!B1&amp;" Year Sales Performance"</f>
        <v>2023 Year Sales Performance</v>
      </c>
      <c r="AE7" s="26"/>
    </row>
    <row r="8" spans="1:31" ht="44.25" x14ac:dyDescent="0.55000000000000004">
      <c r="A8" s="34" t="s">
        <v>70</v>
      </c>
      <c r="B8" s="58" cm="1">
        <f t="array" ref="B8:B19">VLOOKUP(C5,Table1[],{6;8;10;12;14;16;18;20;22;24;26;28},0)</f>
        <v>8719</v>
      </c>
      <c r="C8" s="58" cm="1">
        <f t="array" ref="C8:C19">VLOOKUP(C5,Table1[],{7;9;11;13;15;17;19;21;23;25;27;29},0)</f>
        <v>3133</v>
      </c>
      <c r="I8" s="25"/>
      <c r="K8" s="28" t="str">
        <f>VLOOKUP(AD6,Table1[],3,0)&amp;" - "&amp;VLOOKUP(AD6,Table1[],4,0)</f>
        <v>Austin Harrison - Afrika Region</v>
      </c>
      <c r="Y8" s="65" t="s">
        <v>93</v>
      </c>
      <c r="Z8" s="65"/>
      <c r="AA8" s="65"/>
      <c r="AB8" s="67">
        <f>B33</f>
        <v>5356</v>
      </c>
      <c r="AC8" s="67"/>
      <c r="AD8" s="67"/>
      <c r="AE8" s="26"/>
    </row>
    <row r="9" spans="1:31" x14ac:dyDescent="0.25">
      <c r="A9" s="34" t="s">
        <v>59</v>
      </c>
      <c r="B9" s="58">
        <v>6642</v>
      </c>
      <c r="C9" s="58">
        <v>6444</v>
      </c>
      <c r="I9" s="25"/>
      <c r="AE9" s="26"/>
    </row>
    <row r="10" spans="1:31" x14ac:dyDescent="0.25">
      <c r="A10" s="34" t="s">
        <v>60</v>
      </c>
      <c r="B10" s="58">
        <v>2744</v>
      </c>
      <c r="C10" s="58">
        <v>2977</v>
      </c>
      <c r="I10" s="25"/>
      <c r="J10" s="18"/>
      <c r="K10" s="18"/>
      <c r="L10" s="18"/>
      <c r="M10" s="18"/>
      <c r="N10" s="18"/>
      <c r="O10" s="18"/>
      <c r="P10" s="18"/>
      <c r="Q10" s="18"/>
      <c r="R10" s="18"/>
      <c r="S10" s="18"/>
      <c r="T10" s="18"/>
      <c r="U10" s="18"/>
      <c r="V10" s="18"/>
      <c r="W10" s="18"/>
      <c r="X10" s="18"/>
      <c r="Y10" s="18"/>
      <c r="Z10" s="18"/>
      <c r="AA10" s="18"/>
      <c r="AB10" s="18"/>
      <c r="AC10" s="18"/>
      <c r="AD10" s="18" t="s">
        <v>73</v>
      </c>
      <c r="AE10" s="26"/>
    </row>
    <row r="11" spans="1:31" ht="15.75" thickBot="1" x14ac:dyDescent="0.3">
      <c r="A11" s="34" t="s">
        <v>61</v>
      </c>
      <c r="B11" s="58">
        <v>7644</v>
      </c>
      <c r="C11" s="58">
        <v>1788</v>
      </c>
      <c r="I11" s="25"/>
      <c r="J11" s="18"/>
      <c r="K11" s="18"/>
      <c r="L11" s="18"/>
      <c r="M11" s="18"/>
      <c r="N11" s="18"/>
      <c r="O11" s="18"/>
      <c r="P11" s="18"/>
      <c r="Q11" s="18"/>
      <c r="R11" s="18"/>
      <c r="S11" s="18"/>
      <c r="T11" s="18"/>
      <c r="U11" s="18"/>
      <c r="V11" s="18"/>
      <c r="W11" s="18"/>
      <c r="X11" s="18"/>
      <c r="Y11" s="18"/>
      <c r="Z11" s="18"/>
      <c r="AA11" s="18"/>
      <c r="AB11" s="18"/>
      <c r="AC11" s="18"/>
      <c r="AD11" s="18"/>
      <c r="AE11" s="26"/>
    </row>
    <row r="12" spans="1:31" x14ac:dyDescent="0.25">
      <c r="A12" s="34" t="s">
        <v>62</v>
      </c>
      <c r="B12" s="58">
        <v>4544</v>
      </c>
      <c r="C12" s="58">
        <v>7740</v>
      </c>
      <c r="I12" s="25"/>
      <c r="J12" s="35"/>
      <c r="K12" s="44" t="e" vm="10">
        <f>VLOOKUP(AD6,Table1[],2,0)</f>
        <v>#VALUE!</v>
      </c>
      <c r="L12" s="44"/>
      <c r="M12" s="36"/>
      <c r="N12" s="18"/>
      <c r="O12" s="21"/>
      <c r="P12" s="18"/>
      <c r="Q12" s="18"/>
      <c r="R12" s="18"/>
      <c r="S12" s="18"/>
      <c r="T12" s="18"/>
      <c r="U12" s="18"/>
      <c r="V12" s="18"/>
      <c r="W12" s="18"/>
      <c r="X12" s="18"/>
      <c r="Y12" s="18"/>
      <c r="Z12" s="18"/>
      <c r="AA12" s="18"/>
      <c r="AB12" s="18"/>
      <c r="AC12" s="18"/>
      <c r="AD12" s="18"/>
      <c r="AE12" s="26"/>
    </row>
    <row r="13" spans="1:31" x14ac:dyDescent="0.25">
      <c r="A13" s="34" t="s">
        <v>63</v>
      </c>
      <c r="B13" s="58">
        <v>7611</v>
      </c>
      <c r="C13" s="58">
        <v>2144</v>
      </c>
      <c r="I13" s="25"/>
      <c r="J13" s="37"/>
      <c r="K13" s="45"/>
      <c r="L13" s="45"/>
      <c r="M13" s="38"/>
      <c r="N13" s="18"/>
      <c r="O13" s="18"/>
      <c r="P13" s="18"/>
      <c r="Q13" s="18"/>
      <c r="R13" s="18"/>
      <c r="S13" s="18"/>
      <c r="T13" s="18"/>
      <c r="U13" s="18"/>
      <c r="V13" s="18"/>
      <c r="W13" s="18"/>
      <c r="X13" s="18"/>
      <c r="Y13" s="18"/>
      <c r="Z13" s="18"/>
      <c r="AA13" s="18"/>
      <c r="AB13" s="18"/>
      <c r="AC13" s="18"/>
      <c r="AD13" s="18"/>
      <c r="AE13" s="26"/>
    </row>
    <row r="14" spans="1:31" x14ac:dyDescent="0.25">
      <c r="A14" s="34" t="s">
        <v>64</v>
      </c>
      <c r="B14" s="58">
        <v>7946</v>
      </c>
      <c r="C14" s="58">
        <v>4566</v>
      </c>
      <c r="I14" s="25"/>
      <c r="J14" s="37"/>
      <c r="K14" s="45"/>
      <c r="L14" s="45"/>
      <c r="M14" s="38"/>
      <c r="N14" s="18"/>
      <c r="O14" s="18"/>
      <c r="P14" s="18"/>
      <c r="Q14" s="18"/>
      <c r="R14" s="18"/>
      <c r="S14" s="18"/>
      <c r="T14" s="18"/>
      <c r="U14" s="18"/>
      <c r="V14" s="18"/>
      <c r="W14" s="18"/>
      <c r="X14" s="18"/>
      <c r="Y14" s="18"/>
      <c r="Z14" s="18"/>
      <c r="AA14" s="18"/>
      <c r="AB14" s="18"/>
      <c r="AC14" s="18"/>
      <c r="AD14" s="18"/>
      <c r="AE14" s="26"/>
    </row>
    <row r="15" spans="1:31" x14ac:dyDescent="0.25">
      <c r="A15" s="34" t="s">
        <v>65</v>
      </c>
      <c r="B15" s="58">
        <v>2906</v>
      </c>
      <c r="C15" s="58">
        <v>395</v>
      </c>
      <c r="I15" s="25"/>
      <c r="J15" s="37"/>
      <c r="K15" s="45"/>
      <c r="L15" s="45"/>
      <c r="M15" s="38"/>
      <c r="N15" s="18"/>
      <c r="O15" s="18"/>
      <c r="P15" s="18"/>
      <c r="Q15" s="18"/>
      <c r="R15" s="18"/>
      <c r="S15" s="18"/>
      <c r="T15" s="18"/>
      <c r="U15" s="18"/>
      <c r="V15" s="18"/>
      <c r="W15" s="18"/>
      <c r="X15" s="18"/>
      <c r="Y15" s="18"/>
      <c r="Z15" s="18"/>
      <c r="AA15" s="18"/>
      <c r="AB15" s="18"/>
      <c r="AC15" s="18"/>
      <c r="AD15" s="18"/>
      <c r="AE15" s="26"/>
    </row>
    <row r="16" spans="1:31" x14ac:dyDescent="0.25">
      <c r="A16" s="34" t="s">
        <v>66</v>
      </c>
      <c r="B16" s="58">
        <v>8620</v>
      </c>
      <c r="C16" s="58">
        <v>6999</v>
      </c>
      <c r="I16" s="25"/>
      <c r="J16" s="37"/>
      <c r="K16" s="45"/>
      <c r="L16" s="45"/>
      <c r="M16" s="38"/>
      <c r="N16" s="18"/>
      <c r="O16" s="18"/>
      <c r="P16" s="18"/>
      <c r="Q16" s="18"/>
      <c r="R16" s="18"/>
      <c r="S16" s="18"/>
      <c r="T16" s="18"/>
      <c r="U16" s="18"/>
      <c r="V16" s="18"/>
      <c r="W16" s="18"/>
      <c r="X16" s="18"/>
      <c r="Y16" s="18"/>
      <c r="Z16" s="18"/>
      <c r="AA16" s="18"/>
      <c r="AB16" s="18"/>
      <c r="AC16" s="18"/>
      <c r="AD16" s="18"/>
      <c r="AE16" s="26"/>
    </row>
    <row r="17" spans="1:31" x14ac:dyDescent="0.25">
      <c r="A17" s="34" t="s">
        <v>67</v>
      </c>
      <c r="B17" s="58">
        <v>6136</v>
      </c>
      <c r="C17" s="58">
        <v>6977</v>
      </c>
      <c r="I17" s="25"/>
      <c r="J17" s="37"/>
      <c r="K17" s="45"/>
      <c r="L17" s="45"/>
      <c r="M17" s="38"/>
      <c r="N17" s="18"/>
      <c r="O17" s="18"/>
      <c r="P17" s="18"/>
      <c r="Q17" s="18"/>
      <c r="R17" s="18"/>
      <c r="S17" s="18"/>
      <c r="T17" s="18"/>
      <c r="U17" s="18"/>
      <c r="V17" s="18"/>
      <c r="W17" s="18"/>
      <c r="X17" s="18"/>
      <c r="Y17" s="18"/>
      <c r="Z17" s="18"/>
      <c r="AA17" s="18"/>
      <c r="AB17" s="18"/>
      <c r="AC17" s="18"/>
      <c r="AD17" s="18"/>
      <c r="AE17" s="26"/>
    </row>
    <row r="18" spans="1:31" x14ac:dyDescent="0.25">
      <c r="A18" s="34" t="s">
        <v>68</v>
      </c>
      <c r="B18" s="58">
        <v>2682</v>
      </c>
      <c r="C18" s="58">
        <v>4122</v>
      </c>
      <c r="I18" s="25"/>
      <c r="J18" s="37"/>
      <c r="K18" s="45"/>
      <c r="L18" s="45"/>
      <c r="M18" s="38"/>
      <c r="N18" s="18"/>
      <c r="O18" s="18"/>
      <c r="P18" s="18"/>
      <c r="Q18" s="18"/>
      <c r="R18" s="18"/>
      <c r="S18" s="18"/>
      <c r="T18" s="18"/>
      <c r="U18" s="18"/>
      <c r="V18" s="18"/>
      <c r="W18" s="18"/>
      <c r="X18" s="18"/>
      <c r="Y18" s="18"/>
      <c r="Z18" s="18"/>
      <c r="AA18" s="18"/>
      <c r="AB18" s="18"/>
      <c r="AC18" s="18"/>
      <c r="AD18" s="18"/>
      <c r="AE18" s="26"/>
    </row>
    <row r="19" spans="1:31" x14ac:dyDescent="0.25">
      <c r="A19" s="34" t="s">
        <v>69</v>
      </c>
      <c r="B19" s="58">
        <v>4966</v>
      </c>
      <c r="C19" s="58">
        <v>5606</v>
      </c>
      <c r="I19" s="25"/>
      <c r="J19" s="37"/>
      <c r="K19" s="45"/>
      <c r="L19" s="45"/>
      <c r="M19" s="38"/>
      <c r="N19" s="18"/>
      <c r="O19" s="18"/>
      <c r="P19" s="18"/>
      <c r="Q19" s="18"/>
      <c r="R19" s="18"/>
      <c r="S19" s="18"/>
      <c r="T19" s="18"/>
      <c r="U19" s="18"/>
      <c r="V19" s="18"/>
      <c r="W19" s="18"/>
      <c r="X19" s="18"/>
      <c r="Y19" s="18"/>
      <c r="Z19" s="18"/>
      <c r="AA19" s="18"/>
      <c r="AB19" s="18"/>
      <c r="AC19" s="18"/>
      <c r="AD19" s="18"/>
      <c r="AE19" s="26"/>
    </row>
    <row r="20" spans="1:31" x14ac:dyDescent="0.25">
      <c r="A20" s="34"/>
      <c r="B20" s="42"/>
      <c r="C20" s="42"/>
      <c r="I20" s="25"/>
      <c r="J20" s="37"/>
      <c r="K20" s="45"/>
      <c r="L20" s="45"/>
      <c r="M20" s="38"/>
      <c r="N20" s="18"/>
      <c r="O20" s="18"/>
      <c r="P20" s="18"/>
      <c r="Q20" s="18"/>
      <c r="R20" s="18"/>
      <c r="S20" s="18"/>
      <c r="T20" s="18"/>
      <c r="U20" s="18"/>
      <c r="V20" s="18"/>
      <c r="W20" s="18"/>
      <c r="X20" s="18"/>
      <c r="Y20" s="18"/>
      <c r="Z20" s="18"/>
      <c r="AA20" s="18"/>
      <c r="AB20" s="18"/>
      <c r="AC20" s="18"/>
      <c r="AD20" s="18"/>
      <c r="AE20" s="26"/>
    </row>
    <row r="21" spans="1:31" x14ac:dyDescent="0.25">
      <c r="A21" s="34"/>
      <c r="B21" s="42"/>
      <c r="C21" s="42"/>
      <c r="I21" s="25"/>
      <c r="J21" s="37"/>
      <c r="K21" s="45"/>
      <c r="L21" s="45"/>
      <c r="M21" s="38"/>
      <c r="N21" s="18"/>
      <c r="O21" s="18"/>
      <c r="P21" s="18"/>
      <c r="Q21" s="18"/>
      <c r="R21" s="18"/>
      <c r="S21" s="18"/>
      <c r="T21" s="18"/>
      <c r="U21" s="18"/>
      <c r="V21" s="18"/>
      <c r="W21" s="18"/>
      <c r="X21" s="18"/>
      <c r="Y21" s="18"/>
      <c r="Z21" s="18"/>
      <c r="AA21" s="18"/>
      <c r="AB21" s="18"/>
      <c r="AC21" s="18"/>
      <c r="AD21" s="18"/>
      <c r="AE21" s="26"/>
    </row>
    <row r="22" spans="1:31" x14ac:dyDescent="0.25">
      <c r="A22" s="34"/>
      <c r="B22" s="42"/>
      <c r="C22" s="42"/>
      <c r="I22" s="25"/>
      <c r="J22" s="37"/>
      <c r="K22" s="18"/>
      <c r="L22" s="18"/>
      <c r="M22" s="38"/>
      <c r="N22" s="18"/>
      <c r="O22" s="18"/>
      <c r="P22" s="18"/>
      <c r="Q22" s="18"/>
      <c r="R22" s="18"/>
      <c r="S22" s="18"/>
      <c r="T22" s="18"/>
      <c r="U22" s="18"/>
      <c r="V22" s="18"/>
      <c r="W22" s="18"/>
      <c r="X22" s="18"/>
      <c r="Y22" s="18"/>
      <c r="Z22" s="18"/>
      <c r="AA22" s="18"/>
      <c r="AB22" s="18"/>
      <c r="AC22" s="18"/>
      <c r="AD22" s="18"/>
      <c r="AE22" s="26"/>
    </row>
    <row r="23" spans="1:31" x14ac:dyDescent="0.25">
      <c r="A23" s="33" t="s">
        <v>74</v>
      </c>
      <c r="B23" s="43" t="s">
        <v>57</v>
      </c>
      <c r="C23" s="43" t="s">
        <v>72</v>
      </c>
      <c r="I23" s="25"/>
      <c r="J23" s="37"/>
      <c r="K23" s="18"/>
      <c r="L23" s="18"/>
      <c r="M23" s="38"/>
      <c r="N23" s="18"/>
      <c r="O23" s="18"/>
      <c r="P23" s="18"/>
      <c r="Q23" s="18"/>
      <c r="R23" s="18"/>
      <c r="S23" s="18"/>
      <c r="T23" s="18"/>
      <c r="U23" s="18"/>
      <c r="V23" s="18"/>
      <c r="W23" s="18"/>
      <c r="X23" s="18"/>
      <c r="Y23" s="18"/>
      <c r="Z23" s="18"/>
      <c r="AA23" s="18"/>
      <c r="AB23" s="18"/>
      <c r="AC23" s="18"/>
      <c r="AD23" s="18"/>
      <c r="AE23" s="26"/>
    </row>
    <row r="24" spans="1:31" x14ac:dyDescent="0.25">
      <c r="A24" s="34" t="s">
        <v>75</v>
      </c>
      <c r="B24" s="59" cm="1">
        <f t="array" ref="B24:B27">VLOOKUP(C5,Table1[],{30;32;34;36},0)</f>
        <v>4423</v>
      </c>
      <c r="C24" s="59" cm="1">
        <f t="array" ref="C24:C27">VLOOKUP(C5,Table1[],{31;33;35;37},0)</f>
        <v>12554</v>
      </c>
      <c r="I24" s="25"/>
      <c r="J24" s="37"/>
      <c r="K24" s="18"/>
      <c r="L24" s="18"/>
      <c r="M24" s="38"/>
      <c r="N24" s="18"/>
      <c r="O24" s="18"/>
      <c r="P24" s="18"/>
      <c r="Q24" s="18"/>
      <c r="R24" s="18"/>
      <c r="S24" s="18"/>
      <c r="T24" s="18"/>
      <c r="U24" s="18"/>
      <c r="V24" s="18"/>
      <c r="W24" s="18"/>
      <c r="X24" s="18"/>
      <c r="Y24" s="18"/>
      <c r="Z24" s="18"/>
      <c r="AA24" s="18"/>
      <c r="AB24" s="18"/>
      <c r="AC24" s="18"/>
      <c r="AD24" s="18"/>
      <c r="AE24" s="26"/>
    </row>
    <row r="25" spans="1:31" ht="15.75" thickBot="1" x14ac:dyDescent="0.3">
      <c r="A25" s="34" t="s">
        <v>76</v>
      </c>
      <c r="B25" s="59">
        <v>4316</v>
      </c>
      <c r="C25" s="59">
        <v>11672</v>
      </c>
      <c r="I25" s="25"/>
      <c r="J25" s="39"/>
      <c r="K25" s="40"/>
      <c r="L25" s="40"/>
      <c r="M25" s="41"/>
      <c r="N25" s="18"/>
      <c r="O25" s="18"/>
      <c r="P25" s="18"/>
      <c r="Q25" s="18"/>
      <c r="R25" s="18"/>
      <c r="S25" s="18"/>
      <c r="T25" s="18"/>
      <c r="U25" s="18"/>
      <c r="V25" s="18"/>
      <c r="W25" s="18"/>
      <c r="X25" s="18"/>
      <c r="Y25" s="18"/>
      <c r="Z25" s="18"/>
      <c r="AA25" s="18"/>
      <c r="AB25" s="18"/>
      <c r="AC25" s="18"/>
      <c r="AD25" s="18"/>
      <c r="AE25" s="26"/>
    </row>
    <row r="26" spans="1:31" x14ac:dyDescent="0.25">
      <c r="A26" s="34" t="s">
        <v>77</v>
      </c>
      <c r="B26" s="59">
        <v>4289</v>
      </c>
      <c r="C26" s="59">
        <v>11960</v>
      </c>
      <c r="I26" s="25"/>
      <c r="J26" s="18"/>
      <c r="K26" s="18"/>
      <c r="L26" s="18"/>
      <c r="M26" s="18"/>
      <c r="N26" s="18"/>
      <c r="O26" s="18"/>
      <c r="P26" s="18"/>
      <c r="Q26" s="18"/>
      <c r="R26" s="18"/>
      <c r="S26" s="18"/>
      <c r="T26" s="18"/>
      <c r="U26" s="18"/>
      <c r="V26" s="18"/>
      <c r="W26" s="18"/>
      <c r="X26" s="18"/>
      <c r="Y26" s="18"/>
      <c r="Z26" s="18"/>
      <c r="AA26" s="18"/>
      <c r="AB26" s="18"/>
      <c r="AC26" s="18"/>
      <c r="AD26" s="18"/>
      <c r="AE26" s="26"/>
    </row>
    <row r="27" spans="1:31" x14ac:dyDescent="0.25">
      <c r="A27" s="34" t="s">
        <v>78</v>
      </c>
      <c r="B27" s="59">
        <v>4289</v>
      </c>
      <c r="C27" s="59">
        <v>16705</v>
      </c>
      <c r="I27" s="25"/>
      <c r="J27" s="18"/>
      <c r="K27" s="18"/>
      <c r="L27" s="18"/>
      <c r="M27" s="18"/>
      <c r="N27" s="18"/>
      <c r="O27" s="18"/>
      <c r="P27" s="18"/>
      <c r="Q27" s="18"/>
      <c r="R27" s="18"/>
      <c r="S27" s="18"/>
      <c r="T27" s="18"/>
      <c r="U27" s="18"/>
      <c r="V27" s="18"/>
      <c r="W27" s="18"/>
      <c r="X27" s="18"/>
      <c r="Y27" s="18"/>
      <c r="Z27" s="18"/>
      <c r="AA27" s="18"/>
      <c r="AB27" s="18"/>
      <c r="AC27" s="18"/>
      <c r="AD27" s="18"/>
      <c r="AE27" s="26"/>
    </row>
    <row r="28" spans="1:31" x14ac:dyDescent="0.25">
      <c r="A28" s="34"/>
      <c r="B28" s="42"/>
      <c r="C28" s="42"/>
      <c r="I28" s="25"/>
      <c r="J28" s="18"/>
      <c r="K28" s="18"/>
      <c r="L28" s="18"/>
      <c r="M28" s="18"/>
      <c r="N28" s="18"/>
      <c r="O28" s="18"/>
      <c r="P28" s="18"/>
      <c r="Q28" s="18"/>
      <c r="R28" s="18"/>
      <c r="S28" s="18"/>
      <c r="T28" s="18"/>
      <c r="U28" s="18"/>
      <c r="V28" s="18"/>
      <c r="W28" s="18"/>
      <c r="X28" s="18"/>
      <c r="Y28" s="18"/>
      <c r="Z28" s="18"/>
      <c r="AA28" s="18"/>
      <c r="AB28" s="18"/>
      <c r="AC28" s="18"/>
      <c r="AD28" s="18"/>
      <c r="AE28" s="26"/>
    </row>
    <row r="29" spans="1:31" x14ac:dyDescent="0.25">
      <c r="A29" s="34"/>
      <c r="B29" s="42"/>
      <c r="C29" s="42"/>
      <c r="I29" s="25"/>
      <c r="J29" s="18"/>
      <c r="K29" s="18"/>
      <c r="L29" s="18"/>
      <c r="M29" s="18"/>
      <c r="N29" s="18"/>
      <c r="O29" s="18"/>
      <c r="P29" s="18"/>
      <c r="Q29" s="18"/>
      <c r="R29" s="18"/>
      <c r="S29" s="18"/>
      <c r="T29" s="18"/>
      <c r="U29" s="18"/>
      <c r="V29" s="18"/>
      <c r="W29" s="18"/>
      <c r="X29" s="18"/>
      <c r="Y29" s="18"/>
      <c r="Z29" s="47"/>
      <c r="AA29" s="48"/>
      <c r="AB29" s="48"/>
      <c r="AC29" s="48"/>
      <c r="AD29" s="49"/>
      <c r="AE29" s="26"/>
    </row>
    <row r="30" spans="1:31" x14ac:dyDescent="0.25">
      <c r="A30" s="33" t="s">
        <v>79</v>
      </c>
      <c r="B30" s="43" t="s">
        <v>57</v>
      </c>
      <c r="C30" s="43" t="s">
        <v>72</v>
      </c>
      <c r="I30" s="25"/>
      <c r="J30" s="18"/>
      <c r="K30" s="18"/>
      <c r="L30" s="18"/>
      <c r="M30" s="18"/>
      <c r="N30" s="18"/>
      <c r="O30" s="18"/>
      <c r="P30" s="18"/>
      <c r="Q30" s="18"/>
      <c r="R30" s="18"/>
      <c r="S30" s="18"/>
      <c r="T30" s="18"/>
      <c r="U30" s="18"/>
      <c r="V30" s="18"/>
      <c r="W30" s="18"/>
      <c r="X30" s="18"/>
      <c r="Y30" s="18"/>
      <c r="Z30" s="50"/>
      <c r="AA30" s="57">
        <f>C31</f>
        <v>52891</v>
      </c>
      <c r="AB30" s="57"/>
      <c r="AC30" s="57"/>
      <c r="AD30" s="52"/>
      <c r="AE30" s="26"/>
    </row>
    <row r="31" spans="1:31" x14ac:dyDescent="0.25">
      <c r="A31" s="34">
        <f>Person!B1</f>
        <v>2023</v>
      </c>
      <c r="B31" s="58" cm="1">
        <f t="array" ref="B31">VLOOKUP(C5,Table1[],{38},0)</f>
        <v>47535</v>
      </c>
      <c r="C31" s="58" cm="1">
        <f t="array" ref="C31">VLOOKUP(C5,Table1[],{39},0)</f>
        <v>52891</v>
      </c>
      <c r="I31" s="25"/>
      <c r="J31" s="18"/>
      <c r="K31" s="18"/>
      <c r="L31" s="18"/>
      <c r="M31" s="18"/>
      <c r="N31" s="18"/>
      <c r="O31" s="18"/>
      <c r="P31" s="18"/>
      <c r="Q31" s="18"/>
      <c r="R31" s="18"/>
      <c r="S31" s="18"/>
      <c r="T31" s="18"/>
      <c r="U31" s="18"/>
      <c r="V31" s="18"/>
      <c r="W31" s="18"/>
      <c r="X31" s="18"/>
      <c r="Y31" s="18"/>
      <c r="Z31" s="50"/>
      <c r="AA31" s="57"/>
      <c r="AB31" s="57"/>
      <c r="AC31" s="57"/>
      <c r="AD31" s="52"/>
      <c r="AE31" s="26"/>
    </row>
    <row r="32" spans="1:31" x14ac:dyDescent="0.25">
      <c r="A32" s="21"/>
      <c r="B32" s="21"/>
      <c r="C32" s="21"/>
      <c r="I32" s="25"/>
      <c r="J32" s="18"/>
      <c r="K32" s="18"/>
      <c r="L32" s="18"/>
      <c r="M32" s="18"/>
      <c r="N32" s="18"/>
      <c r="O32" s="18"/>
      <c r="P32" s="18"/>
      <c r="Q32" s="18"/>
      <c r="R32" s="18"/>
      <c r="S32" s="18"/>
      <c r="T32" s="18"/>
      <c r="U32" s="18"/>
      <c r="V32" s="18"/>
      <c r="W32" s="18"/>
      <c r="X32" s="18"/>
      <c r="Y32" s="18"/>
      <c r="Z32" s="50"/>
      <c r="AA32" s="57"/>
      <c r="AB32" s="57"/>
      <c r="AC32" s="57"/>
      <c r="AD32" s="52"/>
      <c r="AE32" s="26"/>
    </row>
    <row r="33" spans="1:31" ht="21" x14ac:dyDescent="0.25">
      <c r="A33" s="21" t="s">
        <v>92</v>
      </c>
      <c r="B33" s="64">
        <f>C31-B31</f>
        <v>5356</v>
      </c>
      <c r="I33" s="25"/>
      <c r="J33" s="18"/>
      <c r="K33" s="18"/>
      <c r="L33" s="18"/>
      <c r="M33" s="18"/>
      <c r="N33" s="18"/>
      <c r="O33" s="18"/>
      <c r="P33" s="18"/>
      <c r="Q33" s="18"/>
      <c r="R33" s="18"/>
      <c r="S33" s="18"/>
      <c r="T33" s="18"/>
      <c r="U33" s="18"/>
      <c r="V33" s="18"/>
      <c r="W33" s="18"/>
      <c r="X33" s="18"/>
      <c r="Y33" s="18"/>
      <c r="Z33" s="50"/>
      <c r="AA33" s="56" t="s">
        <v>88</v>
      </c>
      <c r="AB33" s="56"/>
      <c r="AC33" s="56"/>
      <c r="AD33" s="52"/>
      <c r="AE33" s="26"/>
    </row>
    <row r="34" spans="1:31" x14ac:dyDescent="0.25">
      <c r="I34" s="25"/>
      <c r="J34" s="18"/>
      <c r="K34" s="18"/>
      <c r="L34" s="18"/>
      <c r="M34" s="18"/>
      <c r="N34" s="18"/>
      <c r="O34" s="18"/>
      <c r="P34" s="18"/>
      <c r="Q34" s="18"/>
      <c r="R34" s="18"/>
      <c r="S34" s="18"/>
      <c r="T34" s="18"/>
      <c r="U34" s="18"/>
      <c r="V34" s="18"/>
      <c r="W34" s="18"/>
      <c r="X34" s="18"/>
      <c r="Y34" s="18"/>
      <c r="Z34" s="50"/>
      <c r="AA34" s="51"/>
      <c r="AB34" s="51"/>
      <c r="AC34" s="51"/>
      <c r="AD34" s="52"/>
      <c r="AE34" s="26"/>
    </row>
    <row r="35" spans="1:31" x14ac:dyDescent="0.25">
      <c r="I35" s="25"/>
      <c r="J35" s="18"/>
      <c r="K35" s="18"/>
      <c r="L35" s="18"/>
      <c r="M35" s="18"/>
      <c r="N35" s="18"/>
      <c r="O35" s="18"/>
      <c r="P35" s="18"/>
      <c r="Q35" s="18"/>
      <c r="R35" s="18"/>
      <c r="S35" s="18"/>
      <c r="T35" s="18"/>
      <c r="U35" s="18"/>
      <c r="V35" s="18"/>
      <c r="W35" s="18"/>
      <c r="X35" s="18"/>
      <c r="Y35" s="18"/>
      <c r="Z35" s="53"/>
      <c r="AA35" s="54"/>
      <c r="AB35" s="54"/>
      <c r="AC35" s="54"/>
      <c r="AD35" s="55"/>
      <c r="AE35" s="26"/>
    </row>
    <row r="36" spans="1:31" x14ac:dyDescent="0.25">
      <c r="I36" s="25"/>
      <c r="J36" s="18"/>
      <c r="K36" s="18"/>
      <c r="L36" s="18"/>
      <c r="M36" s="18"/>
      <c r="N36" s="18"/>
      <c r="O36" s="18"/>
      <c r="P36" s="18"/>
      <c r="Q36" s="18"/>
      <c r="R36" s="18"/>
      <c r="S36" s="18"/>
      <c r="T36" s="18"/>
      <c r="U36" s="18"/>
      <c r="V36" s="18"/>
      <c r="W36" s="18"/>
      <c r="X36" s="18"/>
      <c r="Y36" s="18"/>
      <c r="Z36" s="21"/>
      <c r="AA36" s="18"/>
      <c r="AB36" s="18"/>
      <c r="AC36" s="18"/>
      <c r="AD36" s="18"/>
      <c r="AE36" s="26"/>
    </row>
    <row r="37" spans="1:31" x14ac:dyDescent="0.25">
      <c r="I37" s="25"/>
      <c r="J37" s="18"/>
      <c r="K37" s="18"/>
      <c r="L37" s="18"/>
      <c r="M37" s="18"/>
      <c r="N37" s="18"/>
      <c r="O37" s="18"/>
      <c r="P37" s="18"/>
      <c r="Q37" s="18"/>
      <c r="R37" s="18"/>
      <c r="S37" s="18"/>
      <c r="T37" s="18"/>
      <c r="U37" s="18"/>
      <c r="V37" s="18"/>
      <c r="W37" s="18"/>
      <c r="X37" s="18"/>
      <c r="Y37" s="18"/>
      <c r="Z37" s="47"/>
      <c r="AA37" s="48"/>
      <c r="AB37" s="48"/>
      <c r="AC37" s="48"/>
      <c r="AD37" s="49"/>
      <c r="AE37" s="26"/>
    </row>
    <row r="38" spans="1:31" x14ac:dyDescent="0.25">
      <c r="I38" s="25"/>
      <c r="J38" s="18"/>
      <c r="K38" s="18"/>
      <c r="L38" s="18"/>
      <c r="M38" s="18"/>
      <c r="N38" s="18"/>
      <c r="O38" s="18"/>
      <c r="P38" s="18"/>
      <c r="Q38" s="18"/>
      <c r="R38" s="18"/>
      <c r="S38" s="18"/>
      <c r="T38" s="18"/>
      <c r="U38" s="18"/>
      <c r="V38" s="18"/>
      <c r="W38" s="18"/>
      <c r="X38" s="18"/>
      <c r="Y38" s="18"/>
      <c r="Z38" s="50"/>
      <c r="AA38" s="57">
        <f>AVERAGE(_xlfn.ANCHORARRAY(C8))</f>
        <v>4407.583333333333</v>
      </c>
      <c r="AB38" s="57"/>
      <c r="AC38" s="57"/>
      <c r="AD38" s="52"/>
      <c r="AE38" s="26"/>
    </row>
    <row r="39" spans="1:31" x14ac:dyDescent="0.25">
      <c r="I39" s="25"/>
      <c r="J39" s="18"/>
      <c r="K39" s="18"/>
      <c r="L39" s="18"/>
      <c r="M39" s="18"/>
      <c r="N39" s="18"/>
      <c r="O39" s="18"/>
      <c r="P39" s="18"/>
      <c r="Q39" s="18"/>
      <c r="R39" s="18"/>
      <c r="S39" s="18"/>
      <c r="T39" s="18"/>
      <c r="U39" s="18"/>
      <c r="V39" s="18"/>
      <c r="W39" s="18"/>
      <c r="X39" s="18"/>
      <c r="Y39" s="18"/>
      <c r="Z39" s="50"/>
      <c r="AA39" s="57"/>
      <c r="AB39" s="57"/>
      <c r="AC39" s="57"/>
      <c r="AD39" s="52"/>
      <c r="AE39" s="26"/>
    </row>
    <row r="40" spans="1:31" x14ac:dyDescent="0.25">
      <c r="E40" s="46"/>
      <c r="I40" s="25"/>
      <c r="J40" s="18"/>
      <c r="K40" s="18"/>
      <c r="L40" s="18"/>
      <c r="M40" s="18"/>
      <c r="N40" s="18"/>
      <c r="O40" s="18"/>
      <c r="P40" s="18"/>
      <c r="Q40" s="18"/>
      <c r="R40" s="18"/>
      <c r="S40" s="18"/>
      <c r="T40" s="18"/>
      <c r="U40" s="18"/>
      <c r="V40" s="18"/>
      <c r="W40" s="18"/>
      <c r="X40" s="18"/>
      <c r="Y40" s="18"/>
      <c r="Z40" s="50"/>
      <c r="AA40" s="57"/>
      <c r="AB40" s="57"/>
      <c r="AC40" s="57"/>
      <c r="AD40" s="52"/>
      <c r="AE40" s="26"/>
    </row>
    <row r="41" spans="1:31" ht="21" x14ac:dyDescent="0.25">
      <c r="I41" s="25"/>
      <c r="J41" s="18"/>
      <c r="K41" s="18"/>
      <c r="L41" s="18"/>
      <c r="M41" s="18"/>
      <c r="N41" s="18"/>
      <c r="O41" s="18"/>
      <c r="P41" s="18"/>
      <c r="Q41" s="18"/>
      <c r="R41" s="18"/>
      <c r="S41" s="18"/>
      <c r="T41" s="18"/>
      <c r="U41" s="18"/>
      <c r="V41" s="18"/>
      <c r="W41" s="18"/>
      <c r="X41" s="18"/>
      <c r="Y41" s="18"/>
      <c r="Z41" s="50"/>
      <c r="AA41" s="56" t="s">
        <v>90</v>
      </c>
      <c r="AB41" s="56"/>
      <c r="AC41" s="56"/>
      <c r="AD41" s="52"/>
      <c r="AE41" s="26"/>
    </row>
    <row r="42" spans="1:31" x14ac:dyDescent="0.25">
      <c r="I42" s="25"/>
      <c r="J42" s="18"/>
      <c r="K42" s="18"/>
      <c r="L42" s="18"/>
      <c r="M42" s="18"/>
      <c r="N42" s="18"/>
      <c r="O42" s="18"/>
      <c r="P42" s="18"/>
      <c r="Q42" s="18"/>
      <c r="R42" s="18"/>
      <c r="S42" s="18"/>
      <c r="T42" s="18"/>
      <c r="U42" s="18"/>
      <c r="V42" s="18"/>
      <c r="W42" s="18"/>
      <c r="X42" s="18"/>
      <c r="Y42" s="18"/>
      <c r="Z42" s="50"/>
      <c r="AA42" s="51"/>
      <c r="AB42" s="51"/>
      <c r="AC42" s="51"/>
      <c r="AD42" s="52"/>
      <c r="AE42" s="26"/>
    </row>
    <row r="43" spans="1:31" x14ac:dyDescent="0.25">
      <c r="I43" s="25"/>
      <c r="J43" s="18"/>
      <c r="K43" s="18"/>
      <c r="L43" s="18"/>
      <c r="M43" s="18"/>
      <c r="N43" s="18"/>
      <c r="O43" s="18"/>
      <c r="P43" s="18"/>
      <c r="Q43" s="18"/>
      <c r="R43" s="18"/>
      <c r="S43" s="18"/>
      <c r="T43" s="18"/>
      <c r="U43" s="18"/>
      <c r="V43" s="18"/>
      <c r="W43" s="18"/>
      <c r="X43" s="18"/>
      <c r="Y43" s="18"/>
      <c r="Z43" s="53"/>
      <c r="AA43" s="54"/>
      <c r="AB43" s="54"/>
      <c r="AC43" s="54"/>
      <c r="AD43" s="55"/>
      <c r="AE43" s="26"/>
    </row>
    <row r="44" spans="1:31" x14ac:dyDescent="0.25">
      <c r="I44" s="25"/>
      <c r="J44" s="18"/>
      <c r="K44" s="18"/>
      <c r="L44" s="18"/>
      <c r="M44" s="18"/>
      <c r="N44" s="18"/>
      <c r="O44" s="18"/>
      <c r="P44" s="18"/>
      <c r="Q44" s="18"/>
      <c r="R44" s="18"/>
      <c r="S44" s="18"/>
      <c r="T44" s="18"/>
      <c r="U44" s="18"/>
      <c r="V44" s="18"/>
      <c r="W44" s="18"/>
      <c r="X44" s="18"/>
      <c r="Y44" s="18"/>
      <c r="Z44" s="18"/>
      <c r="AA44" s="18"/>
      <c r="AB44" s="18"/>
      <c r="AC44" s="18"/>
      <c r="AD44" s="18"/>
      <c r="AE44" s="26"/>
    </row>
    <row r="45" spans="1:31" x14ac:dyDescent="0.25">
      <c r="I45" s="25"/>
      <c r="J45" s="46"/>
      <c r="K45" s="46"/>
      <c r="L45" s="46"/>
      <c r="M45" s="46"/>
      <c r="N45" s="46"/>
      <c r="O45" s="46"/>
      <c r="P45" s="46"/>
      <c r="Q45" s="46"/>
      <c r="R45" s="46"/>
      <c r="S45" s="46"/>
      <c r="T45" s="46"/>
      <c r="U45" s="46"/>
      <c r="V45" s="46"/>
      <c r="W45" s="46"/>
      <c r="X45" s="46"/>
      <c r="Y45" s="46"/>
      <c r="Z45" s="46"/>
      <c r="AA45" s="46"/>
      <c r="AB45" s="46"/>
      <c r="AC45" s="46"/>
      <c r="AD45" s="46"/>
      <c r="AE45" s="26"/>
    </row>
    <row r="46" spans="1:31" ht="19.5" customHeight="1" x14ac:dyDescent="0.35">
      <c r="I46" s="25"/>
      <c r="J46" s="68" t="s">
        <v>91</v>
      </c>
      <c r="K46" s="68"/>
      <c r="L46" s="46"/>
      <c r="M46" s="46"/>
      <c r="N46" s="46"/>
      <c r="O46" s="46"/>
      <c r="P46" s="46"/>
      <c r="Q46" s="46"/>
      <c r="R46" s="46"/>
      <c r="S46" s="46"/>
      <c r="T46" s="46"/>
      <c r="U46" s="46"/>
      <c r="V46" s="46"/>
      <c r="W46" s="46"/>
      <c r="X46" s="46"/>
      <c r="Y46" s="46"/>
      <c r="Z46" s="46"/>
      <c r="AA46" s="46"/>
      <c r="AB46" s="46"/>
      <c r="AC46" s="46"/>
      <c r="AD46" s="46"/>
      <c r="AE46" s="26"/>
    </row>
    <row r="47" spans="1:31" ht="15" customHeight="1" x14ac:dyDescent="0.25">
      <c r="H47" s="32"/>
      <c r="I47" s="46"/>
      <c r="J47" s="63" t="str">
        <f>VLOOKUP(C5,Table1[],5,0)</f>
        <v>Austin's overall performance is noteworthy, yet the decline in Q4 results demands closer scrutiny. A comprehensive analysis is necessary to identify potential issues. Perhaps revisiting customer segmentation and implementing new marketing strategies could elevate his performance. Additionally, a focus on customer feedback to enhance satisfaction is crucial.</v>
      </c>
      <c r="K47" s="63"/>
      <c r="L47" s="63"/>
      <c r="M47" s="63"/>
      <c r="N47" s="63"/>
      <c r="O47" s="63"/>
      <c r="P47" s="63"/>
      <c r="Q47" s="63"/>
      <c r="R47" s="63"/>
      <c r="S47" s="63"/>
      <c r="T47" s="63"/>
      <c r="U47" s="63"/>
      <c r="V47" s="63"/>
      <c r="W47" s="63"/>
      <c r="X47" s="63"/>
      <c r="Y47" s="63"/>
      <c r="Z47" s="63"/>
      <c r="AA47" s="63"/>
      <c r="AB47" s="63"/>
      <c r="AC47" s="63"/>
      <c r="AD47" s="63"/>
      <c r="AE47" s="26"/>
    </row>
    <row r="48" spans="1:31" x14ac:dyDescent="0.25">
      <c r="H48" s="32"/>
      <c r="I48" s="25"/>
      <c r="J48" s="63"/>
      <c r="K48" s="63"/>
      <c r="L48" s="63"/>
      <c r="M48" s="63"/>
      <c r="N48" s="63"/>
      <c r="O48" s="63"/>
      <c r="P48" s="63"/>
      <c r="Q48" s="63"/>
      <c r="R48" s="63"/>
      <c r="S48" s="63"/>
      <c r="T48" s="63"/>
      <c r="U48" s="63"/>
      <c r="V48" s="63"/>
      <c r="W48" s="63"/>
      <c r="X48" s="63"/>
      <c r="Y48" s="63"/>
      <c r="Z48" s="63"/>
      <c r="AA48" s="63"/>
      <c r="AB48" s="63"/>
      <c r="AC48" s="63"/>
      <c r="AD48" s="63"/>
      <c r="AE48" s="26"/>
    </row>
    <row r="49" spans="8:32" x14ac:dyDescent="0.25">
      <c r="I49" s="25"/>
      <c r="J49" s="63"/>
      <c r="K49" s="63"/>
      <c r="L49" s="63"/>
      <c r="M49" s="63"/>
      <c r="N49" s="63"/>
      <c r="O49" s="63"/>
      <c r="P49" s="63"/>
      <c r="Q49" s="63"/>
      <c r="R49" s="63"/>
      <c r="S49" s="63"/>
      <c r="T49" s="63"/>
      <c r="U49" s="63"/>
      <c r="V49" s="63"/>
      <c r="W49" s="63"/>
      <c r="X49" s="63"/>
      <c r="Y49" s="63"/>
      <c r="Z49" s="63"/>
      <c r="AA49" s="63"/>
      <c r="AB49" s="63"/>
      <c r="AC49" s="63"/>
      <c r="AD49" s="63"/>
      <c r="AE49" s="26"/>
    </row>
    <row r="50" spans="8:32" x14ac:dyDescent="0.25">
      <c r="I50" s="25"/>
      <c r="J50" s="69"/>
      <c r="K50" s="69"/>
      <c r="L50" s="69"/>
      <c r="M50" s="69"/>
      <c r="N50" s="69"/>
      <c r="O50" s="69"/>
      <c r="P50" s="69"/>
      <c r="Q50" s="69"/>
      <c r="R50" s="69"/>
      <c r="S50" s="69"/>
      <c r="T50" s="69"/>
      <c r="U50" s="69"/>
      <c r="V50" s="69"/>
      <c r="W50" s="69"/>
      <c r="X50" s="69"/>
      <c r="Y50" s="69"/>
      <c r="Z50" s="69"/>
      <c r="AA50" s="69"/>
      <c r="AB50" s="69"/>
      <c r="AC50" s="69"/>
      <c r="AD50" s="69"/>
      <c r="AE50" s="26"/>
    </row>
    <row r="51" spans="8:32" x14ac:dyDescent="0.25">
      <c r="I51" s="25"/>
      <c r="J51" s="69"/>
      <c r="K51" s="69"/>
      <c r="L51" s="69"/>
      <c r="M51" s="69"/>
      <c r="N51" s="69"/>
      <c r="O51" s="69"/>
      <c r="P51" s="69"/>
      <c r="Q51" s="69"/>
      <c r="R51" s="69"/>
      <c r="S51" s="69"/>
      <c r="T51" s="69"/>
      <c r="U51" s="69"/>
      <c r="V51" s="69"/>
      <c r="W51" s="69"/>
      <c r="X51" s="69"/>
      <c r="Y51" s="69"/>
      <c r="Z51" s="69"/>
      <c r="AA51" s="69"/>
      <c r="AB51" s="69"/>
      <c r="AC51" s="69"/>
      <c r="AD51" s="69"/>
      <c r="AE51" s="26"/>
    </row>
    <row r="52" spans="8:32" ht="15.75" thickBot="1" x14ac:dyDescent="0.3">
      <c r="I52" s="29"/>
      <c r="J52" s="30"/>
      <c r="K52" s="30"/>
      <c r="L52" s="30"/>
      <c r="M52" s="30"/>
      <c r="N52" s="30"/>
      <c r="O52" s="30"/>
      <c r="P52" s="30"/>
      <c r="Q52" s="30"/>
      <c r="R52" s="30"/>
      <c r="S52" s="30"/>
      <c r="T52" s="30"/>
      <c r="U52" s="30"/>
      <c r="V52" s="30"/>
      <c r="W52" s="30"/>
      <c r="X52" s="30"/>
      <c r="Y52" s="30"/>
      <c r="Z52" s="30"/>
      <c r="AA52" s="30"/>
      <c r="AB52" s="30"/>
      <c r="AC52" s="30"/>
      <c r="AD52" s="30"/>
      <c r="AE52" s="31"/>
    </row>
    <row r="53" spans="8:32" x14ac:dyDescent="0.25">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row>
    <row r="54" spans="8:32" x14ac:dyDescent="0.25">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row>
    <row r="55" spans="8:32" x14ac:dyDescent="0.25">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row>
    <row r="56" spans="8:32" x14ac:dyDescent="0.25">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row>
    <row r="57" spans="8:32" x14ac:dyDescent="0.25">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row>
  </sheetData>
  <mergeCells count="9">
    <mergeCell ref="Y8:AA8"/>
    <mergeCell ref="AB8:AD8"/>
    <mergeCell ref="J46:K46"/>
    <mergeCell ref="J47:AD49"/>
    <mergeCell ref="K12:L21"/>
    <mergeCell ref="AA33:AC33"/>
    <mergeCell ref="AA30:AC32"/>
    <mergeCell ref="AA38:AC40"/>
    <mergeCell ref="AA41:AC41"/>
  </mergeCells>
  <phoneticPr fontId="8" type="noConversion"/>
  <dataValidations count="1">
    <dataValidation type="list" allowBlank="1" showInputMessage="1" showErrorMessage="1" sqref="AD6" xr:uid="{70262873-E032-4E7A-9F18-52E636B59A52}">
      <formula1>Lst_No</formula1>
    </dataValidation>
  </dataValidations>
  <printOptions horizontalCentered="1"/>
  <pageMargins left="0.2" right="0.2" top="0.17" bottom="1.53" header="0.17" footer="1.49"/>
  <pageSetup paperSize="9" scale="60" orientation="landscape" r:id="rId1"/>
  <drawing r:id="rId2"/>
  <extLst>
    <ext xmlns:x14="http://schemas.microsoft.com/office/spreadsheetml/2009/9/main" uri="{78C0D931-6437-407d-A8EE-F0AAD7539E65}">
      <x14:conditionalFormattings>
        <x14:conditionalFormatting xmlns:xm="http://schemas.microsoft.com/office/excel/2006/main">
          <x14:cfRule type="iconSet" priority="4" id="{A7166094-C9FB-4AF5-BD58-F960FAA258A4}">
            <x14:iconSet iconSet="3Triangles">
              <x14:cfvo type="percent">
                <xm:f>0</xm:f>
              </x14:cfvo>
              <x14:cfvo type="num">
                <xm:f>0</xm:f>
              </x14:cfvo>
              <x14:cfvo type="num">
                <xm:f>0</xm:f>
              </x14:cfvo>
            </x14:iconSet>
          </x14:cfRule>
          <xm:sqref>AB8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DCB4-407E-46D2-9AB6-2350283D4829}">
  <dimension ref="A1:A5"/>
  <sheetViews>
    <sheetView workbookViewId="0">
      <selection activeCell="A2" sqref="A2"/>
    </sheetView>
  </sheetViews>
  <sheetFormatPr defaultRowHeight="15" x14ac:dyDescent="0.25"/>
  <sheetData>
    <row r="1" spans="1:1" x14ac:dyDescent="0.25">
      <c r="A1" t="s">
        <v>94</v>
      </c>
    </row>
    <row r="2" spans="1:1" x14ac:dyDescent="0.25">
      <c r="A2">
        <f ca="1">A3-1</f>
        <v>2022</v>
      </c>
    </row>
    <row r="3" spans="1:1" x14ac:dyDescent="0.25">
      <c r="A3">
        <f ca="1">YEAR(TODAY())</f>
        <v>2023</v>
      </c>
    </row>
    <row r="4" spans="1:1" x14ac:dyDescent="0.25">
      <c r="A4">
        <f ca="1">A3+1</f>
        <v>2024</v>
      </c>
    </row>
    <row r="5" spans="1:1" x14ac:dyDescent="0.25">
      <c r="A5">
        <f ca="1">A4+1</f>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Person</vt:lpstr>
      <vt:lpstr>Report</vt:lpstr>
      <vt:lpstr>Data</vt:lpstr>
      <vt:lpstr>Lst_No</vt:lpstr>
      <vt:lpstr>Lst_Yillar</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EROL DALKILIC</cp:lastModifiedBy>
  <cp:lastPrinted>2023-12-07T17:40:42Z</cp:lastPrinted>
  <dcterms:created xsi:type="dcterms:W3CDTF">2015-06-05T18:17:20Z</dcterms:created>
  <dcterms:modified xsi:type="dcterms:W3CDTF">2023-12-07T17:45:20Z</dcterms:modified>
</cp:coreProperties>
</file>