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eubebe/cloned_git_repo/ATAG/"/>
    </mc:Choice>
  </mc:AlternateContent>
  <xr:revisionPtr revIDLastSave="0" documentId="8_{E722A6F1-AF9E-7745-8B93-245F27789CD6}" xr6:coauthVersionLast="44" xr6:coauthVersionMax="44" xr10:uidLastSave="{00000000-0000-0000-0000-000000000000}"/>
  <bookViews>
    <workbookView xWindow="1760" yWindow="700" windowWidth="36060" windowHeight="19840" tabRatio="983" activeTab="4" xr2:uid="{00000000-000D-0000-FFFF-FFFF00000000}"/>
  </bookViews>
  <sheets>
    <sheet name="Front_page" sheetId="48" r:id="rId1"/>
    <sheet name="README" sheetId="49" r:id="rId2"/>
    <sheet name="Audit Trail" sheetId="14" r:id="rId3"/>
    <sheet name="Fabric Configuration Steps" sheetId="80" r:id="rId4"/>
    <sheet name="build_tasks" sheetId="45" r:id="rId5"/>
    <sheet name="devices" sheetId="33" r:id="rId6"/>
    <sheet name="cabling_matrix" sheetId="13" r:id="rId7"/>
    <sheet name="fabric_initial_config" sheetId="12" r:id="rId8"/>
    <sheet name="apic_controller" sheetId="82" r:id="rId9"/>
    <sheet name="firmware_group" sheetId="55" r:id="rId10"/>
    <sheet name="maintenance_groups" sheetId="56" r:id="rId11"/>
    <sheet name="node_provisioning" sheetId="31" r:id="rId12"/>
    <sheet name="firmware_version" sheetId="25" state="hidden" r:id="rId13"/>
    <sheet name="management" sheetId="19" state="hidden" r:id="rId14"/>
    <sheet name="fabric_policies" sheetId="26" state="hidden" r:id="rId15"/>
    <sheet name="access_spine_policy_group" sheetId="104" r:id="rId16"/>
    <sheet name="access_leaf_policy_group" sheetId="103" r:id="rId17"/>
    <sheet name="switch_profile" sheetId="6" r:id="rId18"/>
    <sheet name="vpc_domain" sheetId="28" r:id="rId19"/>
    <sheet name="fex_provisioning" sheetId="50" r:id="rId20"/>
    <sheet name="power_supply_policy" sheetId="99" r:id="rId21"/>
    <sheet name="node_control" sheetId="100" r:id="rId22"/>
    <sheet name="fabric_spine_policy_group" sheetId="102" r:id="rId23"/>
    <sheet name="fabric_leaf_policy_group" sheetId="115" r:id="rId24"/>
    <sheet name="fabric_switch_profile" sheetId="81" r:id="rId25"/>
    <sheet name="bgp_rr" sheetId="62" r:id="rId26"/>
    <sheet name="pod_policy_group" sheetId="121" r:id="rId27"/>
    <sheet name="pod_profile" sheetId="120" r:id="rId28"/>
    <sheet name="pod_tep_pool" sheetId="63" r:id="rId29"/>
    <sheet name="pod_connection_profile" sheetId="65" r:id="rId30"/>
    <sheet name="fabric_conn_prof" sheetId="64" r:id="rId31"/>
    <sheet name="fabric_external_routing_profile" sheetId="66" r:id="rId32"/>
    <sheet name="vlan_pool" sheetId="1" r:id="rId33"/>
    <sheet name="vlan_encap_block" sheetId="70" r:id="rId34"/>
    <sheet name="domain" sheetId="76" r:id="rId35"/>
    <sheet name="vmm_domain" sheetId="30" r:id="rId36"/>
    <sheet name="aaep" sheetId="77" r:id="rId37"/>
    <sheet name="aeep_domain_association" sheetId="71" r:id="rId38"/>
    <sheet name="intpol_cdp" sheetId="108" r:id="rId39"/>
    <sheet name="intpol_l2" sheetId="113" r:id="rId40"/>
    <sheet name="intpol_link" sheetId="107" r:id="rId41"/>
    <sheet name="intpol_lldp" sheetId="109" r:id="rId42"/>
    <sheet name="intpol_port_channel" sheetId="111" r:id="rId43"/>
    <sheet name="intpol_mcp" sheetId="110" r:id="rId44"/>
    <sheet name="intpol_stp" sheetId="112" r:id="rId45"/>
    <sheet name="interface_policy_group" sheetId="78" r:id="rId46"/>
    <sheet name="interface_profile" sheetId="5" r:id="rId47"/>
    <sheet name="fex_interface_profile" sheetId="54" r:id="rId48"/>
    <sheet name="associate_switchprof_intprof" sheetId="29" r:id="rId49"/>
    <sheet name="interface_selector" sheetId="57" r:id="rId50"/>
    <sheet name="tenant" sheetId="17" r:id="rId51"/>
    <sheet name="vrf" sheetId="27" r:id="rId52"/>
    <sheet name="vrf_bgp_route_target" sheetId="75" r:id="rId53"/>
    <sheet name="bridge_domain" sheetId="8" r:id="rId54"/>
    <sheet name="bd_subnet" sheetId="72" r:id="rId55"/>
    <sheet name="bd_l3out" sheetId="73" r:id="rId56"/>
    <sheet name="application_profile" sheetId="10" r:id="rId57"/>
    <sheet name="end_point_group" sheetId="7" r:id="rId58"/>
    <sheet name="epg_domain_association" sheetId="74" r:id="rId59"/>
    <sheet name="epg_static_binding" sheetId="18" r:id="rId60"/>
    <sheet name="epg_static_binding_ORI" sheetId="122" r:id="rId61"/>
    <sheet name="epg_fex_static_binding" sheetId="92" r:id="rId62"/>
    <sheet name="ospf_int_pol" sheetId="114" r:id="rId63"/>
    <sheet name="l3out" sheetId="34" r:id="rId64"/>
    <sheet name="l3out_node_profile" sheetId="36" r:id="rId65"/>
    <sheet name="nodeBgpPeer" sheetId="79" r:id="rId66"/>
    <sheet name="l3out_int_profile" sheetId="37" r:id="rId67"/>
    <sheet name="external_epg" sheetId="42" r:id="rId68"/>
    <sheet name="external_epg_subnet" sheetId="117" r:id="rId69"/>
    <sheet name="external_management_entity" sheetId="118" r:id="rId70"/>
    <sheet name="filter" sheetId="61" r:id="rId71"/>
    <sheet name="filter_entry" sheetId="60" r:id="rId72"/>
    <sheet name="contract" sheetId="53" r:id="rId73"/>
    <sheet name="subject" sheetId="59" r:id="rId74"/>
    <sheet name="epg_contract" sheetId="52" r:id="rId75"/>
    <sheet name="vrf_contract" sheetId="116" r:id="rId76"/>
    <sheet name="ext_mgmt_entity_contract" sheetId="119" r:id="rId77"/>
    <sheet name="tacacs_provider" sheetId="83" r:id="rId78"/>
    <sheet name="tacacs_provider_group" sheetId="84" r:id="rId79"/>
    <sheet name="snmp_trap_dest" sheetId="85" r:id="rId80"/>
    <sheet name="syslog_group" sheetId="88" r:id="rId81"/>
    <sheet name="syslog_destination" sheetId="86" r:id="rId82"/>
    <sheet name="dns_profile" sheetId="87" r:id="rId83"/>
    <sheet name="dns_provider" sheetId="89" r:id="rId84"/>
    <sheet name="datetime_pol" sheetId="90" r:id="rId85"/>
    <sheet name="datetime_ntp_prov" sheetId="91" r:id="rId86"/>
    <sheet name="aaa_auth" sheetId="94" r:id="rId87"/>
    <sheet name="aaa_login_domain" sheetId="95" r:id="rId88"/>
    <sheet name="security_domain" sheetId="96" r:id="rId89"/>
    <sheet name="data_validation" sheetId="23" r:id="rId90"/>
  </sheets>
  <definedNames>
    <definedName name="_xlnm._FilterDatabase" localSheetId="53" hidden="1">bridge_domain!$C$1:$P$5</definedName>
    <definedName name="_xlnm._FilterDatabase" localSheetId="6" hidden="1">cabling_matrix!$K$1:$L$5</definedName>
    <definedName name="_xlnm._FilterDatabase" localSheetId="57" hidden="1">end_point_group!$A$1:$E$2</definedName>
    <definedName name="_xlnm._FilterDatabase" localSheetId="59" hidden="1">epg_static_binding!#REF!</definedName>
    <definedName name="_xlnm._FilterDatabase" localSheetId="60" hidden="1">epg_static_binding_ORI!#REF!</definedName>
    <definedName name="_xlnm._FilterDatabase" localSheetId="3" hidden="1">'Fabric Configuration Steps'!$A$1:$B$79</definedName>
    <definedName name="_xlnm._FilterDatabase" localSheetId="11" hidden="1">node_provisioning!$A$1:$G$4</definedName>
    <definedName name="_xlnm._FilterDatabase" localSheetId="35" hidden="1">vmm_domain!$A$1:$G$1</definedName>
    <definedName name="_xlnm._FilterDatabase" localSheetId="51" hidden="1">vrf!$A$1:$Q$6</definedName>
  </definedName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72" l="1"/>
  <c r="C3" i="59" l="1"/>
  <c r="D3" i="59"/>
  <c r="D3" i="60"/>
  <c r="D4" i="60"/>
  <c r="C3" i="37"/>
  <c r="C3" i="36"/>
  <c r="B3" i="74"/>
  <c r="B4" i="74"/>
  <c r="C3" i="74"/>
  <c r="C4" i="74"/>
  <c r="E3" i="74"/>
  <c r="E4" i="74"/>
  <c r="D3" i="72"/>
  <c r="B3" i="75"/>
  <c r="J3" i="57"/>
  <c r="J4" i="57"/>
  <c r="J5" i="57"/>
  <c r="J6" i="57"/>
  <c r="K3" i="57"/>
  <c r="K4" i="57"/>
  <c r="K5" i="57"/>
  <c r="K6" i="57"/>
  <c r="C3" i="29"/>
  <c r="D3" i="29"/>
  <c r="C3" i="71"/>
  <c r="C4" i="71"/>
  <c r="C5" i="71"/>
  <c r="D3" i="77"/>
  <c r="B3" i="70"/>
  <c r="B4" i="70"/>
  <c r="H3" i="31"/>
  <c r="H4" i="31"/>
  <c r="J3" i="13"/>
  <c r="J4" i="13"/>
  <c r="J5" i="13"/>
  <c r="K3" i="13"/>
  <c r="K4" i="13"/>
  <c r="K5" i="13"/>
  <c r="L3" i="13"/>
  <c r="L4" i="13"/>
  <c r="L5" i="13"/>
  <c r="C2" i="59" l="1"/>
  <c r="D2" i="59"/>
  <c r="B2" i="116" l="1"/>
  <c r="D2" i="60" l="1"/>
  <c r="C2" i="79"/>
  <c r="E2" i="54"/>
  <c r="B2" i="70"/>
  <c r="B2" i="74"/>
  <c r="C2" i="74"/>
  <c r="E2" i="74"/>
  <c r="C2" i="36"/>
  <c r="D2" i="77"/>
  <c r="J2" i="57"/>
  <c r="K2" i="57"/>
  <c r="C2" i="66"/>
  <c r="C2" i="65"/>
  <c r="G2" i="64"/>
  <c r="H2" i="31"/>
  <c r="C2" i="29"/>
  <c r="C2" i="71"/>
  <c r="B2" i="75"/>
  <c r="D2" i="72"/>
  <c r="C2" i="37"/>
  <c r="D2" i="29"/>
  <c r="D2" i="42"/>
  <c r="C2" i="52"/>
  <c r="B2" i="52"/>
  <c r="L2" i="13"/>
  <c r="K2" i="13"/>
  <c r="J2" i="13"/>
  <c r="E45" i="26"/>
  <c r="E39" i="26"/>
  <c r="B45" i="26"/>
  <c r="B39" i="26"/>
  <c r="B25" i="26"/>
  <c r="B23" i="26"/>
  <c r="B20" i="26"/>
  <c r="C30" i="19"/>
  <c r="D2" i="37" l="1"/>
  <c r="D3" i="37"/>
  <c r="B2" i="79"/>
</calcChain>
</file>

<file path=xl/sharedStrings.xml><?xml version="1.0" encoding="utf-8"?>
<sst xmlns="http://schemas.openxmlformats.org/spreadsheetml/2006/main" count="2233" uniqueCount="1164">
  <si>
    <t>Value</t>
  </si>
  <si>
    <t>Name</t>
  </si>
  <si>
    <t>Parameters</t>
  </si>
  <si>
    <t>Fabric Name</t>
  </si>
  <si>
    <t xml:space="preserve">TEP Pool  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</si>
  <si>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</si>
  <si>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</si>
  <si>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</si>
  <si>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</si>
  <si>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</si>
  <si>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</si>
  <si>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</si>
  <si>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</si>
  <si>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</si>
  <si>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</si>
  <si>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</si>
  <si>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</si>
  <si>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</si>
  <si>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</si>
  <si>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</si>
  <si>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</si>
  <si>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</si>
  <si>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</si>
  <si>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</si>
  <si>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</si>
  <si>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</si>
  <si>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</si>
  <si>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</si>
  <si>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</si>
  <si>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</si>
  <si>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</si>
  <si>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</si>
  <si>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</si>
  <si>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</si>
  <si>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</si>
  <si>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</si>
  <si>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</si>
  <si>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</si>
  <si>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</si>
  <si>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</si>
  <si>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</si>
  <si>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</si>
  <si>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</si>
  <si>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</si>
  <si>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</si>
  <si>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</si>
  <si>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</si>
  <si>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</si>
  <si>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</si>
  <si>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</si>
  <si>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</si>
  <si>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</si>
  <si>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</si>
  <si>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</si>
  <si>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</si>
  <si>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</si>
  <si>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</si>
  <si>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</si>
  <si>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</si>
  <si>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</si>
  <si>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</si>
  <si>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</si>
  <si>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</si>
  <si>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</si>
  <si>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</si>
  <si>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</si>
  <si>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</si>
  <si>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</si>
  <si>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</si>
  <si>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</si>
  <si>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</si>
  <si>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</si>
  <si>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</si>
  <si>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</si>
  <si>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</si>
  <si>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</si>
  <si>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</si>
  <si>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</si>
  <si>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</si>
  <si>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</si>
  <si>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</si>
  <si>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</si>
  <si>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</si>
  <si>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</si>
  <si>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</si>
  <si>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</si>
  <si>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</si>
  <si>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</si>
  <si>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</si>
  <si>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</si>
  <si>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</si>
  <si>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</si>
  <si>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</si>
  <si>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</si>
  <si>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</si>
  <si>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</si>
  <si>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</si>
  <si>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</si>
  <si>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</si>
  <si>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</si>
  <si>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</si>
  <si>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</si>
  <si>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</si>
  <si>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</si>
  <si>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</si>
  <si>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</si>
  <si>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</si>
  <si>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</si>
  <si>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</si>
  <si>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</si>
  <si>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</si>
  <si>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</si>
  <si>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</si>
  <si>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</si>
  <si>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</si>
  <si>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</si>
  <si>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</si>
  <si>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</si>
  <si>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</si>
  <si>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</si>
  <si>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</si>
  <si>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</si>
  <si>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</si>
  <si>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</si>
  <si>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</si>
  <si>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</si>
  <si>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</si>
  <si>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</si>
  <si>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</si>
  <si>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</si>
  <si>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</si>
  <si>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</si>
  <si>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</si>
  <si>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</si>
  <si>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</si>
  <si>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</si>
  <si>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</si>
  <si>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</si>
  <si>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</si>
  <si>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</si>
  <si>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</si>
  <si>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</si>
  <si>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</si>
  <si>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</si>
  <si>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</si>
  <si>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</si>
  <si>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</si>
  <si>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</si>
  <si>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</si>
  <si>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</si>
  <si>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</si>
  <si>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</si>
  <si>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</si>
  <si>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</si>
  <si>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</si>
  <si>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</si>
  <si>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</si>
  <si>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</si>
  <si>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</si>
  <si>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</si>
  <si>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</si>
  <si>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</si>
  <si>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</si>
  <si>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</si>
  <si>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</si>
  <si>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</si>
  <si>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</si>
  <si>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</si>
  <si>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</si>
  <si>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</si>
  <si>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</si>
  <si>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</si>
  <si>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</si>
  <si>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</si>
  <si>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</si>
  <si>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</si>
  <si>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</si>
  <si>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</si>
  <si>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</si>
  <si>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</si>
  <si>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</si>
  <si>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</si>
  <si>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</si>
  <si>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</si>
  <si>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</si>
  <si>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</si>
  <si>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</si>
  <si>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</si>
  <si>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</si>
  <si>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</si>
  <si>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</si>
  <si>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</si>
  <si>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</si>
  <si>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</si>
  <si>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</si>
  <si>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</si>
  <si>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name</t>
  </si>
  <si>
    <t>type</t>
  </si>
  <si>
    <t>speed</t>
  </si>
  <si>
    <t>admin_state</t>
  </si>
  <si>
    <t>mode</t>
  </si>
  <si>
    <t>max_links</t>
  </si>
  <si>
    <t>description</t>
  </si>
  <si>
    <t>priority</t>
  </si>
  <si>
    <t>vlan_scope</t>
  </si>
  <si>
    <t>global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</si>
  <si>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</si>
  <si>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</si>
  <si>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</si>
  <si>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</si>
  <si>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</si>
  <si>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</si>
  <si>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</si>
  <si>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</si>
  <si>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</si>
  <si>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</si>
  <si>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</si>
  <si>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</si>
  <si>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</si>
  <si>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</si>
  <si>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</si>
  <si>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</si>
  <si>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</si>
  <si>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</si>
  <si>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</si>
  <si>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</si>
  <si>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</si>
  <si>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</si>
  <si>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</si>
  <si>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</si>
  <si>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</si>
  <si>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</si>
  <si>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</si>
  <si>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</si>
  <si>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</si>
  <si>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</si>
  <si>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</si>
  <si>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</si>
  <si>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</si>
  <si>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</si>
  <si>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</si>
  <si>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</si>
  <si>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</si>
  <si>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</si>
  <si>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</si>
  <si>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</si>
  <si>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</si>
  <si>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</si>
  <si>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</si>
  <si>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</si>
  <si>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</si>
  <si>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</si>
  <si>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</si>
  <si>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</si>
  <si>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</si>
  <si>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</si>
  <si>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</si>
  <si>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</si>
  <si>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</si>
  <si>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</si>
  <si>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</si>
  <si>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</si>
  <si>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</si>
  <si>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</si>
  <si>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</si>
  <si>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</si>
  <si>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</si>
  <si>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</si>
  <si>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</si>
  <si>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</si>
  <si>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</si>
  <si>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</si>
  <si>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</si>
  <si>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</si>
  <si>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</si>
  <si>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</si>
  <si>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</si>
  <si>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Device Name</t>
  </si>
  <si>
    <t>Type</t>
  </si>
  <si>
    <t>Leaf Node_id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</si>
  <si>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</si>
  <si>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</si>
  <si>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</si>
  <si>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</si>
  <si>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</si>
  <si>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</si>
  <si>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</si>
  <si>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</si>
  <si>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</si>
  <si>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</si>
  <si>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</si>
  <si>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l3out_domain</t>
  </si>
  <si>
    <t>l3out</t>
  </si>
  <si>
    <t>l3out_node_profile</t>
  </si>
  <si>
    <t>EPG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</si>
  <si>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</si>
  <si>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</si>
  <si>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</si>
  <si>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</si>
  <si>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</si>
  <si>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</si>
  <si>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</si>
  <si>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</si>
  <si>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</si>
  <si>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</si>
  <si>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</si>
  <si>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</si>
  <si>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</si>
  <si>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</si>
  <si>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</si>
  <si>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</si>
  <si>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</si>
  <si>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</si>
  <si>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</si>
  <si>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</si>
  <si>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</si>
  <si>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</si>
  <si>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</si>
  <si>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</si>
  <si>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</si>
  <si>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</si>
  <si>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</si>
  <si>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</si>
  <si>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</si>
  <si>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</si>
  <si>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</si>
  <si>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</si>
  <si>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</si>
  <si>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</si>
  <si>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</si>
  <si>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</si>
  <si>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</si>
  <si>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</si>
  <si>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</si>
  <si>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</si>
  <si>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</si>
  <si>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</si>
  <si>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</si>
  <si>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</si>
  <si>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</si>
  <si>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</si>
  <si>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</si>
  <si>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</si>
  <si>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</si>
  <si>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</si>
  <si>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</si>
  <si>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</si>
  <si>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</si>
  <si>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</si>
  <si>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</si>
  <si>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>switch_role</t>
  </si>
  <si>
    <t>leaf</t>
  </si>
  <si>
    <t>spine</t>
  </si>
  <si>
    <t>contract_scope</t>
  </si>
  <si>
    <t>application-profile</t>
  </si>
  <si>
    <t>ospf_area_type</t>
  </si>
  <si>
    <t>stub</t>
  </si>
  <si>
    <t>nssa</t>
  </si>
  <si>
    <t>enable_bgp</t>
  </si>
  <si>
    <t>enable_ospf</t>
  </si>
  <si>
    <t>DAFE : Deploy ACI From Excel</t>
  </si>
  <si>
    <t>Companion Excel Sheet</t>
  </si>
  <si>
    <t>Means this will be ignored by the script</t>
  </si>
  <si>
    <t>Means do not change</t>
  </si>
  <si>
    <t>Means this will be populated for you</t>
  </si>
  <si>
    <t>interface_profile</t>
  </si>
  <si>
    <t>switch_profile</t>
  </si>
  <si>
    <r>
      <t>from_</t>
    </r>
    <r>
      <rPr>
        <b/>
        <sz val="14"/>
        <color theme="0"/>
        <rFont val="Calibri"/>
        <family val="2"/>
        <scheme val="minor"/>
      </rPr>
      <t>leaf</t>
    </r>
    <r>
      <rPr>
        <b/>
        <sz val="11"/>
        <color theme="0"/>
        <rFont val="Calibri"/>
        <family val="2"/>
        <scheme val="minor"/>
      </rPr>
      <t>_node</t>
    </r>
  </si>
  <si>
    <t>Do not modify table header names those are used as variable names in the XML Templates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</si>
  <si>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</si>
  <si>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</si>
  <si>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</si>
  <si>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</si>
  <si>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</si>
  <si>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</si>
  <si>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</si>
  <si>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</si>
  <si>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</si>
  <si>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</si>
  <si>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</si>
  <si>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</si>
  <si>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</si>
  <si>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</si>
  <si>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</si>
  <si>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</si>
  <si>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</si>
  <si>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</si>
  <si>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Number of controllers</t>
  </si>
  <si>
    <t>interface_selector</t>
  </si>
  <si>
    <t>Do not change column order some cells use VLOOKUP function to populate Data</t>
  </si>
  <si>
    <t>If you have any question regarding this excel workbook or the DAFE script please send an email to dafe-aci-as-tool@cisco.com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</si>
  <si>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</si>
  <si>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</si>
  <si>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</si>
  <si>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</si>
  <si>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</si>
  <si>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</si>
  <si>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</si>
  <si>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</si>
  <si>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</si>
  <si>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</si>
  <si>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</si>
  <si>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</si>
  <si>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</si>
  <si>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</si>
  <si>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</si>
  <si>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</si>
  <si>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</si>
  <si>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spinehost</t>
  </si>
  <si>
    <t>Domain</t>
  </si>
  <si>
    <t>domain</t>
  </si>
  <si>
    <t>interface_policy_group</t>
  </si>
  <si>
    <t>switch_type</t>
  </si>
  <si>
    <t>profile_type</t>
  </si>
  <si>
    <t>interface_polgroup_type</t>
  </si>
  <si>
    <t>fex</t>
  </si>
  <si>
    <t>interface_profile_type</t>
  </si>
  <si>
    <t>port_block_description</t>
  </si>
  <si>
    <t>infraHPortS.xml</t>
  </si>
  <si>
    <t>Interface Selector</t>
  </si>
  <si>
    <t>Do not forget to populate the aci_credentials.py file with your apic credentials  the excecution mode, the path to your excel sheet and to your template repository</t>
  </si>
  <si>
    <t>endpoint_retention_policy</t>
  </si>
  <si>
    <t>limit_ip_learning_to_subnet</t>
  </si>
  <si>
    <t>VRF</t>
  </si>
  <si>
    <t>infra_vlan</t>
  </si>
  <si>
    <t>qos_class</t>
  </si>
  <si>
    <t>level1</t>
  </si>
  <si>
    <t>level2</t>
  </si>
  <si>
    <t>level3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</si>
  <si>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</si>
  <si>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</si>
  <si>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</si>
  <si>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</si>
  <si>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</si>
  <si>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</si>
  <si>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</si>
  <si>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</si>
  <si>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</si>
  <si>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</si>
  <si>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</si>
  <si>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</si>
  <si>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</si>
  <si>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</si>
  <si>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</si>
  <si>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</si>
  <si>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</si>
  <si>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</si>
  <si>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</si>
  <si>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</si>
  <si>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</si>
  <si>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</si>
  <si>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</si>
  <si>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</si>
  <si>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</si>
  <si>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</si>
  <si>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</si>
  <si>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</si>
  <si>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</si>
  <si>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</si>
  <si>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</si>
  <si>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</si>
  <si>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</si>
  <si>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</si>
  <si>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</si>
  <si>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</si>
  <si>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</si>
  <si>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</si>
  <si>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</si>
  <si>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</si>
  <si>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</si>
  <si>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</si>
  <si>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</si>
  <si>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</si>
  <si>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</si>
  <si>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</si>
  <si>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</si>
  <si>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</si>
  <si>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</si>
  <si>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</si>
  <si>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</si>
  <si>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</si>
  <si>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</si>
  <si>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</si>
  <si>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</si>
  <si>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</si>
  <si>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</si>
  <si>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</si>
  <si>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</si>
  <si>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</si>
  <si>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</si>
  <si>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</si>
  <si>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</si>
  <si>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</si>
  <si>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</si>
  <si>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</si>
  <si>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</si>
  <si>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</si>
  <si>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</si>
  <si>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</si>
  <si>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</si>
  <si>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</si>
  <si>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</si>
  <si>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</si>
  <si>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</si>
  <si>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</si>
  <si>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</si>
  <si>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</si>
  <si>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</si>
  <si>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</si>
  <si>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</si>
  <si>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</si>
  <si>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</si>
  <si>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</si>
  <si>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</si>
  <si>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</si>
  <si>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</si>
  <si>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</si>
  <si>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</si>
  <si>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</si>
  <si>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</si>
  <si>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</si>
  <si>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</si>
  <si>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</si>
  <si>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</si>
  <si>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</si>
  <si>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</si>
  <si>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</si>
  <si>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</si>
  <si>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</si>
  <si>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</si>
  <si>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</si>
  <si>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</si>
  <si>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</si>
  <si>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</si>
  <si>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</si>
  <si>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</si>
  <si>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</si>
  <si>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</si>
  <si>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</si>
  <si>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</si>
  <si>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</si>
  <si>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</si>
  <si>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</si>
  <si>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</si>
  <si>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</si>
  <si>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</si>
  <si>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</si>
  <si>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</si>
  <si>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</si>
  <si>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</si>
  <si>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</si>
  <si>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</si>
  <si>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</si>
  <si>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</si>
  <si>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</si>
  <si>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</si>
  <si>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</si>
  <si>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</si>
  <si>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</si>
  <si>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</si>
  <si>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</si>
  <si>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</si>
  <si>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</si>
  <si>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</si>
  <si>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</si>
  <si>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</si>
  <si>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pod_data_plane_tep</t>
  </si>
  <si>
    <t>l3out_name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</si>
  <si>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</si>
  <si>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</si>
  <si>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</si>
  <si>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</si>
  <si>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</si>
  <si>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</si>
  <si>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</si>
  <si>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</si>
  <si>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</si>
  <si>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</si>
  <si>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</si>
  <si>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Use the Build tasks worksheet to select the objects that will be created by the script</t>
  </si>
  <si>
    <t>switch_policy_group</t>
  </si>
  <si>
    <t>encapBlokRole</t>
  </si>
  <si>
    <t>external</t>
  </si>
  <si>
    <t>internal</t>
  </si>
  <si>
    <t>fvnsEncapBlk.xml</t>
  </si>
  <si>
    <t>anyDomP.xml</t>
  </si>
  <si>
    <t>aaep_name</t>
  </si>
  <si>
    <t>domain_name</t>
  </si>
  <si>
    <t>domain_type</t>
  </si>
  <si>
    <t>infraAttEntityPRsDomP.xml</t>
  </si>
  <si>
    <t>Associate a Domain with an AAEP</t>
  </si>
  <si>
    <t>associate_switchprof_intprof</t>
  </si>
  <si>
    <t>infraRSxxPortP.xml</t>
  </si>
  <si>
    <t>Bridge Domain Subnet</t>
  </si>
  <si>
    <t>bd_subnet</t>
  </si>
  <si>
    <t>fvSubnet.xml</t>
  </si>
  <si>
    <t>subnet_scope</t>
  </si>
  <si>
    <t>is_primary_address</t>
  </si>
  <si>
    <t>is_virtual_ip</t>
  </si>
  <si>
    <t>subnet_control</t>
  </si>
  <si>
    <t>l3out_for_route_control</t>
  </si>
  <si>
    <t>route_control_profile</t>
  </si>
  <si>
    <t>endpoint_retention _policy</t>
  </si>
  <si>
    <t>endpoint_data_plane_learning</t>
  </si>
  <si>
    <t>igmp_snoop_policy</t>
  </si>
  <si>
    <t>bd_name</t>
  </si>
  <si>
    <t>netflowPref</t>
  </si>
  <si>
    <t>resImedcy</t>
  </si>
  <si>
    <t>intra_epg_isolation</t>
  </si>
  <si>
    <t>prefGrMemb</t>
  </si>
  <si>
    <t>nameAlias</t>
  </si>
  <si>
    <t>custom_qos_pol</t>
  </si>
  <si>
    <t>addressFamily</t>
  </si>
  <si>
    <t>routeTarget</t>
  </si>
  <si>
    <t>routeTargetType</t>
  </si>
  <si>
    <t>vrfName</t>
  </si>
  <si>
    <t>ospf_context_af</t>
  </si>
  <si>
    <t>vzAnyPrefGroup</t>
  </si>
  <si>
    <t>bgp_context_ipv4</t>
  </si>
  <si>
    <t>dataPlanePolicer</t>
  </si>
  <si>
    <t>epg_name</t>
  </si>
  <si>
    <t>domainType</t>
  </si>
  <si>
    <t>domainName</t>
  </si>
  <si>
    <t>deployImedcy</t>
  </si>
  <si>
    <t>staticVlanForVmm</t>
  </si>
  <si>
    <t>epg_domain_association</t>
  </si>
  <si>
    <t>fvRsDomAtt.xml</t>
  </si>
  <si>
    <t>Associate a Domain to an EPG</t>
  </si>
  <si>
    <t>Back To Build Tasks</t>
  </si>
  <si>
    <t>fabricId</t>
  </si>
  <si>
    <t>FabricId</t>
  </si>
  <si>
    <t>VRF BGP Route-Target</t>
  </si>
  <si>
    <t>vrf_bgp_route_target</t>
  </si>
  <si>
    <t>bgpRtTargetP.xml</t>
  </si>
  <si>
    <t>ndRAprefixPolicy</t>
  </si>
  <si>
    <t>enablePim</t>
  </si>
  <si>
    <t>is_bd_legacy</t>
  </si>
  <si>
    <t>legacy_bd_vlan</t>
  </si>
  <si>
    <t>igmpInterfacePolicy</t>
  </si>
  <si>
    <t>application_profile</t>
  </si>
  <si>
    <t>Bridge Domain L3Out</t>
  </si>
  <si>
    <t>bd_l3out</t>
  </si>
  <si>
    <t>fvRsBDToOut.xml</t>
  </si>
  <si>
    <t>floodOnEncap</t>
  </si>
  <si>
    <t>Vlan Encapsulation Block</t>
  </si>
  <si>
    <t>vlan_encap_block</t>
  </si>
  <si>
    <t>poolAllocMode</t>
  </si>
  <si>
    <t>enableAtomicCountersforMultiPod</t>
  </si>
  <si>
    <t>provider_label</t>
  </si>
  <si>
    <t>enable_golf</t>
  </si>
  <si>
    <t>enable_mpod</t>
  </si>
  <si>
    <t>bgp_peer_name</t>
  </si>
  <si>
    <t>isGolfPeer</t>
  </si>
  <si>
    <t>ttl</t>
  </si>
  <si>
    <t>mtu</t>
  </si>
  <si>
    <t>autostate</t>
  </si>
  <si>
    <t>aeep_domain_association</t>
  </si>
  <si>
    <t>BGP Peer at Node Profile</t>
  </si>
  <si>
    <t>nodeBgpPeer</t>
  </si>
  <si>
    <t>bgpPeerP.xml</t>
  </si>
  <si>
    <t>vzBrCp.xml</t>
  </si>
  <si>
    <t>Version 1.3</t>
  </si>
  <si>
    <t>Create Firmware Group</t>
  </si>
  <si>
    <t>Create vPC Domain</t>
  </si>
  <si>
    <t>Create Fabric Access Switch Profiles</t>
  </si>
  <si>
    <t>Create Fabric Access Switch Policy Group and the required policies</t>
  </si>
  <si>
    <t>Configure BGP AS and Route Reflector</t>
  </si>
  <si>
    <t>Assign POD Pol group to POD Profile</t>
  </si>
  <si>
    <t>Create Fabric Policies switch policies (Power, Node Control)</t>
  </si>
  <si>
    <t>Configure DNS Profile</t>
  </si>
  <si>
    <t xml:space="preserve">Apply DNS Profiles to inb and OOB VRF </t>
  </si>
  <si>
    <t>Create Vlan Pool</t>
  </si>
  <si>
    <t>Create Vlan Encapsulation Block</t>
  </si>
  <si>
    <t>Create Domain</t>
  </si>
  <si>
    <t>Create Interface Policies</t>
  </si>
  <si>
    <t>Create Interface Profile</t>
  </si>
  <si>
    <t>Associate Interface Profile to Switch Profile</t>
  </si>
  <si>
    <t>Create Interface Selector</t>
  </si>
  <si>
    <t>Overlay Configuration</t>
  </si>
  <si>
    <t>Connect to APIC Through KVM and configue CIMC</t>
  </si>
  <si>
    <t>Underlay Configuration</t>
  </si>
  <si>
    <t>Create VMM Domain</t>
  </si>
  <si>
    <t>Create AAEP</t>
  </si>
  <si>
    <t>Fabric Initial Set-up</t>
  </si>
  <si>
    <t xml:space="preserve">Configure MCP Global settings </t>
  </si>
  <si>
    <t>Configure Port Tracking</t>
  </si>
  <si>
    <t>Disable Remote EP Learn</t>
  </si>
  <si>
    <t>Enforce Subnet Check</t>
  </si>
  <si>
    <t>Oflex Client Authenttication</t>
  </si>
  <si>
    <t>Enforce Domain Validation</t>
  </si>
  <si>
    <t>Create Tenant</t>
  </si>
  <si>
    <t>Create VRF</t>
  </si>
  <si>
    <t>Create Bridge Domain</t>
  </si>
  <si>
    <t>Ccreate Bridge Domain Subnet</t>
  </si>
  <si>
    <t>Create Application Profile</t>
  </si>
  <si>
    <t>Create EPG</t>
  </si>
  <si>
    <t>Create EPG Static Binding</t>
  </si>
  <si>
    <t>Create Filter</t>
  </si>
  <si>
    <t>Create Subject</t>
  </si>
  <si>
    <t>Upgrade APIC Controllers through ISO KVM Mount (if required )</t>
  </si>
  <si>
    <t>Fill-In APIC Initial Configuration Script on all APIC</t>
  </si>
  <si>
    <t>***Wait for APIC 1 to be ready and connect to the GUI through OOB conncection</t>
  </si>
  <si>
    <t>Configure Fabirc Wide setting:</t>
  </si>
  <si>
    <t>*** Upgrade LEAF and SPINE</t>
  </si>
  <si>
    <t>Configure  Switch Node Addressing  (OOB and INB)</t>
  </si>
  <si>
    <t>Create Fabric Policies Switch Profiles</t>
  </si>
  <si>
    <t xml:space="preserve">Configure APIC Connectivity Preferences </t>
  </si>
  <si>
    <t>Create Contract</t>
  </si>
  <si>
    <t>Create Filter Entry</t>
  </si>
  <si>
    <t>Create APIC OOB and INB Node in mgtm tenant</t>
  </si>
  <si>
    <t>Create Tenant mgmt OoB Contract and assign to oob EPG</t>
  </si>
  <si>
    <r>
      <t xml:space="preserve">Create Tenant mgmt </t>
    </r>
    <r>
      <rPr>
        <b/>
        <i/>
        <sz val="11"/>
        <color theme="3"/>
        <rFont val="Calibri (Body)"/>
      </rPr>
      <t xml:space="preserve">OoB External device </t>
    </r>
    <r>
      <rPr>
        <b/>
        <u/>
        <sz val="11"/>
        <color theme="3"/>
        <rFont val="Calibri (Body)"/>
      </rPr>
      <t>and consume OOB Contract</t>
    </r>
  </si>
  <si>
    <t>CIMC Password</t>
  </si>
  <si>
    <t>BiOS Password</t>
  </si>
  <si>
    <t>DAFE Automated</t>
  </si>
  <si>
    <t>Configure Endpoint Controls (IP Aging, Rogue Endpoints ….)</t>
  </si>
  <si>
    <t>yes (Vmware)</t>
  </si>
  <si>
    <t>Create Interface Policy Group</t>
  </si>
  <si>
    <t>Create Static route on L3out (if required)</t>
  </si>
  <si>
    <t>Register leaf and spine switches</t>
  </si>
  <si>
    <t>*** Wait For Fabric Discovery to complete  and cluster formed</t>
  </si>
  <si>
    <t>*** Upload target Firmware on APIC ( firmware for switches and firmware for APIC )</t>
  </si>
  <si>
    <t>*** Check upgrade path from current to target release</t>
  </si>
  <si>
    <t>*** Upgrade the APIC controllers to the Target APIC Release, this might take some extra steps (if not already done through KVM)</t>
  </si>
  <si>
    <t>Create Maintenance groups</t>
  </si>
  <si>
    <t>Configure NTP  Server Policy</t>
  </si>
  <si>
    <t>Configure SNMP Policy Policy</t>
  </si>
  <si>
    <t xml:space="preserve">Configure POD Policy group </t>
  </si>
  <si>
    <t>Create Fabric Policies switch Policy Group</t>
  </si>
  <si>
    <t>Associate Bridge Domain to L3Out (May not be required)</t>
  </si>
  <si>
    <t>Assign contract to external EPG</t>
  </si>
  <si>
    <t>Fabric Switch Profile</t>
  </si>
  <si>
    <t>fabric_switch_profile</t>
  </si>
  <si>
    <t>fabricLeafSpineP.xml</t>
  </si>
  <si>
    <t xml:space="preserve">Assign contract to vzANy  (provide consume/contract for VRF ) </t>
  </si>
  <si>
    <t>APIC Addressing</t>
  </si>
  <si>
    <t>apic_controller</t>
  </si>
  <si>
    <t>apicMgmtMgmtP.xml</t>
  </si>
  <si>
    <t>apic_id</t>
  </si>
  <si>
    <t>apic_hostname</t>
  </si>
  <si>
    <t>oob_ipv4</t>
  </si>
  <si>
    <t>oob_ipv4_gw</t>
  </si>
  <si>
    <t>inband_ipv4</t>
  </si>
  <si>
    <t>inband_ipv4_gw</t>
  </si>
  <si>
    <t>oob_ipv6</t>
  </si>
  <si>
    <t>oob_ipv6_gw</t>
  </si>
  <si>
    <t>inband_ipv6</t>
  </si>
  <si>
    <t>inband_ipv6_gw</t>
  </si>
  <si>
    <t>host_or_ip</t>
  </si>
  <si>
    <t>auth_protocol</t>
  </si>
  <si>
    <t>monitor_server</t>
  </si>
  <si>
    <t>monitor_user</t>
  </si>
  <si>
    <t>retries</t>
  </si>
  <si>
    <t>time_out</t>
  </si>
  <si>
    <t>management_epg</t>
  </si>
  <si>
    <t>monitor_password</t>
  </si>
  <si>
    <t>key</t>
  </si>
  <si>
    <t>tacacs_provider</t>
  </si>
  <si>
    <t>aaaTacacsPlusProvider.xml</t>
  </si>
  <si>
    <t>TACACS Provider</t>
  </si>
  <si>
    <t>provider_name</t>
  </si>
  <si>
    <t>provider_order</t>
  </si>
  <si>
    <t>TACACS Provider Group</t>
  </si>
  <si>
    <t>tacacs_provider_group</t>
  </si>
  <si>
    <t>aaaTacacsPlusProviderGroup.xml</t>
  </si>
  <si>
    <t>provider_descr</t>
  </si>
  <si>
    <t>snmp_trap_dest_host_or_ip</t>
  </si>
  <si>
    <t>community_or_user</t>
  </si>
  <si>
    <t>v3_sec_level</t>
  </si>
  <si>
    <t>version</t>
  </si>
  <si>
    <t>FABGROUP</t>
  </si>
  <si>
    <t>ADESCR</t>
  </si>
  <si>
    <t>snmp_trap_dest</t>
  </si>
  <si>
    <t>snmpTrapDest.xml</t>
  </si>
  <si>
    <t>syslog_group</t>
  </si>
  <si>
    <t>destination_admin_state</t>
  </si>
  <si>
    <t>forwarding_facility</t>
  </si>
  <si>
    <t>Syslog Destination</t>
  </si>
  <si>
    <t>syslog_prof_admin_state</t>
  </si>
  <si>
    <t>syslog_local_file_admin_state</t>
  </si>
  <si>
    <t>syslog_console_admin_state</t>
  </si>
  <si>
    <t>console_severity_level</t>
  </si>
  <si>
    <t>local_file_severity_level</t>
  </si>
  <si>
    <t>is_default_domain</t>
  </si>
  <si>
    <t>dns_profile</t>
  </si>
  <si>
    <t>syslog_destination</t>
  </si>
  <si>
    <t>Syslog Group</t>
  </si>
  <si>
    <t>syslogGroup.xml</t>
  </si>
  <si>
    <t>syslogRemoteDest.xml</t>
  </si>
  <si>
    <t>dnsProfile.xml</t>
  </si>
  <si>
    <t>dns_server_name</t>
  </si>
  <si>
    <t>dns_server_address</t>
  </si>
  <si>
    <t>dns_profile_name</t>
  </si>
  <si>
    <t>is_preferred_dns</t>
  </si>
  <si>
    <t>DNS Provider</t>
  </si>
  <si>
    <t>dns_provider</t>
  </si>
  <si>
    <t>dnsProv.xml</t>
  </si>
  <si>
    <t>SNMP Trap Destination</t>
  </si>
  <si>
    <t>authentication_state</t>
  </si>
  <si>
    <t>server_state</t>
  </si>
  <si>
    <t>master_mode</t>
  </si>
  <si>
    <t>stratum_value</t>
  </si>
  <si>
    <t>Datetime Policy</t>
  </si>
  <si>
    <t>datetime_pol</t>
  </si>
  <si>
    <t>datetimePol.xml</t>
  </si>
  <si>
    <t>datetime_pol_name</t>
  </si>
  <si>
    <t>min_poll</t>
  </si>
  <si>
    <t>max_poll</t>
  </si>
  <si>
    <t>is_preferred</t>
  </si>
  <si>
    <t>key_id</t>
  </si>
  <si>
    <t>datetime_ntp_prov</t>
  </si>
  <si>
    <t>Datetime NTP Provider</t>
  </si>
  <si>
    <t>datetimeNtpProv.xml</t>
  </si>
  <si>
    <t>left_fex_id</t>
  </si>
  <si>
    <t>right_fex_id</t>
  </si>
  <si>
    <t>epg_fex_static_binding</t>
  </si>
  <si>
    <t>EPG Static Binding to FEX</t>
  </si>
  <si>
    <t>POD Policy Group</t>
  </si>
  <si>
    <t>pod_policy_group</t>
  </si>
  <si>
    <t>fabricPodPGrp.xml</t>
  </si>
  <si>
    <t>POD Profile</t>
  </si>
  <si>
    <t>pod_profile</t>
  </si>
  <si>
    <t>fabricPodP.xml</t>
  </si>
  <si>
    <t>fexfvAEPg_static_binding.xml</t>
  </si>
  <si>
    <t>bgp_context_ipv6</t>
  </si>
  <si>
    <t>use_bfd</t>
  </si>
  <si>
    <t>aaa_auth</t>
  </si>
  <si>
    <t>all</t>
  </si>
  <si>
    <t>Built-in domain with access to all objects</t>
  </si>
  <si>
    <t>ignored</t>
  </si>
  <si>
    <t>common</t>
  </si>
  <si>
    <t>Built-in domain associated with the common tenant</t>
  </si>
  <si>
    <t>mgmt</t>
  </si>
  <si>
    <t>Built-in domain associated with the mgmt tenant</t>
  </si>
  <si>
    <t>Fabric Pod Policies - SNMP</t>
  </si>
  <si>
    <t>snmp</t>
  </si>
  <si>
    <t>Fabric Switch Policies - Power Supply Redundancy</t>
  </si>
  <si>
    <t>Fabric Switch Policies - Fabric Node Controls</t>
  </si>
  <si>
    <t>Global Fabric Policies - APIC Connectivity Preferences</t>
  </si>
  <si>
    <t>global_fabric</t>
  </si>
  <si>
    <t>Global Fabric Policies - System Global GIPo Policy</t>
  </si>
  <si>
    <t>Access Interface Policies - Link Level</t>
  </si>
  <si>
    <t>intpol_link</t>
  </si>
  <si>
    <t>Access Interface Policies - CDP</t>
  </si>
  <si>
    <t>intpol_cdp</t>
  </si>
  <si>
    <t>Access Interface Policies - LLDP</t>
  </si>
  <si>
    <t>intpol_lldp</t>
  </si>
  <si>
    <t>Access Interface Policies - Port Channel</t>
  </si>
  <si>
    <t>Access Interface Policies - Spanning Tree</t>
  </si>
  <si>
    <t>intpol_stp</t>
  </si>
  <si>
    <t>Access Interface Policies - Storm Control</t>
  </si>
  <si>
    <t>intpol_storm</t>
  </si>
  <si>
    <t>Access Interface Policies - MCP</t>
  </si>
  <si>
    <t>intpol_mcp</t>
  </si>
  <si>
    <t>Access Interface Policies - L2</t>
  </si>
  <si>
    <t>intpol_l2</t>
  </si>
  <si>
    <t>External Routed Networks (L3Out)</t>
  </si>
  <si>
    <t>snmpPol.xml</t>
  </si>
  <si>
    <t>power_supply_policy</t>
  </si>
  <si>
    <t>psuInstPol.xml</t>
  </si>
  <si>
    <t>power_state</t>
  </si>
  <si>
    <t>node_control</t>
  </si>
  <si>
    <t>fabricNodeControl.xml</t>
  </si>
  <si>
    <t>fabricSpNodePGrp.xml</t>
  </si>
  <si>
    <t>fabricLeNodePGrp.xml</t>
  </si>
  <si>
    <t>infraAccNodePGrp.xml</t>
  </si>
  <si>
    <t>infraSpineAccNodePGrp.xml</t>
  </si>
  <si>
    <t>mgmtConnectivityPrefs.xml</t>
  </si>
  <si>
    <t>fmcastSystemGIPoPol.xml</t>
  </si>
  <si>
    <t>fabricHIfPol.xml</t>
  </si>
  <si>
    <t>cdpIfPol.xml</t>
  </si>
  <si>
    <t>lldpIfPol.xml</t>
  </si>
  <si>
    <t>lacpLagPol.xml</t>
  </si>
  <si>
    <t>stpIfPol.xml</t>
  </si>
  <si>
    <t>stormctrlIfPol.xml</t>
  </si>
  <si>
    <t>mcpIfPol.xml</t>
  </si>
  <si>
    <t>l2IfPol.xml</t>
  </si>
  <si>
    <t>advertise_subnet</t>
  </si>
  <si>
    <t>mtu_ignore</t>
  </si>
  <si>
    <t>passive_participation</t>
  </si>
  <si>
    <t>network_type</t>
  </si>
  <si>
    <t>interface_cost</t>
  </si>
  <si>
    <t>hello_interval</t>
  </si>
  <si>
    <t>dead_interval</t>
  </si>
  <si>
    <t>retransmit_interval</t>
  </si>
  <si>
    <t>transmit_delay</t>
  </si>
  <si>
    <t>ospfIfPol.xml</t>
  </si>
  <si>
    <t>ospf_int_pol</t>
  </si>
  <si>
    <t>deleted</t>
  </si>
  <si>
    <t>OSPF Interface Policy</t>
  </si>
  <si>
    <t>reflective_relay</t>
  </si>
  <si>
    <t>qinq</t>
  </si>
  <si>
    <t>DESCR</t>
  </si>
  <si>
    <t>mcp_state</t>
  </si>
  <si>
    <t>stp_control</t>
  </si>
  <si>
    <t>lldp_receive</t>
  </si>
  <si>
    <t>lldp_transmit</t>
  </si>
  <si>
    <t>autoneg</t>
  </si>
  <si>
    <t>debounce</t>
  </si>
  <si>
    <t>fec_mode</t>
  </si>
  <si>
    <t>min_links</t>
  </si>
  <si>
    <t>pc_mode</t>
  </si>
  <si>
    <t>load_defer</t>
  </si>
  <si>
    <t>suspend_individual</t>
  </si>
  <si>
    <t>symmetrical_hash</t>
  </si>
  <si>
    <t>hash_key</t>
  </si>
  <si>
    <t>fast_select_hot_stdby</t>
  </si>
  <si>
    <t>gracefull_converge</t>
  </si>
  <si>
    <t>intpol_port_channel</t>
  </si>
  <si>
    <t>fab_test</t>
  </si>
  <si>
    <t>n9000-13.2(1m)</t>
  </si>
  <si>
    <t>enable_dom</t>
  </si>
  <si>
    <t>feature_selection</t>
  </si>
  <si>
    <t>copp_spine_policy</t>
  </si>
  <si>
    <t>bfd_ipv6_policy</t>
  </si>
  <si>
    <t>bfd_ipv4_policy</t>
  </si>
  <si>
    <t>copp_pre_filter</t>
  </si>
  <si>
    <t>spanning_tree_policy</t>
  </si>
  <si>
    <t>fibre_channel_node_policy</t>
  </si>
  <si>
    <t>fibre_channel_san_policy</t>
  </si>
  <si>
    <t>netflow_node_policy</t>
  </si>
  <si>
    <t>leaf_copp_policy</t>
  </si>
  <si>
    <t>forward_scale_profile</t>
  </si>
  <si>
    <t>fast_link_failover_policy</t>
  </si>
  <si>
    <t>do1x_node_auth_policy</t>
  </si>
  <si>
    <t>copp_pre_filter_policy</t>
  </si>
  <si>
    <t>access_leaf_policy_group</t>
  </si>
  <si>
    <t>Create Leaf Access Switch Policy Group</t>
  </si>
  <si>
    <t>BFDIPV4</t>
  </si>
  <si>
    <t>BFDIPV6</t>
  </si>
  <si>
    <t>MONPOL</t>
  </si>
  <si>
    <t>SPIENPROF</t>
  </si>
  <si>
    <t>COOPOL</t>
  </si>
  <si>
    <t>COOPRE</t>
  </si>
  <si>
    <t>Create Spine Access Switch Policy Group</t>
  </si>
  <si>
    <t>access_spine_policy_group</t>
  </si>
  <si>
    <t>SPIENPROF2</t>
  </si>
  <si>
    <t>SPIENPROF3</t>
  </si>
  <si>
    <t>enable_pim</t>
  </si>
  <si>
    <t>route_control_enforcement</t>
  </si>
  <si>
    <t>ospf_area_cost</t>
  </si>
  <si>
    <t>remote_policy</t>
  </si>
  <si>
    <t>ping_check</t>
  </si>
  <si>
    <t>console_auth_provider_group</t>
  </si>
  <si>
    <t>default_auth_realm</t>
  </si>
  <si>
    <t>default_auth_provider_group</t>
  </si>
  <si>
    <t>fallback_check</t>
  </si>
  <si>
    <t>console_auth_realm</t>
  </si>
  <si>
    <t>no-login</t>
  </si>
  <si>
    <t>local</t>
  </si>
  <si>
    <t>aaaAuthRealm.xml</t>
  </si>
  <si>
    <t>security_domain_name</t>
  </si>
  <si>
    <t>Security Domain</t>
  </si>
  <si>
    <t>aaaDomain.xml</t>
  </si>
  <si>
    <t>techsupport_export_policy</t>
  </si>
  <si>
    <t>node_control_policy</t>
  </si>
  <si>
    <t>core_export_policy</t>
  </si>
  <si>
    <t>callhome_policy</t>
  </si>
  <si>
    <t>fabric_spine_policy_group</t>
  </si>
  <si>
    <t>Fabric Spine Switch Policy Group</t>
  </si>
  <si>
    <t>TECHPOL</t>
  </si>
  <si>
    <t>COREPOL</t>
  </si>
  <si>
    <t>CALLHOME</t>
  </si>
  <si>
    <t>NODE</t>
  </si>
  <si>
    <t>cdp_state</t>
  </si>
  <si>
    <t>infra</t>
  </si>
  <si>
    <t>Built-in Tenant</t>
  </si>
  <si>
    <t>inb</t>
  </si>
  <si>
    <t>Built-in VRF</t>
  </si>
  <si>
    <t>overlay-1</t>
  </si>
  <si>
    <t>Built-in Bridge Domain</t>
  </si>
  <si>
    <t>POWER</t>
  </si>
  <si>
    <t>LEAFPOLGROUP</t>
  </si>
  <si>
    <t>created</t>
  </si>
  <si>
    <t>Fabric Leaf Policy Group</t>
  </si>
  <si>
    <t>fabric_leaf_policy_group</t>
  </si>
  <si>
    <t>realm</t>
  </si>
  <si>
    <t>provider_group</t>
  </si>
  <si>
    <t>aaa_login_domain</t>
  </si>
  <si>
    <t>aaaLoginDomain.xml</t>
  </si>
  <si>
    <t>vzAnyContract.xml</t>
  </si>
  <si>
    <t>vrf_name</t>
  </si>
  <si>
    <t>vrf_contract</t>
  </si>
  <si>
    <t>Assign Contract to a VRF(vzAny)</t>
  </si>
  <si>
    <t>contract_qos_class</t>
  </si>
  <si>
    <t>prefered_group_member</t>
  </si>
  <si>
    <t>export_route_control</t>
  </si>
  <si>
    <t>shared_route_control</t>
  </si>
  <si>
    <t>shared_security</t>
  </si>
  <si>
    <t>external_subnet</t>
  </si>
  <si>
    <t>aggregate_shared_routes</t>
  </si>
  <si>
    <t>route_control_profile_direction</t>
  </si>
  <si>
    <t>external_subnet_for_external_epg</t>
  </si>
  <si>
    <t>External EPG Subnet</t>
  </si>
  <si>
    <t>external_epg_subnet</t>
  </si>
  <si>
    <t>l3extSubnet.xml</t>
  </si>
  <si>
    <t>loopback_ip</t>
  </si>
  <si>
    <t>Category</t>
  </si>
  <si>
    <t>Fabric Policy</t>
  </si>
  <si>
    <t>MultiPOD Setup</t>
  </si>
  <si>
    <t>Fabric External Access Policy</t>
  </si>
  <si>
    <t>Tenant Base Configuration</t>
  </si>
  <si>
    <t>Tenant L3OUT related configuration</t>
  </si>
  <si>
    <t>Tenant Security related configuration</t>
  </si>
  <si>
    <t>AAA related configuration</t>
  </si>
  <si>
    <t>Monitoring related configuration</t>
  </si>
  <si>
    <t>System Settings</t>
  </si>
  <si>
    <t>Node deployement</t>
  </si>
  <si>
    <t>external_management_entity</t>
  </si>
  <si>
    <t>mgmtExtMgmtEntity.xml</t>
  </si>
  <si>
    <t>OOB External Management Instance Profile</t>
  </si>
  <si>
    <t>external_management_profile_name</t>
  </si>
  <si>
    <t>oob_contract_name</t>
  </si>
  <si>
    <t>ext_mgmt_entity_contract</t>
  </si>
  <si>
    <t>Assign Contract to a External Management Profile</t>
  </si>
  <si>
    <t>mgmtRsOoBCons.xml</t>
  </si>
  <si>
    <t>contract_type</t>
  </si>
  <si>
    <t>AAA Authentication Realm</t>
  </si>
  <si>
    <t>snmp_pol</t>
  </si>
  <si>
    <t>isis_pol</t>
  </si>
  <si>
    <t>coop_pol</t>
  </si>
  <si>
    <t>bgp_pol</t>
  </si>
  <si>
    <t>date_time_pol</t>
  </si>
  <si>
    <t>macsec_pol</t>
  </si>
  <si>
    <t>com_pol</t>
  </si>
  <si>
    <t>endpoint_move_detect_mode</t>
  </si>
  <si>
    <t>apic1</t>
  </si>
  <si>
    <t>APIC</t>
  </si>
  <si>
    <t>dc1</t>
  </si>
  <si>
    <t>rack1</t>
  </si>
  <si>
    <t>leaf1</t>
  </si>
  <si>
    <t>leaf2</t>
  </si>
  <si>
    <t>spine1</t>
  </si>
  <si>
    <t>1/49</t>
  </si>
  <si>
    <t>5/2</t>
  </si>
  <si>
    <t>5/1</t>
  </si>
  <si>
    <t>1/41</t>
  </si>
  <si>
    <t>2/1</t>
  </si>
  <si>
    <t>1/1</t>
  </si>
  <si>
    <t>superESX</t>
  </si>
  <si>
    <t>ens192</t>
  </si>
  <si>
    <t>10.0.0.0/16</t>
  </si>
  <si>
    <t>225.0.0.0/15</t>
  </si>
  <si>
    <t>10.49.96.69/28</t>
  </si>
  <si>
    <t>10.49.96.65</t>
  </si>
  <si>
    <t>10.49.96.4/24</t>
  </si>
  <si>
    <t>10.49.96.1</t>
  </si>
  <si>
    <t>TEP-1-102</t>
  </si>
  <si>
    <t>1.1.1.1/24</t>
  </si>
  <si>
    <t>1.1.1.254</t>
  </si>
  <si>
    <t>TEP-1-101</t>
  </si>
  <si>
    <t>1.1.1.2/24</t>
  </si>
  <si>
    <t>TEP-1-103</t>
  </si>
  <si>
    <t>1.1.1.3/24</t>
  </si>
  <si>
    <t>1</t>
  </si>
  <si>
    <t>Leaf1_2</t>
  </si>
  <si>
    <t>Leaf</t>
  </si>
  <si>
    <t>Spine</t>
  </si>
  <si>
    <t>Test</t>
  </si>
  <si>
    <t>spine_sel</t>
  </si>
  <si>
    <t>baremetal</t>
  </si>
  <si>
    <t>dyn-pool</t>
  </si>
  <si>
    <t>inherit</t>
  </si>
  <si>
    <t>baremetal2</t>
  </si>
  <si>
    <t>baremetal3</t>
  </si>
  <si>
    <t>l3out_dom</t>
  </si>
  <si>
    <t>l2out_dom</t>
  </si>
  <si>
    <t>vmware_aar2-lab</t>
  </si>
  <si>
    <t>vmm_vmware</t>
  </si>
  <si>
    <t>10.49.96.50</t>
  </si>
  <si>
    <t>aar2-lab-vcenter1</t>
  </si>
  <si>
    <t>aar2-lab</t>
  </si>
  <si>
    <t>administrator@vsphere.local</t>
  </si>
  <si>
    <t>cdp_enabled</t>
  </si>
  <si>
    <t>cdp_disabled</t>
  </si>
  <si>
    <t>global_vlan_scope</t>
  </si>
  <si>
    <t>portlocal_vlan_scope</t>
  </si>
  <si>
    <t>portlocal</t>
  </si>
  <si>
    <t>40gig_auto</t>
  </si>
  <si>
    <t>on</t>
  </si>
  <si>
    <t>40G</t>
  </si>
  <si>
    <t>10gig_auto</t>
  </si>
  <si>
    <t>10G</t>
  </si>
  <si>
    <t>1gig_auto</t>
  </si>
  <si>
    <t>1G</t>
  </si>
  <si>
    <t>1gig_off</t>
  </si>
  <si>
    <t>off</t>
  </si>
  <si>
    <t>10gig_off</t>
  </si>
  <si>
    <t>auto</t>
  </si>
  <si>
    <t>lldp_enabled</t>
  </si>
  <si>
    <t>lldp_disabled</t>
  </si>
  <si>
    <t>lacp_active</t>
  </si>
  <si>
    <t>active</t>
  </si>
  <si>
    <t>l4-src-port</t>
  </si>
  <si>
    <t>lacp_passive</t>
  </si>
  <si>
    <t>passive</t>
  </si>
  <si>
    <t>static_on</t>
  </si>
  <si>
    <t>mac_pinning</t>
  </si>
  <si>
    <t>mac-pin</t>
  </si>
  <si>
    <t>mcp_enabled</t>
  </si>
  <si>
    <t>mcp_disabled</t>
  </si>
  <si>
    <t>bpdu_guard</t>
  </si>
  <si>
    <t>bpdu-guard</t>
  </si>
  <si>
    <t>bpdu_filter</t>
  </si>
  <si>
    <t>bpdu-filter</t>
  </si>
  <si>
    <t>bpdu_filter_guard</t>
  </si>
  <si>
    <t>bpdu-filter,bpdu-guard</t>
  </si>
  <si>
    <t>Access_Port</t>
  </si>
  <si>
    <t>vPC_Port</t>
  </si>
  <si>
    <t>vPC port-channel</t>
  </si>
  <si>
    <t>spine_pol_grp</t>
  </si>
  <si>
    <t>pc_Port</t>
  </si>
  <si>
    <t>test</t>
  </si>
  <si>
    <t>Spine2</t>
  </si>
  <si>
    <t>e1</t>
  </si>
  <si>
    <t>e2</t>
  </si>
  <si>
    <t>e3</t>
  </si>
  <si>
    <t>test2</t>
  </si>
  <si>
    <t>tenant1</t>
  </si>
  <si>
    <t>TEST</t>
  </si>
  <si>
    <t>tenant2</t>
  </si>
  <si>
    <t>main</t>
  </si>
  <si>
    <t>secondary</t>
  </si>
  <si>
    <t>ipv4-ucast</t>
  </si>
  <si>
    <t>route-target:as4-nn2:1:1</t>
  </si>
  <si>
    <t>import</t>
  </si>
  <si>
    <t>route-target:as4-nn2:1:2</t>
  </si>
  <si>
    <t>export</t>
  </si>
  <si>
    <t>bd1</t>
  </si>
  <si>
    <t>bd2</t>
  </si>
  <si>
    <t>10.0.0.1/24</t>
  </si>
  <si>
    <t>11.0.0.1/24</t>
  </si>
  <si>
    <t>L3OUT-main_INT</t>
  </si>
  <si>
    <t>app1</t>
  </si>
  <si>
    <t>epg1</t>
  </si>
  <si>
    <t>immediate</t>
  </si>
  <si>
    <t>lazy</t>
  </si>
  <si>
    <t>172.17.8.3</t>
  </si>
  <si>
    <t>172.17.8.4</t>
  </si>
  <si>
    <t>10.1.1.3</t>
  </si>
  <si>
    <t>L3outInt-node1</t>
  </si>
  <si>
    <t>L3outInt-node1-access</t>
  </si>
  <si>
    <t>10.1.1.1/24</t>
  </si>
  <si>
    <t>10.1.1.2/24</t>
  </si>
  <si>
    <t>1/3</t>
  </si>
  <si>
    <t>11.1.1.1/24</t>
  </si>
  <si>
    <t>0.0.0.0/0</t>
  </si>
  <si>
    <t>daf</t>
  </si>
  <si>
    <t>any</t>
  </si>
  <si>
    <t>any_ent</t>
  </si>
  <si>
    <t>tcp_ent</t>
  </si>
  <si>
    <t>udp_ent</t>
  </si>
  <si>
    <t>permit_any</t>
  </si>
  <si>
    <t>standard</t>
  </si>
  <si>
    <t>any_subj</t>
  </si>
  <si>
    <t>cisco.com</t>
  </si>
  <si>
    <t>dns1</t>
  </si>
  <si>
    <t>1.1.1.1</t>
  </si>
  <si>
    <t>dns2</t>
  </si>
  <si>
    <t>1.1.1.2</t>
  </si>
  <si>
    <t>11.11.11.11</t>
  </si>
  <si>
    <t>garp</t>
  </si>
  <si>
    <t>bd3</t>
  </si>
  <si>
    <t>12.0.0.1/24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</si>
</sst>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3F3F76"/>
      <name val="Arial"/>
      <family val="2"/>
    </font>
    <font>
      <b/>
      <i/>
      <sz val="11"/>
      <color theme="3"/>
      <name val="Calibri (Body)"/>
    </font>
    <font>
      <b/>
      <u/>
      <sz val="11"/>
      <color theme="3"/>
      <name val="Calibri (Body)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DCE6F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2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3" fillId="0" borderId="14" xfId="0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10" fillId="0" borderId="16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10" fillId="0" borderId="16" xfId="0" applyNumberFormat="1" applyFont="1" applyFill="1" applyBorder="1" applyAlignment="1">
      <alignment horizontal="left"/>
    </xf>
    <xf numFmtId="0" fontId="4" fillId="0" borderId="0" xfId="0" applyFont="1"/>
    <xf numFmtId="49" fontId="0" fillId="0" borderId="0" xfId="0" applyNumberFormat="1" applyFont="1" applyAlignment="1">
      <alignment horizontal="lef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13" borderId="0" xfId="0" applyFill="1"/>
    <xf numFmtId="0" fontId="17" fillId="13" borderId="0" xfId="0" applyFont="1" applyFill="1"/>
    <xf numFmtId="0" fontId="0" fillId="13" borderId="0" xfId="0" applyFont="1" applyFill="1"/>
    <xf numFmtId="0" fontId="18" fillId="13" borderId="0" xfId="0" applyFont="1" applyFill="1"/>
    <xf numFmtId="0" fontId="18" fillId="11" borderId="0" xfId="0" applyFont="1" applyFill="1"/>
    <xf numFmtId="0" fontId="18" fillId="12" borderId="0" xfId="0" applyFont="1" applyFill="1"/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0" fontId="0" fillId="3" borderId="18" xfId="0" applyFill="1" applyBorder="1"/>
    <xf numFmtId="49" fontId="0" fillId="18" borderId="0" xfId="0" applyNumberFormat="1" applyFill="1" applyBorder="1"/>
    <xf numFmtId="0" fontId="0" fillId="0" borderId="0" xfId="0" applyFont="1" applyBorder="1" applyAlignment="1">
      <alignment vertical="center" wrapText="1"/>
    </xf>
    <xf numFmtId="0" fontId="16" fillId="19" borderId="0" xfId="0" applyFont="1" applyFill="1"/>
    <xf numFmtId="0" fontId="0" fillId="19" borderId="0" xfId="0" applyFill="1"/>
    <xf numFmtId="0" fontId="18" fillId="19" borderId="0" xfId="0" applyFont="1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9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1" fontId="0" fillId="0" borderId="0" xfId="0" applyNumberFormat="1"/>
    <xf numFmtId="0" fontId="0" fillId="14" borderId="0" xfId="0" applyFill="1"/>
    <xf numFmtId="0" fontId="0" fillId="20" borderId="0" xfId="0" applyFill="1"/>
    <xf numFmtId="0" fontId="0" fillId="22" borderId="0" xfId="0" applyFill="1"/>
    <xf numFmtId="0" fontId="20" fillId="21" borderId="20" xfId="0" applyFont="1" applyFill="1" applyBorder="1"/>
    <xf numFmtId="49" fontId="0" fillId="23" borderId="0" xfId="0" applyNumberFormat="1" applyFill="1" applyBorder="1"/>
    <xf numFmtId="0" fontId="10" fillId="7" borderId="21" xfId="0" applyFont="1" applyFill="1" applyBorder="1"/>
    <xf numFmtId="49" fontId="1" fillId="0" borderId="0" xfId="0" applyNumberFormat="1" applyFont="1" applyBorder="1" applyAlignment="1">
      <alignment vertical="center"/>
    </xf>
    <xf numFmtId="0" fontId="15" fillId="21" borderId="14" xfId="0" applyFont="1" applyFill="1" applyBorder="1"/>
    <xf numFmtId="0" fontId="15" fillId="21" borderId="21" xfId="0" applyFont="1" applyFill="1" applyBorder="1"/>
    <xf numFmtId="0" fontId="15" fillId="21" borderId="22" xfId="0" applyFont="1" applyFill="1" applyBorder="1"/>
    <xf numFmtId="0" fontId="15" fillId="21" borderId="7" xfId="0" applyFont="1" applyFill="1" applyBorder="1"/>
    <xf numFmtId="0" fontId="15" fillId="21" borderId="8" xfId="0" applyFont="1" applyFill="1" applyBorder="1"/>
    <xf numFmtId="0" fontId="15" fillId="21" borderId="9" xfId="0" applyFont="1" applyFill="1" applyBorder="1"/>
    <xf numFmtId="0" fontId="21" fillId="10" borderId="14" xfId="0" applyFont="1" applyFill="1" applyBorder="1"/>
    <xf numFmtId="0" fontId="21" fillId="10" borderId="21" xfId="0" applyFont="1" applyFill="1" applyBorder="1"/>
    <xf numFmtId="0" fontId="21" fillId="10" borderId="22" xfId="0" applyFont="1" applyFill="1" applyBorder="1"/>
    <xf numFmtId="0" fontId="21" fillId="10" borderId="23" xfId="0" applyFont="1" applyFill="1" applyBorder="1"/>
    <xf numFmtId="49" fontId="0" fillId="12" borderId="0" xfId="0" applyNumberFormat="1" applyFill="1" applyBorder="1"/>
    <xf numFmtId="0" fontId="3" fillId="7" borderId="14" xfId="0" applyFont="1" applyFill="1" applyBorder="1" applyAlignment="1">
      <alignment vertical="center" wrapText="1"/>
    </xf>
    <xf numFmtId="0" fontId="3" fillId="7" borderId="21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11" fillId="18" borderId="0" xfId="420" applyFill="1"/>
    <xf numFmtId="49" fontId="11" fillId="15" borderId="0" xfId="420" applyNumberFormat="1" applyFill="1"/>
    <xf numFmtId="0" fontId="0" fillId="9" borderId="0" xfId="0" applyFill="1"/>
    <xf numFmtId="0" fontId="1" fillId="0" borderId="0" xfId="0" applyNumberFormat="1" applyFont="1" applyFill="1" applyAlignment="1">
      <alignment vertical="center" wrapText="1"/>
    </xf>
    <xf numFmtId="49" fontId="11" fillId="16" borderId="0" xfId="420" applyNumberFormat="1" applyFill="1"/>
    <xf numFmtId="49" fontId="11" fillId="14" borderId="0" xfId="420" applyNumberFormat="1" applyFill="1"/>
    <xf numFmtId="0" fontId="0" fillId="9" borderId="0" xfId="0" applyFill="1" applyBorder="1" applyAlignment="1">
      <alignment horizontal="center" vertical="center"/>
    </xf>
    <xf numFmtId="0" fontId="11" fillId="24" borderId="0" xfId="420" applyFill="1"/>
    <xf numFmtId="49" fontId="11" fillId="23" borderId="0" xfId="420" applyNumberFormat="1" applyFill="1" applyBorder="1"/>
    <xf numFmtId="49" fontId="11" fillId="12" borderId="0" xfId="420" applyNumberFormat="1" applyFill="1" applyBorder="1"/>
    <xf numFmtId="0" fontId="5" fillId="0" borderId="0" xfId="0" applyFont="1" applyFill="1" applyAlignment="1">
      <alignment vertical="center"/>
    </xf>
    <xf numFmtId="0" fontId="0" fillId="22" borderId="21" xfId="0" applyFont="1" applyFill="1" applyBorder="1"/>
    <xf numFmtId="0" fontId="23" fillId="0" borderId="15" xfId="183" applyFont="1" applyFill="1" applyAlignment="1">
      <alignment vertical="center" wrapText="1"/>
    </xf>
    <xf numFmtId="0" fontId="22" fillId="19" borderId="15" xfId="183" applyFont="1" applyFill="1"/>
    <xf numFmtId="0" fontId="0" fillId="19" borderId="15" xfId="183" applyNumberFormat="1" applyFont="1" applyFill="1" applyBorder="1"/>
    <xf numFmtId="0" fontId="1" fillId="19" borderId="15" xfId="183" applyFont="1" applyFill="1" applyAlignment="1">
      <alignment vertical="center" wrapText="1"/>
    </xf>
    <xf numFmtId="0" fontId="21" fillId="25" borderId="23" xfId="0" applyFont="1" applyFill="1" applyBorder="1"/>
    <xf numFmtId="0" fontId="10" fillId="7" borderId="0" xfId="0" applyFont="1" applyFill="1" applyBorder="1"/>
    <xf numFmtId="49" fontId="11" fillId="17" borderId="0" xfId="420" applyNumberFormat="1" applyFill="1" applyBorder="1"/>
    <xf numFmtId="49" fontId="11" fillId="18" borderId="0" xfId="420" applyNumberFormat="1" applyFill="1" applyBorder="1"/>
    <xf numFmtId="0" fontId="21" fillId="0" borderId="0" xfId="0" applyFont="1" applyFill="1" applyAlignment="1">
      <alignment horizontal="center" vertical="center"/>
    </xf>
    <xf numFmtId="0" fontId="0" fillId="26" borderId="0" xfId="0" applyFill="1"/>
    <xf numFmtId="0" fontId="0" fillId="27" borderId="0" xfId="0" applyFill="1"/>
    <xf numFmtId="0" fontId="26" fillId="13" borderId="0" xfId="0" applyFont="1" applyFill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23" fillId="0" borderId="15" xfId="183" applyNumberFormat="1" applyFont="1" applyFill="1" applyAlignment="1">
      <alignment vertical="center" wrapText="1"/>
    </xf>
    <xf numFmtId="0" fontId="0" fillId="28" borderId="0" xfId="0" applyFill="1"/>
    <xf numFmtId="0" fontId="27" fillId="10" borderId="24" xfId="0" applyFont="1" applyFill="1" applyBorder="1" applyAlignment="1">
      <alignment horizontal="center" vertical="center"/>
    </xf>
    <xf numFmtId="0" fontId="27" fillId="10" borderId="25" xfId="0" applyFont="1" applyFill="1" applyBorder="1"/>
    <xf numFmtId="0" fontId="0" fillId="3" borderId="26" xfId="0" applyFill="1" applyBorder="1"/>
    <xf numFmtId="49" fontId="11" fillId="15" borderId="0" xfId="420" applyNumberFormat="1" applyFill="1" applyBorder="1"/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 wrapText="1"/>
    </xf>
    <xf numFmtId="49" fontId="0" fillId="29" borderId="0" xfId="0" applyNumberFormat="1" applyFill="1" applyBorder="1"/>
    <xf numFmtId="49" fontId="11" fillId="29" borderId="0" xfId="420" applyNumberFormat="1" applyFill="1" applyBorder="1"/>
    <xf numFmtId="49" fontId="0" fillId="30" borderId="0" xfId="0" applyNumberFormat="1" applyFill="1" applyBorder="1"/>
    <xf numFmtId="49" fontId="11" fillId="30" borderId="0" xfId="420" applyNumberFormat="1" applyFill="1" applyBorder="1"/>
    <xf numFmtId="49" fontId="0" fillId="31" borderId="0" xfId="0" applyNumberFormat="1" applyFill="1" applyBorder="1"/>
    <xf numFmtId="49" fontId="0" fillId="13" borderId="0" xfId="0" applyNumberFormat="1" applyFill="1"/>
    <xf numFmtId="0" fontId="16" fillId="19" borderId="0" xfId="0" applyNumberFormat="1" applyFont="1" applyFill="1"/>
    <xf numFmtId="0" fontId="16" fillId="19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7" fillId="9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0" fillId="9" borderId="0" xfId="0" applyNumberFormat="1" applyFill="1"/>
    <xf numFmtId="0" fontId="1" fillId="0" borderId="0" xfId="0" applyNumberFormat="1" applyFont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0" fillId="19" borderId="0" xfId="0" applyNumberFormat="1" applyFill="1"/>
    <xf numFmtId="0" fontId="1" fillId="0" borderId="15" xfId="183" applyFont="1" applyFill="1" applyAlignment="1">
      <alignment vertical="center" wrapText="1"/>
    </xf>
    <xf numFmtId="0" fontId="27" fillId="10" borderId="24" xfId="0" applyFont="1" applyFill="1" applyBorder="1"/>
    <xf numFmtId="0" fontId="27" fillId="18" borderId="24" xfId="0" applyFont="1" applyFill="1" applyBorder="1"/>
    <xf numFmtId="0" fontId="27" fillId="10" borderId="0" xfId="0" applyFont="1" applyFill="1"/>
    <xf numFmtId="49" fontId="1" fillId="0" borderId="0" xfId="0" applyNumberFormat="1" applyFont="1" applyAlignment="1">
      <alignment vertical="center"/>
    </xf>
    <xf numFmtId="49" fontId="1" fillId="18" borderId="0" xfId="0" applyNumberFormat="1" applyFont="1" applyFill="1" applyAlignment="1">
      <alignment vertical="center"/>
    </xf>
    <xf numFmtId="0" fontId="23" fillId="0" borderId="27" xfId="183" applyNumberFormat="1" applyFont="1" applyFill="1" applyBorder="1" applyAlignment="1">
      <alignment vertical="center" wrapText="1"/>
    </xf>
    <xf numFmtId="0" fontId="23" fillId="0" borderId="27" xfId="183" applyFont="1" applyFill="1" applyBorder="1" applyAlignment="1">
      <alignment vertical="center" wrapText="1"/>
    </xf>
    <xf numFmtId="49" fontId="0" fillId="3" borderId="0" xfId="0" applyNumberForma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  <cellStyle name="Normal 3" xfId="421" xr:uid="{00000000-0005-0000-0000-0000AC010000}"/>
  </cellStyles>
  <dxfs count="409">
    <dxf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sz val="10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z val="10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39997558519241921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auto="1"/>
      </font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39997558519241921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auto="1"/>
      </font>
      <fill>
        <patternFill>
          <bgColor rgb="FFFF0000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/>
        <sz val="10"/>
        <color rgb="FFFFFFFF"/>
        <name val="Arial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  <right style="thin">
          <color rgb="FF7F7F7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right style="thin">
          <color rgb="FF7F7F7F"/>
        </right>
      </border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color rgb="FF3F3F76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76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76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00B050"/>
        </patternFill>
      </fill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</dxf>
    <dxf>
      <fill>
        <patternFill patternType="solid">
          <fgColor indexed="64"/>
          <bgColor theme="6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92D05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ill>
        <patternFill patternType="solid">
          <fgColor indexed="64"/>
          <bgColor theme="6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12"/>
        <color rgb="FFCE9178"/>
        <name val="Menlo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0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00000000}" name="Table44" displayName="Table44" ref="A1:D2" totalsRowShown="0" headerRowDxfId="408" dataDxfId="407" tableBorderDxfId="406">
  <autoFilter ref="A1:D2" xr:uid="{00000000-0009-0000-0100-00002C000000}"/>
  <tableColumns count="4">
    <tableColumn id="1" xr3:uid="{00000000-0010-0000-0000-000001000000}" name="Version No." dataDxfId="405"/>
    <tableColumn id="2" xr3:uid="{00000000-0010-0000-0000-000002000000}" name="Issue Date" dataDxfId="404"/>
    <tableColumn id="3" xr3:uid="{00000000-0010-0000-0000-000003000000}" name="Change Owner" dataDxfId="403"/>
    <tableColumn id="4" xr3:uid="{00000000-0010-0000-0000-000004000000}" name="Reason for Change" dataDxfId="40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firmware_group" displayName="firmware_group" ref="A1:B3" totalsRowShown="0" headerRowDxfId="364" dataDxfId="363" tableBorderDxfId="362">
  <tableColumns count="2">
    <tableColumn id="1" xr3:uid="{00000000-0010-0000-0900-000001000000}" name="Firmware Goup Name" dataDxfId="361"/>
    <tableColumn id="2" xr3:uid="{00000000-0010-0000-0900-000002000000}" name="all_nodes" dataDxfId="360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58000000}" name="Table61" displayName="Table61" ref="A1:I2" totalsRowShown="0">
  <autoFilter ref="A1:I2" xr:uid="{00000000-0009-0000-0100-00003D000000}"/>
  <tableColumns count="9">
    <tableColumn id="1" xr3:uid="{00000000-0010-0000-5800-000001000000}" name="name"/>
    <tableColumn id="2" xr3:uid="{00000000-0010-0000-5800-000002000000}" name="description"/>
    <tableColumn id="3" xr3:uid="{00000000-0010-0000-5800-000003000000}" name="datetime_pol_name"/>
    <tableColumn id="4" xr3:uid="{00000000-0010-0000-5800-000004000000}" name="min_poll"/>
    <tableColumn id="5" xr3:uid="{00000000-0010-0000-5800-000005000000}" name="max_poll"/>
    <tableColumn id="6" xr3:uid="{00000000-0010-0000-5800-000006000000}" name="is_preferred"/>
    <tableColumn id="7" xr3:uid="{00000000-0010-0000-5800-000007000000}" name="key_id"/>
    <tableColumn id="8" xr3:uid="{00000000-0010-0000-5800-000008000000}" name="management_epg"/>
    <tableColumn id="9" xr3:uid="{00000000-0010-0000-5800-000009000000}" name="status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4F30AC6-1F9E-0F4D-9A59-BAD41A9845E7}" name="Table63" displayName="Table63" ref="A1:H2" totalsRowShown="0">
  <autoFilter ref="A1:H2" xr:uid="{986F714D-4D30-C449-8589-0896556E834E}"/>
  <tableColumns count="8">
    <tableColumn id="2" xr3:uid="{0E446F6B-4224-3B41-9B45-8515DB8E0138}" name="remote_policy"/>
    <tableColumn id="3" xr3:uid="{D8A869CB-D8D5-CE40-BA62-3EF009DEE8FA}" name="ping_check"/>
    <tableColumn id="4" xr3:uid="{598EB7F8-BD4E-7C44-B81D-A9890264E1A5}" name="default_auth_realm"/>
    <tableColumn id="5" xr3:uid="{032E6174-7430-9A4F-8018-DA388F14DC86}" name="default_auth_provider_group"/>
    <tableColumn id="6" xr3:uid="{7F483CCE-F35B-454C-82D3-E179380EA9D8}" name="fallback_check"/>
    <tableColumn id="7" xr3:uid="{71EF419F-695A-D943-8F91-071BCAE001C3}" name="console_auth_realm"/>
    <tableColumn id="8" xr3:uid="{C3813F47-8AD9-AD40-878E-7FB040913BA0}" name="console_auth_provider_group"/>
    <tableColumn id="10" xr3:uid="{ACC78A2C-03FB-2546-BBA8-792788F5B94A}" name="status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939218A-95C5-4A49-9DB9-716D471DA923}" name="Table64" displayName="Table64" ref="A1:E2" totalsRowShown="0">
  <autoFilter ref="A1:E2" xr:uid="{7AA98965-CA96-2D40-A16A-654112789496}"/>
  <tableColumns count="5">
    <tableColumn id="1" xr3:uid="{06AF583F-E792-4344-8FE8-C9AC11F66691}" name="name"/>
    <tableColumn id="2" xr3:uid="{70592880-4F22-554B-99C4-C43471A25802}" name="description"/>
    <tableColumn id="3" xr3:uid="{E306CF02-AF8B-A249-8F5A-24BEB4DBA9CD}" name="realm"/>
    <tableColumn id="4" xr3:uid="{58E53F97-98B0-8A4D-B671-CD694CDE5FE7}" name="provider_group"/>
    <tableColumn id="6" xr3:uid="{2C53B416-F246-984A-B729-5BFE733A15EA}" name="status"/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B772FD41-AEE9-3B4D-ABF4-F4C5316EBF14}" name="Table65" displayName="Table65" ref="A1:C4" totalsRowShown="0">
  <autoFilter ref="A1:C4" xr:uid="{63D7DE09-3244-FD43-B33E-CC7C01FDA7AD}"/>
  <tableColumns count="3">
    <tableColumn id="1" xr3:uid="{22241CC9-ABC1-1F4F-9719-AA9E31B278B8}" name="security_domain_name"/>
    <tableColumn id="2" xr3:uid="{9A91F02E-69D3-7148-8139-A8015AD6114A}" name="description"/>
    <tableColumn id="4" xr3:uid="{F5800FC8-DA9B-5048-8BAE-2958D916CEE8}" name="statu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A000000}" name="maintenance_group" displayName="maintenance_group" ref="A6:D8" totalsRowShown="0" headerRowDxfId="359" dataDxfId="358" tableBorderDxfId="357">
  <tableColumns count="4">
    <tableColumn id="1" xr3:uid="{00000000-0010-0000-0A00-000001000000}" name="Maintenance Goup Name" dataDxfId="356"/>
    <tableColumn id="2" xr3:uid="{00000000-0010-0000-0A00-000002000000}" name="Run Mode" dataDxfId="355"/>
    <tableColumn id="3" xr3:uid="{00000000-0010-0000-0A00-000003000000}" name="Group Node Ids" dataDxfId="354"/>
    <tableColumn id="4" xr3:uid="{00000000-0010-0000-0A00-000004000000}" name="Scheduler" dataDxfId="35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B000000}" name="controller_firmware" displayName="controller_firmware" ref="A10:A11" totalsRowShown="0" headerRowDxfId="352" dataDxfId="351" tableBorderDxfId="350">
  <autoFilter ref="A10:A11" xr:uid="{00000000-0009-0000-0100-000010000000}"/>
  <tableColumns count="1">
    <tableColumn id="1" xr3:uid="{00000000-0010-0000-0B00-000001000000}" name="Controller Target Firmware Version" dataDxfId="34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C000000}" name="Table17" displayName="Table17" ref="A13:A14" totalsRowShown="0" headerRowDxfId="348" dataDxfId="347" tableBorderDxfId="346">
  <autoFilter ref="A13:A14" xr:uid="{00000000-0009-0000-0100-000011000000}"/>
  <tableColumns count="1">
    <tableColumn id="1" xr3:uid="{00000000-0010-0000-0C00-000001000000}" name="Catalog Target Firmware Version" dataDxfId="34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D000000}" name="syslog_dest" displayName="syslog_dest" ref="A8:G9" totalsRowShown="0" headerRowDxfId="344" dataDxfId="343" tableBorderDxfId="342">
  <autoFilter ref="A8:G9" xr:uid="{00000000-0009-0000-0100-000012000000}"/>
  <tableColumns count="7">
    <tableColumn id="1" xr3:uid="{00000000-0010-0000-0D00-000001000000}" name="Host " dataDxfId="341"/>
    <tableColumn id="2" xr3:uid="{00000000-0010-0000-0D00-000002000000}" name="Name" dataDxfId="340"/>
    <tableColumn id="3" xr3:uid="{00000000-0010-0000-0D00-000003000000}" name="admin state" dataDxfId="339"/>
    <tableColumn id="4" xr3:uid="{00000000-0010-0000-0D00-000004000000}" name="severity" dataDxfId="338"/>
    <tableColumn id="5" xr3:uid="{00000000-0010-0000-0D00-000005000000}" name="port" dataDxfId="337"/>
    <tableColumn id="6" xr3:uid="{00000000-0010-0000-0D00-000006000000}" name="Forwarding Facility" dataDxfId="336"/>
    <tableColumn id="7" xr3:uid="{00000000-0010-0000-0D00-000007000000}" name="Management EPG" dataDxfId="3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E000000}" name="syslog_dest_grp" displayName="syslog_dest_grp" ref="A1:B5" totalsRowShown="0" headerRowDxfId="334" dataDxfId="333" tableBorderDxfId="332">
  <autoFilter ref="A1:B5" xr:uid="{00000000-0009-0000-0100-000013000000}"/>
  <tableColumns count="2">
    <tableColumn id="1" xr3:uid="{00000000-0010-0000-0E00-000001000000}" name="Syslog remote destination Group name " dataDxfId="331"/>
    <tableColumn id="2" xr3:uid="{00000000-0010-0000-0E00-000002000000}" name="syslog_srv" dataDxfId="33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F000000}" name="snmp_trap_dest" displayName="snmp_trap_dest" ref="A14:F15" totalsRowShown="0" headerRowDxfId="329" dataDxfId="328" tableBorderDxfId="327">
  <autoFilter ref="A14:F15" xr:uid="{00000000-0009-0000-0100-000014000000}"/>
  <tableColumns count="6">
    <tableColumn id="1" xr3:uid="{00000000-0010-0000-0F00-000001000000}" name="Host Name /IP" dataDxfId="326"/>
    <tableColumn id="2" xr3:uid="{00000000-0010-0000-0F00-000002000000}" name="Port" dataDxfId="325"/>
    <tableColumn id="3" xr3:uid="{00000000-0010-0000-0F00-000003000000}" name="Version" dataDxfId="324"/>
    <tableColumn id="4" xr3:uid="{00000000-0010-0000-0F00-000004000000}" name="Security Name" dataDxfId="323"/>
    <tableColumn id="5" xr3:uid="{00000000-0010-0000-0F00-000005000000}" name="V3 Security Level" dataDxfId="322"/>
    <tableColumn id="6" xr3:uid="{00000000-0010-0000-0F00-000006000000}" name="Management EPG" dataDxfId="32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0000000}" name="tacacs_provider" displayName="tacacs_provider" ref="A18:G19" totalsRowShown="0" headerRowDxfId="320" dataDxfId="319" tableBorderDxfId="318">
  <autoFilter ref="A18:G19" xr:uid="{00000000-0009-0000-0100-000015000000}"/>
  <tableColumns count="7">
    <tableColumn id="1" xr3:uid="{00000000-0010-0000-1000-000001000000}" name="Host Name or IP" dataDxfId="317"/>
    <tableColumn id="2" xr3:uid="{00000000-0010-0000-1000-000002000000}" name="Port" dataDxfId="316"/>
    <tableColumn id="3" xr3:uid="{00000000-0010-0000-1000-000003000000}" name="Auth Protocol" dataDxfId="315"/>
    <tableColumn id="4" xr3:uid="{00000000-0010-0000-1000-000004000000}" name="Key" dataDxfId="314"/>
    <tableColumn id="5" xr3:uid="{00000000-0010-0000-1000-000005000000}" name="Timeout(sec)" dataDxfId="313"/>
    <tableColumn id="6" xr3:uid="{00000000-0010-0000-1000-000006000000}" name="Retries" dataDxfId="312"/>
    <tableColumn id="7" xr3:uid="{00000000-0010-0000-1000-000007000000}" name="Management EPG" dataDxfId="3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1000000}" name="tacacs_provider_group" displayName="tacacs_provider_group" ref="A22:B25" totalsRowShown="0" headerRowDxfId="310" dataDxfId="309" tableBorderDxfId="308">
  <autoFilter ref="A22:B25" xr:uid="{00000000-0009-0000-0100-000016000000}"/>
  <tableColumns count="2">
    <tableColumn id="1" xr3:uid="{00000000-0010-0000-1100-000001000000}" name="Tacacs+ Provider Group Name" dataDxfId="307"/>
    <tableColumn id="2" xr3:uid="{00000000-0010-0000-1100-000002000000}" name="tacacs_group" dataDxfId="30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2000000}" name="login_domain" displayName="login_domain" ref="A29:C31" totalsRowShown="0" headerRowDxfId="305" dataDxfId="304" tableBorderDxfId="303">
  <autoFilter ref="A29:C31" xr:uid="{00000000-0009-0000-0100-000017000000}"/>
  <tableColumns count="3">
    <tableColumn id="1" xr3:uid="{00000000-0010-0000-1200-000001000000}" name="Login Domain Name" dataDxfId="302"/>
    <tableColumn id="2" xr3:uid="{00000000-0010-0000-1200-000002000000}" name="Realm" dataDxfId="301"/>
    <tableColumn id="3" xr3:uid="{00000000-0010-0000-1200-000003000000}" name="Provider Group" dataDxfId="300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01000000}" name="build_tasks" displayName="build_tasks" ref="A1:E85" totalsRowShown="0">
  <autoFilter ref="A1:E85" xr:uid="{00000000-0009-0000-0100-000048000000}"/>
  <tableColumns count="5">
    <tableColumn id="1" xr3:uid="{00000000-0010-0000-0100-000001000000}" name="include" dataDxfId="401"/>
    <tableColumn id="4" xr3:uid="{00000000-0010-0000-0100-000004000000}" name="description" dataDxfId="400"/>
    <tableColumn id="3" xr3:uid="{00000000-0010-0000-0100-000003000000}" name="input_worksheet" dataDxfId="399"/>
    <tableColumn id="2" xr3:uid="{00000000-0010-0000-0100-000002000000}" name="template_file_name" dataDxfId="398"/>
    <tableColumn id="5" xr3:uid="{96B8F83B-8999-3A47-B4CB-0CF9A7F3E733}" name="Category" dataDxfId="39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3000000}" name="aaa_authentication" displayName="aaa_authentication" ref="A33:E34" totalsRowShown="0" headerRowDxfId="299" dataDxfId="298" tableBorderDxfId="297">
  <autoFilter ref="A33:E34" xr:uid="{00000000-0009-0000-0100-000019000000}"/>
  <tableColumns count="5">
    <tableColumn id="1" xr3:uid="{00000000-0010-0000-1300-000001000000}" name="Remote user Login Policy" dataDxfId="296"/>
    <tableColumn id="2" xr3:uid="{00000000-0010-0000-1300-000002000000}" name="Default Auth Realm" dataDxfId="295"/>
    <tableColumn id="3" xr3:uid="{00000000-0010-0000-1300-000003000000}" name="Default Auth Provider Group" dataDxfId="294"/>
    <tableColumn id="4" xr3:uid="{00000000-0010-0000-1300-000004000000}" name="Console Auth Realm" dataDxfId="293"/>
    <tableColumn id="5" xr3:uid="{00000000-0010-0000-1300-000005000000}" name="Console Auth Provider Group" dataDxfId="29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4000000}" name="pod_policy_group" displayName="pod_policy_group" ref="A19:B25" totalsRowShown="0" headerRowDxfId="291" dataDxfId="290" tableBorderDxfId="289">
  <autoFilter ref="A19:B25" xr:uid="{00000000-0009-0000-0100-00001A000000}"/>
  <tableColumns count="2">
    <tableColumn id="1" xr3:uid="{00000000-0010-0000-1400-000001000000}" name="POD Policy Group Name" dataDxfId="288"/>
    <tableColumn id="2" xr3:uid="{00000000-0010-0000-1400-000002000000}" name="pod_policy" dataDxfId="28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5000000}" name="bgp_rr" displayName="bgp_rr" ref="A13:B15" totalsRowShown="0" headerRowDxfId="286" dataDxfId="285" tableBorderDxfId="284">
  <autoFilter ref="A13:B15" xr:uid="{00000000-0009-0000-0100-00001B000000}"/>
  <tableColumns count="2">
    <tableColumn id="1" xr3:uid="{00000000-0010-0000-1500-000001000000}" name="BGP Route Reflector Policy" dataDxfId="283"/>
    <tableColumn id="2" xr3:uid="{00000000-0010-0000-1500-000002000000}" name="Default" dataDxfId="28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6000000}" name="ntp_server" displayName="ntp_server" ref="A6:E8" totalsRowShown="0" headerRowDxfId="281" dataDxfId="280" tableBorderDxfId="279">
  <autoFilter ref="A6:E8" xr:uid="{00000000-0009-0000-0100-00001C000000}"/>
  <tableColumns count="5">
    <tableColumn id="1" xr3:uid="{00000000-0010-0000-1600-000001000000}" name="HostName/IP" dataDxfId="278"/>
    <tableColumn id="2" xr3:uid="{00000000-0010-0000-1600-000002000000}" name="Preferred" dataDxfId="277"/>
    <tableColumn id="3" xr3:uid="{00000000-0010-0000-1600-000003000000}" name="Min Pol Int" dataDxfId="276"/>
    <tableColumn id="4" xr3:uid="{00000000-0010-0000-1600-000004000000}" name="Max Pol Int" dataDxfId="275"/>
    <tableColumn id="5" xr3:uid="{00000000-0010-0000-1600-000005000000}" name="Management EPG" dataDxfId="27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7000000}" name="ntp_policy" displayName="ntp_policy" ref="A1:B3" totalsRowShown="0" headerRowDxfId="273" dataDxfId="272" tableBorderDxfId="271">
  <autoFilter ref="A1:B3" xr:uid="{00000000-0009-0000-0100-00001D000000}"/>
  <tableColumns count="2">
    <tableColumn id="1" xr3:uid="{00000000-0010-0000-1700-000001000000}" name="Date and Time Policy Name" dataDxfId="270"/>
    <tableColumn id="2" xr3:uid="{00000000-0010-0000-1700-000002000000}" name="ntp_policy" dataDxfId="269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8000000}" name="snmp_policy" displayName="snmp_policy" ref="I1:K16" totalsRowShown="0" headerRowDxfId="268" headerRowBorderDxfId="267" tableBorderDxfId="266">
  <autoFilter ref="I1:K16" xr:uid="{00000000-0009-0000-0100-00001E000000}"/>
  <tableColumns count="3">
    <tableColumn id="1" xr3:uid="{00000000-0010-0000-1800-000001000000}" name="SNMP Policy Name" dataDxfId="265"/>
    <tableColumn id="2" xr3:uid="{00000000-0010-0000-1800-000002000000}" name="Column1" dataDxfId="264"/>
    <tableColumn id="3" xr3:uid="{00000000-0010-0000-1800-000003000000}" name="snmp_policy" dataDxfId="26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9000000}" name="dns_profile" displayName="dns_profile" ref="A28:C34" totalsRowShown="0" headerRowDxfId="262" dataDxfId="261" tableBorderDxfId="260">
  <autoFilter ref="A28:C34" xr:uid="{00000000-0009-0000-0100-00001F000000}"/>
  <tableColumns count="3">
    <tableColumn id="1" xr3:uid="{00000000-0010-0000-1900-000001000000}" name="DNS Profile" dataDxfId="259"/>
    <tableColumn id="2" xr3:uid="{00000000-0010-0000-1900-000002000000}" name="default" dataDxfId="258"/>
    <tableColumn id="3" xr3:uid="{00000000-0010-0000-1900-000003000000}" name="Column1" dataDxfId="25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A000000}" name="Table33" displayName="Table33" ref="A38:B39" totalsRowShown="0" headerRowDxfId="256" dataDxfId="254" headerRowBorderDxfId="255" tableBorderDxfId="253">
  <autoFilter ref="A38:B39" xr:uid="{00000000-0009-0000-0100-000021000000}"/>
  <tableColumns count="2">
    <tableColumn id="1" xr3:uid="{00000000-0010-0000-1A00-000001000000}" name="SNMP Source Name" dataDxfId="252"/>
    <tableColumn id="2" xr3:uid="{00000000-0010-0000-1A00-000002000000}" name="aci_snmp_source" dataDxfId="251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B000000}" name="Table34" displayName="Table34" ref="A42:B45" totalsRowShown="0" headerRowDxfId="250" dataDxfId="249" tableBorderDxfId="248">
  <autoFilter ref="A42:B45" xr:uid="{00000000-0009-0000-0100-000022000000}"/>
  <tableColumns count="2">
    <tableColumn id="1" xr3:uid="{00000000-0010-0000-1B00-000001000000}" name="Syslog Source Name" dataDxfId="247"/>
    <tableColumn id="2" xr3:uid="{00000000-0010-0000-1B00-000002000000}" name="aci_syslog_source" dataDxfId="24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C000000}" name="Table3336" displayName="Table3336" ref="D38:E39" totalsRowShown="0" headerRowDxfId="245" dataDxfId="244" tableBorderDxfId="243">
  <autoFilter ref="D38:E39" xr:uid="{00000000-0009-0000-0100-000023000000}"/>
  <tableColumns count="2">
    <tableColumn id="1" xr3:uid="{00000000-0010-0000-1C00-000001000000}" name="SNMP Source Name" dataDxfId="242"/>
    <tableColumn id="2" xr3:uid="{00000000-0010-0000-1C00-000002000000}" name="aci_snmp_source" dataDxfId="241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2000000}" name="Table37" displayName="Table37" ref="A1:D5" totalsRowShown="0">
  <autoFilter ref="A1:D5" xr:uid="{00000000-0009-0000-0100-000025000000}"/>
  <sortState xmlns:xlrd2="http://schemas.microsoft.com/office/spreadsheetml/2017/richdata2" ref="A2:D24">
    <sortCondition ref="A1:A24"/>
  </sortState>
  <tableColumns count="4">
    <tableColumn id="1" xr3:uid="{00000000-0010-0000-0200-000001000000}" name="Device Name" dataDxfId="396"/>
    <tableColumn id="2" xr3:uid="{00000000-0010-0000-0200-000002000000}" name="Type"/>
    <tableColumn id="3" xr3:uid="{00000000-0010-0000-0200-000003000000}" name="dc_room"/>
    <tableColumn id="5" xr3:uid="{00000000-0010-0000-0200-000005000000}" name="rack" dataDxfId="39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D000000}" name="Table3437" displayName="Table3437" ref="D42:E45" totalsRowShown="0" headerRowDxfId="240" dataDxfId="239" tableBorderDxfId="238">
  <autoFilter ref="D42:E45" xr:uid="{00000000-0009-0000-0100-000024000000}"/>
  <tableColumns count="2">
    <tableColumn id="1" xr3:uid="{00000000-0010-0000-1D00-000001000000}" name="Syslog Source Name" dataDxfId="237"/>
    <tableColumn id="2" xr3:uid="{00000000-0010-0000-1D00-000002000000}" name="aci_syslog_source" dataDxfId="236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25AB05B0-135C-504B-92B6-6DDE0CB258C1}" name="Table100" displayName="Table100" ref="A1:G4" totalsRowShown="0">
  <autoFilter ref="A1:G4" xr:uid="{C3E3E233-A905-C74E-94B4-790212B1926A}"/>
  <tableColumns count="7">
    <tableColumn id="1" xr3:uid="{FE156870-5EBB-B848-BA1C-2649F84F72C8}" name="name"/>
    <tableColumn id="2" xr3:uid="{18949D80-63D9-6B4A-A0C4-326DC598C74F}" name="description"/>
    <tableColumn id="3" xr3:uid="{344DBAFF-98C3-784C-B375-6CA7497279D0}" name="copp_spine_policy"/>
    <tableColumn id="4" xr3:uid="{DB5E1054-B5D8-0540-9EB2-42C6A54B863C}" name="bfd_ipv6_policy"/>
    <tableColumn id="6" xr3:uid="{DA6EC279-F923-694A-AB10-4C00F9BF2A7D}" name="bfd_ipv4_policy"/>
    <tableColumn id="7" xr3:uid="{2566E6D2-933F-7C48-AC9D-4FA899600808}" name="copp_pre_filter"/>
    <tableColumn id="5" xr3:uid="{A533CE70-AB1B-4F47-88BC-B81CE1987382}" name="statu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3763ED60-8FF1-6E46-8CFA-10FBD4EE2FA1}" name="Table99" displayName="Table99" ref="A1:O2" totalsRowShown="0">
  <autoFilter ref="A1:O2" xr:uid="{B19F2915-EF47-4948-98B6-7176C5B89359}"/>
  <tableColumns count="15">
    <tableColumn id="1" xr3:uid="{17A9166F-5C59-7D42-BFDE-15866BB629C9}" name="name"/>
    <tableColumn id="2" xr3:uid="{C82F0121-28C7-5342-BAAE-0B2436291FCC}" name="description"/>
    <tableColumn id="3" xr3:uid="{C42E88C1-A58B-E546-96C0-0E56ABC3C2D3}" name="spanning_tree_policy"/>
    <tableColumn id="4" xr3:uid="{4E180E3E-D904-EA4A-B400-3C0AA98117C9}" name="bfd_ipv4_policy"/>
    <tableColumn id="5" xr3:uid="{C6AB8EA4-F321-604F-A468-DC224FDCD261}" name="bfd_ipv6_policy"/>
    <tableColumn id="6" xr3:uid="{2BB638C9-13DB-C243-A8B1-D9CB40A09622}" name="fibre_channel_node_policy"/>
    <tableColumn id="7" xr3:uid="{A9DFF597-8035-FC4B-BA28-B1CA86C40BF2}" name="fibre_channel_san_policy"/>
    <tableColumn id="8" xr3:uid="{6E2405E4-42C0-284D-96D7-14BBEB264580}" name="monitoring_policy"/>
    <tableColumn id="9" xr3:uid="{7618B654-3D6D-8141-B988-4E8F62780046}" name="netflow_node_policy"/>
    <tableColumn id="15" xr3:uid="{CAA1D2B4-325F-6E46-B5F9-6B76E5053C8F}" name="forward_scale_profile"/>
    <tableColumn id="14" xr3:uid="{A539CD6B-3BC8-4F4B-A457-B38623CDB010}" name="fast_link_failover_policy"/>
    <tableColumn id="13" xr3:uid="{38C438BE-29C3-F649-BAB3-C81C289EBAFC}" name="do1x_node_auth_policy"/>
    <tableColumn id="12" xr3:uid="{1DDC4A44-A57A-1743-AE5A-E54970C3040B}" name="copp_pre_filter_policy"/>
    <tableColumn id="10" xr3:uid="{6CBAE671-92C7-DD48-B00A-439D5A63D784}" name="leaf_copp_policy"/>
    <tableColumn id="11" xr3:uid="{BDE9AD91-6F8D-C94D-8CC7-10EA995828BE}" name="statu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E000000}" name="switch_profile" displayName="switch_profile" ref="A1:H3" totalsRowShown="0" headerRowDxfId="235" dataDxfId="234" tableBorderDxfId="233">
  <autoFilter ref="A1:H3" xr:uid="{00000000-0009-0000-0100-00000C000000}"/>
  <tableColumns count="8">
    <tableColumn id="1" xr3:uid="{00000000-0010-0000-1E00-000001000000}" name="name" dataDxfId="232"/>
    <tableColumn id="7" xr3:uid="{00000000-0010-0000-1E00-000007000000}" name="description" dataDxfId="231"/>
    <tableColumn id="5" xr3:uid="{00000000-0010-0000-1E00-000005000000}" name="switch_profile_type" dataDxfId="230"/>
    <tableColumn id="2" xr3:uid="{00000000-0010-0000-1E00-000002000000}" name="switch_selector" dataDxfId="229"/>
    <tableColumn id="6" xr3:uid="{00000000-0010-0000-1E00-000006000000}" name="from_node_id" dataDxfId="228"/>
    <tableColumn id="3" xr3:uid="{00000000-0010-0000-1E00-000003000000}" name="to_node_id" dataDxfId="227"/>
    <tableColumn id="4" xr3:uid="{00000000-0010-0000-1E00-000004000000}" name="switch_policy_group" dataDxfId="226"/>
    <tableColumn id="8" xr3:uid="{00000000-0010-0000-1E00-000008000000}" name="status" dataDxfId="225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1F000000}" name="vpc_domain" displayName="vpc_domain" ref="A1:E2" totalsRowShown="0">
  <autoFilter ref="A1:E2" xr:uid="{00000000-0009-0000-0100-000036000000}"/>
  <tableColumns count="5">
    <tableColumn id="1" xr3:uid="{00000000-0010-0000-1F00-000001000000}" name="name" dataDxfId="224"/>
    <tableColumn id="3" xr3:uid="{00000000-0010-0000-1F00-000003000000}" name="left_node_id" dataDxfId="223"/>
    <tableColumn id="4" xr3:uid="{00000000-0010-0000-1F00-000004000000}" name="right_node_id" dataDxfId="222"/>
    <tableColumn id="5" xr3:uid="{00000000-0010-0000-1F00-000005000000}" name="logical_pair_id"/>
    <tableColumn id="6" xr3:uid="{00000000-0010-0000-1F00-000006000000}" name="status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20000000}" name="fex_provisionning" displayName="fex_provisionning" ref="A1:G2" totalsRowShown="0">
  <autoFilter ref="A1:G2" xr:uid="{00000000-0009-0000-0100-000044000000}"/>
  <tableColumns count="7">
    <tableColumn id="5" xr3:uid="{00000000-0010-0000-2000-000005000000}" name="name"/>
    <tableColumn id="1" xr3:uid="{00000000-0010-0000-2000-000001000000}" name="parent_leaf_id"/>
    <tableColumn id="2" xr3:uid="{00000000-0010-0000-2000-000002000000}" name="fex_id"/>
    <tableColumn id="6" xr3:uid="{00000000-0010-0000-2000-000006000000}" name="from_slot"/>
    <tableColumn id="3" xr3:uid="{00000000-0010-0000-2000-000003000000}" name="from_port"/>
    <tableColumn id="7" xr3:uid="{00000000-0010-0000-2000-000007000000}" name="to_slot"/>
    <tableColumn id="4" xr3:uid="{00000000-0010-0000-2000-000004000000}" name="to_por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F14FD0DE-6C84-9947-8C02-606F161CD073}" name="power_supply_policy" displayName="power_supply_policy" ref="A1:D2" totalsRowShown="0">
  <autoFilter ref="A1:D2" xr:uid="{0C2D0E29-8FD3-1848-8364-87B9DB4ABE67}"/>
  <tableColumns count="4">
    <tableColumn id="1" xr3:uid="{47777D2A-828E-5244-8D31-F1D193BF60FB}" name="name"/>
    <tableColumn id="4" xr3:uid="{80C421CF-BD8C-B343-9257-EC7316560D4F}" name="description"/>
    <tableColumn id="2" xr3:uid="{02255AF0-4433-704D-803D-8D2A0FF625B4}" name="power_state"/>
    <tableColumn id="3" xr3:uid="{6627490A-66DF-C345-B276-2DEBD2E533B1}" name="status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8D30A31D-DC7C-824C-B837-959C2166E564}" name="node_control" displayName="node_control" ref="A1:E2" totalsRowShown="0">
  <autoFilter ref="A1:E2" xr:uid="{7B4CA5B6-F152-1F45-AD83-7B6F349B3113}"/>
  <tableColumns count="5">
    <tableColumn id="1" xr3:uid="{59584FC5-0436-CC40-B906-D369868726B0}" name="name"/>
    <tableColumn id="5" xr3:uid="{904288D1-2B57-5248-A6DB-BABC7ED2517E}" name="description"/>
    <tableColumn id="2" xr3:uid="{66BD684F-BCF5-B144-A5C5-C1A018C753D5}" name="enable_dom"/>
    <tableColumn id="3" xr3:uid="{438C6577-3941-2341-BAEF-3CD476FF2E14}" name="feature_selection"/>
    <tableColumn id="4" xr3:uid="{8BC676B8-CA1A-BC41-80F9-DDC49DEFB951}" name="status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118D342F-5B68-6F4A-950C-E62CB02C0608}" name="fabric_spine_policy_group" displayName="fabric_spine_policy_group" ref="A1:I2" totalsRowShown="0">
  <autoFilter ref="A1:I2" xr:uid="{EBC5C33D-E0A2-1349-ABB7-1F226CD544B4}"/>
  <tableColumns count="9">
    <tableColumn id="1" xr3:uid="{C7B4F7A8-D8B4-7A47-8DB8-8E43AE0FAB72}" name="name"/>
    <tableColumn id="2" xr3:uid="{15F40907-5285-5D40-81B6-1C18C41F7096}" name="description"/>
    <tableColumn id="3" xr3:uid="{04F8EFBF-944F-2D46-87FB-9E9654ABAD88}" name="monitoring_policy"/>
    <tableColumn id="4" xr3:uid="{5D19FECE-D61B-F746-A5C6-C900ECA90BD2}" name="techsupport_export_policy"/>
    <tableColumn id="5" xr3:uid="{2A08C4D1-098E-EC4F-97AF-BED215D9085C}" name="core_export_policy"/>
    <tableColumn id="6" xr3:uid="{8BA80C18-217F-D548-A0FF-9300A5968FE4}" name="callhome_policy"/>
    <tableColumn id="7" xr3:uid="{89AD55D0-7733-C14A-951E-6AF6E1918519}" name="power_supply_policy"/>
    <tableColumn id="8" xr3:uid="{4C08B471-5853-7A4D-90BF-20C60BA53421}" name="node_control_policy"/>
    <tableColumn id="10" xr3:uid="{7CA1C2A1-C93F-5C4E-83EC-DE5A3CC75BC5}" name="statu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4923529-D95A-224C-A45D-C030060130EC}" name="fabric_spine_policy_group74" displayName="fabric_spine_policy_group74" ref="A1:I2" totalsRowShown="0">
  <autoFilter ref="A1:I2" xr:uid="{EBC5C33D-E0A2-1349-ABB7-1F226CD544B4}"/>
  <tableColumns count="9">
    <tableColumn id="1" xr3:uid="{A93B16D5-7B05-6C49-BD3C-95501676D88A}" name="name"/>
    <tableColumn id="2" xr3:uid="{62919338-9487-9C46-8060-75FFC66679B4}" name="description"/>
    <tableColumn id="3" xr3:uid="{A54A3682-2414-D446-A70A-3D49D05B1ABF}" name="monitoring_policy"/>
    <tableColumn id="4" xr3:uid="{F470765F-5CA7-E14F-BB3C-E886B0981F0A}" name="techsupport_export_policy"/>
    <tableColumn id="5" xr3:uid="{A9D9DCDD-3CD2-4447-80A0-BFD3CE3479A4}" name="core_export_policy"/>
    <tableColumn id="6" xr3:uid="{C1EF5907-D897-6C42-8311-540E6B45078C}" name="callhome_policy"/>
    <tableColumn id="7" xr3:uid="{89B624F6-1B77-B649-A34F-A2F8D97CE45A}" name="power_supply_policy"/>
    <tableColumn id="8" xr3:uid="{A92B1DB6-50B1-0A45-8033-08D87741EE0F}" name="node_control_policy"/>
    <tableColumn id="10" xr3:uid="{17EE7A24-AA37-3D4E-96F9-89F80F1979FA}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Cabling" displayName="Cabling" ref="A1:L5" totalsRowShown="0" headerRowDxfId="394" headerRowBorderDxfId="393" tableBorderDxfId="392">
  <autoFilter ref="A1:L5" xr:uid="{00000000-0009-0000-0100-000002000000}"/>
  <sortState xmlns:xlrd2="http://schemas.microsoft.com/office/spreadsheetml/2017/richdata2" ref="A2:K118">
    <sortCondition ref="J1"/>
  </sortState>
  <tableColumns count="12">
    <tableColumn id="1" xr3:uid="{00000000-0010-0000-0300-000001000000}" name="Connection type" dataDxfId="391"/>
    <tableColumn id="2" xr3:uid="{00000000-0010-0000-0300-000002000000}" name="from_leaf_node"/>
    <tableColumn id="3" xr3:uid="{00000000-0010-0000-0300-000003000000}" name="from_port" dataDxfId="390"/>
    <tableColumn id="4" xr3:uid="{00000000-0010-0000-0300-000004000000}" name="from_transceiver"/>
    <tableColumn id="5" xr3:uid="{00000000-0010-0000-0300-000005000000}" name="to_node"/>
    <tableColumn id="6" xr3:uid="{00000000-0010-0000-0300-000006000000}" name="to_port" dataDxfId="389"/>
    <tableColumn id="7" xr3:uid="{00000000-0010-0000-0300-000007000000}" name="to_transceiver" dataDxfId="388"/>
    <tableColumn id="8" xr3:uid="{00000000-0010-0000-0300-000008000000}" name="cable type"/>
    <tableColumn id="9" xr3:uid="{00000000-0010-0000-0300-000009000000}" name="comment" dataDxfId="387"/>
    <tableColumn id="10" xr3:uid="{00000000-0010-0000-0300-00000A000000}" name="Leaf Node_id" dataDxfId="386">
      <calculatedColumnFormula>VLOOKUP(Cabling[from_leaf_node],devices_node_id_ip[#All],7,FALSE)</calculatedColumnFormula>
    </tableColumn>
    <tableColumn id="12" xr3:uid="{00000000-0010-0000-0300-00000C000000}" name="from_room" dataDxfId="385">
      <calculatedColumnFormula>VLOOKUP(Cabling[from_leaf_node],Table37[#All],3,FALSE)</calculatedColumnFormula>
    </tableColumn>
    <tableColumn id="13" xr3:uid="{00000000-0010-0000-0300-00000D000000}" name="to_room" dataDxfId="384">
      <calculatedColumnFormula>VLOOKUP(Cabling[to_node],Table37[#All],3,FALSE)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21000000}" name="fabric_switch_profile" displayName="fabric_switch_profile" ref="A1:H2" totalsRowShown="0">
  <autoFilter ref="A1:H2" xr:uid="{00000000-0009-0000-0100-000003000000}"/>
  <tableColumns count="8">
    <tableColumn id="1" xr3:uid="{00000000-0010-0000-2100-000001000000}" name="name"/>
    <tableColumn id="2" xr3:uid="{00000000-0010-0000-2100-000002000000}" name="description"/>
    <tableColumn id="3" xr3:uid="{00000000-0010-0000-2100-000003000000}" name="switch_profile_type"/>
    <tableColumn id="4" xr3:uid="{00000000-0010-0000-2100-000004000000}" name="switch_selector"/>
    <tableColumn id="5" xr3:uid="{00000000-0010-0000-2100-000005000000}" name="from_node_id"/>
    <tableColumn id="6" xr3:uid="{00000000-0010-0000-2100-000006000000}" name="to_node_id"/>
    <tableColumn id="7" xr3:uid="{00000000-0010-0000-2100-000007000000}" name="switch_policy_group"/>
    <tableColumn id="8" xr3:uid="{00000000-0010-0000-2100-000008000000}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22000000}" name="Table83" displayName="Table83" ref="A1:C2" totalsRowShown="0" headerRowDxfId="221" dataDxfId="219" headerRowBorderDxfId="220" tableBorderDxfId="218" totalsRowBorderDxfId="217">
  <autoFilter ref="A1:C2" xr:uid="{00000000-0009-0000-0100-000053000000}"/>
  <tableColumns count="3">
    <tableColumn id="1" xr3:uid="{00000000-0010-0000-2200-000001000000}" name="fabric_bgp_as" dataDxfId="216"/>
    <tableColumn id="2" xr3:uid="{00000000-0010-0000-2200-000002000000}" name="bgp_rr_node_id" dataDxfId="215"/>
    <tableColumn id="3" xr3:uid="{00000000-0010-0000-2200-000003000000}" name="pod_id" dataDxfId="214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404D8B0-9E6F-FA4F-9FC5-2ED02E81A951}" name="Table46" displayName="Table46" ref="A1:I2" totalsRowShown="0">
  <autoFilter ref="A1:I2" xr:uid="{E9512F9C-0B93-6F44-99BE-0F5C314C42F6}"/>
  <tableColumns count="9">
    <tableColumn id="1" xr3:uid="{DAD153B7-1C6A-664F-9FBD-536FBA3B0F99}" name="name"/>
    <tableColumn id="2" xr3:uid="{5784D45F-EB81-994A-B98B-153D606B46C9}" name="description"/>
    <tableColumn id="3" xr3:uid="{A10BCB00-1068-DE42-85D5-683EF1554B17}" name="snmp_pol"/>
    <tableColumn id="4" xr3:uid="{3F516C87-2B31-6B45-8C78-263387ADEAF0}" name="isis_pol"/>
    <tableColumn id="5" xr3:uid="{8B75A746-C1D4-724A-BC47-1A6A25AA46C7}" name="coop_pol"/>
    <tableColumn id="6" xr3:uid="{2FBE2645-89E7-5942-9E13-AD4C780A662C}" name="bgp_pol"/>
    <tableColumn id="7" xr3:uid="{4979CC1B-D129-7947-9918-A5E23D1C70FF}" name="date_time_pol"/>
    <tableColumn id="8" xr3:uid="{F31F92E7-21D0-1F4B-99F9-46100A51E5DA}" name="macsec_pol"/>
    <tableColumn id="9" xr3:uid="{DCD080B6-E8A0-8440-AB73-84786907EE13}" name="com_pol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BCB0DE2-D0A1-924E-86B8-FEA66D77B7F2}" name="Table47" displayName="Table47" ref="A1:C2" totalsRowShown="0">
  <autoFilter ref="A1:C2" xr:uid="{D8F84351-0618-3A4B-BAB9-FAE33569DC31}"/>
  <tableColumns count="3">
    <tableColumn id="1" xr3:uid="{3EEA7FBD-03BE-024F-9C2B-FFD73340F027}" name="name"/>
    <tableColumn id="2" xr3:uid="{1C845E91-61E5-194B-BF26-F227ED05F62F}" name="description"/>
    <tableColumn id="3" xr3:uid="{39F52D8C-0DF3-D142-A68B-7A6960121A81}" name="pod_policy_group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23000000}" name="Table84" displayName="Table84" ref="A1:C2" totalsRowShown="0">
  <autoFilter ref="A1:C2" xr:uid="{00000000-0009-0000-0100-000054000000}"/>
  <tableColumns count="3">
    <tableColumn id="1" xr3:uid="{00000000-0010-0000-2300-000001000000}" name="pod_id"/>
    <tableColumn id="2" xr3:uid="{00000000-0010-0000-2300-000002000000}" name="tep_pool"/>
    <tableColumn id="3" xr3:uid="{00000000-0010-0000-2300-000003000000}" name="status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24000000}" name="Table85" displayName="Table85" ref="A1:H2" totalsRowShown="0" headerRowDxfId="213" headerRowBorderDxfId="212" tableBorderDxfId="211">
  <autoFilter ref="A1:H2" xr:uid="{00000000-0009-0000-0100-000055000000}"/>
  <tableColumns count="8">
    <tableColumn id="1" xr3:uid="{00000000-0010-0000-2400-000001000000}" name="community_route_target" dataDxfId="210"/>
    <tableColumn id="8" xr3:uid="{00000000-0010-0000-2400-000008000000}" name="enableAtomicCountersforMultiPod" dataDxfId="209"/>
    <tableColumn id="2" xr3:uid="{00000000-0010-0000-2400-000002000000}" name="bgp_peering_type"/>
    <tableColumn id="3" xr3:uid="{00000000-0010-0000-2400-000003000000}" name="use_bgp_password"/>
    <tableColumn id="4" xr3:uid="{00000000-0010-0000-2400-000004000000}" name="bgp_password"/>
    <tableColumn id="5" xr3:uid="{00000000-0010-0000-2400-000005000000}" name="fabric_external_routing_profile"/>
    <tableColumn id="7" xr3:uid="{00000000-0010-0000-2400-000007000000}" name="fabricId" dataDxfId="208">
      <calculatedColumnFormula>fabric_initial_config!B3</calculatedColumnFormula>
    </tableColumn>
    <tableColumn id="6" xr3:uid="{00000000-0010-0000-2400-000006000000}" name="status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25000000}" name="Table86" displayName="Table86" ref="A1:D2" totalsRowShown="0" headerRowDxfId="207" dataDxfId="205" headerRowBorderDxfId="206" tableBorderDxfId="204" totalsRowBorderDxfId="203">
  <autoFilter ref="A1:D2" xr:uid="{00000000-0009-0000-0100-000056000000}"/>
  <tableColumns count="4">
    <tableColumn id="1" xr3:uid="{00000000-0010-0000-2500-000001000000}" name="fabric_external_routing_profile" dataDxfId="202"/>
    <tableColumn id="2" xr3:uid="{00000000-0010-0000-2500-000002000000}" name="ipn_leaked_subnet" dataDxfId="201"/>
    <tableColumn id="4" xr3:uid="{00000000-0010-0000-2500-000004000000}" name="fabricId" dataDxfId="200">
      <calculatedColumnFormula>fabric_initial_config!B3</calculatedColumnFormula>
    </tableColumn>
    <tableColumn id="3" xr3:uid="{00000000-0010-0000-2500-000003000000}" name="status" dataDxfId="199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26000000}" name="vlan_pool" displayName="vlan_pool" ref="A1:C3" totalsRowShown="0" headerRowDxfId="198" dataDxfId="197">
  <autoFilter ref="A1:C3" xr:uid="{00000000-0009-0000-0100-000007000000}"/>
  <tableColumns count="3">
    <tableColumn id="1" xr3:uid="{00000000-0010-0000-2600-000001000000}" name="name" dataDxfId="196"/>
    <tableColumn id="2" xr3:uid="{00000000-0010-0000-2600-000002000000}" name="alloc_mode" dataDxfId="195"/>
    <tableColumn id="5" xr3:uid="{00000000-0010-0000-2600-000005000000}" name="status" dataDxfId="194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27000000}" name="vlan_encap_blok" displayName="vlan_encap_blok" ref="A1:G4" totalsRowShown="0">
  <autoFilter ref="A1:G4" xr:uid="{00000000-0009-0000-0100-00005A000000}"/>
  <tableColumns count="7">
    <tableColumn id="1" xr3:uid="{00000000-0010-0000-2700-000001000000}" name="vlan_pool"/>
    <tableColumn id="7" xr3:uid="{00000000-0010-0000-2700-000007000000}" name="poolAllocMode" dataDxfId="193">
      <calculatedColumnFormula>VLOOKUP(vlan_encap_blok[[#This Row],[vlan_pool]],vlan_pool[#All],2,FALSE)</calculatedColumnFormula>
    </tableColumn>
    <tableColumn id="3" xr3:uid="{00000000-0010-0000-2700-000003000000}" name="start_vlan"/>
    <tableColumn id="4" xr3:uid="{00000000-0010-0000-2700-000004000000}" name="stop_vlan"/>
    <tableColumn id="2" xr3:uid="{00000000-0010-0000-2700-000002000000}" name="alloc_mode"/>
    <tableColumn id="5" xr3:uid="{00000000-0010-0000-2700-000005000000}" name="role"/>
    <tableColumn id="6" xr3:uid="{00000000-0010-0000-2700-000006000000}" name="status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28000000}" name="domain" displayName="domain" ref="A1:D7" totalsRowShown="0">
  <autoFilter ref="A1:D7" xr:uid="{00000000-0009-0000-0100-000060000000}"/>
  <tableColumns count="4">
    <tableColumn id="1" xr3:uid="{00000000-0010-0000-2800-000001000000}" name="name"/>
    <tableColumn id="2" xr3:uid="{00000000-0010-0000-2800-000002000000}" name="type"/>
    <tableColumn id="3" xr3:uid="{00000000-0010-0000-2800-000003000000}" name="vlan_pool"/>
    <tableColumn id="4" xr3:uid="{00000000-0010-0000-2800-000004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fabric_initial_config" displayName="fabric_initial_config" ref="A1:B10" totalsRowShown="0" headerRowDxfId="383" dataDxfId="382" tableBorderDxfId="381">
  <autoFilter ref="A1:B10" xr:uid="{00000000-0009-0000-0100-000006000000}"/>
  <tableColumns count="2">
    <tableColumn id="1" xr3:uid="{00000000-0010-0000-0400-000001000000}" name="Parameters" dataDxfId="380"/>
    <tableColumn id="2" xr3:uid="{00000000-0010-0000-0400-000002000000}" name="Value" dataDxfId="379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29000000}" name="Table4" displayName="Table4" ref="A1:H2" totalsRowShown="0" dataDxfId="192">
  <autoFilter ref="A1:H2" xr:uid="{00000000-0009-0000-0100-000004000000}"/>
  <tableColumns count="8">
    <tableColumn id="1" xr3:uid="{00000000-0010-0000-2900-000001000000}" name="name"/>
    <tableColumn id="3" xr3:uid="{00000000-0010-0000-2900-000003000000}" name="vcenter_hostname_ip" dataDxfId="191"/>
    <tableColumn id="4" xr3:uid="{00000000-0010-0000-2900-000004000000}" name="vcenter_controller_name" dataDxfId="190"/>
    <tableColumn id="5" xr3:uid="{00000000-0010-0000-2900-000005000000}" name="vcenter_datacenter_name" dataDxfId="189"/>
    <tableColumn id="6" xr3:uid="{00000000-0010-0000-2900-000006000000}" name="vcenter_credential_profile" dataDxfId="188"/>
    <tableColumn id="7" xr3:uid="{00000000-0010-0000-2900-000007000000}" name="vcenter_username" dataDxfId="187"/>
    <tableColumn id="8" xr3:uid="{00000000-0010-0000-2900-000008000000}" name="vcenter_password" dataDxfId="186"/>
    <tableColumn id="2" xr3:uid="{1623A88A-0FCB-8342-94BF-74745DFCEBA2}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2A000000}" name="aaep" displayName="aaep" ref="A1:E3" totalsRowShown="0">
  <autoFilter ref="A1:E3" xr:uid="{00000000-0009-0000-0100-000061000000}"/>
  <tableColumns count="5">
    <tableColumn id="1" xr3:uid="{00000000-0010-0000-2A00-000001000000}" name="name"/>
    <tableColumn id="2" xr3:uid="{00000000-0010-0000-2A00-000002000000}" name="description"/>
    <tableColumn id="3" xr3:uid="{00000000-0010-0000-2A00-000003000000}" name="enable_infra_vlan"/>
    <tableColumn id="4" xr3:uid="{00000000-0010-0000-2A00-000004000000}" name="infra_vlan" dataDxfId="185">
      <calculatedColumnFormula>IF(aaep[enable_infra_vlan]="yes",fabric_initial_config!$B$6,"")</calculatedColumnFormula>
    </tableColumn>
    <tableColumn id="5" xr3:uid="{00000000-0010-0000-2A00-000005000000}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2B000000}" name="aaep_domain" displayName="aaep_domain" ref="A1:D5" totalsRowShown="0">
  <autoFilter ref="A1:D5" xr:uid="{00000000-0009-0000-0100-00005B000000}"/>
  <tableColumns count="4">
    <tableColumn id="1" xr3:uid="{00000000-0010-0000-2B00-000001000000}" name="aaep_name"/>
    <tableColumn id="2" xr3:uid="{00000000-0010-0000-2B00-000002000000}" name="domain_name"/>
    <tableColumn id="3" xr3:uid="{00000000-0010-0000-2B00-000003000000}" name="domain_type" dataDxfId="184">
      <calculatedColumnFormula>VLOOKUP(aaep_domain[domain_name],domain[#All],2,FALSE)</calculatedColumnFormula>
    </tableColumn>
    <tableColumn id="4" xr3:uid="{00000000-0010-0000-2B00-000004000000}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B78574E3-BDC8-7148-93EF-C1CB81386CC4}" name="Table104" displayName="Table104" ref="A1:D3" totalsRowShown="0">
  <autoFilter ref="A1:D3" xr:uid="{5394E92A-E5C1-8D4A-879A-284E906690FD}"/>
  <tableColumns count="4">
    <tableColumn id="1" xr3:uid="{2E9F7AB5-F79F-2844-A95E-1C7900B6C003}" name="name"/>
    <tableColumn id="4" xr3:uid="{F87B4B9D-3036-F146-AC6E-6C2B04622AE4}" name="description"/>
    <tableColumn id="2" xr3:uid="{027148F9-199C-DB4B-AEA1-F8287C0DB9B2}" name="cdp_state"/>
    <tableColumn id="3" xr3:uid="{40D0D2C3-0823-854F-A9F6-BCAC472C82C2}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12424FF0-8C85-C64D-B6F9-F8B788D6ED16}" name="Table109" displayName="Table109" ref="A1:F3" totalsRowShown="0">
  <autoFilter ref="A1:F3" xr:uid="{F23F8D53-6422-E445-8E05-9A5D5452708D}"/>
  <tableColumns count="6">
    <tableColumn id="1" xr3:uid="{73A2CE3D-B077-A644-9A1B-B6DAA6B4451E}" name="name"/>
    <tableColumn id="6" xr3:uid="{924BCB11-B27C-0146-9283-D6A59924D1C7}" name="description"/>
    <tableColumn id="4" xr3:uid="{B6DD4B9C-1A1E-2548-B9FE-F06352DE8E51}" name="vlan_scope"/>
    <tableColumn id="2" xr3:uid="{94522C9F-A0EE-4747-953F-9A6CA6E8AC73}" name="qinq"/>
    <tableColumn id="3" xr3:uid="{F9D6FD9E-A6A6-854F-9FF3-30F7DD928F1E}" name="reflective_relay"/>
    <tableColumn id="5" xr3:uid="{406E5735-A3AC-8B4D-990E-55CDD30BCF85}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BA53DDDE-0614-1145-8F51-D67138A9D4E9}" name="Table103" displayName="Table103" ref="A1:F7" totalsRowShown="0">
  <autoFilter ref="A1:F7" xr:uid="{56C753C3-1EDB-8748-9AC8-49A41BCEA440}"/>
  <tableColumns count="6">
    <tableColumn id="1" xr3:uid="{F7FA8C51-7A6E-C646-8584-9BEF46F5B1EE}" name="name"/>
    <tableColumn id="2" xr3:uid="{9E903BA7-3071-3D42-9725-7447C66C2FC1}" name="autoneg"/>
    <tableColumn id="3" xr3:uid="{6F521796-A4CE-3A4A-B81D-FA74FC50DD13}" name="speed"/>
    <tableColumn id="4" xr3:uid="{8B21D29C-CE15-694D-A527-33FF53A14C26}" name="debounce"/>
    <tableColumn id="5" xr3:uid="{8678D661-5E0F-F242-A301-8C8BDE96DE80}" name="fec_mode"/>
    <tableColumn id="7" xr3:uid="{4D29BE7E-C353-234D-9A26-395F5588C727}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EBDBE16F-CF31-AF46-A6CA-2D85F06CEF87}" name="Table105" displayName="Table105" ref="A1:E3" totalsRowShown="0">
  <autoFilter ref="A1:E3" xr:uid="{BA592650-E0EA-EE42-91E9-86701316E024}"/>
  <tableColumns count="5">
    <tableColumn id="1" xr3:uid="{C1B98B87-C074-F84B-A23B-61C18E65B92F}" name="name"/>
    <tableColumn id="4" xr3:uid="{B668C8B3-0F7B-0343-8BB6-B1F2030603FA}" name="description"/>
    <tableColumn id="2" xr3:uid="{83C01AAA-591B-0D49-B9A9-3F9237E66DB9}" name="lldp_receive"/>
    <tableColumn id="3" xr3:uid="{B0200265-2CB4-EE4F-9653-1FA1EEF3EE59}" name="lldp_transmit"/>
    <tableColumn id="5" xr3:uid="{E8776CF2-2C62-D445-A3E4-0C2C79DA582D}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E67423DA-18DE-DC4D-8AAB-DDE2B043B182}" name="Table107" displayName="Table107" ref="A1:L5" totalsRowShown="0">
  <autoFilter ref="A1:L5" xr:uid="{25A82DB8-8877-1B48-ADBE-8A8B7E71EC3C}"/>
  <tableColumns count="12">
    <tableColumn id="1" xr3:uid="{727E97FF-2349-CA43-84F2-56D300C38436}" name="name"/>
    <tableColumn id="12" xr3:uid="{9592538B-E11B-9B4B-9CFE-1EBCDC0CF38F}" name="description"/>
    <tableColumn id="2" xr3:uid="{080884C4-A49D-0D4D-81B5-BC98B3252B33}" name="pc_mode"/>
    <tableColumn id="3" xr3:uid="{8A0DDC22-86F1-A946-9B19-42362C66EB4B}" name="fast_select_hot_stdby"/>
    <tableColumn id="4" xr3:uid="{A8D53E3D-6039-3A48-AFBD-CE65DA63623F}" name="gracefull_converge"/>
    <tableColumn id="5" xr3:uid="{FDF8884E-E221-2B4D-94A2-B81B4D62EF62}" name="load_defer"/>
    <tableColumn id="6" xr3:uid="{512DA6FC-DE97-AE43-91B1-7E319BDC1EEE}" name="suspend_individual"/>
    <tableColumn id="7" xr3:uid="{37EA23DA-B439-DC4E-9435-A818B4615B75}" name="symmetrical_hash"/>
    <tableColumn id="8" xr3:uid="{96287918-024B-B445-808F-3C7E0953D83F}" name="hash_key"/>
    <tableColumn id="9" xr3:uid="{51D89E5E-9D6E-B147-8FDE-9E53E88D9E9C}" name="min_links"/>
    <tableColumn id="10" xr3:uid="{DBF2F5C5-EB81-144C-A838-AE22AA70D263}" name="max_links"/>
    <tableColumn id="13" xr3:uid="{2893351D-9A31-0C4D-B2BC-84141258739F}" name="status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721E5DCB-DD24-7148-B908-125D06B1CF8E}" name="Table106" displayName="Table106" ref="A1:D3" totalsRowShown="0">
  <autoFilter ref="A1:D3" xr:uid="{4A8CF617-C537-A94F-9A6B-FF988B4CAAF3}"/>
  <tableColumns count="4">
    <tableColumn id="1" xr3:uid="{3C4919E2-B523-7641-9537-0BB8F2C18DD9}" name="name"/>
    <tableColumn id="4" xr3:uid="{E080E21C-A626-3B43-A6CD-A964E03ADEBB}" name="description"/>
    <tableColumn id="2" xr3:uid="{039A632C-E152-8045-99F8-E998F6EB50D3}" name="mcp_state"/>
    <tableColumn id="3" xr3:uid="{0746773C-4F16-9B46-A404-A8B4E15B4CC0}" name="status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1D60DBEA-D4F7-3348-9667-9BD23FE97686}" name="Table108" displayName="Table108" ref="A1:D5" totalsRowShown="0">
  <autoFilter ref="A1:D5" xr:uid="{F4B63D14-9C88-3546-B667-2E2DDF42699D}"/>
  <tableColumns count="4">
    <tableColumn id="1" xr3:uid="{86F103B7-2B0F-0945-BD15-099D3D8381B6}" name="name"/>
    <tableColumn id="4" xr3:uid="{EC3A5F2A-D8FA-3747-ABA3-5C31A74F927A}" name="description"/>
    <tableColumn id="2" xr3:uid="{0F55CAE2-27DF-344C-A7DC-85963D26843B}" name="stp_control"/>
    <tableColumn id="3" xr3:uid="{02FE0E27-8AC5-004E-B578-9FD017A0B712}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1:M2" totalsRowShown="0">
  <autoFilter ref="A1:M2" xr:uid="{00000000-0009-0000-0100-000009000000}"/>
  <tableColumns count="13">
    <tableColumn id="1" xr3:uid="{00000000-0010-0000-0500-000001000000}" name="apic_id"/>
    <tableColumn id="2" xr3:uid="{00000000-0010-0000-0500-000002000000}" name="apic_hostname"/>
    <tableColumn id="3" xr3:uid="{00000000-0010-0000-0500-000003000000}" name="pod_id"/>
    <tableColumn id="4" xr3:uid="{00000000-0010-0000-0500-000004000000}" name="oob_ipv4"/>
    <tableColumn id="5" xr3:uid="{00000000-0010-0000-0500-000005000000}" name="oob_ipv4_gw"/>
    <tableColumn id="6" xr3:uid="{00000000-0010-0000-0500-000006000000}" name="inband_ipv4"/>
    <tableColumn id="7" xr3:uid="{00000000-0010-0000-0500-000007000000}" name="inband_ipv4_gw"/>
    <tableColumn id="8" xr3:uid="{00000000-0010-0000-0500-000008000000}" name="oob_ipv6"/>
    <tableColumn id="9" xr3:uid="{00000000-0010-0000-0500-000009000000}" name="oob_ipv6_gw"/>
    <tableColumn id="10" xr3:uid="{00000000-0010-0000-0500-00000A000000}" name="inband_ipv6"/>
    <tableColumn id="11" xr3:uid="{00000000-0010-0000-0500-00000B000000}" name="inband_ipv6_gw"/>
    <tableColumn id="12" xr3:uid="{00000000-0010-0000-0500-00000C000000}" name="cimc_ip"/>
    <tableColumn id="13" xr3:uid="{00000000-0010-0000-0500-00000D000000}" name="cimc_gw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36000000}" name="interface_policy_group" displayName="interface_policy_group" ref="A1:N5" totalsRowShown="0">
  <autoFilter ref="A1:N5" xr:uid="{00000000-0009-0000-0100-000062000000}"/>
  <tableColumns count="14">
    <tableColumn id="1" xr3:uid="{00000000-0010-0000-3600-000001000000}" name="name" dataDxfId="183"/>
    <tableColumn id="2" xr3:uid="{00000000-0010-0000-3600-000002000000}" name="description"/>
    <tableColumn id="3" xr3:uid="{00000000-0010-0000-3600-000003000000}" name="switch_type"/>
    <tableColumn id="4" xr3:uid="{00000000-0010-0000-3600-000004000000}" name="interface_policy_group_type"/>
    <tableColumn id="5" xr3:uid="{00000000-0010-0000-3600-000005000000}" name="aaep"/>
    <tableColumn id="6" xr3:uid="{00000000-0010-0000-3600-000006000000}" name="link_pol"/>
    <tableColumn id="7" xr3:uid="{00000000-0010-0000-3600-000007000000}" name="cdp_pol"/>
    <tableColumn id="8" xr3:uid="{00000000-0010-0000-3600-000008000000}" name="lldp_pol"/>
    <tableColumn id="9" xr3:uid="{00000000-0010-0000-3600-000009000000}" name="stp_pol"/>
    <tableColumn id="10" xr3:uid="{00000000-0010-0000-3600-00000A000000}" name="lacp_pol"/>
    <tableColumn id="11" xr3:uid="{00000000-0010-0000-3600-00000B000000}" name="storm_pol"/>
    <tableColumn id="12" xr3:uid="{00000000-0010-0000-3600-00000C000000}" name="l2_int_pol"/>
    <tableColumn id="13" xr3:uid="{00000000-0010-0000-3600-00000D000000}" name="mcp_pol"/>
    <tableColumn id="14" xr3:uid="{00000000-0010-0000-3600-00000E000000}" name="status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37000000}" name="interface_profile" displayName="interface_profile" ref="A1:D4" totalsRowShown="0" headerRowDxfId="182" tableBorderDxfId="181">
  <autoFilter ref="A1:D4" xr:uid="{00000000-0009-0000-0100-00000B000000}"/>
  <tableColumns count="4">
    <tableColumn id="1" xr3:uid="{00000000-0010-0000-3700-000001000000}" name="name" dataDxfId="180"/>
    <tableColumn id="4" xr3:uid="{00000000-0010-0000-3700-000004000000}" name="profile_type" dataDxfId="179"/>
    <tableColumn id="2" xr3:uid="{00000000-0010-0000-3700-000002000000}" name="description" dataDxfId="178"/>
    <tableColumn id="3" xr3:uid="{00000000-0010-0000-3700-000003000000}" name="status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38000000}" name="Table78" displayName="Table78" ref="A1:J2" totalsRowShown="0">
  <autoFilter ref="A1:J2" xr:uid="{00000000-0009-0000-0100-00004E000000}"/>
  <tableColumns count="10">
    <tableColumn id="1" xr3:uid="{00000000-0010-0000-3800-000001000000}" name="parent_leaf_id"/>
    <tableColumn id="2" xr3:uid="{00000000-0010-0000-3800-000002000000}" name="fex_id"/>
    <tableColumn id="3" xr3:uid="{00000000-0010-0000-3800-000003000000}" name="int_pol_group"/>
    <tableColumn id="4" xr3:uid="{00000000-0010-0000-3800-000004000000}" name="interface_selector"/>
    <tableColumn id="5" xr3:uid="{00000000-0010-0000-3800-000005000000}" name="int_pol_group_type" dataDxfId="177">
      <calculatedColumnFormula>VLOOKUP(Table78[int_pol_group],interface_policy_group[#All],4,FALSE)</calculatedColumnFormula>
    </tableColumn>
    <tableColumn id="6" xr3:uid="{00000000-0010-0000-3800-000006000000}" name="slot_id"/>
    <tableColumn id="7" xr3:uid="{00000000-0010-0000-3800-000007000000}" name="from_port"/>
    <tableColumn id="8" xr3:uid="{00000000-0010-0000-3800-000008000000}" name="to_port"/>
    <tableColumn id="9" xr3:uid="{00000000-0010-0000-3800-000009000000}" name="name" dataDxfId="176"/>
    <tableColumn id="10" xr3:uid="{00000000-0010-0000-3800-00000A000000}" name="status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9000000}" name="associate_switchprof_intprof" displayName="associate_switchprof_intprof" ref="A1:E3" totalsRowShown="0">
  <autoFilter ref="A1:E3" xr:uid="{00000000-0009-0000-0100-000033000000}"/>
  <tableColumns count="5">
    <tableColumn id="1" xr3:uid="{00000000-0010-0000-3900-000001000000}" name="switch_profile"/>
    <tableColumn id="2" xr3:uid="{00000000-0010-0000-3900-000002000000}" name="interface_profile"/>
    <tableColumn id="4" xr3:uid="{00000000-0010-0000-3900-000004000000}" name="switch_profile_type" dataDxfId="175">
      <calculatedColumnFormula>VLOOKUP(associate_switchprof_intprof[switch_profile],switch_profile[#All],3,FALSE)</calculatedColumnFormula>
    </tableColumn>
    <tableColumn id="5" xr3:uid="{00000000-0010-0000-3900-000005000000}" name="interface_profile_type" dataDxfId="174">
      <calculatedColumnFormula>VLOOKUP(associate_switchprof_intprof[[#This Row],[interface_profile]],interface_profile[#All],2,FALSE)</calculatedColumnFormula>
    </tableColumn>
    <tableColumn id="3" xr3:uid="{00000000-0010-0000-3900-000003000000}" name="status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3A000000}" name="interface_selector" displayName="interface_selector" ref="A1:L6" totalsRowShown="0">
  <autoFilter ref="A1:L6" xr:uid="{00000000-0009-0000-0100-00004D000000}"/>
  <tableColumns count="12">
    <tableColumn id="1" xr3:uid="{00000000-0010-0000-3A00-000001000000}" name="name"/>
    <tableColumn id="6" xr3:uid="{00000000-0010-0000-3A00-000006000000}" name="description"/>
    <tableColumn id="2" xr3:uid="{00000000-0010-0000-3A00-000002000000}" name="interface_profile"/>
    <tableColumn id="3" xr3:uid="{00000000-0010-0000-3A00-000003000000}" name="from_slot" dataDxfId="173"/>
    <tableColumn id="4" xr3:uid="{00000000-0010-0000-3A00-000004000000}" name="from_port" dataDxfId="172"/>
    <tableColumn id="14" xr3:uid="{00000000-0010-0000-3A00-00000E000000}" name="to_slot" dataDxfId="171"/>
    <tableColumn id="15" xr3:uid="{00000000-0010-0000-3A00-00000F000000}" name="to_port" dataDxfId="170"/>
    <tableColumn id="5" xr3:uid="{00000000-0010-0000-3A00-000005000000}" name="port_block_description"/>
    <tableColumn id="8" xr3:uid="{00000000-0010-0000-3A00-000008000000}" name="interface_policy_group"/>
    <tableColumn id="9" xr3:uid="{00000000-0010-0000-3A00-000009000000}" name="interface_polgroup_type" dataDxfId="169">
      <calculatedColumnFormula>VLOOKUP(interface_selector[[#This Row],[interface_policy_group]],interface_policy_group[#All],4,FALSE)</calculatedColumnFormula>
    </tableColumn>
    <tableColumn id="16" xr3:uid="{00000000-0010-0000-3A00-000010000000}" name="interface_profile_type" dataDxfId="168">
      <calculatedColumnFormula>VLOOKUP(interface_selector[[#This Row],[interface_profile]],interface_profile[#All],2,FALSE)</calculatedColumnFormula>
    </tableColumn>
    <tableColumn id="7" xr3:uid="{00000000-0010-0000-3A00-000007000000}" name="status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3B000000}" name="tenant" displayName="tenant" ref="A1:D6" totalsRowShown="0" headerRowDxfId="167" dataDxfId="166" tableBorderDxfId="165">
  <tableColumns count="4">
    <tableColumn id="1" xr3:uid="{00000000-0010-0000-3B00-000001000000}" name="name" dataDxfId="164"/>
    <tableColumn id="6" xr3:uid="{00000000-0010-0000-3B00-000006000000}" name="description" dataDxfId="163"/>
    <tableColumn id="5" xr3:uid="{00000000-0010-0000-3B00-000005000000}" name="security_domain" dataDxfId="162"/>
    <tableColumn id="7" xr3:uid="{00000000-0010-0000-3B00-000007000000}" name="status" dataDxfId="161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3C000000}" name="vrf" displayName="vrf" ref="A1:R6" totalsRowShown="0" headerRowDxfId="160" dataDxfId="159" tableBorderDxfId="158">
  <autoFilter ref="A1:R6" xr:uid="{00000000-0009-0000-0100-000018000000}"/>
  <tableColumns count="18">
    <tableColumn id="1" xr3:uid="{00000000-0010-0000-3C00-000001000000}" name="name" dataDxfId="157"/>
    <tableColumn id="3" xr3:uid="{00000000-0010-0000-3C00-000003000000}" name="tenant" dataDxfId="156"/>
    <tableColumn id="2" xr3:uid="{00000000-0010-0000-3C00-000002000000}" name="description" dataDxfId="155"/>
    <tableColumn id="4" xr3:uid="{00000000-0010-0000-3C00-000004000000}" name="policy_enforcement" dataDxfId="154"/>
    <tableColumn id="18" xr3:uid="{00000000-0010-0000-3C00-000012000000}" name="policy_enforcement_direction" dataDxfId="153"/>
    <tableColumn id="19" xr3:uid="{00000000-0010-0000-3C00-000013000000}" name="vzAnyPrefGroup" dataDxfId="152"/>
    <tableColumn id="5" xr3:uid="{00000000-0010-0000-3C00-000005000000}" name="bgp_timers" dataDxfId="151"/>
    <tableColumn id="16" xr3:uid="{00000000-0010-0000-3C00-000010000000}" name="bgp_context_ipv4" dataDxfId="150"/>
    <tableColumn id="14" xr3:uid="{9B8D0D16-C515-3640-BEDE-F0D732E733D5}" name="bgp_context_ipv6" dataDxfId="149"/>
    <tableColumn id="6" xr3:uid="{00000000-0010-0000-3C00-000006000000}" name="ospf_timers" dataDxfId="148"/>
    <tableColumn id="13" xr3:uid="{00000000-0010-0000-3C00-00000D000000}" name="ospf_context_af" dataDxfId="147"/>
    <tableColumn id="7" xr3:uid="{00000000-0010-0000-3C00-000007000000}" name="endpoint_retention_policy" dataDxfId="146"/>
    <tableColumn id="9" xr3:uid="{00000000-0010-0000-3C00-000009000000}" name="dns_label" dataDxfId="145"/>
    <tableColumn id="10" xr3:uid="{00000000-0010-0000-3C00-00000A000000}" name="route_tag_policy" dataDxfId="144"/>
    <tableColumn id="17" xr3:uid="{00000000-0010-0000-3C00-000011000000}" name="golf_opflex_mode" dataDxfId="143"/>
    <tableColumn id="12" xr3:uid="{00000000-0010-0000-3C00-00000C000000}" name="golf_vrf_name" dataDxfId="142"/>
    <tableColumn id="8" xr3:uid="{00000000-0010-0000-3C00-000008000000}" name="monitoring_policy" dataDxfId="141"/>
    <tableColumn id="11" xr3:uid="{00000000-0010-0000-3C00-00000B000000}" name="status" dataDxfId="140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3D000000}" name="Table95" displayName="Table95" ref="A1:F3" totalsRowShown="0">
  <autoFilter ref="A1:F3" xr:uid="{00000000-0009-0000-0100-00005F000000}"/>
  <tableColumns count="6">
    <tableColumn id="1" xr3:uid="{00000000-0010-0000-3D00-000001000000}" name="vrfName"/>
    <tableColumn id="2" xr3:uid="{00000000-0010-0000-3D00-000002000000}" name="tenant" dataDxfId="139">
      <calculatedColumnFormula>VLOOKUP(Table95[vrfName],vrf[#All],2,FALSE)</calculatedColumnFormula>
    </tableColumn>
    <tableColumn id="3" xr3:uid="{00000000-0010-0000-3D00-000003000000}" name="addressFamily"/>
    <tableColumn id="4" xr3:uid="{00000000-0010-0000-3D00-000004000000}" name="routeTarget"/>
    <tableColumn id="5" xr3:uid="{00000000-0010-0000-3D00-000005000000}" name="routeTargetType"/>
    <tableColumn id="6" xr3:uid="{00000000-0010-0000-3D00-000006000000}" name="status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3E000000}" name="bridge_domain" displayName="bridge_domain" ref="A1:V5" totalsRowShown="0" headerRowDxfId="138" dataDxfId="137" tableBorderDxfId="136">
  <autoFilter ref="A1:V5" xr:uid="{00000000-0009-0000-0100-00000D000000}"/>
  <tableColumns count="22">
    <tableColumn id="3" xr3:uid="{00000000-0010-0000-3E00-000003000000}" name="name" dataDxfId="135" dataCellStyle="Input"/>
    <tableColumn id="16" xr3:uid="{00000000-0010-0000-3E00-000010000000}" name="description" dataDxfId="134" dataCellStyle="Input"/>
    <tableColumn id="1" xr3:uid="{00000000-0010-0000-3E00-000001000000}" name="tenant" dataDxfId="133" dataCellStyle="Input"/>
    <tableColumn id="2" xr3:uid="{00000000-0010-0000-3E00-000002000000}" name="vrf" dataDxfId="132" dataCellStyle="Input"/>
    <tableColumn id="5" xr3:uid="{00000000-0010-0000-3E00-000005000000}" name="bd_type" dataDxfId="131" dataCellStyle="Input"/>
    <tableColumn id="6" xr3:uid="{00000000-0010-0000-3E00-000006000000}" name="l2_unknown_unicast" dataDxfId="130" dataCellStyle="Input"/>
    <tableColumn id="7" xr3:uid="{00000000-0010-0000-3E00-000007000000}" name="l3_unknown_multicast" dataDxfId="129" dataCellStyle="Input"/>
    <tableColumn id="8" xr3:uid="{00000000-0010-0000-3E00-000008000000}" name="multi_dest_flood" dataDxfId="128" dataCellStyle="Input"/>
    <tableColumn id="4" xr3:uid="{00000000-0010-0000-3E00-000004000000}" name="enablePim" dataDxfId="127" dataCellStyle="Input"/>
    <tableColumn id="9" xr3:uid="{00000000-0010-0000-3E00-000009000000}" name="arp_flood" dataDxfId="126" dataCellStyle="Input"/>
    <tableColumn id="10" xr3:uid="{00000000-0010-0000-3E00-00000A000000}" name="unicast_routing" dataDxfId="125" dataCellStyle="Input"/>
    <tableColumn id="17" xr3:uid="{00000000-0010-0000-3E00-000011000000}" name="limit_ip_learning_to_subnet" dataDxfId="124" dataCellStyle="Input"/>
    <tableColumn id="18" xr3:uid="{00000000-0010-0000-3E00-000012000000}" name="endpoint_data_plane_learning" dataDxfId="123"/>
    <tableColumn id="22" xr3:uid="{A943B1B2-65A3-BE4A-BFB4-42A468D2A895}" name="endpoint_move_detect_mode" dataDxfId="122"/>
    <tableColumn id="11" xr3:uid="{00000000-0010-0000-3E00-00000B000000}" name="igmp_snoop_policy" dataDxfId="121"/>
    <tableColumn id="13" xr3:uid="{00000000-0010-0000-3E00-00000D000000}" name="endpoint_retention _policy" dataDxfId="120"/>
    <tableColumn id="20" xr3:uid="{00000000-0010-0000-3E00-000014000000}" name="igmpInterfacePolicy" dataDxfId="119"/>
    <tableColumn id="14" xr3:uid="{00000000-0010-0000-3E00-00000E000000}" name="is_bd_legacy" dataDxfId="118"/>
    <tableColumn id="19" xr3:uid="{00000000-0010-0000-3E00-000013000000}" name="legacy_bd_vlan" dataDxfId="117"/>
    <tableColumn id="12" xr3:uid="{00000000-0010-0000-3E00-00000C000000}" name="route_control_profile" dataDxfId="116"/>
    <tableColumn id="21" xr3:uid="{00000000-0010-0000-3E00-000015000000}" name="l3out_for_route_control" dataDxfId="115"/>
    <tableColumn id="15" xr3:uid="{00000000-0010-0000-3E00-00000F000000}" name="status" dataDxfId="114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3F000000}" name="bd_subnet" displayName="bd_subnet" ref="A1:J4" totalsRowShown="0">
  <autoFilter ref="A1:J4" xr:uid="{00000000-0009-0000-0100-00005C000000}"/>
  <tableColumns count="10">
    <tableColumn id="1" xr3:uid="{00000000-0010-0000-3F00-000001000000}" name="bd_subnet"/>
    <tableColumn id="11" xr3:uid="{00000000-0010-0000-3F00-00000B000000}" name="description"/>
    <tableColumn id="2" xr3:uid="{00000000-0010-0000-3F00-000002000000}" name="bridge_domain"/>
    <tableColumn id="3" xr3:uid="{00000000-0010-0000-3F00-000003000000}" name="tenant" dataDxfId="113">
      <calculatedColumnFormula>VLOOKUP(bd_subnet[bridge_domain],bridge_domain[#All],3,FALSE)</calculatedColumnFormula>
    </tableColumn>
    <tableColumn id="5" xr3:uid="{00000000-0010-0000-3F00-000005000000}" name="subnet_scope"/>
    <tableColumn id="6" xr3:uid="{00000000-0010-0000-3F00-000006000000}" name="is_primary_address"/>
    <tableColumn id="7" xr3:uid="{00000000-0010-0000-3F00-000007000000}" name="is_virtual_ip"/>
    <tableColumn id="8" xr3:uid="{00000000-0010-0000-3F00-000008000000}" name="subnet_control"/>
    <tableColumn id="4" xr3:uid="{00000000-0010-0000-3F00-000004000000}" name="ndRAprefixPolicy"/>
    <tableColumn id="12" xr3:uid="{00000000-0010-0000-3F00-00000C000000}" name="statu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06000000}" name="Table70" displayName="Table70" ref="A1:C2" totalsRowShown="0">
  <autoFilter ref="A1:C2" xr:uid="{00000000-0009-0000-0100-000046000000}"/>
  <tableColumns count="3">
    <tableColumn id="1" xr3:uid="{00000000-0010-0000-0600-000001000000}" name="name"/>
    <tableColumn id="2" xr3:uid="{00000000-0010-0000-0600-000002000000}" name="firmware_version" dataDxfId="378"/>
    <tableColumn id="3" xr3:uid="{00000000-0010-0000-0600-000003000000}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40000000}" name="bd_l3out" displayName="bd_l3out" ref="A1:D2" totalsRowShown="0" headerRowDxfId="112">
  <autoFilter ref="A1:D2" xr:uid="{00000000-0009-0000-0100-00005D000000}"/>
  <tableColumns count="4">
    <tableColumn id="1" xr3:uid="{00000000-0010-0000-4000-000001000000}" name="bd_name"/>
    <tableColumn id="3" xr3:uid="{00000000-0010-0000-4000-000003000000}" name="tenant"/>
    <tableColumn id="4" xr3:uid="{00000000-0010-0000-4000-000004000000}" name="l3out_name"/>
    <tableColumn id="6" xr3:uid="{00000000-0010-0000-4000-000006000000}" name="status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41000000}" name="Table41" displayName="Table41" ref="A1:E2" totalsRowShown="0" headerRowDxfId="111" dataDxfId="110" tableBorderDxfId="109">
  <autoFilter ref="A1:E2" xr:uid="{00000000-0009-0000-0100-000029000000}"/>
  <tableColumns count="5">
    <tableColumn id="1" xr3:uid="{00000000-0010-0000-4100-000001000000}" name="name" dataDxfId="108"/>
    <tableColumn id="5" xr3:uid="{00000000-0010-0000-4100-000005000000}" name="tenant" dataDxfId="107"/>
    <tableColumn id="3" xr3:uid="{00000000-0010-0000-4100-000003000000}" name="description" dataDxfId="106"/>
    <tableColumn id="4" xr3:uid="{00000000-0010-0000-4100-000004000000}" name="qos_class" dataDxfId="105"/>
    <tableColumn id="2" xr3:uid="{00000000-0010-0000-4100-000002000000}" name="status" dataDxfId="104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42000000}" name="end_point_group" displayName="end_point_group" ref="A1:M2" totalsRowShown="0" headerRowDxfId="103" dataDxfId="102" tableBorderDxfId="101">
  <autoFilter ref="A1:M2" xr:uid="{00000000-0009-0000-0100-00002A000000}"/>
  <tableColumns count="13">
    <tableColumn id="1" xr3:uid="{00000000-0010-0000-4200-000001000000}" name="name" dataDxfId="100"/>
    <tableColumn id="8" xr3:uid="{00000000-0010-0000-4200-000008000000}" name="description" dataDxfId="99"/>
    <tableColumn id="2" xr3:uid="{00000000-0010-0000-4200-000002000000}" name="tenant" dataDxfId="98"/>
    <tableColumn id="3" xr3:uid="{00000000-0010-0000-4200-000003000000}" name="app_profile" dataDxfId="97"/>
    <tableColumn id="4" xr3:uid="{00000000-0010-0000-4200-000004000000}" name="bridge_domain" dataDxfId="96"/>
    <tableColumn id="13" xr3:uid="{00000000-0010-0000-4200-00000D000000}" name="intra_epg_isolation" dataDxfId="95"/>
    <tableColumn id="11" xr3:uid="{00000000-0010-0000-4200-00000B000000}" name="dataPlanePolicer" dataDxfId="94"/>
    <tableColumn id="10" xr3:uid="{00000000-0010-0000-4200-00000A000000}" name="prefGrMemb" dataDxfId="93"/>
    <tableColumn id="12" xr3:uid="{00000000-0010-0000-4200-00000C000000}" name="floodOnEncap" dataDxfId="92"/>
    <tableColumn id="9" xr3:uid="{00000000-0010-0000-4200-000009000000}" name="nameAlias" dataDxfId="91"/>
    <tableColumn id="7" xr3:uid="{00000000-0010-0000-4200-000007000000}" name="qos_class" dataDxfId="90"/>
    <tableColumn id="5" xr3:uid="{00000000-0010-0000-4200-000005000000}" name="custom_qos_pol" dataDxfId="89"/>
    <tableColumn id="6" xr3:uid="{00000000-0010-0000-4200-000006000000}" name="status" dataDxfId="88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43000000}" name="Table94" displayName="Table94" ref="A1:J4" totalsRowShown="0">
  <autoFilter ref="A1:J4" xr:uid="{00000000-0009-0000-0100-00005E000000}"/>
  <tableColumns count="10">
    <tableColumn id="3" xr3:uid="{00000000-0010-0000-4300-000003000000}" name="epg_name"/>
    <tableColumn id="1" xr3:uid="{00000000-0010-0000-4300-000001000000}" name="tenant" dataDxfId="87">
      <calculatedColumnFormula>VLOOKUP(Table94[epg_name],end_point_group[#All],3,FALSE)</calculatedColumnFormula>
    </tableColumn>
    <tableColumn id="2" xr3:uid="{00000000-0010-0000-4300-000002000000}" name="app_profile" dataDxfId="86">
      <calculatedColumnFormula>VLOOKUP(Table94[epg_name],end_point_group[#All],4,FALSE)</calculatedColumnFormula>
    </tableColumn>
    <tableColumn id="4" xr3:uid="{00000000-0010-0000-4300-000004000000}" name="domainName"/>
    <tableColumn id="13" xr3:uid="{00000000-0010-0000-4300-00000D000000}" name="domainType" dataDxfId="85">
      <calculatedColumnFormula>VLOOKUP(Table94[domainName],domain[#All],2,FALSE)</calculatedColumnFormula>
    </tableColumn>
    <tableColumn id="8" xr3:uid="{00000000-0010-0000-4300-000008000000}" name="deployImedcy" dataDxfId="84"/>
    <tableColumn id="12" xr3:uid="{00000000-0010-0000-4300-00000C000000}" name="resImedcy"/>
    <tableColumn id="9" xr3:uid="{00000000-0010-0000-4300-000009000000}" name="staticVlanForVmm"/>
    <tableColumn id="11" xr3:uid="{00000000-0010-0000-4300-00000B000000}" name="netflowPref"/>
    <tableColumn id="14" xr3:uid="{00000000-0010-0000-4300-00000E000000}" name="status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44000000}" name="Table43" displayName="Table43" ref="A1:L3" totalsRowShown="0" headerRowDxfId="82" dataDxfId="81" tableBorderDxfId="80">
  <autoFilter ref="A1:L3" xr:uid="{00000000-0009-0000-0100-00002B000000}"/>
  <tableColumns count="12">
    <tableColumn id="11" xr3:uid="{00000000-0010-0000-4400-00000B000000}" name="name" dataDxfId="79"/>
    <tableColumn id="10" xr3:uid="{00000000-0010-0000-4400-00000A000000}" name="app_profile" dataDxfId="78"/>
    <tableColumn id="9" xr3:uid="{00000000-0010-0000-4400-000009000000}" name="tenant" dataDxfId="77"/>
    <tableColumn id="2" xr3:uid="{00000000-0010-0000-4400-000002000000}" name="static_binding_type" dataDxfId="76"/>
    <tableColumn id="3" xr3:uid="{00000000-0010-0000-4400-000003000000}" name="interface_policy_group" dataDxfId="75"/>
    <tableColumn id="8" xr3:uid="{00000000-0010-0000-4400-000008000000}" name="access_port_id" dataDxfId="74"/>
    <tableColumn id="7" xr3:uid="{00000000-0010-0000-4400-000007000000}" name="left_node_id" dataDxfId="73"/>
    <tableColumn id="4" xr3:uid="{00000000-0010-0000-4400-000004000000}" name="right_node_id" dataDxfId="72"/>
    <tableColumn id="12" xr3:uid="{00000000-0010-0000-4400-00000C000000}" name="pod_id" dataDxfId="71"/>
    <tableColumn id="5" xr3:uid="{00000000-0010-0000-4400-000005000000}" name="encap_vlan_id" dataDxfId="70"/>
    <tableColumn id="6" xr3:uid="{00000000-0010-0000-4400-000006000000}" name="mode" dataDxfId="69"/>
    <tableColumn id="1" xr3:uid="{00000000-0010-0000-4400-000001000000}" name="status" dataDxfId="68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8C0BDF60-A063-FA4C-B877-E3AD180D579D}" name="Table4349" displayName="Table4349" ref="A1:L3" totalsRowShown="0" headerRowDxfId="66" dataDxfId="65" tableBorderDxfId="64">
  <autoFilter ref="A1:L3" xr:uid="{00000000-0009-0000-0100-00002B000000}"/>
  <tableColumns count="12">
    <tableColumn id="11" xr3:uid="{91CED888-ACCC-C04D-9076-C3904393AEAC}" name="name" dataDxfId="63"/>
    <tableColumn id="10" xr3:uid="{AD32666C-0F0B-4D46-B7EA-F1CAA416B48C}" name="app_profile" dataDxfId="62"/>
    <tableColumn id="9" xr3:uid="{EDEBA144-D34E-DD47-B826-C9056ADBBD68}" name="tenant" dataDxfId="61"/>
    <tableColumn id="2" xr3:uid="{A6503A5C-DCAC-E449-BCBC-691170BB6015}" name="static_binding_type" dataDxfId="60"/>
    <tableColumn id="3" xr3:uid="{398EC6D7-5D2B-FA49-B0C0-3AF367531467}" name="interface_policy_group" dataDxfId="59"/>
    <tableColumn id="8" xr3:uid="{ABDC762A-D245-2345-9DD6-2FC8719CD876}" name="access_port_id" dataDxfId="58"/>
    <tableColumn id="7" xr3:uid="{4795F29C-EFFB-B348-947A-4F9117959180}" name="left_node_id" dataDxfId="57"/>
    <tableColumn id="4" xr3:uid="{80A0DEB9-DB65-8F46-A87F-6D1C83A7AB88}" name="right_node_id" dataDxfId="56"/>
    <tableColumn id="12" xr3:uid="{EB5D564D-1501-A842-B3EF-797CB7D6D8AF}" name="pod_id" dataDxfId="55"/>
    <tableColumn id="5" xr3:uid="{F8D1C86D-C90C-D447-BF40-FC14DE1959CF}" name="encap_vlan_id" dataDxfId="54"/>
    <tableColumn id="6" xr3:uid="{6C9C7E83-A417-894D-9534-4F4FF00D4A77}" name="mode" dataDxfId="53"/>
    <tableColumn id="1" xr3:uid="{BBA64D0D-B965-6B41-8ADB-F71A3188D12E}" name="status" dataDxfId="52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45000000}" name="Table62" displayName="Table62" ref="A1:N2" totalsRowShown="0">
  <autoFilter ref="A1:N2" xr:uid="{00000000-0009-0000-0100-00003E000000}"/>
  <tableColumns count="14">
    <tableColumn id="1" xr3:uid="{00000000-0010-0000-4500-000001000000}" name="name"/>
    <tableColumn id="2" xr3:uid="{00000000-0010-0000-4500-000002000000}" name="app_profile"/>
    <tableColumn id="3" xr3:uid="{00000000-0010-0000-4500-000003000000}" name="tenant"/>
    <tableColumn id="4" xr3:uid="{00000000-0010-0000-4500-000004000000}" name="static_binding_type"/>
    <tableColumn id="5" xr3:uid="{00000000-0010-0000-4500-000005000000}" name="interface_policy_group"/>
    <tableColumn id="6" xr3:uid="{00000000-0010-0000-4500-000006000000}" name="access_port_id" dataDxfId="51"/>
    <tableColumn id="7" xr3:uid="{00000000-0010-0000-4500-000007000000}" name="left_node_id"/>
    <tableColumn id="8" xr3:uid="{00000000-0010-0000-4500-000008000000}" name="right_node_id"/>
    <tableColumn id="9" xr3:uid="{00000000-0010-0000-4500-000009000000}" name="pod_id"/>
    <tableColumn id="10" xr3:uid="{00000000-0010-0000-4500-00000A000000}" name="left_fex_id"/>
    <tableColumn id="11" xr3:uid="{00000000-0010-0000-4500-00000B000000}" name="right_fex_id"/>
    <tableColumn id="12" xr3:uid="{00000000-0010-0000-4500-00000C000000}" name="encap_vlan_id"/>
    <tableColumn id="13" xr3:uid="{00000000-0010-0000-4500-00000D000000}" name="mode"/>
    <tableColumn id="14" xr3:uid="{00000000-0010-0000-4500-00000E000000}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DC68AFCC-5EB9-844A-BDC9-F8EB47ECB8E7}" name="ospf_int_pol" displayName="ospf_int_pol" ref="A1:O2" totalsRowShown="0">
  <autoFilter ref="A1:O2" xr:uid="{BD03459A-E81B-6444-A66E-F3501F14E34E}"/>
  <tableColumns count="15">
    <tableColumn id="1" xr3:uid="{FC32AD1F-5EDF-6E49-9140-C7FBF620F1AF}" name="name"/>
    <tableColumn id="2" xr3:uid="{AAB63A6A-165D-2942-A152-FD587CDA59CA}" name="description"/>
    <tableColumn id="3" xr3:uid="{6498FE4F-A90C-2141-9AB8-1EB497E0ACF4}" name="tenant"/>
    <tableColumn id="4" xr3:uid="{A8D90184-AA72-EE4C-B8F4-3E03E574FEF2}" name="advertise_subnet"/>
    <tableColumn id="5" xr3:uid="{7BD291DC-AA7C-D14F-8D51-FC1987DC732F}" name="use_bfd"/>
    <tableColumn id="6" xr3:uid="{82576B33-9776-F749-901D-FA97AAD083F8}" name="mtu_ignore"/>
    <tableColumn id="7" xr3:uid="{284959A7-2696-7A47-90F6-8DFF984AD1C6}" name="passive_participation"/>
    <tableColumn id="8" xr3:uid="{E13174A9-1568-E14D-A909-20CDEB26D280}" name="network_type"/>
    <tableColumn id="9" xr3:uid="{FC0C6FE1-90BA-6844-9074-21C4FDA8B09F}" name="priority"/>
    <tableColumn id="10" xr3:uid="{6724AFDA-6C92-2343-9F5B-2308A5799A61}" name="interface_cost"/>
    <tableColumn id="11" xr3:uid="{00AA0BE7-DB3C-7045-9578-D1F354C7CC40}" name="hello_interval"/>
    <tableColumn id="12" xr3:uid="{0A1CB5FC-308B-8B44-87CB-7E04C5A8D299}" name="dead_interval"/>
    <tableColumn id="13" xr3:uid="{77F41CEF-F49C-5446-A361-1E996A832083}" name="retransmit_interval"/>
    <tableColumn id="14" xr3:uid="{1B7E9708-FF3E-CF4B-94E6-DF1FC3F5634E}" name="transmit_delay"/>
    <tableColumn id="15" xr3:uid="{7068ACE8-EEAC-C146-B0A2-67C5545E297E}" name="status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46000000}" name="l3out" displayName="l3out" ref="A1:N2" totalsRowShown="0" headerRowDxfId="50" dataDxfId="48" headerRowBorderDxfId="49" tableBorderDxfId="47">
  <autoFilter ref="A1:N2" xr:uid="{00000000-0009-0000-0100-000026000000}"/>
  <tableColumns count="14">
    <tableColumn id="2" xr3:uid="{00000000-0010-0000-4600-000002000000}" name="name" dataDxfId="46"/>
    <tableColumn id="9" xr3:uid="{00000000-0010-0000-4600-000009000000}" name="tenant" dataDxfId="45"/>
    <tableColumn id="3" xr3:uid="{00000000-0010-0000-4600-000003000000}" name="vrf" dataDxfId="44"/>
    <tableColumn id="15" xr3:uid="{A3BEC645-7502-1846-8A54-3AC6583FDE83}" name="l3out_domain" dataDxfId="43"/>
    <tableColumn id="13" xr3:uid="{3BAC5421-968B-1E44-BC0A-850666495DD3}" name="route_control_enforcement" dataDxfId="42"/>
    <tableColumn id="7" xr3:uid="{00000000-0010-0000-4600-000007000000}" name="enable_bgp" dataDxfId="41"/>
    <tableColumn id="8" xr3:uid="{00000000-0010-0000-4600-000008000000}" name="enable_ospf" dataDxfId="40"/>
    <tableColumn id="12" xr3:uid="{260FEFE6-BDB7-C644-9BE3-11BE8B89BE0A}" name="enable_pim" dataDxfId="39"/>
    <tableColumn id="4" xr3:uid="{00000000-0010-0000-4600-000004000000}" name="ospf_area_id" dataDxfId="38"/>
    <tableColumn id="5" xr3:uid="{00000000-0010-0000-4600-000005000000}" name="ospf_area_type" dataDxfId="37"/>
    <tableColumn id="14" xr3:uid="{D9C53B4E-E9AE-BC49-9668-3F6B17055EDD}" name="ospf_area_cost" dataDxfId="36"/>
    <tableColumn id="10" xr3:uid="{00000000-0010-0000-4600-00000A000000}" name="consumer_label" dataDxfId="35"/>
    <tableColumn id="11" xr3:uid="{00000000-0010-0000-4600-00000B000000}" name="provider_label" dataDxfId="34"/>
    <tableColumn id="1" xr3:uid="{00000000-0010-0000-4600-000001000000}" name="status" dataDxfId="33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47000000}" name="l3out_node_profile" displayName="l3out_node_profile" ref="A1:K3" totalsRowShown="0">
  <autoFilter ref="A1:K3" xr:uid="{00000000-0009-0000-0100-000027000000}"/>
  <tableColumns count="11">
    <tableColumn id="1" xr3:uid="{00000000-0010-0000-4700-000001000000}" name="name"/>
    <tableColumn id="2" xr3:uid="{00000000-0010-0000-4700-000002000000}" name="l3out"/>
    <tableColumn id="8" xr3:uid="{00000000-0010-0000-4700-000008000000}" name="tenant" dataDxfId="32">
      <calculatedColumnFormula>VLOOKUP(l3out_node_profile[l3out],l3out[#All],2,FALSE)</calculatedColumnFormula>
    </tableColumn>
    <tableColumn id="4" xr3:uid="{00000000-0010-0000-4700-000004000000}" name="node_id"/>
    <tableColumn id="5" xr3:uid="{00000000-0010-0000-4700-000005000000}" name="pod_id"/>
    <tableColumn id="6" xr3:uid="{00000000-0010-0000-4700-000006000000}" name="router_id" dataDxfId="31"/>
    <tableColumn id="7" xr3:uid="{00000000-0010-0000-4700-000007000000}" name="router_id_as_loopback"/>
    <tableColumn id="11" xr3:uid="{702D8466-F1C5-414C-8A99-5222BB1AB3B0}" name="loopback_ip"/>
    <tableColumn id="9" xr3:uid="{00000000-0010-0000-4700-000009000000}" name="enable_golf"/>
    <tableColumn id="10" xr3:uid="{00000000-0010-0000-4700-00000A000000}" name="enable_mpod"/>
    <tableColumn id="3" xr3:uid="{00000000-0010-0000-4700-000003000000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07000000}" name="Table74" displayName="Table74" ref="A1:B2" totalsRowShown="0">
  <autoFilter ref="A1:B2" xr:uid="{00000000-0009-0000-0100-00004A000000}"/>
  <tableColumns count="2">
    <tableColumn id="1" xr3:uid="{00000000-0010-0000-0700-000001000000}" name="name"/>
    <tableColumn id="2" xr3:uid="{00000000-0010-0000-0700-000002000000}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48000000}" name="Table96" displayName="Table96" ref="A1:I2" totalsRowShown="0">
  <autoFilter ref="A1:I2" xr:uid="{00000000-0009-0000-0100-000008000000}"/>
  <tableColumns count="9">
    <tableColumn id="3" xr3:uid="{00000000-0010-0000-4800-000003000000}" name="l3out_node_profile"/>
    <tableColumn id="1" xr3:uid="{00000000-0010-0000-4800-000001000000}" name="tenant" dataDxfId="30">
      <calculatedColumnFormula>VLOOKUP(Table96[[#This Row],[l3out_node_profile]],l3out_node_profile[#All],3,FALSE)</calculatedColumnFormula>
    </tableColumn>
    <tableColumn id="2" xr3:uid="{00000000-0010-0000-4800-000002000000}" name="l3out" dataDxfId="29">
      <calculatedColumnFormula>VLOOKUP(Table96[[#This Row],[l3out_node_profile]],l3out_node_profile[#All],2,FALSE)</calculatedColumnFormula>
    </tableColumn>
    <tableColumn id="4" xr3:uid="{00000000-0010-0000-4800-000004000000}" name="bgp_peer_ip"/>
    <tableColumn id="9" xr3:uid="{00000000-0010-0000-4800-000009000000}" name="bgp_peer_name"/>
    <tableColumn id="8" xr3:uid="{00000000-0010-0000-4800-000008000000}" name="isGolfPeer"/>
    <tableColumn id="5" xr3:uid="{00000000-0010-0000-4800-000005000000}" name="remote_bgp_as"/>
    <tableColumn id="6" xr3:uid="{00000000-0010-0000-4800-000006000000}" name="local_bgp_as"/>
    <tableColumn id="7" xr3:uid="{00000000-0010-0000-4800-000007000000}" name="ttl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49000000}" name="l3out_int_profile" displayName="l3out_int_profile" ref="A1:T3" totalsRowShown="0">
  <autoFilter ref="A1:T3" xr:uid="{00000000-0009-0000-0100-000035000000}"/>
  <tableColumns count="20">
    <tableColumn id="1" xr3:uid="{00000000-0010-0000-4900-000001000000}" name="name"/>
    <tableColumn id="2" xr3:uid="{00000000-0010-0000-4900-000002000000}" name="l3out_node_profile"/>
    <tableColumn id="3" xr3:uid="{00000000-0010-0000-4900-000003000000}" name="l3out" dataDxfId="28">
      <calculatedColumnFormula>VLOOKUP(l3out_int_profile[l3out_node_profile],l3out_node_profile[#All],2,FALSE)</calculatedColumnFormula>
    </tableColumn>
    <tableColumn id="4" xr3:uid="{00000000-0010-0000-4900-000004000000}" name="tenant" dataDxfId="27">
      <calculatedColumnFormula>VLOOKUP(l3out_int_profile[l3out_node_profile],l3out_node_profile[#All],3,FALSE)</calculatedColumnFormula>
    </tableColumn>
    <tableColumn id="10" xr3:uid="{00000000-0010-0000-4900-00000A000000}" name="interface_type" dataDxfId="26"/>
    <tableColumn id="9" xr3:uid="{00000000-0010-0000-4900-000009000000}" name="path_type" dataDxfId="25"/>
    <tableColumn id="8" xr3:uid="{00000000-0010-0000-4900-000008000000}" name="vlan_encap_id" dataDxfId="24"/>
    <tableColumn id="7" xr3:uid="{00000000-0010-0000-4900-000007000000}" name="trunk_mode" dataDxfId="23"/>
    <tableColumn id="5" xr3:uid="{00000000-0010-0000-4900-000005000000}" name="left_node_id"/>
    <tableColumn id="6" xr3:uid="{00000000-0010-0000-4900-000006000000}" name="right_node_id"/>
    <tableColumn id="22" xr3:uid="{00000000-0010-0000-4900-000016000000}" name="pod_id"/>
    <tableColumn id="11" xr3:uid="{00000000-0010-0000-4900-00000B000000}" name="int_pol_group" dataDxfId="22"/>
    <tableColumn id="12" xr3:uid="{00000000-0010-0000-4900-00000C000000}" name="port_id" dataDxfId="21"/>
    <tableColumn id="13" xr3:uid="{00000000-0010-0000-4900-00000D000000}" name="ip_addr_side_a" dataDxfId="20"/>
    <tableColumn id="14" xr3:uid="{00000000-0010-0000-4900-00000E000000}" name="ip_addr_side_b" dataDxfId="19"/>
    <tableColumn id="15" xr3:uid="{00000000-0010-0000-4900-00000F000000}" name="ospf_interface_policy"/>
    <tableColumn id="17" xr3:uid="{00000000-0010-0000-4900-000011000000}" name="mtu"/>
    <tableColumn id="18" xr3:uid="{00000000-0010-0000-4900-000012000000}" name="autostate"/>
    <tableColumn id="16" xr3:uid="{0F5E601B-41A5-844C-8F1F-40CFB8295426}" name="use_bfd"/>
    <tableColumn id="21" xr3:uid="{00000000-0010-0000-4900-000015000000}" name="status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A000000}" name="external_epg" displayName="external_epg" ref="A1:H2" totalsRowShown="0">
  <autoFilter ref="A1:H2" xr:uid="{00000000-0009-0000-0100-000045000000}"/>
  <tableColumns count="8">
    <tableColumn id="11" xr3:uid="{00000000-0010-0000-4A00-00000B000000}" name="name"/>
    <tableColumn id="7" xr3:uid="{BF0BFB0A-AEE0-2545-BBB2-D7471F35346D}" name="description"/>
    <tableColumn id="1" xr3:uid="{00000000-0010-0000-4A00-000001000000}" name="l3_out"/>
    <tableColumn id="2" xr3:uid="{00000000-0010-0000-4A00-000002000000}" name="tenant" dataDxfId="18">
      <calculatedColumnFormula>VLOOKUP(external_epg[l3_out],l3out[#All],2,FALSE)</calculatedColumnFormula>
    </tableColumn>
    <tableColumn id="3" xr3:uid="{00000000-0010-0000-4A00-000003000000}" name="prefered_group_member"/>
    <tableColumn id="4" xr3:uid="{00000000-0010-0000-4A00-000004000000}" name="qos_class"/>
    <tableColumn id="5" xr3:uid="{00000000-0010-0000-4A00-000005000000}" name="target_dscp"/>
    <tableColumn id="6" xr3:uid="{00000000-0010-0000-4A00-000006000000}" name="status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7B039F4B-FFC3-DB47-9006-869CE9C4A56A}" name="Table89" displayName="Table89" ref="A1:K2" totalsRowShown="0">
  <autoFilter ref="A1:K2" xr:uid="{48CFA9F0-69F8-9741-8E19-75DB2C73708E}"/>
  <tableColumns count="11">
    <tableColumn id="1" xr3:uid="{019BA077-DCA1-824E-8590-6AB40D80E066}" name="external_subnet"/>
    <tableColumn id="2" xr3:uid="{0789CA2A-A0B5-4F4E-A136-F3968BA02499}" name="external_epg"/>
    <tableColumn id="3" xr3:uid="{8518018C-D3B2-774F-9881-F23BCEBAF330}" name="l3_out"/>
    <tableColumn id="4" xr3:uid="{6C87FDFE-F465-E149-B95C-B738A18D3D7B}" name="tenant"/>
    <tableColumn id="12" xr3:uid="{411AF813-C1D6-5049-8459-61597AB62BCF}" name="external_subnet_for_external_epg"/>
    <tableColumn id="6" xr3:uid="{CA33E78B-D10F-3740-A832-CFB4E102C717}" name="export_route_control"/>
    <tableColumn id="7" xr3:uid="{F0C81D25-2C7D-A648-AC10-87B0897CA7F3}" name="shared_route_control"/>
    <tableColumn id="8" xr3:uid="{3004ADFB-FEE7-F645-9476-B6A394A1E5C6}" name="shared_security"/>
    <tableColumn id="9" xr3:uid="{F6093561-99A6-9C48-8B1D-2BFF48E750E8}" name="aggregate_shared_routes"/>
    <tableColumn id="10" xr3:uid="{4AB2E315-6038-4A48-9A8C-693FA187AA45}" name="route_control_profile"/>
    <tableColumn id="11" xr3:uid="{177D41A8-DD92-CD40-9672-E32D23A9B4BA}" name="route_control_profile_direction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6AAEE90-0786-8846-AF54-ED2CF3708F10}" name="external_management_entity" displayName="external_management_entity" ref="A1:D2" totalsRowShown="0">
  <autoFilter ref="A1:D2" xr:uid="{88191407-0C5F-2F4D-BBE0-62A5F1E6D7C3}"/>
  <tableColumns count="4">
    <tableColumn id="1" xr3:uid="{7E05DE9B-65F1-A94F-8212-6125049AC4BB}" name="name"/>
    <tableColumn id="2" xr3:uid="{01855E72-4121-EE40-BDEF-708E7316B966}" name="qos_class"/>
    <tableColumn id="3" xr3:uid="{C2BE70E7-1283-F24C-AC81-E54A99EA00CC}" name="subnet"/>
    <tableColumn id="4" xr3:uid="{74DF4EB4-ABF6-3643-AF69-58E92A9043CF}" name="status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4B000000}" name="filter" displayName="filter" ref="A1:C3" totalsRowShown="0">
  <autoFilter ref="A1:C3" xr:uid="{00000000-0009-0000-0100-000052000000}"/>
  <tableColumns count="3">
    <tableColumn id="1" xr3:uid="{00000000-0010-0000-4B00-000001000000}" name="name"/>
    <tableColumn id="2" xr3:uid="{00000000-0010-0000-4B00-000002000000}" name="tenant"/>
    <tableColumn id="3" xr3:uid="{00000000-0010-0000-4B00-000003000000}" name="status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4C000000}" name="filter_entry" displayName="filter_entry" ref="A1:Q4" totalsRowShown="0">
  <autoFilter ref="A1:Q4" xr:uid="{00000000-0009-0000-0100-000051000000}"/>
  <tableColumns count="17">
    <tableColumn id="1" xr3:uid="{00000000-0010-0000-4C00-000001000000}" name="name"/>
    <tableColumn id="8" xr3:uid="{C5C6097F-13B7-4C45-BFF2-2CE2BD93003B}" name="description"/>
    <tableColumn id="3" xr3:uid="{00000000-0010-0000-4C00-000003000000}" name="filter"/>
    <tableColumn id="2" xr3:uid="{00000000-0010-0000-4C00-000002000000}" name="tenant" dataDxfId="17">
      <calculatedColumnFormula>VLOOKUP(filter_entry[[#This Row],[filter]],filter[#All],2,FALSE)</calculatedColumnFormula>
    </tableColumn>
    <tableColumn id="4" xr3:uid="{00000000-0010-0000-4C00-000004000000}" name="ether_type"/>
    <tableColumn id="5" xr3:uid="{00000000-0010-0000-4C00-000005000000}" name="IP_protocol"/>
    <tableColumn id="6" xr3:uid="{00000000-0010-0000-4C00-000006000000}" name="match_only_fragments"/>
    <tableColumn id="7" xr3:uid="{00000000-0010-0000-4C00-000007000000}" name="arp_flag"/>
    <tableColumn id="9" xr3:uid="{00000000-0010-0000-4C00-000009000000}" name="from_source_port"/>
    <tableColumn id="10" xr3:uid="{00000000-0010-0000-4C00-00000A000000}" name="to_source_port"/>
    <tableColumn id="11" xr3:uid="{00000000-0010-0000-4C00-00000B000000}" name="from_destination_port"/>
    <tableColumn id="12" xr3:uid="{00000000-0010-0000-4C00-00000C000000}" name="to_destination_port"/>
    <tableColumn id="13" xr3:uid="{00000000-0010-0000-4C00-00000D000000}" name="icmp_message"/>
    <tableColumn id="14" xr3:uid="{00000000-0010-0000-4C00-00000E000000}" name="icmpv6_message"/>
    <tableColumn id="15" xr3:uid="{00000000-0010-0000-4C00-00000F000000}" name="tcp_flags"/>
    <tableColumn id="16" xr3:uid="{00000000-0010-0000-4C00-000010000000}" name="stateful"/>
    <tableColumn id="17" xr3:uid="{00000000-0010-0000-4C00-000011000000}" name="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D000000}" name="contract" displayName="contract" ref="A1:J2" totalsRowShown="0">
  <autoFilter ref="A1:J2" xr:uid="{00000000-0009-0000-0100-00004C000000}"/>
  <tableColumns count="10">
    <tableColumn id="1" xr3:uid="{00000000-0010-0000-4D00-000001000000}" name="name"/>
    <tableColumn id="9" xr3:uid="{00000000-0010-0000-4D00-000009000000}" name="description"/>
    <tableColumn id="10" xr3:uid="{39059B0A-B29F-2A4F-BE4A-7D16E3C9FB85}" name="contract_type"/>
    <tableColumn id="2" xr3:uid="{00000000-0010-0000-4D00-000002000000}" name="tenant"/>
    <tableColumn id="3" xr3:uid="{00000000-0010-0000-4D00-000003000000}" name="scope"/>
    <tableColumn id="4" xr3:uid="{00000000-0010-0000-4D00-000004000000}" name="qos_class"/>
    <tableColumn id="5" xr3:uid="{00000000-0010-0000-4D00-000005000000}" name="name_alias"/>
    <tableColumn id="7" xr3:uid="{00000000-0010-0000-4D00-000007000000}" name="target_dscp"/>
    <tableColumn id="8" xr3:uid="{00000000-0010-0000-4D00-000008000000}" name="tag"/>
    <tableColumn id="6" xr3:uid="{00000000-0010-0000-4D00-000006000000}" name="status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E000000}" name="subject" displayName="subject" ref="A1:L3" totalsRowShown="0">
  <autoFilter ref="A1:L3" xr:uid="{00000000-0009-0000-0100-000050000000}"/>
  <tableColumns count="12">
    <tableColumn id="1" xr3:uid="{00000000-0010-0000-4E00-000001000000}" name="name"/>
    <tableColumn id="2" xr3:uid="{00000000-0010-0000-4E00-000002000000}" name="contract"/>
    <tableColumn id="3" xr3:uid="{00000000-0010-0000-4E00-000003000000}" name="tenant" dataDxfId="16">
      <calculatedColumnFormula>VLOOKUP(subject[[#This Row],[contract]],contract[#All],4,FALSE)</calculatedColumnFormula>
    </tableColumn>
    <tableColumn id="12" xr3:uid="{BA2E8475-566E-5B44-8A80-C07BFD8299ED}" name="contract_type" dataDxfId="15">
      <calculatedColumnFormula>VLOOKUP(subject[[#This Row],[contract]],contract[#All],3,FALSE)</calculatedColumnFormula>
    </tableColumn>
    <tableColumn id="4" xr3:uid="{00000000-0010-0000-4E00-000004000000}" name="description"/>
    <tableColumn id="5" xr3:uid="{00000000-0010-0000-4E00-000005000000}" name="qos_class"/>
    <tableColumn id="11" xr3:uid="{00000000-0010-0000-4E00-00000B000000}" name="apply_both_direction" dataDxfId="14"/>
    <tableColumn id="6" xr3:uid="{00000000-0010-0000-4E00-000006000000}" name="reverse_filter_port"/>
    <tableColumn id="7" xr3:uid="{00000000-0010-0000-4E00-000007000000}" name="filter"/>
    <tableColumn id="8" xr3:uid="{00000000-0010-0000-4E00-000008000000}" name="name_alias"/>
    <tableColumn id="9" xr3:uid="{00000000-0010-0000-4E00-000009000000}" name="target_dscp"/>
    <tableColumn id="10" xr3:uid="{00000000-0010-0000-4E00-00000A000000}" name="status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F000000}" name="epg_contract" displayName="epg_contract" ref="A1:H2" totalsRowShown="0" headerRowDxfId="13" dataDxfId="11" headerRowBorderDxfId="12" tableBorderDxfId="10" totalsRowBorderDxfId="9">
  <autoFilter ref="A1:H2" xr:uid="{00000000-0009-0000-0100-00004B000000}"/>
  <tableColumns count="8">
    <tableColumn id="1" xr3:uid="{00000000-0010-0000-4F00-000001000000}" name="name" dataDxfId="8"/>
    <tableColumn id="2" xr3:uid="{00000000-0010-0000-4F00-000002000000}" name="app_profile" dataDxfId="7">
      <calculatedColumnFormula>VLOOKUP(epg_contract[name],end_point_group[#All],4,FALSE)</calculatedColumnFormula>
    </tableColumn>
    <tableColumn id="3" xr3:uid="{00000000-0010-0000-4F00-000003000000}" name="tenant" dataDxfId="6">
      <calculatedColumnFormula>VLOOKUP(epg_contract[name],end_point_group[#All],3,FALSE)</calculatedColumnFormula>
    </tableColumn>
    <tableColumn id="4" xr3:uid="{00000000-0010-0000-4F00-000004000000}" name="contract" dataDxfId="5"/>
    <tableColumn id="5" xr3:uid="{00000000-0010-0000-4F00-000005000000}" name="consumed_ctr" dataDxfId="4"/>
    <tableColumn id="6" xr3:uid="{00000000-0010-0000-4F00-000006000000}" name="provided_ctr" dataDxfId="3"/>
    <tableColumn id="8" xr3:uid="{D58FDDB4-0211-504B-9FF8-BCD142458124}" name="contract_qos_class" dataDxfId="2"/>
    <tableColumn id="7" xr3:uid="{00000000-0010-0000-4F00-000007000000}" name="status" dataDxfId="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devices_node_id_ip" displayName="devices_node_id_ip" ref="A1:M4" totalsRowShown="0" headerRowDxfId="377">
  <autoFilter ref="A1:M4" xr:uid="{00000000-0009-0000-0100-000001000000}"/>
  <tableColumns count="13">
    <tableColumn id="3" xr3:uid="{00000000-0010-0000-0800-000003000000}" name="name" dataDxfId="376"/>
    <tableColumn id="4" xr3:uid="{00000000-0010-0000-0800-000004000000}" name="serial_number" dataDxfId="375"/>
    <tableColumn id="5" xr3:uid="{00000000-0010-0000-0800-000005000000}" name="oob_ip" dataDxfId="374"/>
    <tableColumn id="2" xr3:uid="{00000000-0010-0000-0800-000002000000}" name="oob_gw" dataDxfId="373"/>
    <tableColumn id="6" xr3:uid="{00000000-0010-0000-0800-000006000000}" name="inband_ip"/>
    <tableColumn id="1" xr3:uid="{00000000-0010-0000-0800-000001000000}" name="inband_gw" dataDxfId="372"/>
    <tableColumn id="7" xr3:uid="{00000000-0010-0000-0800-000007000000}" name="node_id" dataDxfId="371"/>
    <tableColumn id="9" xr3:uid="{00000000-0010-0000-0800-000009000000}" name="device_type" dataDxfId="370">
      <calculatedColumnFormula>VLOOKUP(devices_node_id_ip[name],Table37[#All],2,FALSE)</calculatedColumnFormula>
    </tableColumn>
    <tableColumn id="8" xr3:uid="{00000000-0010-0000-0800-000008000000}" name="pod_id" dataDxfId="369"/>
    <tableColumn id="10" xr3:uid="{00000000-0010-0000-0800-00000A000000}" name="role" dataDxfId="368"/>
    <tableColumn id="13" xr3:uid="{00000000-0010-0000-0800-00000D000000}" name="firmware_group" dataDxfId="367"/>
    <tableColumn id="12" xr3:uid="{00000000-0010-0000-0800-00000C000000}" name="maintenance_group" dataDxfId="366"/>
    <tableColumn id="11" xr3:uid="{00000000-0010-0000-0800-00000B000000}" name="status" dataDxfId="365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A6BDF58A-E6CF-BF46-BAAE-D41015A5F65D}" name="Table79" displayName="Table79" ref="A1:G2" totalsRowShown="0">
  <autoFilter ref="A1:G2" xr:uid="{5F8020E1-237B-454C-A5D1-37A9DFDDEA06}"/>
  <tableColumns count="7">
    <tableColumn id="1" xr3:uid="{F5B38947-9D77-144F-8E79-8E199F5C7123}" name="vrf_name"/>
    <tableColumn id="2" xr3:uid="{B9C1953D-8AB0-2A43-8DD0-0E19D02E5052}" name="tenant" dataDxfId="0">
      <calculatedColumnFormula>VLOOKUP(Table79[[#This Row],[vrf_name]],vrf[#All],2,FALSE)</calculatedColumnFormula>
    </tableColumn>
    <tableColumn id="3" xr3:uid="{3AAEDE00-D2B6-2E44-AAD5-6F41A962BC43}" name="contract"/>
    <tableColumn id="4" xr3:uid="{1F5472FB-BDE4-BD47-A5CE-FD71475452B5}" name="consumed_ctr"/>
    <tableColumn id="5" xr3:uid="{979453AC-8129-C84D-9B5E-04BBE211A22A}" name="provided_ctr"/>
    <tableColumn id="7" xr3:uid="{DF9BC88E-6571-C944-A84B-94F82921FAE0}" name="contract_qos_class"/>
    <tableColumn id="6" xr3:uid="{A5C3118A-3A67-7445-8D23-A05988F292BC}" name="status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F3B1753-1511-7C49-927B-ECF791B365E4}" name="Table45" displayName="Table45" ref="A1:D2" totalsRowShown="0">
  <autoFilter ref="A1:D2" xr:uid="{15359D7C-A810-8A47-9F52-FA1457D93043}"/>
  <tableColumns count="4">
    <tableColumn id="1" xr3:uid="{C3545D20-EDF1-8B4B-84D7-FFC3DAF0380D}" name="external_management_profile_name"/>
    <tableColumn id="2" xr3:uid="{E7EE4A33-2CA0-D945-9637-5B384C03D159}" name="oob_contract_name"/>
    <tableColumn id="3" xr3:uid="{B97F9661-C6EA-F840-817F-78B7641A8F9F}" name="contract_qos_class"/>
    <tableColumn id="4" xr3:uid="{10DE86E4-3848-1C45-B9A8-003F46DDDAE4}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50000000}" name="tacacs_prov" displayName="tacacs_prov" ref="A1:L2" totalsRowShown="0">
  <autoFilter ref="A1:L2" xr:uid="{00000000-0009-0000-0100-00000A000000}"/>
  <tableColumns count="12">
    <tableColumn id="1" xr3:uid="{00000000-0010-0000-5000-000001000000}" name="host_or_ip"/>
    <tableColumn id="2" xr3:uid="{00000000-0010-0000-5000-000002000000}" name="auth_protocol"/>
    <tableColumn id="11" xr3:uid="{00000000-0010-0000-5000-00000B000000}" name="key"/>
    <tableColumn id="3" xr3:uid="{00000000-0010-0000-5000-000003000000}" name="description"/>
    <tableColumn id="4" xr3:uid="{00000000-0010-0000-5000-000004000000}" name="monitor_server"/>
    <tableColumn id="5" xr3:uid="{00000000-0010-0000-5000-000005000000}" name="monitor_user"/>
    <tableColumn id="10" xr3:uid="{00000000-0010-0000-5000-00000A000000}" name="monitor_password"/>
    <tableColumn id="6" xr3:uid="{00000000-0010-0000-5000-000006000000}" name="port"/>
    <tableColumn id="7" xr3:uid="{00000000-0010-0000-5000-000007000000}" name="retries"/>
    <tableColumn id="8" xr3:uid="{00000000-0010-0000-5000-000008000000}" name="time_out"/>
    <tableColumn id="9" xr3:uid="{00000000-0010-0000-5000-000009000000}" name="management_epg"/>
    <tableColumn id="12" xr3:uid="{00000000-0010-0000-5000-00000C000000}" name="status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51000000}" name="tacacs_prov_group" displayName="tacacs_prov_group" ref="A1:F2" totalsRowShown="0">
  <autoFilter ref="A1:F2" xr:uid="{00000000-0009-0000-0100-000005000000}"/>
  <tableColumns count="6">
    <tableColumn id="1" xr3:uid="{00000000-0010-0000-5100-000001000000}" name="name"/>
    <tableColumn id="2" xr3:uid="{00000000-0010-0000-5100-000002000000}" name="description"/>
    <tableColumn id="3" xr3:uid="{00000000-0010-0000-5100-000003000000}" name="provider_name"/>
    <tableColumn id="4" xr3:uid="{00000000-0010-0000-5100-000004000000}" name="provider_descr"/>
    <tableColumn id="5" xr3:uid="{00000000-0010-0000-5100-000005000000}" name="provider_order"/>
    <tableColumn id="6" xr3:uid="{00000000-0010-0000-5100-000006000000}" name="status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52000000}" name="snmp_trap" displayName="snmp_trap" ref="A1:I2" totalsRowShown="0">
  <autoFilter ref="A1:I2" xr:uid="{00000000-0009-0000-0100-000037000000}"/>
  <tableColumns count="9">
    <tableColumn id="1" xr3:uid="{00000000-0010-0000-5200-000001000000}" name="name"/>
    <tableColumn id="2" xr3:uid="{00000000-0010-0000-5200-000002000000}" name="description"/>
    <tableColumn id="3" xr3:uid="{00000000-0010-0000-5200-000003000000}" name="snmp_trap_dest_host_or_ip"/>
    <tableColumn id="4" xr3:uid="{00000000-0010-0000-5200-000004000000}" name="port"/>
    <tableColumn id="5" xr3:uid="{00000000-0010-0000-5200-000005000000}" name="version"/>
    <tableColumn id="6" xr3:uid="{00000000-0010-0000-5200-000006000000}" name="community_or_user"/>
    <tableColumn id="7" xr3:uid="{00000000-0010-0000-5200-000007000000}" name="v3_sec_level"/>
    <tableColumn id="8" xr3:uid="{00000000-0010-0000-5200-000008000000}" name="management_epg"/>
    <tableColumn id="9" xr3:uid="{0AD509E4-1A9D-8347-A95A-CFDDFF6527DD}" name="status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53000000}" name="syslog_group" displayName="syslog_group" ref="A1:H2" totalsRowShown="0">
  <autoFilter ref="A1:H2" xr:uid="{00000000-0009-0000-0100-00003A000000}"/>
  <tableColumns count="8">
    <tableColumn id="1" xr3:uid="{00000000-0010-0000-5300-000001000000}" name="name"/>
    <tableColumn id="2" xr3:uid="{00000000-0010-0000-5300-000002000000}" name="description"/>
    <tableColumn id="3" xr3:uid="{00000000-0010-0000-5300-000003000000}" name="syslog_prof_admin_state"/>
    <tableColumn id="4" xr3:uid="{00000000-0010-0000-5300-000004000000}" name="syslog_local_file_admin_state"/>
    <tableColumn id="5" xr3:uid="{00000000-0010-0000-5300-000005000000}" name="local_file_severity_level"/>
    <tableColumn id="6" xr3:uid="{00000000-0010-0000-5300-000006000000}" name="syslog_console_admin_state"/>
    <tableColumn id="7" xr3:uid="{00000000-0010-0000-5300-000007000000}" name="console_severity_level"/>
    <tableColumn id="8" xr3:uid="{3D1B9554-E0A8-D249-A758-2C2A577655EE}" name="status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54000000}" name="syslog_destination" displayName="syslog_destination" ref="A1:J2" totalsRowShown="0">
  <autoFilter ref="A1:J2" xr:uid="{00000000-0009-0000-0100-000038000000}"/>
  <tableColumns count="10">
    <tableColumn id="1" xr3:uid="{00000000-0010-0000-5400-000001000000}" name="name"/>
    <tableColumn id="2" xr3:uid="{00000000-0010-0000-5400-000002000000}" name="description"/>
    <tableColumn id="3" xr3:uid="{00000000-0010-0000-5400-000003000000}" name="syslog_group"/>
    <tableColumn id="4" xr3:uid="{00000000-0010-0000-5400-000004000000}" name="host_or_ip"/>
    <tableColumn id="5" xr3:uid="{00000000-0010-0000-5400-000005000000}" name="port"/>
    <tableColumn id="6" xr3:uid="{00000000-0010-0000-5400-000006000000}" name="severity"/>
    <tableColumn id="7" xr3:uid="{00000000-0010-0000-5400-000007000000}" name="destination_admin_state"/>
    <tableColumn id="8" xr3:uid="{00000000-0010-0000-5400-000008000000}" name="management_epg"/>
    <tableColumn id="10" xr3:uid="{00000000-0010-0000-5400-00000A000000}" name="forwarding_facility"/>
    <tableColumn id="9" xr3:uid="{00000000-0010-0000-5400-000009000000}" name="status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55000000}" name="Table57" displayName="Table57" ref="A1:F2" totalsRowShown="0">
  <autoFilter ref="A1:F2" xr:uid="{00000000-0009-0000-0100-000039000000}"/>
  <tableColumns count="6">
    <tableColumn id="1" xr3:uid="{00000000-0010-0000-5500-000001000000}" name="name"/>
    <tableColumn id="2" xr3:uid="{00000000-0010-0000-5500-000002000000}" name="description"/>
    <tableColumn id="3" xr3:uid="{00000000-0010-0000-5500-000003000000}" name="management_epg"/>
    <tableColumn id="4" xr3:uid="{00000000-0010-0000-5500-000004000000}" name="domain_name"/>
    <tableColumn id="5" xr3:uid="{00000000-0010-0000-5500-000005000000}" name="is_default_domain"/>
    <tableColumn id="6" xr3:uid="{00000000-0010-0000-5500-000006000000}" name="status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56000000}" name="Table59" displayName="Table59" ref="A1:E3" totalsRowShown="0">
  <autoFilter ref="A1:E3" xr:uid="{00000000-0009-0000-0100-00003B000000}"/>
  <tableColumns count="5">
    <tableColumn id="1" xr3:uid="{00000000-0010-0000-5600-000001000000}" name="dns_server_name"/>
    <tableColumn id="2" xr3:uid="{00000000-0010-0000-5600-000002000000}" name="dns_server_address"/>
    <tableColumn id="3" xr3:uid="{00000000-0010-0000-5600-000003000000}" name="dns_profile_name"/>
    <tableColumn id="4" xr3:uid="{00000000-0010-0000-5600-000004000000}" name="is_preferred_dns"/>
    <tableColumn id="5" xr3:uid="{00000000-0010-0000-5600-000005000000}" name="status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57000000}" name="datetime_pol" displayName="datetime_pol" ref="A1:H2" totalsRowShown="0">
  <autoFilter ref="A1:H2" xr:uid="{00000000-0009-0000-0100-00003C000000}"/>
  <tableColumns count="8">
    <tableColumn id="1" xr3:uid="{00000000-0010-0000-5700-000001000000}" name="name"/>
    <tableColumn id="2" xr3:uid="{00000000-0010-0000-5700-000002000000}" name="description"/>
    <tableColumn id="3" xr3:uid="{00000000-0010-0000-5700-000003000000}" name="admin_state"/>
    <tableColumn id="4" xr3:uid="{00000000-0010-0000-5700-000004000000}" name="authentication_state"/>
    <tableColumn id="5" xr3:uid="{00000000-0010-0000-5700-000005000000}" name="server_state"/>
    <tableColumn id="6" xr3:uid="{00000000-0010-0000-5700-000006000000}" name="master_mode"/>
    <tableColumn id="7" xr3:uid="{00000000-0010-0000-5700-000007000000}" name="stratum_value"/>
    <tableColumn id="8" xr3:uid="{00000000-0010-0000-5700-000008000000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9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4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5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7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8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9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0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1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2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4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5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6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8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9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0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2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0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2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8:I27"/>
  <sheetViews>
    <sheetView topLeftCell="A9" workbookViewId="0">
      <selection activeCell="H32" sqref="H32"/>
    </sheetView>
  </sheetViews>
  <sheetFormatPr baseColWidth="10" defaultRowHeight="15"/>
  <cols>
    <col min="1" max="16384" width="10.83203125" style="72"/>
  </cols>
  <sheetData>
    <row r="18" spans="9:9" ht="62">
      <c r="I18" s="73" t="s">
        <v>360</v>
      </c>
    </row>
    <row r="21" spans="9:9" ht="62">
      <c r="I21" s="73" t="s">
        <v>361</v>
      </c>
    </row>
    <row r="22" spans="9:9">
      <c r="I22" s="74"/>
    </row>
    <row r="24" spans="9:9" ht="24">
      <c r="I24" s="75" t="s">
        <v>661</v>
      </c>
    </row>
    <row r="27" spans="9:9" ht="21">
      <c r="I27" s="141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59999389629810485"/>
  </sheetPr>
  <dimension ref="A1:E2"/>
  <sheetViews>
    <sheetView workbookViewId="0">
      <selection activeCell="B3" sqref="B3"/>
    </sheetView>
  </sheetViews>
  <sheetFormatPr baseColWidth="10" defaultRowHeight="15"/>
  <cols>
    <col min="1" max="1" width="16" customWidth="1"/>
    <col min="2" max="2" width="24.5" customWidth="1"/>
    <col min="3" max="3" width="15.6640625" customWidth="1"/>
    <col min="5" max="5" width="17.1640625" customWidth="1"/>
  </cols>
  <sheetData>
    <row r="1" spans="1:5">
      <c r="A1" t="s">
        <v>196</v>
      </c>
      <c r="B1" t="s">
        <v>396</v>
      </c>
      <c r="C1" t="s">
        <v>395</v>
      </c>
      <c r="E1" s="118" t="s">
        <v>628</v>
      </c>
    </row>
    <row r="2" spans="1:5">
      <c r="A2" t="s">
        <v>909</v>
      </c>
      <c r="B2" t="s">
        <v>910</v>
      </c>
    </row>
  </sheetData>
  <dataValidations count="2">
    <dataValidation type="textLength" allowBlank="1" showInputMessage="1" showErrorMessage="1" prompt="Firmware group name" sqref="A2" xr:uid="{00000000-0002-0000-0900-000000000000}">
      <formula1>1</formula1>
      <formula2>64</formula2>
    </dataValidation>
    <dataValidation allowBlank="1" showInputMessage="1" showErrorMessage="1" prompt="Firmware Version format shoud be of the form _x000a_n9000-XX.Y(ZW)_x000a_e.g: n9000-13.2(1m)" sqref="B2" xr:uid="{C8922C7A-83BA-3D4A-A675-21DE9DC0A6F2}"/>
  </dataValidations>
  <hyperlinks>
    <hyperlink ref="E1" location="build_tasks!A1" display="Back To Build Tasks" xr:uid="{00000000-0004-0000-0900-000000000000}"/>
  </hyperlink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59999389629810485"/>
  </sheetPr>
  <dimension ref="A1:D1"/>
  <sheetViews>
    <sheetView workbookViewId="0">
      <selection activeCell="B3" sqref="B3"/>
    </sheetView>
  </sheetViews>
  <sheetFormatPr baseColWidth="10" defaultRowHeight="15"/>
  <cols>
    <col min="1" max="1" width="17.33203125" bestFit="1" customWidth="1"/>
    <col min="2" max="2" width="34.1640625" customWidth="1"/>
    <col min="4" max="4" width="22.33203125" customWidth="1"/>
  </cols>
  <sheetData>
    <row r="1" spans="1:4">
      <c r="A1" t="s">
        <v>196</v>
      </c>
      <c r="B1" t="s">
        <v>395</v>
      </c>
      <c r="D1" s="118" t="s">
        <v>628</v>
      </c>
    </row>
  </sheetData>
  <dataValidations count="1">
    <dataValidation type="textLength" allowBlank="1" showInputMessage="1" showErrorMessage="1" prompt="Maintenance Group name" sqref="A2" xr:uid="{00000000-0002-0000-0A00-000000000000}">
      <formula1>1</formula1>
      <formula2>64</formula2>
    </dataValidation>
  </dataValidations>
  <hyperlinks>
    <hyperlink ref="D1" location="build_tasks!A1" display="Back To Build Tasks" xr:uid="{00000000-0004-0000-0A00-000000000000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59999389629810485"/>
  </sheetPr>
  <dimension ref="A1:O4"/>
  <sheetViews>
    <sheetView workbookViewId="0">
      <selection activeCell="I2" sqref="I2:J4"/>
    </sheetView>
  </sheetViews>
  <sheetFormatPr baseColWidth="10" defaultColWidth="8.83203125" defaultRowHeight="15"/>
  <cols>
    <col min="1" max="1" width="18.5" customWidth="1"/>
    <col min="2" max="2" width="22.83203125" customWidth="1"/>
    <col min="3" max="3" width="27" customWidth="1"/>
    <col min="4" max="4" width="16.6640625" customWidth="1"/>
    <col min="5" max="7" width="25.33203125" customWidth="1"/>
    <col min="8" max="8" width="14.83203125" customWidth="1"/>
    <col min="9" max="9" width="17.5" customWidth="1"/>
    <col min="10" max="10" width="16.6640625" customWidth="1"/>
    <col min="11" max="11" width="16.1640625" bestFit="1" customWidth="1"/>
    <col min="12" max="12" width="19.1640625" bestFit="1" customWidth="1"/>
    <col min="13" max="13" width="17.83203125" customWidth="1"/>
    <col min="14" max="14" width="19.1640625" customWidth="1"/>
    <col min="15" max="15" width="22.5" customWidth="1"/>
  </cols>
  <sheetData>
    <row r="1" spans="1:15">
      <c r="A1" s="31" t="s">
        <v>196</v>
      </c>
      <c r="B1" s="55" t="s">
        <v>273</v>
      </c>
      <c r="C1" s="31" t="s">
        <v>280</v>
      </c>
      <c r="D1" s="31" t="s">
        <v>287</v>
      </c>
      <c r="E1" s="31" t="s">
        <v>274</v>
      </c>
      <c r="F1" s="31" t="s">
        <v>286</v>
      </c>
      <c r="G1" s="31" t="s">
        <v>275</v>
      </c>
      <c r="H1" s="31" t="s">
        <v>272</v>
      </c>
      <c r="I1" s="55" t="s">
        <v>386</v>
      </c>
      <c r="J1" s="31" t="s">
        <v>276</v>
      </c>
      <c r="K1" s="31" t="s">
        <v>397</v>
      </c>
      <c r="L1" s="31" t="s">
        <v>398</v>
      </c>
      <c r="M1" s="31" t="s">
        <v>395</v>
      </c>
      <c r="O1" s="118" t="s">
        <v>628</v>
      </c>
    </row>
    <row r="2" spans="1:15">
      <c r="A2" s="32" t="s">
        <v>1030</v>
      </c>
      <c r="B2" s="138" t="s">
        <v>1047</v>
      </c>
      <c r="C2" s="138" t="s">
        <v>1048</v>
      </c>
      <c r="D2" s="138" t="s">
        <v>1049</v>
      </c>
      <c r="E2" s="146"/>
      <c r="F2" s="146"/>
      <c r="G2" s="35">
        <v>201</v>
      </c>
      <c r="H2" s="124">
        <f>VLOOKUP(devices_node_id_ip[name],Table37[#All],2,FALSE)</f>
        <v>0</v>
      </c>
      <c r="I2" s="90" t="s">
        <v>1054</v>
      </c>
      <c r="J2" s="32" t="s">
        <v>351</v>
      </c>
      <c r="K2" s="61"/>
      <c r="L2" s="32"/>
    </row>
    <row r="3" spans="1:15">
      <c r="A3" s="138" t="s">
        <v>1031</v>
      </c>
      <c r="B3" s="90" t="s">
        <v>1050</v>
      </c>
      <c r="C3" s="61" t="s">
        <v>1051</v>
      </c>
      <c r="D3" s="162" t="s">
        <v>1049</v>
      </c>
      <c r="F3" s="163"/>
      <c r="G3" s="164">
        <v>202</v>
      </c>
      <c r="H3" s="165">
        <f>VLOOKUP(devices_node_id_ip[name],Table37[#All],2,FALSE)</f>
        <v>0</v>
      </c>
      <c r="I3" s="166" t="s">
        <v>1054</v>
      </c>
      <c r="J3" s="167" t="s">
        <v>351</v>
      </c>
      <c r="K3" s="162"/>
      <c r="L3" s="162"/>
      <c r="M3" s="164"/>
    </row>
    <row r="4" spans="1:15">
      <c r="A4" s="138" t="s">
        <v>1032</v>
      </c>
      <c r="B4" s="90" t="s">
        <v>1052</v>
      </c>
      <c r="C4" s="61" t="s">
        <v>1053</v>
      </c>
      <c r="D4" s="162" t="s">
        <v>1049</v>
      </c>
      <c r="F4" s="163"/>
      <c r="G4" s="164">
        <v>101</v>
      </c>
      <c r="H4" s="165">
        <f>VLOOKUP(devices_node_id_ip[name],Table37[#All],2,FALSE)</f>
        <v>0</v>
      </c>
      <c r="I4" s="166" t="s">
        <v>1054</v>
      </c>
      <c r="J4" s="167" t="s">
        <v>352</v>
      </c>
      <c r="K4" s="162"/>
      <c r="L4" s="162"/>
      <c r="M4" s="164"/>
    </row>
  </sheetData>
  <dataValidations count="8">
    <dataValidation type="whole" allowBlank="1" showInputMessage="1" showErrorMessage="1" sqref="G2:G4" xr:uid="{00000000-0002-0000-0B00-000000000000}">
      <formula1>101</formula1>
      <formula2>4000</formula2>
    </dataValidation>
    <dataValidation type="textLength" allowBlank="1" showInputMessage="1" showErrorMessage="1" sqref="B2:B4" xr:uid="{00000000-0002-0000-0B00-000001000000}">
      <formula1>1</formula1>
      <formula2>16</formula2>
    </dataValidation>
    <dataValidation type="list" allowBlank="1" showInputMessage="1" showErrorMessage="1" sqref="J2:J4" xr:uid="{00000000-0002-0000-0B00-000002000000}">
      <formula1>"leaf,spine"</formula1>
    </dataValidation>
    <dataValidation allowBlank="1" showInputMessage="1" showErrorMessage="1" prompt="Node Out-of-band IPv4 . The format is IPv4/Mask " sqref="C2:C4" xr:uid="{00000000-0002-0000-0B00-000003000000}"/>
    <dataValidation allowBlank="1" showInputMessage="1" showErrorMessage="1" prompt="Switch Type derived from column name and devices worksheet" sqref="H2:H4" xr:uid="{00000000-0002-0000-0B00-000007000000}"/>
    <dataValidation allowBlank="1" showInputMessage="1" showErrorMessage="1" prompt="Node Out-of-band IPv4 Gateway. The format is IPv4" sqref="D2:D4" xr:uid="{039EB4EA-6089-6A48-A94C-CB14F4D475D6}"/>
    <dataValidation allowBlank="1" showInputMessage="1" showErrorMessage="1" prompt="Node Inband IPv4 . The format is IPv4/Mask " sqref="E2:E4" xr:uid="{926641DF-D74C-6648-A792-36CA2D98D86D}"/>
    <dataValidation allowBlank="1" showInputMessage="1" showErrorMessage="1" prompt="Node Inband IPv4 Gateway The format is IPv4" sqref="F2:F4" xr:uid="{BC1F1DC2-EB39-4145-8F56-95851319F2A5}"/>
  </dataValidations>
  <hyperlinks>
    <hyperlink ref="O1" location="build_tasks!A1" display="Back To Build Tasks" xr:uid="{00000000-0004-0000-0B00-000000000000}"/>
  </hyperlinks>
  <pageMargins left="0.7" right="0.7" top="0.75" bottom="0.75" header="0.3" footer="0.3"/>
  <pageSetup paperSize="9" orientation="portrait" horizontalDpi="4294967292" verticalDpi="4294967292"/>
  <ignoredErrors>
    <ignoredError sqref="A5:A1048576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B00-000009000000}">
          <x14:formula1>
            <xm:f>devices!$A:$A</xm:f>
          </x14:formula1>
          <xm:sqref>A62:A1048576</xm:sqref>
        </x14:dataValidation>
        <x14:dataValidation type="list" allowBlank="1" showInputMessage="1" showErrorMessage="1" prompt="Name of the firmware group the node is associated with" xr:uid="{00000000-0002-0000-0B00-000008000000}">
          <x14:formula1>
            <xm:f>firmware_group!$A:$A</xm:f>
          </x14:formula1>
          <xm:sqref>K2:K4</xm:sqref>
        </x14:dataValidation>
        <x14:dataValidation type="list" allowBlank="1" showInputMessage="1" showErrorMessage="1" prompt="Name of the maintenance group the node is associated with " xr:uid="{00000000-0002-0000-0B00-00000A000000}">
          <x14:formula1>
            <xm:f>maintenance_groups!$A:$A</xm:f>
          </x14:formula1>
          <xm:sqref>L2:L4</xm:sqref>
        </x14:dataValidation>
        <x14:dataValidation type="list" allowBlank="1" showInputMessage="1" showErrorMessage="1" prompt="Switch Host Name. Looked up in the devices worksheet " xr:uid="{00000000-0002-0000-0B00-00000B000000}">
          <x14:formula1>
            <xm:f>devices!A:A</xm:f>
          </x14:formula1>
          <xm:sqref>A2:A4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D14"/>
  <sheetViews>
    <sheetView workbookViewId="0">
      <selection activeCell="A10" sqref="A10"/>
    </sheetView>
  </sheetViews>
  <sheetFormatPr baseColWidth="10" defaultColWidth="8.83203125" defaultRowHeight="15"/>
  <cols>
    <col min="1" max="1" width="47.83203125" customWidth="1"/>
    <col min="2" max="2" width="39.83203125" customWidth="1"/>
    <col min="3" max="3" width="16.6640625" customWidth="1"/>
    <col min="4" max="4" width="11.6640625" customWidth="1"/>
  </cols>
  <sheetData>
    <row r="1" spans="1:4">
      <c r="A1" s="40" t="s">
        <v>93</v>
      </c>
      <c r="B1" s="40" t="s">
        <v>110</v>
      </c>
    </row>
    <row r="2" spans="1:4">
      <c r="A2" s="3" t="s">
        <v>94</v>
      </c>
      <c r="B2" s="3"/>
    </row>
    <row r="3" spans="1:4">
      <c r="A3" s="3" t="s">
        <v>95</v>
      </c>
      <c r="B3" s="3"/>
    </row>
    <row r="6" spans="1:4">
      <c r="A6" s="2" t="s">
        <v>96</v>
      </c>
      <c r="B6" s="2" t="s">
        <v>97</v>
      </c>
      <c r="C6" s="2" t="s">
        <v>95</v>
      </c>
      <c r="D6" s="2" t="s">
        <v>98</v>
      </c>
    </row>
    <row r="7" spans="1:4">
      <c r="A7" s="41" t="s">
        <v>111</v>
      </c>
      <c r="B7" s="3" t="s">
        <v>99</v>
      </c>
      <c r="C7" s="42"/>
      <c r="D7" s="42" t="s">
        <v>15</v>
      </c>
    </row>
    <row r="8" spans="1:4">
      <c r="A8" s="41" t="s">
        <v>112</v>
      </c>
      <c r="B8" s="3" t="s">
        <v>99</v>
      </c>
      <c r="C8" s="42"/>
      <c r="D8" s="42" t="s">
        <v>15</v>
      </c>
    </row>
    <row r="10" spans="1:4">
      <c r="A10" s="2" t="s">
        <v>113</v>
      </c>
    </row>
    <row r="11" spans="1:4">
      <c r="A11" s="3" t="s">
        <v>114</v>
      </c>
    </row>
    <row r="13" spans="1:4">
      <c r="A13" s="2" t="s">
        <v>115</v>
      </c>
    </row>
    <row r="14" spans="1:4">
      <c r="A14" s="3" t="s">
        <v>116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G34"/>
  <sheetViews>
    <sheetView topLeftCell="A16" workbookViewId="0">
      <selection activeCell="A31" sqref="A31"/>
    </sheetView>
  </sheetViews>
  <sheetFormatPr baseColWidth="10" defaultColWidth="8.83203125" defaultRowHeight="15"/>
  <cols>
    <col min="1" max="1" width="36" customWidth="1"/>
    <col min="2" max="2" width="42.33203125" customWidth="1"/>
    <col min="3" max="3" width="27.83203125" customWidth="1"/>
    <col min="4" max="4" width="20.5" customWidth="1"/>
    <col min="5" max="5" width="28.83203125" customWidth="1"/>
    <col min="6" max="6" width="18.5" customWidth="1"/>
    <col min="7" max="7" width="18.6640625" customWidth="1"/>
    <col min="10" max="10" width="18.5" customWidth="1"/>
    <col min="12" max="12" width="19.83203125" customWidth="1"/>
    <col min="13" max="13" width="14.6640625" customWidth="1"/>
    <col min="16" max="16" width="16.33203125" customWidth="1"/>
  </cols>
  <sheetData>
    <row r="1" spans="1:7" ht="16">
      <c r="A1" s="43" t="s">
        <v>22</v>
      </c>
      <c r="B1" s="44" t="s">
        <v>120</v>
      </c>
    </row>
    <row r="2" spans="1:7">
      <c r="A2" s="16" t="s">
        <v>23</v>
      </c>
      <c r="B2" s="16" t="s">
        <v>24</v>
      </c>
    </row>
    <row r="3" spans="1:7">
      <c r="A3" s="16"/>
      <c r="B3" s="16" t="s">
        <v>25</v>
      </c>
    </row>
    <row r="4" spans="1:7">
      <c r="A4" s="16" t="s">
        <v>26</v>
      </c>
      <c r="B4" s="16" t="s">
        <v>24</v>
      </c>
    </row>
    <row r="5" spans="1:7">
      <c r="A5" s="16"/>
      <c r="B5" s="16" t="s">
        <v>27</v>
      </c>
    </row>
    <row r="6" spans="1:7">
      <c r="A6" s="17"/>
      <c r="B6" s="17"/>
    </row>
    <row r="7" spans="1:7">
      <c r="A7" s="184" t="s">
        <v>28</v>
      </c>
      <c r="B7" s="185"/>
      <c r="C7" s="185"/>
      <c r="D7" s="185"/>
      <c r="E7" s="185"/>
      <c r="F7" s="185"/>
      <c r="G7" s="185"/>
    </row>
    <row r="8" spans="1:7">
      <c r="A8" s="1" t="s">
        <v>29</v>
      </c>
      <c r="B8" s="16" t="s">
        <v>1</v>
      </c>
      <c r="C8" s="1" t="s">
        <v>117</v>
      </c>
      <c r="D8" s="1" t="s">
        <v>118</v>
      </c>
      <c r="E8" s="1" t="s">
        <v>21</v>
      </c>
      <c r="F8" s="1" t="s">
        <v>30</v>
      </c>
      <c r="G8" s="1" t="s">
        <v>32</v>
      </c>
    </row>
    <row r="9" spans="1:7">
      <c r="A9" s="38"/>
      <c r="B9" s="38"/>
      <c r="C9" s="38" t="s">
        <v>132</v>
      </c>
      <c r="D9" s="38" t="s">
        <v>119</v>
      </c>
      <c r="E9" s="38">
        <v>514</v>
      </c>
      <c r="F9" s="38" t="s">
        <v>31</v>
      </c>
      <c r="G9" s="38" t="s">
        <v>33</v>
      </c>
    </row>
    <row r="12" spans="1:7">
      <c r="A12" s="27" t="s">
        <v>34</v>
      </c>
      <c r="B12" s="54" t="s">
        <v>146</v>
      </c>
      <c r="C12" s="36"/>
      <c r="D12" s="36"/>
      <c r="E12" s="36"/>
      <c r="F12" s="36"/>
    </row>
    <row r="13" spans="1:7" ht="14.5" customHeight="1">
      <c r="A13" s="185" t="s">
        <v>35</v>
      </c>
      <c r="B13" s="185"/>
      <c r="C13" s="185"/>
      <c r="D13" s="185"/>
      <c r="E13" s="185"/>
      <c r="F13" s="185"/>
    </row>
    <row r="14" spans="1:7">
      <c r="A14" s="3" t="s">
        <v>36</v>
      </c>
      <c r="B14" s="3" t="s">
        <v>37</v>
      </c>
      <c r="C14" s="3" t="s">
        <v>38</v>
      </c>
      <c r="D14" s="3" t="s">
        <v>39</v>
      </c>
      <c r="E14" s="3" t="s">
        <v>40</v>
      </c>
      <c r="F14" s="3" t="s">
        <v>32</v>
      </c>
    </row>
    <row r="15" spans="1:7">
      <c r="A15" s="1"/>
      <c r="B15" s="1"/>
      <c r="C15" s="1"/>
      <c r="D15" s="1"/>
      <c r="E15" s="1"/>
      <c r="F15" s="1"/>
    </row>
    <row r="17" spans="1:7">
      <c r="A17" s="182" t="s">
        <v>121</v>
      </c>
      <c r="B17" s="183"/>
      <c r="C17" s="183"/>
      <c r="D17" s="183"/>
      <c r="E17" s="183"/>
      <c r="F17" s="183"/>
      <c r="G17" s="18"/>
    </row>
    <row r="18" spans="1:7">
      <c r="A18" s="37" t="s">
        <v>41</v>
      </c>
      <c r="B18" s="46" t="s">
        <v>37</v>
      </c>
      <c r="C18" s="46" t="s">
        <v>42</v>
      </c>
      <c r="D18" s="46" t="s">
        <v>43</v>
      </c>
      <c r="E18" s="46" t="s">
        <v>44</v>
      </c>
      <c r="F18" s="46" t="s">
        <v>45</v>
      </c>
      <c r="G18" s="46" t="s">
        <v>32</v>
      </c>
    </row>
    <row r="19" spans="1:7" ht="16">
      <c r="A19" s="45"/>
      <c r="B19" s="45"/>
      <c r="C19" s="45"/>
      <c r="D19" s="45"/>
      <c r="E19" s="45">
        <v>5</v>
      </c>
      <c r="F19" s="45">
        <v>1</v>
      </c>
      <c r="G19" s="45" t="s">
        <v>46</v>
      </c>
    </row>
    <row r="22" spans="1:7">
      <c r="A22" s="40" t="s">
        <v>47</v>
      </c>
      <c r="B22" s="47" t="s">
        <v>122</v>
      </c>
    </row>
    <row r="23" spans="1:7">
      <c r="A23" s="48" t="s">
        <v>48</v>
      </c>
      <c r="B23" s="48" t="s">
        <v>123</v>
      </c>
    </row>
    <row r="24" spans="1:7">
      <c r="A24" s="45"/>
      <c r="B24" s="3">
        <v>1</v>
      </c>
    </row>
    <row r="25" spans="1:7">
      <c r="A25" s="45"/>
      <c r="B25" s="3">
        <v>2</v>
      </c>
    </row>
    <row r="28" spans="1:7">
      <c r="A28" s="182" t="s">
        <v>124</v>
      </c>
      <c r="B28" s="183"/>
      <c r="C28" s="183"/>
    </row>
    <row r="29" spans="1:7">
      <c r="A29" s="3" t="s">
        <v>49</v>
      </c>
      <c r="B29" s="3" t="s">
        <v>50</v>
      </c>
      <c r="C29" s="3" t="s">
        <v>52</v>
      </c>
    </row>
    <row r="30" spans="1:7">
      <c r="A30" s="1" t="s">
        <v>127</v>
      </c>
      <c r="B30" s="1" t="s">
        <v>51</v>
      </c>
      <c r="C30" s="1" t="str">
        <f>tacacs_provider_group[[#Headers],[tacacs_group]]</f>
        <v>tacacs_group</v>
      </c>
    </row>
    <row r="31" spans="1:7">
      <c r="A31" s="1" t="s">
        <v>125</v>
      </c>
      <c r="B31" s="1" t="s">
        <v>126</v>
      </c>
      <c r="C31" s="1" t="s">
        <v>19</v>
      </c>
    </row>
    <row r="33" spans="1:5">
      <c r="A33" s="2" t="s">
        <v>53</v>
      </c>
      <c r="B33" s="2" t="s">
        <v>54</v>
      </c>
      <c r="C33" s="2" t="s">
        <v>128</v>
      </c>
      <c r="D33" s="2" t="s">
        <v>129</v>
      </c>
      <c r="E33" s="2" t="s">
        <v>130</v>
      </c>
    </row>
    <row r="34" spans="1:5">
      <c r="A34" s="49" t="s">
        <v>55</v>
      </c>
      <c r="B34" s="49" t="s">
        <v>51</v>
      </c>
      <c r="C34" s="49"/>
      <c r="D34" s="49" t="s">
        <v>56</v>
      </c>
      <c r="E34" s="49" t="s">
        <v>19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 xr:uid="{00000000-0002-0000-0D00-000000000000}">
      <formula1>$B$30:$B$31</formula1>
    </dataValidation>
  </dataValidations>
  <pageMargins left="0.7" right="0.7" top="0.75" bottom="0.75" header="0.3" footer="0.3"/>
  <pageSetup paperSize="9" orientation="portrait" horizontalDpi="4294967293" verticalDpi="429496729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/>
  <dimension ref="A1:K45"/>
  <sheetViews>
    <sheetView topLeftCell="A25" workbookViewId="0">
      <selection activeCell="B43" sqref="B43:B45"/>
    </sheetView>
  </sheetViews>
  <sheetFormatPr baseColWidth="10" defaultColWidth="8.83203125" defaultRowHeight="15"/>
  <cols>
    <col min="1" max="1" width="26.83203125" customWidth="1"/>
    <col min="2" max="2" width="30.83203125" customWidth="1"/>
    <col min="3" max="3" width="12" customWidth="1"/>
    <col min="4" max="4" width="26.83203125" customWidth="1"/>
    <col min="5" max="5" width="37.83203125" customWidth="1"/>
    <col min="9" max="9" width="19.33203125" customWidth="1"/>
    <col min="10" max="10" width="23.33203125" customWidth="1"/>
    <col min="11" max="11" width="31.1640625" customWidth="1"/>
  </cols>
  <sheetData>
    <row r="1" spans="1:11" ht="16" thickBot="1">
      <c r="A1" s="40" t="s">
        <v>57</v>
      </c>
      <c r="B1" s="40" t="s">
        <v>131</v>
      </c>
      <c r="I1" s="15" t="s">
        <v>60</v>
      </c>
      <c r="J1" s="13" t="s">
        <v>109</v>
      </c>
      <c r="K1" s="15" t="s">
        <v>138</v>
      </c>
    </row>
    <row r="2" spans="1:11" ht="16" thickBot="1">
      <c r="A2" s="3" t="s">
        <v>58</v>
      </c>
      <c r="B2" s="3" t="s">
        <v>132</v>
      </c>
      <c r="I2" s="19" t="s">
        <v>61</v>
      </c>
      <c r="J2" s="9"/>
      <c r="K2" s="22" t="s">
        <v>132</v>
      </c>
    </row>
    <row r="3" spans="1:11" ht="16" thickBot="1">
      <c r="A3" s="3" t="s">
        <v>59</v>
      </c>
      <c r="B3" s="3" t="s">
        <v>18</v>
      </c>
      <c r="I3" s="19" t="s">
        <v>62</v>
      </c>
      <c r="J3" s="9"/>
      <c r="K3" s="8"/>
    </row>
    <row r="4" spans="1:11" ht="16" thickBot="1">
      <c r="I4" s="19" t="s">
        <v>63</v>
      </c>
      <c r="J4" s="9"/>
      <c r="K4" s="14"/>
    </row>
    <row r="5" spans="1:11" ht="16" thickBot="1">
      <c r="A5" s="188" t="s">
        <v>139</v>
      </c>
      <c r="B5" s="189"/>
      <c r="C5" s="189"/>
      <c r="D5" s="189"/>
      <c r="E5" s="190"/>
      <c r="I5" s="10" t="s">
        <v>64</v>
      </c>
      <c r="J5" s="10"/>
      <c r="K5" s="10"/>
    </row>
    <row r="6" spans="1:11" ht="16" thickBot="1">
      <c r="A6" s="2" t="s">
        <v>133</v>
      </c>
      <c r="B6" s="2" t="s">
        <v>134</v>
      </c>
      <c r="C6" s="2" t="s">
        <v>135</v>
      </c>
      <c r="D6" s="2" t="s">
        <v>136</v>
      </c>
      <c r="E6" s="2" t="s">
        <v>32</v>
      </c>
      <c r="I6" s="19" t="s">
        <v>1</v>
      </c>
      <c r="J6" s="9"/>
      <c r="K6" s="14" t="s">
        <v>19</v>
      </c>
    </row>
    <row r="7" spans="1:11" ht="16" thickBot="1">
      <c r="A7" s="16" t="s">
        <v>194</v>
      </c>
      <c r="B7" s="3" t="s">
        <v>137</v>
      </c>
      <c r="C7" s="3">
        <v>4</v>
      </c>
      <c r="D7" s="3">
        <v>6</v>
      </c>
      <c r="E7" s="3" t="s">
        <v>84</v>
      </c>
      <c r="I7" s="19" t="s">
        <v>65</v>
      </c>
      <c r="J7" s="9"/>
      <c r="K7" s="14" t="s">
        <v>19</v>
      </c>
    </row>
    <row r="8" spans="1:11" ht="16" thickBot="1">
      <c r="A8" s="16" t="s">
        <v>195</v>
      </c>
      <c r="B8" s="3" t="s">
        <v>14</v>
      </c>
      <c r="C8" s="3">
        <v>4</v>
      </c>
      <c r="D8" s="3">
        <v>6</v>
      </c>
      <c r="E8" s="3" t="s">
        <v>84</v>
      </c>
      <c r="I8" s="19" t="s">
        <v>66</v>
      </c>
      <c r="J8" s="9"/>
      <c r="K8" s="14" t="s">
        <v>19</v>
      </c>
    </row>
    <row r="9" spans="1:11" ht="16" thickBot="1">
      <c r="I9" s="19" t="s">
        <v>67</v>
      </c>
      <c r="J9" s="9"/>
      <c r="K9" s="14" t="s">
        <v>19</v>
      </c>
    </row>
    <row r="10" spans="1:11" ht="16" thickBot="1">
      <c r="I10" s="10" t="s">
        <v>68</v>
      </c>
      <c r="J10" s="10"/>
      <c r="K10" s="10"/>
    </row>
    <row r="11" spans="1:11" ht="16" thickBot="1">
      <c r="I11" s="20" t="s">
        <v>1</v>
      </c>
      <c r="J11" s="11" t="s">
        <v>69</v>
      </c>
      <c r="K11" s="23"/>
    </row>
    <row r="12" spans="1:11" ht="26.5" customHeight="1" thickBot="1">
      <c r="I12" s="21"/>
      <c r="J12" s="12"/>
      <c r="K12" s="24"/>
    </row>
    <row r="13" spans="1:11" ht="16" thickBot="1">
      <c r="A13" s="40" t="s">
        <v>74</v>
      </c>
      <c r="B13" s="40" t="s">
        <v>17</v>
      </c>
      <c r="I13" s="10" t="s">
        <v>70</v>
      </c>
      <c r="J13" s="10"/>
      <c r="K13" s="10"/>
    </row>
    <row r="14" spans="1:11" ht="16" thickBot="1">
      <c r="A14" s="3" t="s">
        <v>75</v>
      </c>
      <c r="B14" s="3"/>
      <c r="I14" s="19" t="s">
        <v>1</v>
      </c>
      <c r="J14" s="9"/>
      <c r="K14" s="14" t="s">
        <v>71</v>
      </c>
    </row>
    <row r="15" spans="1:11" ht="16" thickBot="1">
      <c r="A15" s="3" t="s">
        <v>76</v>
      </c>
      <c r="B15" s="3"/>
      <c r="I15" s="19" t="s">
        <v>32</v>
      </c>
      <c r="J15" s="9"/>
      <c r="K15" s="14" t="s">
        <v>72</v>
      </c>
    </row>
    <row r="16" spans="1:11">
      <c r="I16" s="25" t="s">
        <v>73</v>
      </c>
      <c r="J16" s="26"/>
      <c r="K16" s="7"/>
    </row>
    <row r="19" spans="1:3">
      <c r="A19" s="40" t="s">
        <v>77</v>
      </c>
      <c r="B19" s="40" t="s">
        <v>140</v>
      </c>
    </row>
    <row r="20" spans="1:3">
      <c r="A20" s="3" t="s">
        <v>78</v>
      </c>
      <c r="B20" s="3" t="str">
        <f>B1</f>
        <v>ntp_policy</v>
      </c>
    </row>
    <row r="21" spans="1:3">
      <c r="A21" s="3" t="s">
        <v>79</v>
      </c>
      <c r="B21" s="3" t="s">
        <v>17</v>
      </c>
    </row>
    <row r="22" spans="1:3">
      <c r="A22" s="3" t="s">
        <v>80</v>
      </c>
      <c r="B22" s="3" t="s">
        <v>17</v>
      </c>
    </row>
    <row r="23" spans="1:3">
      <c r="A23" s="3" t="s">
        <v>74</v>
      </c>
      <c r="B23" s="3" t="str">
        <f>B13</f>
        <v>Default</v>
      </c>
    </row>
    <row r="24" spans="1:3">
      <c r="A24" s="3" t="s">
        <v>81</v>
      </c>
      <c r="B24" s="3" t="s">
        <v>17</v>
      </c>
    </row>
    <row r="25" spans="1:3">
      <c r="A25" s="3" t="s">
        <v>82</v>
      </c>
      <c r="B25" s="3" t="str">
        <f>K1</f>
        <v>snmp_policy</v>
      </c>
    </row>
    <row r="28" spans="1:3">
      <c r="A28" s="40" t="s">
        <v>83</v>
      </c>
      <c r="B28" s="40" t="s">
        <v>16</v>
      </c>
      <c r="C28" s="40" t="s">
        <v>109</v>
      </c>
    </row>
    <row r="29" spans="1:3" ht="16">
      <c r="A29" s="45" t="s">
        <v>32</v>
      </c>
      <c r="B29" s="45" t="s">
        <v>84</v>
      </c>
      <c r="C29" s="45"/>
    </row>
    <row r="30" spans="1:3">
      <c r="A30" s="53" t="s">
        <v>85</v>
      </c>
      <c r="B30" s="53"/>
      <c r="C30" s="53"/>
    </row>
    <row r="31" spans="1:3" ht="32">
      <c r="A31" s="34"/>
      <c r="B31" s="34"/>
      <c r="C31" s="45" t="s">
        <v>141</v>
      </c>
    </row>
    <row r="32" spans="1:3" ht="32">
      <c r="A32" s="34"/>
      <c r="B32" s="34"/>
      <c r="C32" s="45" t="s">
        <v>142</v>
      </c>
    </row>
    <row r="33" spans="1:5">
      <c r="A33" s="53" t="s">
        <v>86</v>
      </c>
      <c r="B33" s="53"/>
      <c r="C33" s="53"/>
    </row>
    <row r="34" spans="1:5" ht="16">
      <c r="A34" s="34"/>
      <c r="B34" s="34"/>
      <c r="C34" s="45" t="s">
        <v>143</v>
      </c>
    </row>
    <row r="37" spans="1:5">
      <c r="A37" s="186" t="s">
        <v>144</v>
      </c>
      <c r="B37" s="187"/>
      <c r="D37" s="186" t="s">
        <v>150</v>
      </c>
      <c r="E37" s="187"/>
    </row>
    <row r="38" spans="1:5">
      <c r="A38" s="40" t="s">
        <v>87</v>
      </c>
      <c r="B38" s="2" t="s">
        <v>145</v>
      </c>
      <c r="D38" s="40" t="s">
        <v>87</v>
      </c>
      <c r="E38" s="2" t="s">
        <v>145</v>
      </c>
    </row>
    <row r="39" spans="1:5">
      <c r="A39" s="3" t="s">
        <v>88</v>
      </c>
      <c r="B39" s="42" t="str">
        <f>management!B12</f>
        <v>snmp_trap_receiver</v>
      </c>
      <c r="D39" s="3" t="s">
        <v>88</v>
      </c>
      <c r="E39" s="42" t="str">
        <f>management!B12</f>
        <v>snmp_trap_receiver</v>
      </c>
    </row>
    <row r="41" spans="1:5">
      <c r="A41" s="186" t="s">
        <v>148</v>
      </c>
      <c r="B41" s="187"/>
      <c r="D41" s="186" t="s">
        <v>151</v>
      </c>
      <c r="E41" s="187"/>
    </row>
    <row r="42" spans="1:5">
      <c r="A42" s="40" t="s">
        <v>89</v>
      </c>
      <c r="B42" s="2" t="s">
        <v>149</v>
      </c>
      <c r="D42" s="40" t="s">
        <v>89</v>
      </c>
      <c r="E42" s="2" t="s">
        <v>149</v>
      </c>
    </row>
    <row r="43" spans="1:5">
      <c r="A43" s="3" t="s">
        <v>90</v>
      </c>
      <c r="B43" s="3" t="s">
        <v>147</v>
      </c>
      <c r="D43" s="3" t="s">
        <v>90</v>
      </c>
      <c r="E43" s="3" t="s">
        <v>147</v>
      </c>
    </row>
    <row r="44" spans="1:5">
      <c r="A44" s="3" t="s">
        <v>91</v>
      </c>
      <c r="B44" s="3" t="s">
        <v>92</v>
      </c>
      <c r="D44" s="3" t="s">
        <v>91</v>
      </c>
      <c r="E44" s="3" t="s">
        <v>92</v>
      </c>
    </row>
    <row r="45" spans="1:5">
      <c r="A45" s="3" t="s">
        <v>88</v>
      </c>
      <c r="B45" s="42" t="str">
        <f>syslog_dest_grp[[#Headers],[syslog_srv]]</f>
        <v>syslog_srv</v>
      </c>
      <c r="D45" s="3" t="s">
        <v>88</v>
      </c>
      <c r="E45" s="42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21E1-DFE4-9B4B-B9ED-00169787911E}">
  <dimension ref="A1:G4"/>
  <sheetViews>
    <sheetView zoomScaleNormal="100" workbookViewId="0">
      <selection activeCell="C9" sqref="C9"/>
    </sheetView>
  </sheetViews>
  <sheetFormatPr baseColWidth="10" defaultRowHeight="15"/>
  <cols>
    <col min="1" max="1" width="18.6640625" customWidth="1"/>
    <col min="2" max="2" width="36" customWidth="1"/>
    <col min="3" max="3" width="31.6640625" customWidth="1"/>
    <col min="4" max="6" width="17.1640625" customWidth="1"/>
  </cols>
  <sheetData>
    <row r="1" spans="1:7">
      <c r="A1" t="s">
        <v>196</v>
      </c>
      <c r="B1" t="s">
        <v>202</v>
      </c>
      <c r="C1" t="s">
        <v>913</v>
      </c>
      <c r="D1" t="s">
        <v>914</v>
      </c>
      <c r="E1" t="s">
        <v>915</v>
      </c>
      <c r="F1" t="s">
        <v>916</v>
      </c>
      <c r="G1" t="s">
        <v>395</v>
      </c>
    </row>
    <row r="2" spans="1:7">
      <c r="A2" t="s">
        <v>931</v>
      </c>
      <c r="B2" t="s">
        <v>892</v>
      </c>
      <c r="C2" t="s">
        <v>932</v>
      </c>
      <c r="D2" t="s">
        <v>929</v>
      </c>
      <c r="E2" t="s">
        <v>928</v>
      </c>
      <c r="F2" t="s">
        <v>933</v>
      </c>
      <c r="G2" t="s">
        <v>888</v>
      </c>
    </row>
    <row r="3" spans="1:7">
      <c r="A3" t="s">
        <v>936</v>
      </c>
      <c r="B3" t="s">
        <v>892</v>
      </c>
      <c r="C3" t="s">
        <v>932</v>
      </c>
      <c r="D3" t="s">
        <v>929</v>
      </c>
      <c r="E3" t="s">
        <v>928</v>
      </c>
      <c r="F3" t="s">
        <v>933</v>
      </c>
      <c r="G3" t="s">
        <v>888</v>
      </c>
    </row>
    <row r="4" spans="1:7">
      <c r="A4" t="s">
        <v>937</v>
      </c>
      <c r="B4" t="s">
        <v>892</v>
      </c>
      <c r="G4" t="s">
        <v>888</v>
      </c>
    </row>
  </sheetData>
  <dataValidations count="2">
    <dataValidation allowBlank="1" showInputMessage="1" showErrorMessage="1" prompt="CoPP Policy Name_x000a__x000a_if not defined the template will assume default" sqref="C2:C4" xr:uid="{6FCD2804-33F6-4949-A15E-BBB0C6959C68}"/>
    <dataValidation allowBlank="1" showInputMessage="1" showErrorMessage="1" prompt="Optional" sqref="D2:F4" xr:uid="{F72F1E33-BBEF-374D-B587-B589D72E3D62}"/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E618-AF18-FF49-BC07-E24A412AB406}">
  <dimension ref="A1:O1"/>
  <sheetViews>
    <sheetView workbookViewId="0">
      <selection activeCell="A2" sqref="A2"/>
    </sheetView>
  </sheetViews>
  <sheetFormatPr baseColWidth="10" defaultRowHeight="15"/>
  <cols>
    <col min="1" max="1" width="18.6640625" customWidth="1"/>
    <col min="2" max="2" width="55.6640625" customWidth="1"/>
    <col min="3" max="3" width="38.5" customWidth="1"/>
    <col min="4" max="4" width="25.83203125" customWidth="1"/>
    <col min="5" max="5" width="29.5" customWidth="1"/>
    <col min="6" max="6" width="32.33203125" customWidth="1"/>
    <col min="7" max="7" width="27.5" customWidth="1"/>
    <col min="8" max="8" width="25.1640625" customWidth="1"/>
    <col min="9" max="11" width="22.33203125" customWidth="1"/>
    <col min="12" max="12" width="31.33203125" customWidth="1"/>
    <col min="13" max="13" width="22.33203125" customWidth="1"/>
    <col min="14" max="14" width="22.83203125" customWidth="1"/>
    <col min="15" max="15" width="8" customWidth="1"/>
  </cols>
  <sheetData>
    <row r="1" spans="1:15">
      <c r="A1" t="s">
        <v>196</v>
      </c>
      <c r="B1" t="s">
        <v>202</v>
      </c>
      <c r="C1" t="s">
        <v>917</v>
      </c>
      <c r="D1" t="s">
        <v>915</v>
      </c>
      <c r="E1" t="s">
        <v>914</v>
      </c>
      <c r="F1" t="s">
        <v>918</v>
      </c>
      <c r="G1" t="s">
        <v>919</v>
      </c>
      <c r="H1" t="s">
        <v>220</v>
      </c>
      <c r="I1" t="s">
        <v>920</v>
      </c>
      <c r="J1" t="s">
        <v>922</v>
      </c>
      <c r="K1" t="s">
        <v>923</v>
      </c>
      <c r="L1" t="s">
        <v>924</v>
      </c>
      <c r="M1" t="s">
        <v>925</v>
      </c>
      <c r="N1" t="s">
        <v>921</v>
      </c>
      <c r="O1" t="s">
        <v>395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6" tint="0.59999389629810485"/>
  </sheetPr>
  <dimension ref="A1:J3"/>
  <sheetViews>
    <sheetView workbookViewId="0">
      <selection activeCell="C1" sqref="C1"/>
    </sheetView>
  </sheetViews>
  <sheetFormatPr baseColWidth="10" defaultColWidth="8.83203125" defaultRowHeight="15"/>
  <cols>
    <col min="1" max="2" width="31" customWidth="1"/>
    <col min="3" max="3" width="30.1640625" customWidth="1"/>
    <col min="4" max="4" width="31.33203125" customWidth="1"/>
    <col min="5" max="5" width="26" customWidth="1"/>
    <col min="6" max="6" width="34.33203125" customWidth="1"/>
    <col min="7" max="7" width="37.5" customWidth="1"/>
    <col min="9" max="9" width="18.83203125" customWidth="1"/>
    <col min="10" max="10" width="15.5" bestFit="1" customWidth="1"/>
  </cols>
  <sheetData>
    <row r="1" spans="1:10">
      <c r="A1" s="31" t="s">
        <v>196</v>
      </c>
      <c r="B1" s="55" t="s">
        <v>202</v>
      </c>
      <c r="C1" s="31" t="s">
        <v>393</v>
      </c>
      <c r="D1" s="31" t="s">
        <v>394</v>
      </c>
      <c r="E1" s="31" t="s">
        <v>212</v>
      </c>
      <c r="F1" s="31" t="s">
        <v>213</v>
      </c>
      <c r="G1" s="31" t="s">
        <v>580</v>
      </c>
      <c r="H1" s="55" t="s">
        <v>395</v>
      </c>
      <c r="J1" s="125" t="s">
        <v>628</v>
      </c>
    </row>
    <row r="2" spans="1:10">
      <c r="A2" s="32" t="s">
        <v>1055</v>
      </c>
      <c r="B2" s="90"/>
      <c r="C2" s="32" t="s">
        <v>351</v>
      </c>
      <c r="D2" s="61" t="s">
        <v>1056</v>
      </c>
      <c r="E2" s="32">
        <v>201</v>
      </c>
      <c r="F2" s="32">
        <v>202</v>
      </c>
      <c r="G2" s="35"/>
    </row>
    <row r="3" spans="1:10">
      <c r="A3" s="151" t="s">
        <v>1057</v>
      </c>
      <c r="B3" s="90" t="s">
        <v>1058</v>
      </c>
      <c r="C3" s="32" t="s">
        <v>352</v>
      </c>
      <c r="D3" s="152" t="s">
        <v>1059</v>
      </c>
      <c r="E3" s="61">
        <v>101</v>
      </c>
      <c r="F3" s="61">
        <v>101</v>
      </c>
      <c r="G3" s="153"/>
      <c r="H3" s="90"/>
    </row>
  </sheetData>
  <dataValidations count="5">
    <dataValidation type="whole" allowBlank="1" showInputMessage="1" showErrorMessage="1" sqref="E2:F3" xr:uid="{00000000-0002-0000-0F00-000000000000}">
      <formula1>101</formula1>
      <formula2>4000</formula2>
    </dataValidation>
    <dataValidation type="list" allowBlank="1" showInputMessage="1" showErrorMessage="1" sqref="C2:C3" xr:uid="{00000000-0002-0000-0F00-000001000000}">
      <formula1>"leaf,spine"</formula1>
    </dataValidation>
    <dataValidation allowBlank="1" showInputMessage="1" showErrorMessage="1" prompt="Name of a fabric access switch policy group_x000a_This switch-policy group should be created by other means" sqref="G2:G3" xr:uid="{00000000-0002-0000-0F00-000002000000}"/>
    <dataValidation allowBlank="1" showInputMessage="1" showErrorMessage="1" prompt="Switch profile name" sqref="A2:A3" xr:uid="{00000000-0002-0000-0F00-000003000000}"/>
    <dataValidation allowBlank="1" showInputMessage="1" showErrorMessage="1" prompt="Name of the switch selector " sqref="D2:D3" xr:uid="{00000000-0002-0000-0F00-000004000000}"/>
  </dataValidations>
  <hyperlinks>
    <hyperlink ref="J1" location="build_tasks!A1" display="Back To Build Tasks" xr:uid="{00000000-0004-0000-0F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6" tint="0.59999389629810485"/>
  </sheetPr>
  <dimension ref="A1:G2"/>
  <sheetViews>
    <sheetView workbookViewId="0">
      <selection activeCell="B1" sqref="B1"/>
    </sheetView>
  </sheetViews>
  <sheetFormatPr baseColWidth="10" defaultColWidth="8.83203125" defaultRowHeight="15"/>
  <cols>
    <col min="1" max="1" width="29.6640625" customWidth="1"/>
    <col min="2" max="2" width="27.5" customWidth="1"/>
    <col min="3" max="3" width="22.83203125" customWidth="1"/>
    <col min="4" max="4" width="30.83203125" customWidth="1"/>
    <col min="5" max="5" width="30.6640625" customWidth="1"/>
    <col min="7" max="7" width="23.1640625" customWidth="1"/>
  </cols>
  <sheetData>
    <row r="1" spans="1:7">
      <c r="A1" t="s">
        <v>196</v>
      </c>
      <c r="B1" t="s">
        <v>236</v>
      </c>
      <c r="C1" t="s">
        <v>237</v>
      </c>
      <c r="D1" t="s">
        <v>206</v>
      </c>
      <c r="E1" t="s">
        <v>395</v>
      </c>
      <c r="G1" s="125" t="s">
        <v>628</v>
      </c>
    </row>
    <row r="2" spans="1:7" ht="18" customHeight="1">
      <c r="A2" t="s">
        <v>1055</v>
      </c>
      <c r="B2">
        <v>201</v>
      </c>
      <c r="C2">
        <v>202</v>
      </c>
      <c r="D2">
        <v>1</v>
      </c>
    </row>
  </sheetData>
  <dataValidations count="2">
    <dataValidation type="whole" allowBlank="1" showInputMessage="1" showErrorMessage="1" sqref="D2" xr:uid="{00000000-0002-0000-1000-000000000000}">
      <formula1>1</formula1>
      <formula2>1000</formula2>
    </dataValidation>
    <dataValidation type="whole" allowBlank="1" showInputMessage="1" showErrorMessage="1" sqref="B2:C2" xr:uid="{00000000-0002-0000-1000-000001000000}">
      <formula1>101</formula1>
      <formula2>4000</formula2>
    </dataValidation>
  </dataValidations>
  <hyperlinks>
    <hyperlink ref="G1" location="build_tasks!A1" display="Back To Build Tasks" xr:uid="{00000000-0004-0000-1000-000000000000}"/>
  </hyperlink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4"/>
  <sheetViews>
    <sheetView workbookViewId="0">
      <selection activeCell="A10" sqref="A10"/>
    </sheetView>
  </sheetViews>
  <sheetFormatPr baseColWidth="10" defaultRowHeight="24"/>
  <cols>
    <col min="1" max="1" width="11" style="75" customWidth="1"/>
    <col min="2" max="2" width="30" style="75" bestFit="1" customWidth="1"/>
    <col min="3" max="16384" width="10.83203125" style="75"/>
  </cols>
  <sheetData>
    <row r="3" spans="1:2">
      <c r="A3" s="89"/>
      <c r="B3" s="75" t="s">
        <v>364</v>
      </c>
    </row>
    <row r="4" spans="1:2">
      <c r="A4" s="76"/>
      <c r="B4" s="75" t="s">
        <v>362</v>
      </c>
    </row>
    <row r="5" spans="1:2">
      <c r="A5" s="77"/>
      <c r="B5" s="75" t="s">
        <v>363</v>
      </c>
    </row>
    <row r="8" spans="1:2">
      <c r="A8" s="75" t="s">
        <v>368</v>
      </c>
    </row>
    <row r="9" spans="1:2">
      <c r="A9" s="75" t="s">
        <v>389</v>
      </c>
    </row>
    <row r="10" spans="1:2">
      <c r="A10" s="75" t="s">
        <v>420</v>
      </c>
    </row>
    <row r="12" spans="1:2">
      <c r="A12" s="75" t="s">
        <v>579</v>
      </c>
    </row>
    <row r="14" spans="1:2">
      <c r="A14" s="75" t="s">
        <v>390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6" tint="0.59999389629810485"/>
  </sheetPr>
  <dimension ref="A1:G1"/>
  <sheetViews>
    <sheetView workbookViewId="0">
      <selection activeCell="A2" sqref="A2"/>
    </sheetView>
  </sheetViews>
  <sheetFormatPr baseColWidth="10" defaultRowHeight="15"/>
  <cols>
    <col min="1" max="1" width="21.6640625" customWidth="1"/>
    <col min="2" max="2" width="31" customWidth="1"/>
    <col min="3" max="3" width="21.1640625" customWidth="1"/>
    <col min="4" max="4" width="19.83203125" customWidth="1"/>
    <col min="5" max="5" width="25.6640625" customWidth="1"/>
    <col min="6" max="6" width="15.6640625" customWidth="1"/>
    <col min="7" max="7" width="15.83203125" customWidth="1"/>
    <col min="8" max="8" width="16.6640625" customWidth="1"/>
  </cols>
  <sheetData>
    <row r="1" spans="1:7">
      <c r="A1" t="s">
        <v>196</v>
      </c>
      <c r="B1" t="s">
        <v>370</v>
      </c>
      <c r="C1" t="s">
        <v>369</v>
      </c>
      <c r="D1" t="s">
        <v>371</v>
      </c>
      <c r="E1" t="s">
        <v>157</v>
      </c>
      <c r="F1" t="s">
        <v>372</v>
      </c>
      <c r="G1" t="s">
        <v>158</v>
      </c>
    </row>
  </sheetData>
  <dataValidations count="6">
    <dataValidation type="whole" allowBlank="1" showInputMessage="1" showErrorMessage="1" prompt="Parent Switch Node Id" sqref="B2" xr:uid="{00000000-0002-0000-1100-000000000000}">
      <formula1>101</formula1>
      <formula2>4000</formula2>
    </dataValidation>
    <dataValidation type="whole" operator="greaterThanOrEqual" allowBlank="1" showInputMessage="1" showErrorMessage="1" prompt="Parent Leaf Slot ID" sqref="F2 D2" xr:uid="{00000000-0002-0000-1100-000001000000}">
      <formula1>1</formula1>
    </dataValidation>
    <dataValidation allowBlank="1" showInputMessage="1" showErrorMessage="1" prompt="FEX Name" sqref="A2" xr:uid="{00000000-0002-0000-1100-000002000000}"/>
    <dataValidation type="whole" operator="greaterThanOrEqual" allowBlank="1" showInputMessage="1" showErrorMessage="1" prompt="Parent Leaf Interface ID _x000a_Formit is &quot;port_id&quot;.  e.g 33" sqref="E2" xr:uid="{00000000-0002-0000-1100-000003000000}">
      <formula1>1</formula1>
    </dataValidation>
    <dataValidation type="whole" operator="greaterThanOrEqual" allowBlank="1" showInputMessage="1" showErrorMessage="1" prompt="Parent Leaf interface_x000a_Format is &quot;port_id&quot;_x000a_e.g 33" sqref="G2" xr:uid="{00000000-0002-0000-1100-000004000000}">
      <formula1>1</formula1>
    </dataValidation>
    <dataValidation allowBlank="1" showInputMessage="1" showErrorMessage="1" prompt="FEX ID" sqref="C2" xr:uid="{00000000-0002-0000-1100-000005000000}"/>
  </dataValidations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C2AC-1346-FD42-933F-B7373CC823EA}">
  <dimension ref="A1:D2"/>
  <sheetViews>
    <sheetView workbookViewId="0">
      <selection activeCell="A5" sqref="A5"/>
    </sheetView>
  </sheetViews>
  <sheetFormatPr baseColWidth="10" defaultRowHeight="15"/>
  <cols>
    <col min="1" max="1" width="18.83203125" bestFit="1" customWidth="1"/>
    <col min="2" max="2" width="18.83203125" customWidth="1"/>
    <col min="3" max="3" width="24.1640625" customWidth="1"/>
  </cols>
  <sheetData>
    <row r="1" spans="1:4">
      <c r="A1" t="s">
        <v>196</v>
      </c>
      <c r="B1" t="s">
        <v>202</v>
      </c>
      <c r="C1" t="s">
        <v>860</v>
      </c>
      <c r="D1" t="s">
        <v>395</v>
      </c>
    </row>
    <row r="2" spans="1:4">
      <c r="A2" t="s">
        <v>971</v>
      </c>
    </row>
  </sheetData>
  <dataValidations count="1">
    <dataValidation type="list" allowBlank="1" showInputMessage="1" showErrorMessage="1" prompt="Power supply redundancy state_x000a__x000a_rdn = N+N redundancy_x000a_comb = combined_x000a_ps-rdn = N+1 redundancy" sqref="C2" xr:uid="{07FD544E-EFF2-CD46-A603-D27DE9D98B2B}">
      <formula1>"rdn,comb,ps-rdn"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4B40-3908-A147-A7B7-AB9602A68193}">
  <dimension ref="A1:E2"/>
  <sheetViews>
    <sheetView workbookViewId="0">
      <selection activeCell="A3" sqref="A3"/>
    </sheetView>
  </sheetViews>
  <sheetFormatPr baseColWidth="10" defaultRowHeight="15"/>
  <cols>
    <col min="1" max="1" width="27" customWidth="1"/>
    <col min="2" max="2" width="28.33203125" customWidth="1"/>
    <col min="3" max="3" width="48.6640625" customWidth="1"/>
    <col min="4" max="4" width="42.6640625" customWidth="1"/>
  </cols>
  <sheetData>
    <row r="1" spans="1:5">
      <c r="A1" t="s">
        <v>196</v>
      </c>
      <c r="B1" t="s">
        <v>202</v>
      </c>
      <c r="C1" t="s">
        <v>911</v>
      </c>
      <c r="D1" t="s">
        <v>912</v>
      </c>
      <c r="E1" t="s">
        <v>395</v>
      </c>
    </row>
    <row r="2" spans="1:5">
      <c r="A2" t="s">
        <v>963</v>
      </c>
    </row>
  </sheetData>
  <dataValidations count="3">
    <dataValidation type="list" allowBlank="1" showInputMessage="1" showErrorMessage="1" prompt="enable or disable Digital Optic Monitoring (DOM)" sqref="C2" xr:uid="{64F75AA1-849B-7148-A256-5215C8BFD6C1}">
      <formula1>"yes,no"</formula1>
    </dataValidation>
    <dataValidation allowBlank="1" showInputMessage="1" showErrorMessage="1" prompt="Which feature gets priority : _x000a__x000a_Analytics, Netflow or Telemetry" sqref="D1" xr:uid="{AE179A39-D27E-5C48-8ABE-A18D9330F80D}"/>
    <dataValidation type="list" allowBlank="1" showInputMessage="1" showErrorMessage="1" sqref="D2" xr:uid="{D94D878C-1161-EA49-8308-FAA4ECCEAC40}">
      <formula1>"analytics,netflow,telemetry"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037E-D50E-B847-ACC3-8799F36FAE6F}">
  <dimension ref="A1:I1"/>
  <sheetViews>
    <sheetView topLeftCell="D1" zoomScaleNormal="100" workbookViewId="0">
      <selection activeCell="H1" sqref="H1"/>
    </sheetView>
  </sheetViews>
  <sheetFormatPr baseColWidth="10" defaultRowHeight="15"/>
  <cols>
    <col min="1" max="1" width="22" customWidth="1"/>
    <col min="2" max="2" width="45.6640625" customWidth="1"/>
    <col min="3" max="3" width="17" customWidth="1"/>
    <col min="4" max="4" width="23" customWidth="1"/>
    <col min="5" max="5" width="17" customWidth="1"/>
    <col min="6" max="6" width="20.6640625" customWidth="1"/>
    <col min="7" max="7" width="18.5" customWidth="1"/>
    <col min="8" max="8" width="20.1640625" customWidth="1"/>
  </cols>
  <sheetData>
    <row r="1" spans="1:9">
      <c r="A1" t="s">
        <v>196</v>
      </c>
      <c r="B1" t="s">
        <v>202</v>
      </c>
      <c r="C1" t="s">
        <v>220</v>
      </c>
      <c r="D1" t="s">
        <v>954</v>
      </c>
      <c r="E1" t="s">
        <v>956</v>
      </c>
      <c r="F1" t="s">
        <v>957</v>
      </c>
      <c r="G1" t="s">
        <v>858</v>
      </c>
      <c r="H1" t="s">
        <v>955</v>
      </c>
      <c r="I1" t="s">
        <v>395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CFB1E5-AFD8-EB40-9E6E-BEB647916459}">
          <x14:formula1>
            <xm:f>power_supply_policy!$A:$A</xm:f>
          </x14:formula1>
          <xm:sqref>G2</xm:sqref>
        </x14:dataValidation>
        <x14:dataValidation type="list" allowBlank="1" showInputMessage="1" showErrorMessage="1" xr:uid="{079DF3F3-608A-9E4A-823E-8628D856FF11}">
          <x14:formula1>
            <xm:f>node_control!$A:$A</xm:f>
          </x14:formula1>
          <xm:sqref>H2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C1EE-9BF7-8645-AC4E-9A70FF46FBF3}">
  <dimension ref="A1:I2"/>
  <sheetViews>
    <sheetView zoomScaleNormal="100" workbookViewId="0">
      <selection activeCell="H1" sqref="H1"/>
    </sheetView>
  </sheetViews>
  <sheetFormatPr baseColWidth="10" defaultRowHeight="15"/>
  <cols>
    <col min="1" max="1" width="22" customWidth="1"/>
    <col min="2" max="2" width="45.6640625" customWidth="1"/>
    <col min="3" max="3" width="17" customWidth="1"/>
    <col min="4" max="4" width="23" customWidth="1"/>
    <col min="5" max="5" width="17" customWidth="1"/>
    <col min="6" max="6" width="20.6640625" customWidth="1"/>
    <col min="7" max="7" width="18.5" customWidth="1"/>
    <col min="8" max="8" width="20.1640625" customWidth="1"/>
  </cols>
  <sheetData>
    <row r="1" spans="1:9">
      <c r="A1" t="s">
        <v>196</v>
      </c>
      <c r="B1" t="s">
        <v>202</v>
      </c>
      <c r="C1" t="s">
        <v>220</v>
      </c>
      <c r="D1" t="s">
        <v>954</v>
      </c>
      <c r="E1" t="s">
        <v>956</v>
      </c>
      <c r="F1" t="s">
        <v>957</v>
      </c>
      <c r="G1" t="s">
        <v>858</v>
      </c>
      <c r="H1" t="s">
        <v>955</v>
      </c>
      <c r="I1" t="s">
        <v>395</v>
      </c>
    </row>
    <row r="2" spans="1:9">
      <c r="A2" t="s">
        <v>972</v>
      </c>
      <c r="B2" t="s">
        <v>892</v>
      </c>
      <c r="C2" t="s">
        <v>930</v>
      </c>
      <c r="D2" t="s">
        <v>960</v>
      </c>
      <c r="E2" t="s">
        <v>961</v>
      </c>
      <c r="F2" t="s">
        <v>962</v>
      </c>
      <c r="G2" t="s">
        <v>971</v>
      </c>
      <c r="H2" t="s">
        <v>963</v>
      </c>
      <c r="I2" t="s">
        <v>973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174F7C-A5F8-7149-BA9D-3FF124C7FC7E}">
          <x14:formula1>
            <xm:f>node_control!$A:$A</xm:f>
          </x14:formula1>
          <xm:sqref>H2</xm:sqref>
        </x14:dataValidation>
        <x14:dataValidation type="list" allowBlank="1" showInputMessage="1" showErrorMessage="1" xr:uid="{45C5AACC-F062-3449-9173-24886D036AD6}">
          <x14:formula1>
            <xm:f>power_supply_policy!$A:$A</xm:f>
          </x14:formula1>
          <xm:sqref>G2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H1"/>
  <sheetViews>
    <sheetView workbookViewId="0">
      <selection sqref="A1:H2"/>
    </sheetView>
  </sheetViews>
  <sheetFormatPr baseColWidth="10" defaultRowHeight="15"/>
  <cols>
    <col min="1" max="1" width="21.83203125" customWidth="1"/>
    <col min="2" max="2" width="22.33203125" customWidth="1"/>
    <col min="3" max="3" width="25.83203125" customWidth="1"/>
    <col min="4" max="4" width="22.83203125" customWidth="1"/>
    <col min="5" max="5" width="14.6640625" bestFit="1" customWidth="1"/>
    <col min="6" max="6" width="12.5" bestFit="1" customWidth="1"/>
    <col min="7" max="7" width="32.83203125" customWidth="1"/>
    <col min="8" max="8" width="25.1640625" customWidth="1"/>
  </cols>
  <sheetData>
    <row r="1" spans="1:8">
      <c r="A1" t="s">
        <v>196</v>
      </c>
      <c r="B1" t="s">
        <v>202</v>
      </c>
      <c r="C1" t="s">
        <v>393</v>
      </c>
      <c r="D1" t="s">
        <v>394</v>
      </c>
      <c r="E1" t="s">
        <v>212</v>
      </c>
      <c r="F1" t="s">
        <v>213</v>
      </c>
      <c r="G1" t="s">
        <v>580</v>
      </c>
      <c r="H1" t="s">
        <v>395</v>
      </c>
    </row>
  </sheetData>
  <dataValidations count="6">
    <dataValidation type="list" allowBlank="1" showInputMessage="1" showErrorMessage="1" sqref="C2" xr:uid="{00000000-0002-0000-1200-000000000000}">
      <formula1>"leaf,spine"</formula1>
    </dataValidation>
    <dataValidation type="whole" allowBlank="1" showInputMessage="1" showErrorMessage="1" prompt="Range Stopping Node ID" sqref="F2" xr:uid="{00000000-0002-0000-1200-000001000000}">
      <formula1>101</formula1>
      <formula2>4000</formula2>
    </dataValidation>
    <dataValidation allowBlank="1" showInputMessage="1" showErrorMessage="1" prompt="Switch Policy Group Name" sqref="G2" xr:uid="{00000000-0002-0000-1200-000002000000}"/>
    <dataValidation type="whole" allowBlank="1" showInputMessage="1" showErrorMessage="1" prompt="Range Starting Node ID " sqref="E2" xr:uid="{00000000-0002-0000-1200-000003000000}">
      <formula1>101</formula1>
      <formula2>4000</formula2>
    </dataValidation>
    <dataValidation allowBlank="1" showInputMessage="1" showErrorMessage="1" prompt="Switch Selector Name" sqref="D2" xr:uid="{00000000-0002-0000-1200-000004000000}"/>
    <dataValidation allowBlank="1" showInputMessage="1" showErrorMessage="1" prompt="Fabric Policy Switch Profile Name " sqref="A2" xr:uid="{00000000-0002-0000-1200-000005000000}"/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"/>
  <sheetViews>
    <sheetView workbookViewId="0">
      <selection activeCell="C1" sqref="C1"/>
    </sheetView>
  </sheetViews>
  <sheetFormatPr baseColWidth="10" defaultRowHeight="15"/>
  <cols>
    <col min="1" max="1" width="30.5" customWidth="1"/>
    <col min="2" max="2" width="33.33203125" customWidth="1"/>
    <col min="3" max="3" width="22.33203125" customWidth="1"/>
    <col min="5" max="5" width="20" customWidth="1"/>
  </cols>
  <sheetData>
    <row r="1" spans="1:5">
      <c r="A1" s="100" t="s">
        <v>524</v>
      </c>
      <c r="B1" s="100" t="s">
        <v>525</v>
      </c>
      <c r="C1" s="100" t="s">
        <v>386</v>
      </c>
      <c r="E1" s="125" t="s">
        <v>628</v>
      </c>
    </row>
    <row r="2" spans="1:5">
      <c r="A2" s="32">
        <v>65500</v>
      </c>
      <c r="B2" s="32">
        <v>101</v>
      </c>
      <c r="C2" s="32">
        <v>1</v>
      </c>
    </row>
  </sheetData>
  <hyperlinks>
    <hyperlink ref="E1" location="build_tasks!A1" display="Back To Build Tasks" xr:uid="{00000000-0004-0000-1300-000000000000}"/>
  </hyperlink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7C84-CBE5-E04B-A21F-2D624E6DF4C3}">
  <dimension ref="A1:I2"/>
  <sheetViews>
    <sheetView workbookViewId="0">
      <selection activeCell="G3" sqref="G3"/>
    </sheetView>
  </sheetViews>
  <sheetFormatPr baseColWidth="10" defaultRowHeight="15"/>
  <cols>
    <col min="2" max="2" width="12.33203125" customWidth="1"/>
    <col min="3" max="3" width="11" customWidth="1"/>
    <col min="7" max="7" width="14.83203125" customWidth="1"/>
    <col min="8" max="8" width="12.5" customWidth="1"/>
  </cols>
  <sheetData>
    <row r="1" spans="1:9">
      <c r="A1" t="s">
        <v>196</v>
      </c>
      <c r="B1" t="s">
        <v>202</v>
      </c>
      <c r="C1" t="s">
        <v>1018</v>
      </c>
      <c r="D1" t="s">
        <v>1019</v>
      </c>
      <c r="E1" t="s">
        <v>1020</v>
      </c>
      <c r="F1" t="s">
        <v>1021</v>
      </c>
      <c r="G1" t="s">
        <v>1022</v>
      </c>
      <c r="H1" t="s">
        <v>1023</v>
      </c>
      <c r="I1" t="s">
        <v>1024</v>
      </c>
    </row>
    <row r="2" spans="1:9">
      <c r="A2" t="s">
        <v>140</v>
      </c>
      <c r="C2" t="s">
        <v>16</v>
      </c>
      <c r="D2" t="s">
        <v>16</v>
      </c>
      <c r="E2" t="s">
        <v>16</v>
      </c>
      <c r="F2" t="s">
        <v>16</v>
      </c>
      <c r="G2" t="s">
        <v>949</v>
      </c>
      <c r="H2" t="s">
        <v>16</v>
      </c>
      <c r="I2" t="s">
        <v>16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81B6-3AD3-634F-9AF6-5FC646637C22}">
  <dimension ref="A1:C2"/>
  <sheetViews>
    <sheetView workbookViewId="0">
      <selection activeCell="B5" sqref="B5"/>
    </sheetView>
  </sheetViews>
  <sheetFormatPr baseColWidth="10" defaultRowHeight="15"/>
  <cols>
    <col min="2" max="2" width="12.33203125" customWidth="1"/>
    <col min="3" max="3" width="17.33203125" customWidth="1"/>
  </cols>
  <sheetData>
    <row r="1" spans="1:3">
      <c r="A1" t="s">
        <v>196</v>
      </c>
      <c r="B1" t="s">
        <v>202</v>
      </c>
      <c r="C1" t="s">
        <v>818</v>
      </c>
    </row>
    <row r="2" spans="1:3">
      <c r="A2" t="s">
        <v>16</v>
      </c>
      <c r="C2" t="s">
        <v>140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A28CDE-C11B-4746-9208-38F5FEEE437F}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E1"/>
  <sheetViews>
    <sheetView workbookViewId="0"/>
  </sheetViews>
  <sheetFormatPr baseColWidth="10" defaultRowHeight="15"/>
  <cols>
    <col min="1" max="1" width="23.33203125" customWidth="1"/>
    <col min="2" max="2" width="27.5" customWidth="1"/>
    <col min="3" max="3" width="38.5" customWidth="1"/>
    <col min="5" max="5" width="26.1640625" customWidth="1"/>
  </cols>
  <sheetData>
    <row r="1" spans="1:5">
      <c r="A1" t="s">
        <v>386</v>
      </c>
      <c r="B1" t="s">
        <v>553</v>
      </c>
      <c r="C1" t="s">
        <v>395</v>
      </c>
      <c r="E1" s="125" t="s">
        <v>628</v>
      </c>
    </row>
  </sheetData>
  <dataValidations count="2">
    <dataValidation type="whole" allowBlank="1" showInputMessage="1" showErrorMessage="1" prompt="POD ID_x000a_To be used only for Multi-POD set-up_x000a_POD 1 is not a valid option _x000a_" sqref="A2" xr:uid="{00000000-0002-0000-1400-000000000000}">
      <formula1>2</formula1>
      <formula2>10</formula2>
    </dataValidation>
    <dataValidation allowBlank="1" showInputMessage="1" showErrorMessage="1" prompt="TEP POOL RANGE_x000a_IPv4 Subnet/mask" sqref="B2" xr:uid="{00000000-0002-0000-1400-000001000000}"/>
  </dataValidations>
  <hyperlinks>
    <hyperlink ref="E1" location="build_tasks!A1" display="Back To Build Tasks" xr:uid="{00000000-0004-0000-1400-000000000000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2"/>
  <sheetViews>
    <sheetView workbookViewId="0">
      <selection activeCell="B25" sqref="B25"/>
    </sheetView>
  </sheetViews>
  <sheetFormatPr baseColWidth="10" defaultColWidth="8.83203125" defaultRowHeight="15"/>
  <cols>
    <col min="1" max="1" width="16" customWidth="1"/>
    <col min="2" max="2" width="45.1640625" customWidth="1"/>
    <col min="3" max="3" width="37.5" customWidth="1"/>
    <col min="4" max="4" width="44.33203125" customWidth="1"/>
  </cols>
  <sheetData>
    <row r="1" spans="1:4">
      <c r="A1" s="37" t="s">
        <v>8</v>
      </c>
      <c r="B1" s="2" t="s">
        <v>9</v>
      </c>
      <c r="C1" s="2" t="s">
        <v>11</v>
      </c>
      <c r="D1" s="2" t="s">
        <v>10</v>
      </c>
    </row>
    <row r="2" spans="1:4">
      <c r="A2" s="3"/>
      <c r="B2" s="39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F2"/>
  <sheetViews>
    <sheetView workbookViewId="0"/>
  </sheetViews>
  <sheetFormatPr baseColWidth="10" defaultRowHeight="15"/>
  <cols>
    <col min="1" max="1" width="41" customWidth="1"/>
    <col min="2" max="3" width="26.6640625" customWidth="1"/>
    <col min="4" max="4" width="20.6640625" customWidth="1"/>
    <col min="6" max="6" width="20.5" customWidth="1"/>
  </cols>
  <sheetData>
    <row r="1" spans="1:6">
      <c r="A1" s="104" t="s">
        <v>386</v>
      </c>
      <c r="B1" s="105" t="s">
        <v>566</v>
      </c>
      <c r="C1" s="105" t="s">
        <v>629</v>
      </c>
      <c r="D1" s="106" t="s">
        <v>395</v>
      </c>
      <c r="F1" s="125" t="s">
        <v>628</v>
      </c>
    </row>
    <row r="2" spans="1:6">
      <c r="A2" s="110"/>
      <c r="B2" s="111"/>
      <c r="C2" s="129">
        <f>fabric_initial_config!B3</f>
        <v>0</v>
      </c>
      <c r="D2" s="112"/>
    </row>
  </sheetData>
  <dataValidations count="3">
    <dataValidation type="whole" allowBlank="1" showInputMessage="1" showErrorMessage="1" prompt="POD ID _x000a_In a Multi-POD set-up all PODs must be configured (including POD 1)" sqref="A2" xr:uid="{00000000-0002-0000-1500-000000000000}">
      <formula1>1</formula1>
      <formula2>10</formula2>
    </dataValidation>
    <dataValidation allowBlank="1" showInputMessage="1" showErrorMessage="1" prompt="POD Dataplane TEP IP Address_x000a_Format is valid  IPv4 address" sqref="B2" xr:uid="{00000000-0002-0000-1500-000001000000}"/>
    <dataValidation allowBlank="1" showInputMessage="1" showErrorMessage="1" prompt="FAbric ID Value is copied from sheet fabric_initial_config" sqref="C2" xr:uid="{E2129CEB-6FE6-5F40-9B6E-24467C0231D5}"/>
  </dataValidations>
  <hyperlinks>
    <hyperlink ref="F1" location="build_tasks!A1" display="Back To Build Tasks" xr:uid="{00000000-0004-0000-15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J2"/>
  <sheetViews>
    <sheetView workbookViewId="0">
      <selection activeCell="F2" sqref="F2"/>
    </sheetView>
  </sheetViews>
  <sheetFormatPr baseColWidth="10" defaultRowHeight="15"/>
  <cols>
    <col min="1" max="1" width="32.1640625" customWidth="1"/>
    <col min="2" max="2" width="38.6640625" customWidth="1"/>
    <col min="3" max="3" width="26.1640625" customWidth="1"/>
    <col min="4" max="4" width="18.1640625" customWidth="1"/>
    <col min="5" max="5" width="14.6640625" customWidth="1"/>
    <col min="6" max="7" width="27.6640625" customWidth="1"/>
    <col min="8" max="8" width="8.1640625" customWidth="1"/>
    <col min="10" max="10" width="27.1640625" customWidth="1"/>
  </cols>
  <sheetData>
    <row r="1" spans="1:10">
      <c r="A1" s="107" t="s">
        <v>554</v>
      </c>
      <c r="B1" s="108" t="s">
        <v>647</v>
      </c>
      <c r="C1" s="108" t="s">
        <v>555</v>
      </c>
      <c r="D1" s="108" t="s">
        <v>556</v>
      </c>
      <c r="E1" s="108" t="s">
        <v>557</v>
      </c>
      <c r="F1" s="108" t="s">
        <v>558</v>
      </c>
      <c r="G1" s="108" t="s">
        <v>629</v>
      </c>
      <c r="H1" s="109" t="s">
        <v>395</v>
      </c>
      <c r="J1" s="125" t="s">
        <v>628</v>
      </c>
    </row>
    <row r="2" spans="1:10">
      <c r="A2" s="4"/>
      <c r="B2" s="4"/>
      <c r="C2" t="s">
        <v>562</v>
      </c>
      <c r="D2" t="s">
        <v>191</v>
      </c>
      <c r="G2" s="99">
        <f>fabric_initial_config!B3</f>
        <v>0</v>
      </c>
    </row>
  </sheetData>
  <dataValidations count="3">
    <dataValidation type="list" allowBlank="1" showInputMessage="1" showErrorMessage="1" sqref="C2" xr:uid="{00000000-0002-0000-1600-000000000000}">
      <formula1>"automatic_with_rr,automatic_with_full_mesh"</formula1>
    </dataValidation>
    <dataValidation allowBlank="1" showInputMessage="1" showErrorMessage="1" prompt="Fabric ID _x000a_Derived from the fabric_initial_config Tab" sqref="G2" xr:uid="{00000000-0002-0000-1600-000001000000}"/>
    <dataValidation allowBlank="1" showInputMessage="1" showErrorMessage="1" prompt="BGP Community Route-Target_x000a_Valid format is :  &lt;number&gt;:&lt;number&gt;_x000a_The &quot;extended:as2-nn4:&quot; prefix is pre-pended by the template" sqref="A2" xr:uid="{00000000-0002-0000-1600-000002000000}"/>
  </dataValidations>
  <hyperlinks>
    <hyperlink ref="J1" location="build_tasks!A1" display="Back To Build Tasks" xr:uid="{00000000-0004-0000-16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3000000}">
          <x14:formula1>
            <xm:f>data_validation!$H$2:$H$3</xm:f>
          </x14:formula1>
          <xm:sqref>D2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F2"/>
  <sheetViews>
    <sheetView workbookViewId="0">
      <selection activeCell="C2" sqref="C2"/>
    </sheetView>
  </sheetViews>
  <sheetFormatPr baseColWidth="10" defaultRowHeight="15"/>
  <cols>
    <col min="1" max="1" width="40.83203125" customWidth="1"/>
    <col min="2" max="3" width="35.83203125" customWidth="1"/>
    <col min="4" max="4" width="33.1640625" customWidth="1"/>
    <col min="6" max="6" width="19.6640625" customWidth="1"/>
  </cols>
  <sheetData>
    <row r="1" spans="1:6">
      <c r="A1" s="108" t="s">
        <v>558</v>
      </c>
      <c r="B1" s="108" t="s">
        <v>565</v>
      </c>
      <c r="C1" s="108" t="s">
        <v>629</v>
      </c>
      <c r="D1" s="108" t="s">
        <v>395</v>
      </c>
      <c r="F1" s="125" t="s">
        <v>628</v>
      </c>
    </row>
    <row r="2" spans="1:6">
      <c r="A2" s="113"/>
      <c r="B2" s="113"/>
      <c r="C2" s="134">
        <f>fabric_initial_config!B3</f>
        <v>0</v>
      </c>
      <c r="D2" s="113"/>
    </row>
  </sheetData>
  <dataValidations count="1">
    <dataValidation allowBlank="1" showInputMessage="1" showErrorMessage="1" prompt="FAbric ID VAmue is copied from fabric_initial_config sheet" sqref="C2" xr:uid="{5763FEAE-BD2D-F64F-B41F-58F33DE5891F}"/>
  </dataValidations>
  <hyperlinks>
    <hyperlink ref="F1" location="build_tasks!A1" display="Back To Build Tasks" xr:uid="{00000000-0004-0000-17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0000000}">
          <x14:formula1>
            <xm:f>fabric_conn_prof!$F:$F</xm:f>
          </x14:formula1>
          <xm:sqref>A2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0">
    <tabColor theme="4" tint="0.39997558519241921"/>
  </sheetPr>
  <dimension ref="A1:E3"/>
  <sheetViews>
    <sheetView workbookViewId="0">
      <selection activeCell="J32" sqref="J32"/>
    </sheetView>
  </sheetViews>
  <sheetFormatPr baseColWidth="10" defaultColWidth="8.83203125" defaultRowHeight="15"/>
  <cols>
    <col min="1" max="1" width="31" style="4" customWidth="1"/>
    <col min="2" max="2" width="20.33203125" style="4" customWidth="1"/>
    <col min="3" max="3" width="26" customWidth="1"/>
    <col min="5" max="5" width="24.33203125" customWidth="1"/>
    <col min="6" max="6" width="25.33203125" customWidth="1"/>
  </cols>
  <sheetData>
    <row r="1" spans="1:5">
      <c r="A1" s="56" t="s">
        <v>196</v>
      </c>
      <c r="B1" s="56" t="s">
        <v>214</v>
      </c>
      <c r="C1" s="56" t="s">
        <v>395</v>
      </c>
      <c r="E1" s="118" t="s">
        <v>628</v>
      </c>
    </row>
    <row r="2" spans="1:5">
      <c r="A2" s="56" t="s">
        <v>1060</v>
      </c>
      <c r="B2" s="62" t="s">
        <v>180</v>
      </c>
      <c r="C2" s="147"/>
    </row>
    <row r="3" spans="1:5">
      <c r="A3" s="56" t="s">
        <v>1061</v>
      </c>
      <c r="B3" s="62" t="s">
        <v>181</v>
      </c>
      <c r="C3" s="71"/>
    </row>
  </sheetData>
  <dataValidations count="2">
    <dataValidation type="textLength" allowBlank="1" showInputMessage="1" showErrorMessage="1" prompt="Vlan Pool Name" sqref="A2:A3" xr:uid="{00000000-0002-0000-1800-000000000000}">
      <formula1>1</formula1>
      <formula2>64</formula2>
    </dataValidation>
    <dataValidation type="list" allowBlank="1" showInputMessage="1" showErrorMessage="1" prompt="Pool allocation mode" sqref="B2:B3" xr:uid="{00000000-0002-0000-1800-000001000000}">
      <formula1>"static,dynamic"</formula1>
    </dataValidation>
  </dataValidations>
  <hyperlinks>
    <hyperlink ref="E1" location="build_tasks!A1" display="Back To Build Tasks" xr:uid="{00000000-0004-0000-18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 tint="0.39997558519241921"/>
  </sheetPr>
  <dimension ref="A1:I4"/>
  <sheetViews>
    <sheetView workbookViewId="0"/>
  </sheetViews>
  <sheetFormatPr baseColWidth="10" defaultRowHeight="15"/>
  <cols>
    <col min="1" max="2" width="23.6640625" customWidth="1"/>
    <col min="3" max="3" width="15.6640625" customWidth="1"/>
    <col min="4" max="4" width="11.33203125" customWidth="1"/>
    <col min="5" max="5" width="24.6640625" customWidth="1"/>
    <col min="6" max="6" width="21" customWidth="1"/>
    <col min="10" max="10" width="19.1640625" customWidth="1"/>
  </cols>
  <sheetData>
    <row r="1" spans="1:9">
      <c r="A1" t="s">
        <v>215</v>
      </c>
      <c r="B1" t="s">
        <v>646</v>
      </c>
      <c r="C1" t="s">
        <v>207</v>
      </c>
      <c r="D1" t="s">
        <v>208</v>
      </c>
      <c r="E1" t="s">
        <v>214</v>
      </c>
      <c r="F1" t="s">
        <v>276</v>
      </c>
      <c r="G1" t="s">
        <v>395</v>
      </c>
      <c r="I1" s="118" t="s">
        <v>628</v>
      </c>
    </row>
    <row r="2" spans="1:9">
      <c r="A2" t="s">
        <v>1060</v>
      </c>
      <c r="B2" s="120" t="str">
        <f>VLOOKUP(vlan_encap_blok[[#This Row],[vlan_pool]],vlan_pool[#All],2,FALSE)</f>
        <v>static</v>
      </c>
      <c r="C2">
        <v>100</v>
      </c>
      <c r="D2">
        <v>200</v>
      </c>
      <c r="E2" t="s">
        <v>1062</v>
      </c>
      <c r="F2" t="s">
        <v>582</v>
      </c>
      <c r="G2" s="147"/>
    </row>
    <row r="3" spans="1:9">
      <c r="A3" t="s">
        <v>1060</v>
      </c>
      <c r="B3" s="168" t="str">
        <f>VLOOKUP(vlan_encap_blok[[#This Row],[vlan_pool]],vlan_pool[#All],2,FALSE)</f>
        <v>static</v>
      </c>
      <c r="C3">
        <v>300</v>
      </c>
      <c r="D3">
        <v>400</v>
      </c>
      <c r="E3" t="s">
        <v>1062</v>
      </c>
      <c r="F3" t="s">
        <v>582</v>
      </c>
    </row>
    <row r="4" spans="1:9">
      <c r="A4" t="s">
        <v>1061</v>
      </c>
      <c r="B4" s="168" t="str">
        <f>VLOOKUP(vlan_encap_blok[[#This Row],[vlan_pool]],vlan_pool[#All],2,FALSE)</f>
        <v>dynamic</v>
      </c>
      <c r="C4">
        <v>10</v>
      </c>
      <c r="D4">
        <v>30</v>
      </c>
      <c r="E4" t="s">
        <v>1062</v>
      </c>
      <c r="F4" t="s">
        <v>582</v>
      </c>
    </row>
  </sheetData>
  <dataValidations count="5">
    <dataValidation type="list" allowBlank="1" showInputMessage="1" showErrorMessage="1" prompt="Encapsulation Block allocation mode." sqref="E2:E4" xr:uid="{00000000-0002-0000-1900-000000000000}">
      <formula1>"static,dynamic,inherit"</formula1>
    </dataValidation>
    <dataValidation type="whole" allowBlank="1" showInputMessage="1" showErrorMessage="1" prompt="Encap Block Range Stop VLAN" sqref="D2:D4" xr:uid="{00000000-0002-0000-1900-000001000000}">
      <formula1>1</formula1>
      <formula2>4094</formula2>
    </dataValidation>
    <dataValidation type="whole" allowBlank="1" showInputMessage="1" showErrorMessage="1" prompt="Encap Block Range Start VLAN" sqref="C2:C4" xr:uid="{00000000-0002-0000-1900-000002000000}">
      <formula1>1</formula1>
      <formula2>4094</formula2>
    </dataValidation>
    <dataValidation type="list" allowBlank="1" showInputMessage="1" showErrorMessage="1" prompt="Encapsulation Block Role_x000a_Only use Internal when used with AVE_x000a_!! Role attribute not supported prio to release 3.2" sqref="F2:F4" xr:uid="{00000000-0002-0000-1900-000003000000}">
      <formula1>"external,internal"</formula1>
    </dataValidation>
    <dataValidation type="list" allowBlank="1" showInputMessage="1" showErrorMessage="1" prompt="Allocation Mode of the parent pool._x000a_It is mandatory and derived from the parent VLAN Pool defined in vlan_pool tab" sqref="B2:B4" xr:uid="{00000000-0002-0000-1900-000004000000}">
      <formula1>"static,dynamic"</formula1>
    </dataValidation>
  </dataValidations>
  <hyperlinks>
    <hyperlink ref="I1" location="build_tasks!A1" display="Back To Build Tasks" xr:uid="{00000000-0004-0000-1900-000000000000}"/>
  </hyperlinks>
  <pageMargins left="0.7" right="0.7" top="0.75" bottom="0.75" header="0.3" footer="0.3"/>
  <ignoredErrors>
    <ignoredError sqref="B2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 xr:uid="{00000000-0002-0000-1900-000005000000}">
          <x14:formula1>
            <xm:f>vlan_pool!$A:$A</xm:f>
          </x14:formula1>
          <xm:sqref>A2:A4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 tint="0.39997558519241921"/>
  </sheetPr>
  <dimension ref="A1:F7"/>
  <sheetViews>
    <sheetView workbookViewId="0">
      <selection activeCell="A5" sqref="A5"/>
    </sheetView>
  </sheetViews>
  <sheetFormatPr baseColWidth="10" defaultRowHeight="15"/>
  <cols>
    <col min="1" max="1" width="26.33203125" customWidth="1"/>
    <col min="2" max="2" width="21.1640625" customWidth="1"/>
    <col min="3" max="3" width="17.1640625" customWidth="1"/>
    <col min="6" max="6" width="20.6640625" customWidth="1"/>
  </cols>
  <sheetData>
    <row r="1" spans="1:6">
      <c r="A1" t="s">
        <v>196</v>
      </c>
      <c r="B1" t="s">
        <v>197</v>
      </c>
      <c r="C1" t="s">
        <v>215</v>
      </c>
      <c r="D1" t="s">
        <v>395</v>
      </c>
      <c r="F1" s="118" t="s">
        <v>628</v>
      </c>
    </row>
    <row r="2" spans="1:6">
      <c r="A2" t="s">
        <v>1060</v>
      </c>
      <c r="B2" t="s">
        <v>183</v>
      </c>
      <c r="C2" t="s">
        <v>1060</v>
      </c>
      <c r="D2" s="147"/>
    </row>
    <row r="3" spans="1:6">
      <c r="A3" t="s">
        <v>1063</v>
      </c>
      <c r="B3" t="s">
        <v>183</v>
      </c>
      <c r="C3" t="s">
        <v>1060</v>
      </c>
    </row>
    <row r="4" spans="1:6">
      <c r="A4" t="s">
        <v>1064</v>
      </c>
      <c r="B4" t="s">
        <v>183</v>
      </c>
      <c r="C4" t="s">
        <v>1061</v>
      </c>
    </row>
    <row r="5" spans="1:6">
      <c r="A5" t="s">
        <v>1065</v>
      </c>
      <c r="B5" t="s">
        <v>252</v>
      </c>
      <c r="C5" t="s">
        <v>1060</v>
      </c>
    </row>
    <row r="6" spans="1:6">
      <c r="A6" t="s">
        <v>1066</v>
      </c>
      <c r="B6" t="s">
        <v>253</v>
      </c>
      <c r="C6" t="s">
        <v>1060</v>
      </c>
    </row>
    <row r="7" spans="1:6">
      <c r="A7" t="s">
        <v>1067</v>
      </c>
      <c r="B7" t="s">
        <v>1068</v>
      </c>
      <c r="C7" t="s">
        <v>1061</v>
      </c>
    </row>
  </sheetData>
  <dataValidations count="1">
    <dataValidation type="list" allowBlank="1" showInputMessage="1" showErrorMessage="1" prompt="Domain Type" sqref="B2:B7" xr:uid="{00000000-0002-0000-1A00-000000000000}">
      <formula1>"physical,external_l3,external_l2,vmm_vmware"</formula1>
    </dataValidation>
  </dataValidations>
  <hyperlinks>
    <hyperlink ref="F1" location="build_tasks!A1" display="Back To Build Tasks" xr:uid="{00000000-0004-0000-1A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Associated Vlan Pool Name" xr:uid="{00000000-0002-0000-1A00-000001000000}">
          <x14:formula1>
            <xm:f>vlan_pool!$A:$A</xm:f>
          </x14:formula1>
          <xm:sqref>C2:C7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4" tint="0.39997558519241921"/>
  </sheetPr>
  <dimension ref="A1:H2"/>
  <sheetViews>
    <sheetView workbookViewId="0">
      <selection activeCell="A2" sqref="A2:F2"/>
    </sheetView>
  </sheetViews>
  <sheetFormatPr baseColWidth="10" defaultColWidth="8.83203125" defaultRowHeight="15"/>
  <cols>
    <col min="1" max="1" width="20.1640625" bestFit="1" customWidth="1"/>
    <col min="2" max="2" width="21.83203125" customWidth="1"/>
    <col min="3" max="3" width="24.83203125" customWidth="1"/>
    <col min="4" max="4" width="26.33203125" customWidth="1"/>
    <col min="5" max="5" width="25.83203125" customWidth="1"/>
    <col min="6" max="6" width="23.83203125" customWidth="1"/>
    <col min="7" max="7" width="21.1640625" customWidth="1"/>
  </cols>
  <sheetData>
    <row r="1" spans="1:8">
      <c r="A1" t="s">
        <v>196</v>
      </c>
      <c r="B1" t="s">
        <v>266</v>
      </c>
      <c r="C1" t="s">
        <v>268</v>
      </c>
      <c r="D1" t="s">
        <v>267</v>
      </c>
      <c r="E1" t="s">
        <v>269</v>
      </c>
      <c r="F1" t="s">
        <v>270</v>
      </c>
      <c r="G1" t="s">
        <v>271</v>
      </c>
      <c r="H1" t="s">
        <v>395</v>
      </c>
    </row>
    <row r="2" spans="1:8">
      <c r="A2" t="s">
        <v>1067</v>
      </c>
      <c r="B2" s="5" t="s">
        <v>1069</v>
      </c>
      <c r="C2" s="5" t="s">
        <v>1070</v>
      </c>
      <c r="D2" s="5" t="s">
        <v>1071</v>
      </c>
      <c r="E2" s="5" t="s">
        <v>1070</v>
      </c>
      <c r="F2" s="5" t="s">
        <v>1072</v>
      </c>
      <c r="G2" s="5"/>
      <c r="H2" s="147"/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3"/>
  <sheetViews>
    <sheetView workbookViewId="0">
      <selection activeCell="A2" sqref="A2:C3"/>
    </sheetView>
  </sheetViews>
  <sheetFormatPr baseColWidth="10" defaultRowHeight="15"/>
  <cols>
    <col min="1" max="1" width="29.83203125" customWidth="1"/>
    <col min="2" max="2" width="27.5" customWidth="1"/>
    <col min="3" max="3" width="17.5" customWidth="1"/>
    <col min="4" max="4" width="22.1640625" customWidth="1"/>
    <col min="7" max="7" width="14" customWidth="1"/>
  </cols>
  <sheetData>
    <row r="1" spans="1:7">
      <c r="A1" t="s">
        <v>196</v>
      </c>
      <c r="B1" t="s">
        <v>202</v>
      </c>
      <c r="C1" t="s">
        <v>240</v>
      </c>
      <c r="D1" t="s">
        <v>424</v>
      </c>
      <c r="E1" t="s">
        <v>395</v>
      </c>
      <c r="G1" s="118" t="s">
        <v>628</v>
      </c>
    </row>
    <row r="2" spans="1:7">
      <c r="A2" t="s">
        <v>1060</v>
      </c>
      <c r="D2" s="120" t="str">
        <f>IF(aaep[enable_infra_vlan]="yes",fabric_initial_config!$B$6,"")</f>
        <v/>
      </c>
      <c r="E2" s="147"/>
    </row>
    <row r="3" spans="1:7">
      <c r="A3" t="s">
        <v>1063</v>
      </c>
      <c r="C3" t="s">
        <v>190</v>
      </c>
      <c r="D3" s="168">
        <f>IF(aaep[enable_infra_vlan]="yes",fabric_initial_config!$B$6,"")</f>
        <v>4</v>
      </c>
    </row>
  </sheetData>
  <dataValidations count="2">
    <dataValidation type="list" allowBlank="1" showInputMessage="1" showErrorMessage="1" prompt="Extend or not the infra VLAN to ports linked to this AAEP" sqref="C2:C3" xr:uid="{00000000-0002-0000-1C00-000000000000}">
      <formula1>"yes,no"</formula1>
    </dataValidation>
    <dataValidation type="textLength" allowBlank="1" showInputMessage="1" showErrorMessage="1" prompt="AAEP Name" sqref="A2:A3" xr:uid="{00000000-0002-0000-1C00-000001000000}">
      <formula1>1</formula1>
      <formula2>64</formula2>
    </dataValidation>
  </dataValidations>
  <hyperlinks>
    <hyperlink ref="G1" location="build_tasks!A1" display="Back To Build Tasks" xr:uid="{00000000-0004-0000-1C00-000000000000}"/>
  </hyperlink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5"/>
  <sheetViews>
    <sheetView workbookViewId="0">
      <selection activeCell="B5" sqref="B5"/>
    </sheetView>
  </sheetViews>
  <sheetFormatPr baseColWidth="10" defaultRowHeight="15"/>
  <cols>
    <col min="1" max="1" width="19.83203125" bestFit="1" customWidth="1"/>
    <col min="2" max="2" width="25.5" customWidth="1"/>
    <col min="3" max="3" width="13.83203125" bestFit="1" customWidth="1"/>
    <col min="6" max="6" width="16.83203125" customWidth="1"/>
  </cols>
  <sheetData>
    <row r="1" spans="1:6">
      <c r="A1" t="s">
        <v>586</v>
      </c>
      <c r="B1" t="s">
        <v>587</v>
      </c>
      <c r="C1" t="s">
        <v>588</v>
      </c>
      <c r="D1" t="s">
        <v>395</v>
      </c>
      <c r="F1" s="118" t="s">
        <v>628</v>
      </c>
    </row>
    <row r="2" spans="1:6">
      <c r="A2" t="s">
        <v>1060</v>
      </c>
      <c r="B2" t="s">
        <v>1060</v>
      </c>
      <c r="C2" s="99" t="str">
        <f>VLOOKUP(aaep_domain[domain_name],domain[#All],2,FALSE)</f>
        <v>physical</v>
      </c>
    </row>
    <row r="3" spans="1:6">
      <c r="A3" t="s">
        <v>1060</v>
      </c>
      <c r="B3" t="s">
        <v>1065</v>
      </c>
      <c r="C3" s="99" t="str">
        <f>VLOOKUP(aaep_domain[domain_name],domain[#All],2,FALSE)</f>
        <v>external_l3</v>
      </c>
    </row>
    <row r="4" spans="1:6">
      <c r="A4" t="s">
        <v>1063</v>
      </c>
      <c r="B4" t="s">
        <v>1063</v>
      </c>
      <c r="C4" s="99" t="str">
        <f>VLOOKUP(aaep_domain[domain_name],domain[#All],2,FALSE)</f>
        <v>physical</v>
      </c>
    </row>
    <row r="5" spans="1:6">
      <c r="A5" t="s">
        <v>1063</v>
      </c>
      <c r="B5" t="s">
        <v>1065</v>
      </c>
      <c r="C5" s="99" t="str">
        <f>VLOOKUP(aaep_domain[domain_name],domain[#All],2,FALSE)</f>
        <v>external_l3</v>
      </c>
    </row>
  </sheetData>
  <hyperlinks>
    <hyperlink ref="F1" location="build_tasks!A1" display="Back To Build Tasks" xr:uid="{00000000-0004-0000-1D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1000000}">
          <x14:formula1>
            <xm:f>aaep!$A:$A</xm:f>
          </x14:formula1>
          <xm:sqref>A2:A5</xm:sqref>
        </x14:dataValidation>
        <x14:dataValidation type="list" allowBlank="1" showInputMessage="1" showErrorMessage="1" xr:uid="{00000000-0002-0000-1D00-000000000000}">
          <x14:formula1>
            <xm:f>domain!$A:$A</xm:f>
          </x14:formula1>
          <xm:sqref>B2:B5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AD02-7108-C94D-9D90-01BFEF96C933}">
  <dimension ref="A1:D3"/>
  <sheetViews>
    <sheetView workbookViewId="0">
      <selection activeCell="A2" sqref="A2:C3"/>
    </sheetView>
  </sheetViews>
  <sheetFormatPr baseColWidth="10" defaultRowHeight="15"/>
  <cols>
    <col min="1" max="2" width="27.5" customWidth="1"/>
    <col min="3" max="3" width="19.83203125" customWidth="1"/>
  </cols>
  <sheetData>
    <row r="1" spans="1:4">
      <c r="A1" t="s">
        <v>196</v>
      </c>
      <c r="B1" t="s">
        <v>202</v>
      </c>
      <c r="C1" t="s">
        <v>964</v>
      </c>
      <c r="D1" t="s">
        <v>395</v>
      </c>
    </row>
    <row r="2" spans="1:4">
      <c r="A2" t="s">
        <v>1073</v>
      </c>
      <c r="C2" t="s">
        <v>132</v>
      </c>
    </row>
    <row r="3" spans="1:4">
      <c r="A3" t="s">
        <v>1074</v>
      </c>
      <c r="C3" t="s">
        <v>18</v>
      </c>
    </row>
  </sheetData>
  <dataValidations count="1">
    <dataValidation type="list" allowBlank="1" showInputMessage="1" showErrorMessage="1" sqref="C2:C3" xr:uid="{7A1A62F2-E9E0-574C-83FA-82030EAB2D2E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9"/>
  <sheetViews>
    <sheetView topLeftCell="A39" workbookViewId="0">
      <selection activeCell="A47" sqref="A47"/>
    </sheetView>
  </sheetViews>
  <sheetFormatPr baseColWidth="10" defaultRowHeight="15"/>
  <cols>
    <col min="1" max="1" width="97" bestFit="1" customWidth="1"/>
    <col min="2" max="2" width="60.6640625" customWidth="1"/>
    <col min="3" max="3" width="54.6640625" customWidth="1"/>
  </cols>
  <sheetData>
    <row r="1" spans="1:2">
      <c r="A1" s="180" t="s">
        <v>683</v>
      </c>
      <c r="B1" s="181" t="s">
        <v>714</v>
      </c>
    </row>
    <row r="2" spans="1:2">
      <c r="A2" s="180"/>
      <c r="B2" s="181"/>
    </row>
    <row r="3" spans="1:2">
      <c r="A3" t="s">
        <v>679</v>
      </c>
      <c r="B3" t="s">
        <v>19</v>
      </c>
    </row>
    <row r="4" spans="1:2">
      <c r="A4" t="s">
        <v>699</v>
      </c>
      <c r="B4" t="s">
        <v>19</v>
      </c>
    </row>
    <row r="5" spans="1:2">
      <c r="A5" t="s">
        <v>700</v>
      </c>
      <c r="B5" t="s">
        <v>19</v>
      </c>
    </row>
    <row r="6" spans="1:2">
      <c r="A6" t="s">
        <v>701</v>
      </c>
      <c r="B6" t="s">
        <v>19</v>
      </c>
    </row>
    <row r="7" spans="1:2">
      <c r="A7" s="180" t="s">
        <v>680</v>
      </c>
    </row>
    <row r="8" spans="1:2">
      <c r="A8" s="180"/>
    </row>
    <row r="9" spans="1:2">
      <c r="A9" t="s">
        <v>719</v>
      </c>
      <c r="B9" t="s">
        <v>190</v>
      </c>
    </row>
    <row r="10" spans="1:2">
      <c r="A10" t="s">
        <v>720</v>
      </c>
    </row>
    <row r="11" spans="1:2">
      <c r="A11" t="s">
        <v>721</v>
      </c>
      <c r="B11" t="s">
        <v>191</v>
      </c>
    </row>
    <row r="12" spans="1:2">
      <c r="A12" t="s">
        <v>722</v>
      </c>
    </row>
    <row r="13" spans="1:2">
      <c r="A13" t="s">
        <v>723</v>
      </c>
    </row>
    <row r="14" spans="1:2">
      <c r="A14" t="s">
        <v>662</v>
      </c>
      <c r="B14" t="s">
        <v>190</v>
      </c>
    </row>
    <row r="15" spans="1:2">
      <c r="A15" t="s">
        <v>724</v>
      </c>
      <c r="B15" t="s">
        <v>190</v>
      </c>
    </row>
    <row r="16" spans="1:2">
      <c r="A16" t="s">
        <v>404</v>
      </c>
      <c r="B16" t="s">
        <v>190</v>
      </c>
    </row>
    <row r="17" spans="1:2">
      <c r="A17" t="s">
        <v>406</v>
      </c>
      <c r="B17" t="s">
        <v>190</v>
      </c>
    </row>
    <row r="18" spans="1:2">
      <c r="A18" t="s">
        <v>703</v>
      </c>
    </row>
    <row r="19" spans="1:2">
      <c r="A19" t="s">
        <v>704</v>
      </c>
      <c r="B19" t="s">
        <v>190</v>
      </c>
    </row>
    <row r="20" spans="1:2">
      <c r="A20" t="s">
        <v>709</v>
      </c>
      <c r="B20" t="s">
        <v>190</v>
      </c>
    </row>
    <row r="21" spans="1:2">
      <c r="A21" t="s">
        <v>710</v>
      </c>
      <c r="B21" t="s">
        <v>191</v>
      </c>
    </row>
    <row r="22" spans="1:2">
      <c r="A22" t="s">
        <v>711</v>
      </c>
      <c r="B22" t="s">
        <v>191</v>
      </c>
    </row>
    <row r="23" spans="1:2">
      <c r="A23" t="s">
        <v>664</v>
      </c>
      <c r="B23" t="s">
        <v>190</v>
      </c>
    </row>
    <row r="24" spans="1:2">
      <c r="A24" t="s">
        <v>665</v>
      </c>
      <c r="B24" t="s">
        <v>191</v>
      </c>
    </row>
    <row r="25" spans="1:2">
      <c r="A25" t="s">
        <v>663</v>
      </c>
      <c r="B25" t="s">
        <v>190</v>
      </c>
    </row>
    <row r="26" spans="1:2">
      <c r="A26" t="s">
        <v>666</v>
      </c>
      <c r="B26" t="s">
        <v>190</v>
      </c>
    </row>
    <row r="28" spans="1:2">
      <c r="A28" t="s">
        <v>725</v>
      </c>
      <c r="B28" t="s">
        <v>190</v>
      </c>
    </row>
    <row r="29" spans="1:2">
      <c r="A29" t="s">
        <v>726</v>
      </c>
      <c r="B29" t="s">
        <v>191</v>
      </c>
    </row>
    <row r="30" spans="1:2">
      <c r="A30" t="s">
        <v>727</v>
      </c>
      <c r="B30" t="s">
        <v>190</v>
      </c>
    </row>
    <row r="31" spans="1:2">
      <c r="A31" t="s">
        <v>667</v>
      </c>
      <c r="B31" t="s">
        <v>190</v>
      </c>
    </row>
    <row r="32" spans="1:2">
      <c r="A32" t="s">
        <v>668</v>
      </c>
      <c r="B32" t="s">
        <v>191</v>
      </c>
    </row>
    <row r="33" spans="1:2">
      <c r="A33" t="s">
        <v>728</v>
      </c>
      <c r="B33" t="s">
        <v>191</v>
      </c>
    </row>
    <row r="34" spans="1:2">
      <c r="A34" t="s">
        <v>705</v>
      </c>
      <c r="B34" t="s">
        <v>190</v>
      </c>
    </row>
    <row r="35" spans="1:2">
      <c r="A35" t="s">
        <v>669</v>
      </c>
      <c r="B35" t="s">
        <v>190</v>
      </c>
    </row>
    <row r="36" spans="1:2">
      <c r="A36" t="s">
        <v>684</v>
      </c>
      <c r="B36" t="s">
        <v>191</v>
      </c>
    </row>
    <row r="37" spans="1:2">
      <c r="A37" t="s">
        <v>706</v>
      </c>
      <c r="B37" t="s">
        <v>191</v>
      </c>
    </row>
    <row r="38" spans="1:2">
      <c r="A38" t="s">
        <v>715</v>
      </c>
      <c r="B38" t="s">
        <v>191</v>
      </c>
    </row>
    <row r="39" spans="1:2">
      <c r="A39" t="s">
        <v>685</v>
      </c>
      <c r="B39" t="s">
        <v>191</v>
      </c>
    </row>
    <row r="40" spans="1:2">
      <c r="A40" t="s">
        <v>702</v>
      </c>
      <c r="B40" t="s">
        <v>191</v>
      </c>
    </row>
    <row r="41" spans="1:2">
      <c r="A41" s="71" t="s">
        <v>686</v>
      </c>
      <c r="B41" t="s">
        <v>191</v>
      </c>
    </row>
    <row r="42" spans="1:2">
      <c r="A42" s="71" t="s">
        <v>687</v>
      </c>
      <c r="B42" t="s">
        <v>191</v>
      </c>
    </row>
    <row r="43" spans="1:2">
      <c r="A43" s="71" t="s">
        <v>688</v>
      </c>
      <c r="B43" t="s">
        <v>191</v>
      </c>
    </row>
    <row r="44" spans="1:2">
      <c r="A44" s="71" t="s">
        <v>689</v>
      </c>
      <c r="B44" t="s">
        <v>191</v>
      </c>
    </row>
    <row r="45" spans="1:2">
      <c r="A45" t="s">
        <v>670</v>
      </c>
      <c r="B45" t="s">
        <v>191</v>
      </c>
    </row>
    <row r="46" spans="1:2">
      <c r="A46" t="s">
        <v>671</v>
      </c>
      <c r="B46" t="s">
        <v>190</v>
      </c>
    </row>
    <row r="47" spans="1:2">
      <c r="A47" t="s">
        <v>672</v>
      </c>
      <c r="B47" t="s">
        <v>190</v>
      </c>
    </row>
    <row r="48" spans="1:2">
      <c r="A48" t="s">
        <v>673</v>
      </c>
      <c r="B48" t="s">
        <v>190</v>
      </c>
    </row>
    <row r="49" spans="1:2">
      <c r="A49" s="139" t="s">
        <v>681</v>
      </c>
      <c r="B49" t="s">
        <v>716</v>
      </c>
    </row>
    <row r="50" spans="1:2">
      <c r="A50" t="s">
        <v>682</v>
      </c>
      <c r="B50" t="s">
        <v>190</v>
      </c>
    </row>
    <row r="51" spans="1:2">
      <c r="A51" t="s">
        <v>590</v>
      </c>
      <c r="B51" t="s">
        <v>190</v>
      </c>
    </row>
    <row r="52" spans="1:2">
      <c r="A52" t="s">
        <v>674</v>
      </c>
      <c r="B52" t="s">
        <v>190</v>
      </c>
    </row>
    <row r="53" spans="1:2">
      <c r="A53" t="s">
        <v>717</v>
      </c>
      <c r="B53" t="s">
        <v>190</v>
      </c>
    </row>
    <row r="54" spans="1:2">
      <c r="A54" t="s">
        <v>675</v>
      </c>
      <c r="B54" t="s">
        <v>190</v>
      </c>
    </row>
    <row r="55" spans="1:2">
      <c r="A55" t="s">
        <v>676</v>
      </c>
      <c r="B55" t="s">
        <v>190</v>
      </c>
    </row>
    <row r="56" spans="1:2">
      <c r="A56" t="s">
        <v>677</v>
      </c>
      <c r="B56" t="s">
        <v>190</v>
      </c>
    </row>
    <row r="57" spans="1:2">
      <c r="A57" s="180" t="s">
        <v>678</v>
      </c>
    </row>
    <row r="58" spans="1:2">
      <c r="A58" s="180"/>
    </row>
    <row r="59" spans="1:2">
      <c r="A59" t="s">
        <v>690</v>
      </c>
      <c r="B59" t="s">
        <v>190</v>
      </c>
    </row>
    <row r="60" spans="1:2">
      <c r="A60" t="s">
        <v>691</v>
      </c>
      <c r="B60" t="s">
        <v>190</v>
      </c>
    </row>
    <row r="61" spans="1:2">
      <c r="A61" t="s">
        <v>692</v>
      </c>
      <c r="B61" t="s">
        <v>190</v>
      </c>
    </row>
    <row r="62" spans="1:2">
      <c r="A62" t="s">
        <v>693</v>
      </c>
      <c r="B62" t="s">
        <v>190</v>
      </c>
    </row>
    <row r="63" spans="1:2">
      <c r="A63" t="s">
        <v>336</v>
      </c>
      <c r="B63" t="s">
        <v>190</v>
      </c>
    </row>
    <row r="64" spans="1:2">
      <c r="A64" t="s">
        <v>338</v>
      </c>
      <c r="B64" t="s">
        <v>190</v>
      </c>
    </row>
    <row r="65" spans="1:2">
      <c r="A65" t="s">
        <v>341</v>
      </c>
      <c r="B65" t="s">
        <v>190</v>
      </c>
    </row>
    <row r="66" spans="1:2">
      <c r="A66" t="s">
        <v>344</v>
      </c>
      <c r="B66" t="s">
        <v>190</v>
      </c>
    </row>
    <row r="67" spans="1:2">
      <c r="A67" t="s">
        <v>718</v>
      </c>
      <c r="B67" t="s">
        <v>191</v>
      </c>
    </row>
    <row r="68" spans="1:2">
      <c r="A68" t="s">
        <v>729</v>
      </c>
      <c r="B68" t="s">
        <v>190</v>
      </c>
    </row>
    <row r="69" spans="1:2">
      <c r="A69" t="s">
        <v>694</v>
      </c>
      <c r="B69" t="s">
        <v>190</v>
      </c>
    </row>
    <row r="70" spans="1:2">
      <c r="A70" t="s">
        <v>695</v>
      </c>
      <c r="B70" t="s">
        <v>190</v>
      </c>
    </row>
    <row r="71" spans="1:2">
      <c r="A71" t="s">
        <v>627</v>
      </c>
      <c r="B71" t="s">
        <v>190</v>
      </c>
    </row>
    <row r="72" spans="1:2">
      <c r="A72" t="s">
        <v>696</v>
      </c>
      <c r="B72" t="s">
        <v>190</v>
      </c>
    </row>
    <row r="73" spans="1:2">
      <c r="A73" t="s">
        <v>697</v>
      </c>
      <c r="B73" t="s">
        <v>190</v>
      </c>
    </row>
    <row r="74" spans="1:2">
      <c r="A74" t="s">
        <v>708</v>
      </c>
      <c r="B74" t="s">
        <v>190</v>
      </c>
    </row>
    <row r="75" spans="1:2">
      <c r="A75" t="s">
        <v>707</v>
      </c>
      <c r="B75" t="s">
        <v>190</v>
      </c>
    </row>
    <row r="76" spans="1:2">
      <c r="A76" t="s">
        <v>698</v>
      </c>
      <c r="B76" t="s">
        <v>190</v>
      </c>
    </row>
    <row r="77" spans="1:2">
      <c r="A77" s="140" t="s">
        <v>383</v>
      </c>
      <c r="B77" t="s">
        <v>190</v>
      </c>
    </row>
    <row r="78" spans="1:2">
      <c r="A78" s="140" t="s">
        <v>730</v>
      </c>
      <c r="B78" t="s">
        <v>190</v>
      </c>
    </row>
    <row r="79" spans="1:2">
      <c r="A79" t="s">
        <v>734</v>
      </c>
      <c r="B79" t="s">
        <v>191</v>
      </c>
    </row>
  </sheetData>
  <autoFilter ref="A1:B79" xr:uid="{00000000-0009-0000-0000-000003000000}"/>
  <mergeCells count="4">
    <mergeCell ref="A57:A58"/>
    <mergeCell ref="A7:A8"/>
    <mergeCell ref="A1:A2"/>
    <mergeCell ref="B1:B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B71F-5738-CE45-AC85-2A5BB7BDEC15}">
  <dimension ref="A1:F3"/>
  <sheetViews>
    <sheetView workbookViewId="0">
      <selection activeCell="A2" sqref="A2:E3"/>
    </sheetView>
  </sheetViews>
  <sheetFormatPr baseColWidth="10" defaultRowHeight="15"/>
  <cols>
    <col min="1" max="2" width="29.1640625" customWidth="1"/>
    <col min="3" max="3" width="43.6640625" customWidth="1"/>
    <col min="4" max="4" width="36.83203125" customWidth="1"/>
    <col min="5" max="5" width="41.6640625" customWidth="1"/>
  </cols>
  <sheetData>
    <row r="1" spans="1:6">
      <c r="A1" t="s">
        <v>196</v>
      </c>
      <c r="B1" t="s">
        <v>202</v>
      </c>
      <c r="C1" t="s">
        <v>204</v>
      </c>
      <c r="D1" t="s">
        <v>891</v>
      </c>
      <c r="E1" t="s">
        <v>890</v>
      </c>
      <c r="F1" t="s">
        <v>395</v>
      </c>
    </row>
    <row r="2" spans="1:6">
      <c r="A2" t="s">
        <v>1075</v>
      </c>
      <c r="C2" t="s">
        <v>205</v>
      </c>
      <c r="D2" t="s">
        <v>18</v>
      </c>
      <c r="E2" t="s">
        <v>18</v>
      </c>
    </row>
    <row r="3" spans="1:6">
      <c r="A3" t="s">
        <v>1076</v>
      </c>
      <c r="C3" t="s">
        <v>1077</v>
      </c>
      <c r="D3" t="s">
        <v>18</v>
      </c>
      <c r="E3" t="s">
        <v>18</v>
      </c>
    </row>
  </sheetData>
  <dataValidations count="3">
    <dataValidation type="list" allowBlank="1" showInputMessage="1" showErrorMessage="1" prompt="Configure an interface for do1q Tunnel_x000a__x000a_If not specified the template assumes &quot;disabled&quot;_x000a__x000a_if you use edge port the vlan_scope value will be ignored but is still mandatory" sqref="D2:D3" xr:uid="{A617EC21-0775-E445-9284-3806FA679EF7}">
      <formula1>"corePort,edgePort,disabled"</formula1>
    </dataValidation>
    <dataValidation type="list" allowBlank="1" showInputMessage="1" showErrorMessage="1" prompt="Enable or disable reflective relay (802.1Qbg)_x000a__x000a_If not specified the template assumes &quot;disabled&quot;" sqref="E2:E3" xr:uid="{F558DCF3-8D82-954A-8CD7-52DE1640174F}">
      <formula1>"enabled,disabled"</formula1>
    </dataValidation>
    <dataValidation type="list" allowBlank="1" showInputMessage="1" showErrorMessage="1" prompt="The layer 2 interface VLAN scope_x000a__x000a_leave it blank if  edgePort is selected in the qinq column" sqref="C2:C3" xr:uid="{86B6F774-B7F1-0D4B-A719-149CAF7E5813}">
      <formula1>"global,portlocal"</formula1>
    </dataValidation>
  </dataValidations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6B25-6FE1-A64C-BDB0-800336DC897E}">
  <dimension ref="A1:F7"/>
  <sheetViews>
    <sheetView workbookViewId="0">
      <selection activeCell="A2" sqref="A2:D7"/>
    </sheetView>
  </sheetViews>
  <sheetFormatPr baseColWidth="10" defaultRowHeight="15"/>
  <cols>
    <col min="1" max="1" width="27" customWidth="1"/>
    <col min="2" max="2" width="31.1640625" customWidth="1"/>
    <col min="3" max="3" width="17.33203125" customWidth="1"/>
    <col min="4" max="4" width="20.5" customWidth="1"/>
    <col min="5" max="5" width="24.33203125" customWidth="1"/>
  </cols>
  <sheetData>
    <row r="1" spans="1:6">
      <c r="A1" t="s">
        <v>196</v>
      </c>
      <c r="B1" t="s">
        <v>897</v>
      </c>
      <c r="C1" t="s">
        <v>198</v>
      </c>
      <c r="D1" t="s">
        <v>898</v>
      </c>
      <c r="E1" t="s">
        <v>899</v>
      </c>
      <c r="F1" t="s">
        <v>395</v>
      </c>
    </row>
    <row r="2" spans="1:6">
      <c r="A2" t="s">
        <v>1078</v>
      </c>
      <c r="B2" t="s">
        <v>1079</v>
      </c>
      <c r="C2" t="s">
        <v>1080</v>
      </c>
      <c r="D2">
        <v>100</v>
      </c>
    </row>
    <row r="3" spans="1:6">
      <c r="A3" t="s">
        <v>1081</v>
      </c>
      <c r="B3" t="s">
        <v>1079</v>
      </c>
      <c r="C3" t="s">
        <v>1082</v>
      </c>
      <c r="D3">
        <v>100</v>
      </c>
    </row>
    <row r="4" spans="1:6">
      <c r="A4" t="s">
        <v>1083</v>
      </c>
      <c r="B4" t="s">
        <v>1079</v>
      </c>
      <c r="C4" t="s">
        <v>1084</v>
      </c>
      <c r="D4">
        <v>100</v>
      </c>
    </row>
    <row r="5" spans="1:6">
      <c r="A5" t="s">
        <v>1085</v>
      </c>
      <c r="B5" t="s">
        <v>1086</v>
      </c>
      <c r="C5" t="s">
        <v>1084</v>
      </c>
      <c r="D5">
        <v>100</v>
      </c>
    </row>
    <row r="6" spans="1:6">
      <c r="A6" t="s">
        <v>1087</v>
      </c>
      <c r="B6" t="s">
        <v>1086</v>
      </c>
      <c r="C6" t="s">
        <v>1082</v>
      </c>
      <c r="D6">
        <v>100</v>
      </c>
    </row>
    <row r="7" spans="1:6">
      <c r="A7" t="s">
        <v>1088</v>
      </c>
      <c r="B7" t="s">
        <v>1079</v>
      </c>
      <c r="C7" t="s">
        <v>1062</v>
      </c>
      <c r="D7">
        <v>100</v>
      </c>
    </row>
  </sheetData>
  <dataValidations count="3">
    <dataValidation type="list" allowBlank="1" showInputMessage="1" showErrorMessage="1" sqref="B2:B7" xr:uid="{9C5B952F-3241-B345-9ABE-72DD8673E146}">
      <formula1>"on,off"</formula1>
    </dataValidation>
    <dataValidation type="list" allowBlank="1" showInputMessage="1" showErrorMessage="1" sqref="C2:C7" xr:uid="{04ACBC80-574C-8646-AE01-DE5BEDD13FEE}">
      <formula1>"inherit,100G,40G,25G,10G,1G,100M"</formula1>
    </dataValidation>
    <dataValidation type="list" allowBlank="1" showInputMessage="1" showErrorMessage="1" sqref="E2:E7" xr:uid="{8322FD96-C079-1D44-8486-6AECAB466242}">
      <formula1>"inherit,cl74-fc-fec,cl91-rs-fec,disable-fec"</formula1>
    </dataValidation>
  </dataValidations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853E-5122-2B44-B639-7778D36765EC}">
  <dimension ref="A1:E3"/>
  <sheetViews>
    <sheetView workbookViewId="0">
      <selection activeCell="A2" sqref="A2:D3"/>
    </sheetView>
  </sheetViews>
  <sheetFormatPr baseColWidth="10" defaultRowHeight="15"/>
  <cols>
    <col min="1" max="2" width="17.1640625" customWidth="1"/>
    <col min="3" max="3" width="24.33203125" customWidth="1"/>
    <col min="4" max="4" width="14.33203125" customWidth="1"/>
  </cols>
  <sheetData>
    <row r="1" spans="1:5">
      <c r="A1" t="s">
        <v>196</v>
      </c>
      <c r="B1" t="s">
        <v>202</v>
      </c>
      <c r="C1" t="s">
        <v>895</v>
      </c>
      <c r="D1" t="s">
        <v>896</v>
      </c>
      <c r="E1" t="s">
        <v>395</v>
      </c>
    </row>
    <row r="2" spans="1:5">
      <c r="A2" t="s">
        <v>1089</v>
      </c>
      <c r="C2" t="s">
        <v>132</v>
      </c>
      <c r="D2" t="s">
        <v>132</v>
      </c>
    </row>
    <row r="3" spans="1:5">
      <c r="A3" t="s">
        <v>1090</v>
      </c>
      <c r="C3" t="s">
        <v>18</v>
      </c>
      <c r="D3" t="s">
        <v>18</v>
      </c>
    </row>
  </sheetData>
  <dataValidations count="1">
    <dataValidation type="list" allowBlank="1" showInputMessage="1" showErrorMessage="1" sqref="C2:D3" xr:uid="{AD3C161A-A5E7-9147-80BF-C8FA8E0F7769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375A-B996-9C41-853A-DA1FCDDEE9B8}">
  <dimension ref="A1:L5"/>
  <sheetViews>
    <sheetView workbookViewId="0">
      <selection activeCell="A2" sqref="A2:K5"/>
    </sheetView>
  </sheetViews>
  <sheetFormatPr baseColWidth="10" defaultRowHeight="15"/>
  <cols>
    <col min="1" max="2" width="23.83203125" customWidth="1"/>
    <col min="3" max="3" width="26.33203125" customWidth="1"/>
    <col min="4" max="4" width="30.33203125" customWidth="1"/>
    <col min="5" max="5" width="17.83203125" customWidth="1"/>
    <col min="6" max="6" width="26.33203125" customWidth="1"/>
    <col min="7" max="7" width="32.83203125" customWidth="1"/>
    <col min="8" max="8" width="27.5" customWidth="1"/>
    <col min="9" max="9" width="18.6640625" customWidth="1"/>
    <col min="10" max="10" width="19" customWidth="1"/>
    <col min="11" max="11" width="19.1640625" customWidth="1"/>
  </cols>
  <sheetData>
    <row r="1" spans="1:12">
      <c r="A1" t="s">
        <v>196</v>
      </c>
      <c r="B1" t="s">
        <v>202</v>
      </c>
      <c r="C1" t="s">
        <v>901</v>
      </c>
      <c r="D1" t="s">
        <v>906</v>
      </c>
      <c r="E1" t="s">
        <v>907</v>
      </c>
      <c r="F1" t="s">
        <v>902</v>
      </c>
      <c r="G1" t="s">
        <v>903</v>
      </c>
      <c r="H1" t="s">
        <v>904</v>
      </c>
      <c r="I1" t="s">
        <v>905</v>
      </c>
      <c r="J1" t="s">
        <v>900</v>
      </c>
      <c r="K1" t="s">
        <v>201</v>
      </c>
      <c r="L1" t="s">
        <v>395</v>
      </c>
    </row>
    <row r="2" spans="1:12">
      <c r="A2" t="s">
        <v>1091</v>
      </c>
      <c r="C2" t="s">
        <v>1092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1093</v>
      </c>
      <c r="J2">
        <v>1</v>
      </c>
      <c r="K2">
        <v>16</v>
      </c>
    </row>
    <row r="3" spans="1:12">
      <c r="A3" t="s">
        <v>1094</v>
      </c>
      <c r="C3" t="s">
        <v>1095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1093</v>
      </c>
      <c r="J3">
        <v>1</v>
      </c>
      <c r="K3">
        <v>16</v>
      </c>
    </row>
    <row r="4" spans="1:12">
      <c r="A4" t="s">
        <v>1096</v>
      </c>
      <c r="C4" t="s">
        <v>1086</v>
      </c>
      <c r="D4" t="s">
        <v>190</v>
      </c>
      <c r="E4" t="s">
        <v>190</v>
      </c>
      <c r="F4" t="s">
        <v>190</v>
      </c>
      <c r="G4" t="s">
        <v>190</v>
      </c>
      <c r="H4" t="s">
        <v>190</v>
      </c>
      <c r="I4" t="s">
        <v>1093</v>
      </c>
      <c r="J4">
        <v>1</v>
      </c>
      <c r="K4">
        <v>16</v>
      </c>
    </row>
    <row r="5" spans="1:12">
      <c r="A5" t="s">
        <v>1097</v>
      </c>
      <c r="C5" t="s">
        <v>1098</v>
      </c>
      <c r="D5" t="s">
        <v>190</v>
      </c>
      <c r="E5" t="s">
        <v>190</v>
      </c>
      <c r="F5" t="s">
        <v>190</v>
      </c>
      <c r="G5" t="s">
        <v>190</v>
      </c>
      <c r="H5" t="s">
        <v>190</v>
      </c>
      <c r="I5" t="s">
        <v>1093</v>
      </c>
      <c r="J5">
        <v>1</v>
      </c>
      <c r="K5">
        <v>16</v>
      </c>
    </row>
  </sheetData>
  <dataValidations count="4">
    <dataValidation type="list" allowBlank="1" showInputMessage="1" showErrorMessage="1" sqref="C2:C5" xr:uid="{FC33629E-9DC6-B54B-9881-B97559C8D66C}">
      <formula1>"active,passive,mac-pin,mac-pin-nicload,off"</formula1>
    </dataValidation>
    <dataValidation type="list" allowBlank="1" showInputMessage="1" showErrorMessage="1" sqref="D2:H5" xr:uid="{07F1A9BC-64A1-424E-AAD3-8EB99F7BD868}">
      <formula1>"yes,no"</formula1>
    </dataValidation>
    <dataValidation type="list" allowBlank="1" showInputMessage="1" showErrorMessage="1" prompt="Symmetrical Hash Keys_x000a__x000a_Only applicable if symmetrical hash is used " sqref="I2:I5" xr:uid="{A882E4CF-7383-624D-80D3-0F3DCE77C000}">
      <formula1>"src-ip,dst-ip,l4-src-port,l4-dst-port"</formula1>
    </dataValidation>
    <dataValidation type="whole" allowBlank="1" showInputMessage="1" showErrorMessage="1" sqref="J2:K5" xr:uid="{A61D38EF-9BB1-0143-B5BE-5A05155FBE6F}">
      <formula1>1</formula1>
      <formula2>16</formula2>
    </dataValidation>
  </dataValidations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62E3-2417-4644-8A55-D55EDA296C03}">
  <dimension ref="A1:D3"/>
  <sheetViews>
    <sheetView workbookViewId="0">
      <selection activeCell="A2" sqref="A2:C3"/>
    </sheetView>
  </sheetViews>
  <sheetFormatPr baseColWidth="10" defaultRowHeight="15"/>
  <cols>
    <col min="1" max="2" width="22.5" customWidth="1"/>
    <col min="3" max="3" width="17.6640625" customWidth="1"/>
  </cols>
  <sheetData>
    <row r="1" spans="1:4">
      <c r="A1" t="s">
        <v>196</v>
      </c>
      <c r="B1" t="s">
        <v>202</v>
      </c>
      <c r="C1" t="s">
        <v>893</v>
      </c>
      <c r="D1" t="s">
        <v>395</v>
      </c>
    </row>
    <row r="2" spans="1:4">
      <c r="A2" t="s">
        <v>1099</v>
      </c>
      <c r="C2" t="s">
        <v>132</v>
      </c>
    </row>
    <row r="3" spans="1:4">
      <c r="A3" t="s">
        <v>1100</v>
      </c>
      <c r="C3" t="s">
        <v>18</v>
      </c>
    </row>
  </sheetData>
  <dataValidations count="1">
    <dataValidation type="list" allowBlank="1" showInputMessage="1" showErrorMessage="1" prompt="MCP Interface State" sqref="C2:C3" xr:uid="{CC21D571-CE42-154F-81A3-39D7C9354BFA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2D38-1B8E-E942-8C0D-A988168DD8C2}">
  <dimension ref="A1:D5"/>
  <sheetViews>
    <sheetView workbookViewId="0">
      <selection activeCell="A2" sqref="A2:C5"/>
    </sheetView>
  </sheetViews>
  <sheetFormatPr baseColWidth="10" defaultRowHeight="15"/>
  <cols>
    <col min="1" max="1" width="25.1640625" bestFit="1" customWidth="1"/>
    <col min="2" max="2" width="25.1640625" customWidth="1"/>
    <col min="3" max="3" width="26.1640625" customWidth="1"/>
  </cols>
  <sheetData>
    <row r="1" spans="1:4">
      <c r="A1" t="s">
        <v>196</v>
      </c>
      <c r="B1" t="s">
        <v>202</v>
      </c>
      <c r="C1" t="s">
        <v>894</v>
      </c>
      <c r="D1" t="s">
        <v>395</v>
      </c>
    </row>
    <row r="2" spans="1:4">
      <c r="A2" t="s">
        <v>1101</v>
      </c>
      <c r="C2" t="s">
        <v>1102</v>
      </c>
    </row>
    <row r="3" spans="1:4">
      <c r="A3" t="s">
        <v>16</v>
      </c>
    </row>
    <row r="4" spans="1:4">
      <c r="A4" t="s">
        <v>1103</v>
      </c>
      <c r="C4" t="s">
        <v>1104</v>
      </c>
    </row>
    <row r="5" spans="1:4">
      <c r="A5" t="s">
        <v>1105</v>
      </c>
      <c r="C5" t="s">
        <v>1106</v>
      </c>
    </row>
  </sheetData>
  <dataValidations count="1">
    <dataValidation type="list" allowBlank="1" showInputMessage="1" showErrorMessage="1" prompt="STP BPDU Control. _x000a_Leave Blank if none applied" sqref="C2:C5" xr:uid="{F8656C6C-5F0B-864F-86AA-E3D0581266D7}">
      <formula1>" bpdu-filter,bpdu-guard,,bpdu-filter,bpdu-guard"</formula1>
    </dataValidation>
  </dataValidations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4" tint="0.39997558519241921"/>
  </sheetPr>
  <dimension ref="A1:P5"/>
  <sheetViews>
    <sheetView workbookViewId="0">
      <selection activeCell="A2" sqref="A2:M5"/>
    </sheetView>
  </sheetViews>
  <sheetFormatPr baseColWidth="10" defaultRowHeight="15"/>
  <cols>
    <col min="1" max="1" width="38.5" customWidth="1"/>
    <col min="2" max="2" width="14.83203125" bestFit="1" customWidth="1"/>
    <col min="3" max="3" width="26" customWidth="1"/>
    <col min="4" max="4" width="30.6640625" customWidth="1"/>
    <col min="5" max="5" width="19.83203125" bestFit="1" customWidth="1"/>
    <col min="6" max="6" width="19.1640625" customWidth="1"/>
    <col min="7" max="7" width="16.5" customWidth="1"/>
    <col min="8" max="8" width="13.83203125" customWidth="1"/>
    <col min="9" max="9" width="9.5" bestFit="1" customWidth="1"/>
    <col min="10" max="10" width="10.1640625" bestFit="1" customWidth="1"/>
    <col min="11" max="11" width="19.83203125" bestFit="1" customWidth="1"/>
    <col min="12" max="12" width="14.83203125" bestFit="1" customWidth="1"/>
    <col min="13" max="13" width="11.1640625" bestFit="1" customWidth="1"/>
    <col min="14" max="14" width="8.33203125" bestFit="1" customWidth="1"/>
    <col min="16" max="16" width="15.5" bestFit="1" customWidth="1"/>
  </cols>
  <sheetData>
    <row r="1" spans="1:16">
      <c r="A1" t="s">
        <v>196</v>
      </c>
      <c r="B1" t="s">
        <v>202</v>
      </c>
      <c r="C1" t="s">
        <v>412</v>
      </c>
      <c r="D1" t="s">
        <v>545</v>
      </c>
      <c r="E1" t="s">
        <v>244</v>
      </c>
      <c r="F1" t="s">
        <v>247</v>
      </c>
      <c r="G1" t="s">
        <v>243</v>
      </c>
      <c r="H1" t="s">
        <v>241</v>
      </c>
      <c r="I1" t="s">
        <v>242</v>
      </c>
      <c r="J1" t="s">
        <v>245</v>
      </c>
      <c r="K1" t="s">
        <v>246</v>
      </c>
      <c r="L1" t="s">
        <v>248</v>
      </c>
      <c r="M1" t="s">
        <v>249</v>
      </c>
      <c r="N1" t="s">
        <v>395</v>
      </c>
      <c r="P1" s="118" t="s">
        <v>628</v>
      </c>
    </row>
    <row r="2" spans="1:16">
      <c r="A2" t="s">
        <v>1107</v>
      </c>
      <c r="C2" t="s">
        <v>351</v>
      </c>
      <c r="D2" t="s">
        <v>193</v>
      </c>
      <c r="E2" t="s">
        <v>1060</v>
      </c>
      <c r="F2" t="s">
        <v>1081</v>
      </c>
    </row>
    <row r="3" spans="1:16">
      <c r="A3" s="33" t="s">
        <v>1108</v>
      </c>
      <c r="B3" t="s">
        <v>1109</v>
      </c>
      <c r="C3" t="s">
        <v>351</v>
      </c>
      <c r="D3" t="s">
        <v>184</v>
      </c>
      <c r="E3" t="s">
        <v>1060</v>
      </c>
      <c r="F3" t="s">
        <v>1081</v>
      </c>
      <c r="G3" t="s">
        <v>1073</v>
      </c>
      <c r="H3" t="s">
        <v>1089</v>
      </c>
      <c r="I3" t="s">
        <v>1101</v>
      </c>
      <c r="J3" t="s">
        <v>1091</v>
      </c>
      <c r="L3" t="s">
        <v>1075</v>
      </c>
      <c r="M3" t="s">
        <v>1099</v>
      </c>
    </row>
    <row r="4" spans="1:16">
      <c r="A4" s="33" t="s">
        <v>1110</v>
      </c>
      <c r="C4" t="s">
        <v>352</v>
      </c>
      <c r="D4" t="s">
        <v>193</v>
      </c>
      <c r="E4" t="s">
        <v>1063</v>
      </c>
      <c r="G4" t="s">
        <v>1074</v>
      </c>
    </row>
    <row r="5" spans="1:16">
      <c r="A5" s="33" t="s">
        <v>1111</v>
      </c>
      <c r="C5" t="s">
        <v>351</v>
      </c>
      <c r="D5" t="s">
        <v>192</v>
      </c>
      <c r="E5" t="s">
        <v>1060</v>
      </c>
      <c r="F5" t="s">
        <v>1081</v>
      </c>
      <c r="G5" t="s">
        <v>1073</v>
      </c>
    </row>
  </sheetData>
  <dataValidations count="2">
    <dataValidation type="list" allowBlank="1" showInputMessage="1" showErrorMessage="1" sqref="C2:C5" xr:uid="{00000000-0002-0000-2000-000000000000}">
      <formula1>"leaf,spine"</formula1>
    </dataValidation>
    <dataValidation type="list" allowBlank="1" showInputMessage="1" showErrorMessage="1" sqref="D2:D5" xr:uid="{00000000-0002-0000-2000-000001000000}">
      <formula1>"vPC,PC,Access"</formula1>
    </dataValidation>
  </dataValidations>
  <hyperlinks>
    <hyperlink ref="P1" location="build_tasks!A1" display="Back To Build Tasks" xr:uid="{00000000-0004-0000-20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2000-000002000000}">
          <x14:formula1>
            <xm:f>intpol_link!$A:$A</xm:f>
          </x14:formula1>
          <xm:sqref>F2:F5</xm:sqref>
        </x14:dataValidation>
        <x14:dataValidation type="list" allowBlank="1" showInputMessage="1" showErrorMessage="1" xr:uid="{00000000-0002-0000-2000-000003000000}">
          <x14:formula1>
            <xm:f>intpol_cdp!$A:$A</xm:f>
          </x14:formula1>
          <xm:sqref>G2:G5</xm:sqref>
        </x14:dataValidation>
        <x14:dataValidation type="list" allowBlank="1" showInputMessage="1" showErrorMessage="1" xr:uid="{00000000-0002-0000-2000-000004000000}">
          <x14:formula1>
            <xm:f>intpol_lldp!$A:$A</xm:f>
          </x14:formula1>
          <xm:sqref>H2:H5</xm:sqref>
        </x14:dataValidation>
        <x14:dataValidation type="list" allowBlank="1" showInputMessage="1" showErrorMessage="1" xr:uid="{00000000-0002-0000-2000-000005000000}">
          <x14:formula1>
            <xm:f>intpol_stp!$A:$A</xm:f>
          </x14:formula1>
          <xm:sqref>I2:I5</xm:sqref>
        </x14:dataValidation>
        <x14:dataValidation type="list" allowBlank="1" showInputMessage="1" showErrorMessage="1" xr:uid="{00000000-0002-0000-2000-000008000000}">
          <x14:formula1>
            <xm:f>intpol_mcp!$A:$A</xm:f>
          </x14:formula1>
          <xm:sqref>M2:M5</xm:sqref>
        </x14:dataValidation>
        <x14:dataValidation type="list" allowBlank="1" showInputMessage="1" showErrorMessage="1" xr:uid="{00000000-0002-0000-2000-000009000000}">
          <x14:formula1>
            <xm:f>intpol_l2!$A:$A</xm:f>
          </x14:formula1>
          <xm:sqref>L2:L5</xm:sqref>
        </x14:dataValidation>
        <x14:dataValidation type="list" allowBlank="1" showInputMessage="1" showErrorMessage="1" xr:uid="{00000000-0002-0000-2000-00000A000000}">
          <x14:formula1>
            <xm:f>aaep!$A:$A</xm:f>
          </x14:formula1>
          <xm:sqref>E2:E5</xm:sqref>
        </x14:dataValidation>
        <x14:dataValidation type="list" allowBlank="1" showInputMessage="1" showErrorMessage="1" xr:uid="{00000000-0002-0000-2000-000006000000}">
          <x14:formula1>
            <xm:f>intpol_port_channel!$A:$A</xm:f>
          </x14:formula1>
          <xm:sqref>J2:J5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5">
    <tabColor theme="4" tint="0.39997558519241921"/>
  </sheetPr>
  <dimension ref="A1:F4"/>
  <sheetViews>
    <sheetView workbookViewId="0">
      <selection activeCell="A2" sqref="A2:C4"/>
    </sheetView>
  </sheetViews>
  <sheetFormatPr baseColWidth="10" defaultColWidth="8.83203125" defaultRowHeight="15"/>
  <cols>
    <col min="1" max="1" width="39.6640625" customWidth="1"/>
    <col min="2" max="2" width="19.83203125" customWidth="1"/>
    <col min="3" max="3" width="21.5" customWidth="1"/>
    <col min="4" max="4" width="8.33203125" bestFit="1" customWidth="1"/>
    <col min="6" max="6" width="15.5" bestFit="1" customWidth="1"/>
  </cols>
  <sheetData>
    <row r="1" spans="1:6">
      <c r="A1" s="31" t="s">
        <v>196</v>
      </c>
      <c r="B1" s="31" t="s">
        <v>413</v>
      </c>
      <c r="C1" s="31" t="s">
        <v>202</v>
      </c>
      <c r="D1" s="55" t="s">
        <v>395</v>
      </c>
      <c r="F1" s="118" t="s">
        <v>628</v>
      </c>
    </row>
    <row r="2" spans="1:6">
      <c r="A2" s="29" t="s">
        <v>1056</v>
      </c>
      <c r="B2" s="29" t="s">
        <v>351</v>
      </c>
      <c r="C2" s="32"/>
    </row>
    <row r="3" spans="1:6">
      <c r="A3" s="169" t="s">
        <v>1057</v>
      </c>
      <c r="B3" s="91" t="s">
        <v>352</v>
      </c>
      <c r="C3" s="170" t="s">
        <v>1112</v>
      </c>
    </row>
    <row r="4" spans="1:6">
      <c r="A4" s="169" t="s">
        <v>1113</v>
      </c>
      <c r="B4" s="91" t="s">
        <v>352</v>
      </c>
      <c r="C4" s="170" t="s">
        <v>1112</v>
      </c>
    </row>
  </sheetData>
  <sortState xmlns:xlrd2="http://schemas.microsoft.com/office/spreadsheetml/2017/richdata2" ref="A2:D11">
    <sortCondition ref="A1"/>
  </sortState>
  <dataValidations count="3">
    <dataValidation type="list" allowBlank="1" showInputMessage="1" showErrorMessage="1" prompt="Interface Profile Type" sqref="B2:B4" xr:uid="{00000000-0002-0000-2100-000000000000}">
      <formula1>"leaf,spine"</formula1>
    </dataValidation>
    <dataValidation type="textLength" allowBlank="1" showInputMessage="1" showErrorMessage="1" prompt="Interface Profile Name" sqref="A2:A4" xr:uid="{00000000-0002-0000-2100-000001000000}">
      <formula1>1</formula1>
      <formula2>64</formula2>
    </dataValidation>
    <dataValidation allowBlank="1" showInputMessage="1" showErrorMessage="1" prompt="Switch Host Name. Derived from devices worksheet " sqref="C2:C4" xr:uid="{00000000-0002-0000-2100-000002000000}"/>
  </dataValidations>
  <hyperlinks>
    <hyperlink ref="F1" location="build_tasks!A1" display="Back To Build Tasks" xr:uid="{00000000-0004-0000-2100-000000000000}"/>
  </hyperlink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4" tint="0.39997558519241921"/>
  </sheetPr>
  <dimension ref="A1:J2"/>
  <sheetViews>
    <sheetView workbookViewId="0">
      <selection activeCell="A2" sqref="A2"/>
    </sheetView>
  </sheetViews>
  <sheetFormatPr baseColWidth="10" defaultRowHeight="15"/>
  <cols>
    <col min="1" max="1" width="36.1640625" customWidth="1"/>
    <col min="2" max="2" width="13.1640625" customWidth="1"/>
    <col min="3" max="3" width="20.83203125" customWidth="1"/>
    <col min="4" max="4" width="27.1640625" customWidth="1"/>
    <col min="5" max="5" width="19" bestFit="1" customWidth="1"/>
    <col min="6" max="6" width="9.1640625" bestFit="1" customWidth="1"/>
    <col min="7" max="7" width="11.83203125" bestFit="1" customWidth="1"/>
    <col min="8" max="8" width="9.6640625" bestFit="1" customWidth="1"/>
    <col min="9" max="9" width="32.33203125" customWidth="1"/>
  </cols>
  <sheetData>
    <row r="1" spans="1:10">
      <c r="A1" t="s">
        <v>370</v>
      </c>
      <c r="B1" t="s">
        <v>369</v>
      </c>
      <c r="C1" t="s">
        <v>250</v>
      </c>
      <c r="D1" t="s">
        <v>388</v>
      </c>
      <c r="E1" t="s">
        <v>251</v>
      </c>
      <c r="F1" t="s">
        <v>211</v>
      </c>
      <c r="G1" t="s">
        <v>157</v>
      </c>
      <c r="H1" t="s">
        <v>158</v>
      </c>
      <c r="I1" t="s">
        <v>196</v>
      </c>
      <c r="J1" t="s">
        <v>395</v>
      </c>
    </row>
    <row r="2" spans="1:10">
      <c r="E2" s="88" t="e">
        <f>VLOOKUP(Table78[int_pol_group],interface_policy_group[#All],4,FALSE)</f>
        <v>#N/A</v>
      </c>
    </row>
  </sheetData>
  <dataValidations count="5">
    <dataValidation type="whole" operator="equal" allowBlank="1" showInputMessage="1" showErrorMessage="1" sqref="F2" xr:uid="{00000000-0002-0000-2200-000000000000}">
      <formula1>1</formula1>
    </dataValidation>
    <dataValidation type="whole" operator="greaterThanOrEqual" allowBlank="1" showInputMessage="1" showErrorMessage="1" sqref="G2" xr:uid="{00000000-0002-0000-2200-000001000000}">
      <formula1>1</formula1>
    </dataValidation>
    <dataValidation type="whole" operator="greaterThanOrEqual" allowBlank="1" showInputMessage="1" showErrorMessage="1" sqref="H2" xr:uid="{00000000-0002-0000-2200-000002000000}">
      <formula1>G2</formula1>
    </dataValidation>
    <dataValidation type="whole" allowBlank="1" showInputMessage="1" showErrorMessage="1" sqref="A2" xr:uid="{00000000-0002-0000-2200-000003000000}">
      <formula1>101</formula1>
      <formula2>4000</formula2>
    </dataValidation>
    <dataValidation type="textLength" allowBlank="1" showInputMessage="1" showErrorMessage="1" sqref="D2" xr:uid="{00000000-0002-0000-2200-000004000000}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5000000}">
          <x14:formula1>
            <xm:f>interface_policy_group!$A:$A</xm:f>
          </x14:formula1>
          <xm:sqref>C2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0.59999389629810485"/>
  </sheetPr>
  <dimension ref="A1:G3"/>
  <sheetViews>
    <sheetView workbookViewId="0">
      <selection activeCell="A2" sqref="A2:B3"/>
    </sheetView>
  </sheetViews>
  <sheetFormatPr baseColWidth="10" defaultColWidth="8.83203125" defaultRowHeight="15"/>
  <cols>
    <col min="1" max="1" width="30.1640625" customWidth="1"/>
    <col min="2" max="2" width="40" customWidth="1"/>
    <col min="3" max="4" width="45.33203125" customWidth="1"/>
    <col min="5" max="5" width="27.83203125" customWidth="1"/>
    <col min="7" max="7" width="15.5" bestFit="1" customWidth="1"/>
  </cols>
  <sheetData>
    <row r="1" spans="1:7">
      <c r="A1" t="s">
        <v>366</v>
      </c>
      <c r="B1" t="s">
        <v>365</v>
      </c>
      <c r="C1" t="s">
        <v>393</v>
      </c>
      <c r="D1" t="s">
        <v>416</v>
      </c>
      <c r="E1" t="s">
        <v>395</v>
      </c>
      <c r="G1" s="118" t="s">
        <v>628</v>
      </c>
    </row>
    <row r="2" spans="1:7">
      <c r="A2" t="s">
        <v>1055</v>
      </c>
      <c r="B2" t="s">
        <v>1056</v>
      </c>
      <c r="C2" s="88" t="str">
        <f>VLOOKUP(associate_switchprof_intprof[switch_profile],switch_profile[#All],3,FALSE)</f>
        <v>leaf</v>
      </c>
      <c r="D2" s="88" t="str">
        <f>VLOOKUP(associate_switchprof_intprof[[#This Row],[interface_profile]],interface_profile[#All],2,FALSE)</f>
        <v>leaf</v>
      </c>
    </row>
    <row r="3" spans="1:7">
      <c r="A3" t="s">
        <v>1057</v>
      </c>
      <c r="B3" t="s">
        <v>1113</v>
      </c>
      <c r="C3" s="171" t="str">
        <f>VLOOKUP(associate_switchprof_intprof[switch_profile],switch_profile[#All],3,FALSE)</f>
        <v>spine</v>
      </c>
      <c r="D3" s="171" t="str">
        <f>VLOOKUP(associate_switchprof_intprof[[#This Row],[interface_profile]],interface_profile[#All],2,FALSE)</f>
        <v>spine</v>
      </c>
    </row>
  </sheetData>
  <dataValidations count="2">
    <dataValidation allowBlank="1" showInputMessage="1" showErrorMessage="1" prompt="Switch profile type_x000a_Derived from the switch_profile Tab" sqref="C2:C3" xr:uid="{00000000-0002-0000-2300-000000000000}"/>
    <dataValidation allowBlank="1" showInputMessage="1" showErrorMessage="1" prompt="interface profile type_x000a_derived from the interface_profile tab" sqref="D2:D3" xr:uid="{00000000-0002-0000-2300-000001000000}"/>
  </dataValidations>
  <hyperlinks>
    <hyperlink ref="G1" location="build_tasks!A1" display="Back To Build Tasks" xr:uid="{00000000-0004-0000-23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300-000002000000}">
          <x14:formula1>
            <xm:f>switch_profile!$A:$A</xm:f>
          </x14:formula1>
          <xm:sqref>A2:A3</xm:sqref>
        </x14:dataValidation>
        <x14:dataValidation type="list" allowBlank="1" showInputMessage="1" showErrorMessage="1" xr:uid="{00000000-0002-0000-2300-000003000000}">
          <x14:formula1>
            <xm:f>interface_profile!$A:$A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0000"/>
  </sheetPr>
  <dimension ref="A1:E85"/>
  <sheetViews>
    <sheetView tabSelected="1" topLeftCell="A59" zoomScale="200" zoomScaleNormal="200" zoomScalePageLayoutView="200" workbookViewId="0">
      <selection activeCell="C58" sqref="C58"/>
    </sheetView>
  </sheetViews>
  <sheetFormatPr baseColWidth="10" defaultRowHeight="15"/>
  <cols>
    <col min="1" max="1" width="12.6640625" customWidth="1"/>
    <col min="2" max="2" width="41.83203125" bestFit="1" customWidth="1"/>
    <col min="3" max="3" width="25.1640625" bestFit="1" customWidth="1"/>
    <col min="4" max="4" width="26.83203125" bestFit="1" customWidth="1"/>
    <col min="5" max="5" width="29.6640625" bestFit="1" customWidth="1"/>
  </cols>
  <sheetData>
    <row r="1" spans="1:5">
      <c r="A1" t="s">
        <v>347</v>
      </c>
      <c r="B1" t="s">
        <v>202</v>
      </c>
      <c r="C1" t="s">
        <v>303</v>
      </c>
      <c r="D1" t="s">
        <v>302</v>
      </c>
      <c r="E1" t="s">
        <v>997</v>
      </c>
    </row>
    <row r="2" spans="1:5">
      <c r="A2" s="84" t="s">
        <v>191</v>
      </c>
      <c r="B2" s="78" t="s">
        <v>399</v>
      </c>
      <c r="C2" s="123" t="s">
        <v>397</v>
      </c>
      <c r="D2" s="78" t="s">
        <v>400</v>
      </c>
      <c r="E2" s="78" t="s">
        <v>1007</v>
      </c>
    </row>
    <row r="3" spans="1:5">
      <c r="A3" s="84" t="s">
        <v>191</v>
      </c>
      <c r="B3" s="78" t="s">
        <v>401</v>
      </c>
      <c r="C3" s="123" t="s">
        <v>402</v>
      </c>
      <c r="D3" s="78" t="s">
        <v>403</v>
      </c>
      <c r="E3" s="78" t="s">
        <v>1007</v>
      </c>
    </row>
    <row r="4" spans="1:5">
      <c r="A4" s="84" t="s">
        <v>190</v>
      </c>
      <c r="B4" s="78" t="s">
        <v>305</v>
      </c>
      <c r="C4" s="123" t="s">
        <v>373</v>
      </c>
      <c r="D4" s="78" t="s">
        <v>304</v>
      </c>
      <c r="E4" s="78" t="s">
        <v>1007</v>
      </c>
    </row>
    <row r="5" spans="1:5">
      <c r="A5" s="84" t="s">
        <v>190</v>
      </c>
      <c r="B5" s="78" t="s">
        <v>391</v>
      </c>
      <c r="C5" s="123" t="s">
        <v>373</v>
      </c>
      <c r="D5" s="78" t="s">
        <v>306</v>
      </c>
      <c r="E5" s="78" t="s">
        <v>1007</v>
      </c>
    </row>
    <row r="6" spans="1:5">
      <c r="A6" s="84" t="s">
        <v>191</v>
      </c>
      <c r="B6" s="78" t="s">
        <v>735</v>
      </c>
      <c r="C6" s="123" t="s">
        <v>736</v>
      </c>
      <c r="D6" s="78" t="s">
        <v>737</v>
      </c>
      <c r="E6" s="78" t="s">
        <v>1007</v>
      </c>
    </row>
    <row r="7" spans="1:5">
      <c r="A7" s="84" t="s">
        <v>191</v>
      </c>
      <c r="B7" s="78" t="s">
        <v>404</v>
      </c>
      <c r="C7" s="123" t="s">
        <v>373</v>
      </c>
      <c r="D7" s="78" t="s">
        <v>405</v>
      </c>
      <c r="E7" s="78" t="s">
        <v>1007</v>
      </c>
    </row>
    <row r="8" spans="1:5">
      <c r="A8" s="84" t="s">
        <v>191</v>
      </c>
      <c r="B8" s="78" t="s">
        <v>406</v>
      </c>
      <c r="C8" s="123" t="s">
        <v>373</v>
      </c>
      <c r="D8" s="78" t="s">
        <v>407</v>
      </c>
      <c r="E8" s="78" t="s">
        <v>1007</v>
      </c>
    </row>
    <row r="9" spans="1:5">
      <c r="A9" s="84" t="s">
        <v>191</v>
      </c>
      <c r="B9" s="78" t="s">
        <v>934</v>
      </c>
      <c r="C9" s="123" t="s">
        <v>935</v>
      </c>
      <c r="D9" s="78" t="s">
        <v>866</v>
      </c>
      <c r="E9" s="78" t="s">
        <v>1007</v>
      </c>
    </row>
    <row r="10" spans="1:5">
      <c r="A10" s="84" t="s">
        <v>191</v>
      </c>
      <c r="B10" s="78" t="s">
        <v>927</v>
      </c>
      <c r="C10" s="123" t="s">
        <v>926</v>
      </c>
      <c r="D10" s="78" t="s">
        <v>865</v>
      </c>
      <c r="E10" s="78" t="s">
        <v>1007</v>
      </c>
    </row>
    <row r="11" spans="1:5">
      <c r="A11" s="84" t="s">
        <v>190</v>
      </c>
      <c r="B11" s="78" t="s">
        <v>319</v>
      </c>
      <c r="C11" s="123" t="s">
        <v>366</v>
      </c>
      <c r="D11" s="78" t="s">
        <v>318</v>
      </c>
      <c r="E11" s="78" t="s">
        <v>1007</v>
      </c>
    </row>
    <row r="12" spans="1:5">
      <c r="A12" s="84" t="s">
        <v>190</v>
      </c>
      <c r="B12" s="78" t="s">
        <v>317</v>
      </c>
      <c r="C12" s="123" t="s">
        <v>316</v>
      </c>
      <c r="D12" s="78" t="s">
        <v>315</v>
      </c>
      <c r="E12" s="78" t="s">
        <v>1007</v>
      </c>
    </row>
    <row r="13" spans="1:5">
      <c r="A13" s="84" t="s">
        <v>191</v>
      </c>
      <c r="B13" s="79" t="s">
        <v>385</v>
      </c>
      <c r="C13" s="79" t="s">
        <v>374</v>
      </c>
      <c r="D13" s="79" t="s">
        <v>375</v>
      </c>
      <c r="E13" s="78" t="s">
        <v>1007</v>
      </c>
    </row>
    <row r="14" spans="1:5">
      <c r="A14" s="84" t="s">
        <v>191</v>
      </c>
      <c r="B14" s="101" t="s">
        <v>836</v>
      </c>
      <c r="C14" s="126" t="s">
        <v>858</v>
      </c>
      <c r="D14" s="101" t="s">
        <v>859</v>
      </c>
      <c r="E14" s="101" t="s">
        <v>998</v>
      </c>
    </row>
    <row r="15" spans="1:5">
      <c r="A15" s="84" t="s">
        <v>191</v>
      </c>
      <c r="B15" s="101" t="s">
        <v>837</v>
      </c>
      <c r="C15" s="126" t="s">
        <v>861</v>
      </c>
      <c r="D15" s="101" t="s">
        <v>862</v>
      </c>
      <c r="E15" s="101" t="s">
        <v>998</v>
      </c>
    </row>
    <row r="16" spans="1:5">
      <c r="A16" s="84" t="s">
        <v>191</v>
      </c>
      <c r="B16" s="101" t="s">
        <v>959</v>
      </c>
      <c r="C16" s="126" t="s">
        <v>958</v>
      </c>
      <c r="D16" s="101" t="s">
        <v>863</v>
      </c>
      <c r="E16" s="101" t="s">
        <v>998</v>
      </c>
    </row>
    <row r="17" spans="1:5">
      <c r="A17" s="84" t="s">
        <v>191</v>
      </c>
      <c r="B17" s="101" t="s">
        <v>974</v>
      </c>
      <c r="C17" s="126" t="s">
        <v>975</v>
      </c>
      <c r="D17" s="101" t="s">
        <v>864</v>
      </c>
      <c r="E17" s="101" t="s">
        <v>998</v>
      </c>
    </row>
    <row r="18" spans="1:5">
      <c r="A18" s="84" t="s">
        <v>191</v>
      </c>
      <c r="B18" s="101" t="s">
        <v>731</v>
      </c>
      <c r="C18" s="126" t="s">
        <v>732</v>
      </c>
      <c r="D18" s="101" t="s">
        <v>733</v>
      </c>
      <c r="E18" s="101" t="s">
        <v>998</v>
      </c>
    </row>
    <row r="19" spans="1:5">
      <c r="A19" s="84" t="s">
        <v>190</v>
      </c>
      <c r="B19" s="101" t="s">
        <v>526</v>
      </c>
      <c r="C19" s="126" t="s">
        <v>527</v>
      </c>
      <c r="D19" s="101" t="s">
        <v>528</v>
      </c>
      <c r="E19" s="101" t="s">
        <v>998</v>
      </c>
    </row>
    <row r="20" spans="1:5">
      <c r="A20" s="84" t="s">
        <v>190</v>
      </c>
      <c r="B20" s="101" t="s">
        <v>817</v>
      </c>
      <c r="C20" s="126" t="s">
        <v>818</v>
      </c>
      <c r="D20" s="101" t="s">
        <v>819</v>
      </c>
      <c r="E20" s="101" t="s">
        <v>998</v>
      </c>
    </row>
    <row r="21" spans="1:5">
      <c r="A21" s="84" t="s">
        <v>190</v>
      </c>
      <c r="B21" s="101" t="s">
        <v>820</v>
      </c>
      <c r="C21" s="126" t="s">
        <v>821</v>
      </c>
      <c r="D21" s="101" t="s">
        <v>822</v>
      </c>
      <c r="E21" s="101" t="s">
        <v>998</v>
      </c>
    </row>
    <row r="22" spans="1:5">
      <c r="A22" s="84" t="s">
        <v>190</v>
      </c>
      <c r="B22" s="101" t="s">
        <v>83</v>
      </c>
      <c r="C22" s="126" t="s">
        <v>784</v>
      </c>
      <c r="D22" s="101" t="s">
        <v>789</v>
      </c>
      <c r="E22" s="101" t="s">
        <v>998</v>
      </c>
    </row>
    <row r="23" spans="1:5">
      <c r="A23" s="84" t="s">
        <v>190</v>
      </c>
      <c r="B23" s="101" t="s">
        <v>794</v>
      </c>
      <c r="C23" s="126" t="s">
        <v>795</v>
      </c>
      <c r="D23" s="101" t="s">
        <v>796</v>
      </c>
      <c r="E23" s="101" t="s">
        <v>998</v>
      </c>
    </row>
    <row r="24" spans="1:5">
      <c r="A24" s="84" t="s">
        <v>190</v>
      </c>
      <c r="B24" s="101" t="s">
        <v>802</v>
      </c>
      <c r="C24" s="126" t="s">
        <v>803</v>
      </c>
      <c r="D24" s="101" t="s">
        <v>804</v>
      </c>
      <c r="E24" s="101" t="s">
        <v>998</v>
      </c>
    </row>
    <row r="25" spans="1:5">
      <c r="A25" s="84" t="s">
        <v>190</v>
      </c>
      <c r="B25" s="101" t="s">
        <v>811</v>
      </c>
      <c r="C25" s="126" t="s">
        <v>810</v>
      </c>
      <c r="D25" s="101" t="s">
        <v>812</v>
      </c>
      <c r="E25" s="101" t="s">
        <v>998</v>
      </c>
    </row>
    <row r="26" spans="1:5">
      <c r="A26" s="84" t="s">
        <v>191</v>
      </c>
      <c r="B26" s="114" t="s">
        <v>568</v>
      </c>
      <c r="C26" s="127" t="s">
        <v>569</v>
      </c>
      <c r="D26" s="114" t="s">
        <v>570</v>
      </c>
      <c r="E26" s="114" t="s">
        <v>999</v>
      </c>
    </row>
    <row r="27" spans="1:5">
      <c r="A27" s="84" t="s">
        <v>191</v>
      </c>
      <c r="B27" s="114" t="s">
        <v>571</v>
      </c>
      <c r="C27" s="127" t="s">
        <v>572</v>
      </c>
      <c r="D27" s="114" t="s">
        <v>573</v>
      </c>
      <c r="E27" s="114" t="s">
        <v>999</v>
      </c>
    </row>
    <row r="28" spans="1:5">
      <c r="A28" s="84" t="s">
        <v>191</v>
      </c>
      <c r="B28" s="114" t="s">
        <v>574</v>
      </c>
      <c r="C28" s="127" t="s">
        <v>575</v>
      </c>
      <c r="D28" s="114" t="s">
        <v>576</v>
      </c>
      <c r="E28" s="114" t="s">
        <v>999</v>
      </c>
    </row>
    <row r="29" spans="1:5">
      <c r="A29" s="84" t="s">
        <v>191</v>
      </c>
      <c r="B29" s="114" t="s">
        <v>577</v>
      </c>
      <c r="C29" s="127" t="s">
        <v>558</v>
      </c>
      <c r="D29" s="114" t="s">
        <v>578</v>
      </c>
      <c r="E29" s="114" t="s">
        <v>999</v>
      </c>
    </row>
    <row r="30" spans="1:5" s="1" customFormat="1">
      <c r="A30" s="84" t="s">
        <v>190</v>
      </c>
      <c r="B30" s="80" t="s">
        <v>308</v>
      </c>
      <c r="C30" s="119" t="s">
        <v>215</v>
      </c>
      <c r="D30" s="80" t="s">
        <v>307</v>
      </c>
      <c r="E30" s="80" t="s">
        <v>1000</v>
      </c>
    </row>
    <row r="31" spans="1:5">
      <c r="A31" s="84" t="s">
        <v>190</v>
      </c>
      <c r="B31" s="80" t="s">
        <v>644</v>
      </c>
      <c r="C31" s="119" t="s">
        <v>645</v>
      </c>
      <c r="D31" s="80" t="s">
        <v>584</v>
      </c>
      <c r="E31" s="80" t="s">
        <v>1000</v>
      </c>
    </row>
    <row r="32" spans="1:5">
      <c r="A32" s="84" t="s">
        <v>190</v>
      </c>
      <c r="B32" s="80" t="s">
        <v>409</v>
      </c>
      <c r="C32" s="119" t="s">
        <v>410</v>
      </c>
      <c r="D32" s="80" t="s">
        <v>585</v>
      </c>
      <c r="E32" s="80" t="s">
        <v>1000</v>
      </c>
    </row>
    <row r="33" spans="1:5">
      <c r="A33" s="84" t="s">
        <v>190</v>
      </c>
      <c r="B33" s="80" t="s">
        <v>322</v>
      </c>
      <c r="C33" s="80" t="s">
        <v>321</v>
      </c>
      <c r="D33" s="80" t="s">
        <v>320</v>
      </c>
      <c r="E33" s="80" t="s">
        <v>1000</v>
      </c>
    </row>
    <row r="34" spans="1:5">
      <c r="A34" s="84" t="s">
        <v>190</v>
      </c>
      <c r="B34" s="80" t="s">
        <v>310</v>
      </c>
      <c r="C34" s="119" t="s">
        <v>244</v>
      </c>
      <c r="D34" s="80" t="s">
        <v>309</v>
      </c>
      <c r="E34" s="80" t="s">
        <v>1000</v>
      </c>
    </row>
    <row r="35" spans="1:5">
      <c r="A35" s="84" t="s">
        <v>190</v>
      </c>
      <c r="B35" s="80" t="s">
        <v>590</v>
      </c>
      <c r="C35" s="119" t="s">
        <v>656</v>
      </c>
      <c r="D35" s="80" t="s">
        <v>589</v>
      </c>
      <c r="E35" s="81" t="s">
        <v>1000</v>
      </c>
    </row>
    <row r="36" spans="1:5">
      <c r="A36" s="84" t="s">
        <v>190</v>
      </c>
      <c r="B36" s="81" t="s">
        <v>843</v>
      </c>
      <c r="C36" s="149" t="s">
        <v>844</v>
      </c>
      <c r="D36" s="81" t="s">
        <v>870</v>
      </c>
      <c r="E36" s="81" t="s">
        <v>1000</v>
      </c>
    </row>
    <row r="37" spans="1:5">
      <c r="A37" s="84" t="s">
        <v>190</v>
      </c>
      <c r="B37" s="81" t="s">
        <v>854</v>
      </c>
      <c r="C37" s="149" t="s">
        <v>855</v>
      </c>
      <c r="D37" s="81" t="s">
        <v>876</v>
      </c>
      <c r="E37" s="81" t="s">
        <v>1000</v>
      </c>
    </row>
    <row r="38" spans="1:5">
      <c r="A38" s="84" t="s">
        <v>190</v>
      </c>
      <c r="B38" s="81" t="s">
        <v>841</v>
      </c>
      <c r="C38" s="149" t="s">
        <v>842</v>
      </c>
      <c r="D38" s="81" t="s">
        <v>869</v>
      </c>
      <c r="E38" s="81" t="s">
        <v>1000</v>
      </c>
    </row>
    <row r="39" spans="1:5">
      <c r="A39" s="84" t="s">
        <v>190</v>
      </c>
      <c r="B39" s="81" t="s">
        <v>845</v>
      </c>
      <c r="C39" s="149" t="s">
        <v>846</v>
      </c>
      <c r="D39" s="81" t="s">
        <v>871</v>
      </c>
      <c r="E39" s="81" t="s">
        <v>1000</v>
      </c>
    </row>
    <row r="40" spans="1:5">
      <c r="A40" s="84" t="s">
        <v>190</v>
      </c>
      <c r="B40" s="81" t="s">
        <v>852</v>
      </c>
      <c r="C40" s="149" t="s">
        <v>853</v>
      </c>
      <c r="D40" s="81" t="s">
        <v>875</v>
      </c>
      <c r="E40" s="81" t="s">
        <v>1000</v>
      </c>
    </row>
    <row r="41" spans="1:5">
      <c r="A41" s="84" t="s">
        <v>190</v>
      </c>
      <c r="B41" s="81" t="s">
        <v>847</v>
      </c>
      <c r="C41" s="149" t="s">
        <v>908</v>
      </c>
      <c r="D41" s="81" t="s">
        <v>872</v>
      </c>
      <c r="E41" s="81" t="s">
        <v>1000</v>
      </c>
    </row>
    <row r="42" spans="1:5">
      <c r="A42" s="84" t="s">
        <v>190</v>
      </c>
      <c r="B42" s="81" t="s">
        <v>848</v>
      </c>
      <c r="C42" s="149" t="s">
        <v>849</v>
      </c>
      <c r="D42" s="81" t="s">
        <v>873</v>
      </c>
      <c r="E42" s="81" t="s">
        <v>1000</v>
      </c>
    </row>
    <row r="43" spans="1:5">
      <c r="A43" s="84" t="s">
        <v>191</v>
      </c>
      <c r="B43" s="81" t="s">
        <v>850</v>
      </c>
      <c r="C43" s="81" t="s">
        <v>851</v>
      </c>
      <c r="D43" s="81" t="s">
        <v>874</v>
      </c>
      <c r="E43" s="81" t="s">
        <v>1000</v>
      </c>
    </row>
    <row r="44" spans="1:5">
      <c r="A44" s="84" t="s">
        <v>190</v>
      </c>
      <c r="B44" s="80" t="s">
        <v>312</v>
      </c>
      <c r="C44" s="80" t="s">
        <v>411</v>
      </c>
      <c r="D44" s="80" t="s">
        <v>311</v>
      </c>
      <c r="E44" s="81" t="s">
        <v>1000</v>
      </c>
    </row>
    <row r="45" spans="1:5">
      <c r="A45" s="84" t="s">
        <v>190</v>
      </c>
      <c r="B45" s="80" t="s">
        <v>314</v>
      </c>
      <c r="C45" s="119" t="s">
        <v>365</v>
      </c>
      <c r="D45" s="80" t="s">
        <v>313</v>
      </c>
      <c r="E45" s="81" t="s">
        <v>1000</v>
      </c>
    </row>
    <row r="46" spans="1:5">
      <c r="A46" s="84" t="s">
        <v>191</v>
      </c>
      <c r="B46" s="80" t="s">
        <v>376</v>
      </c>
      <c r="C46" s="80" t="s">
        <v>377</v>
      </c>
      <c r="D46" s="80" t="s">
        <v>378</v>
      </c>
      <c r="E46" s="81" t="s">
        <v>1000</v>
      </c>
    </row>
    <row r="47" spans="1:5">
      <c r="A47" s="84" t="s">
        <v>190</v>
      </c>
      <c r="B47" s="80" t="s">
        <v>392</v>
      </c>
      <c r="C47" s="119" t="s">
        <v>591</v>
      </c>
      <c r="D47" s="80" t="s">
        <v>592</v>
      </c>
      <c r="E47" s="81" t="s">
        <v>1000</v>
      </c>
    </row>
    <row r="48" spans="1:5">
      <c r="A48" s="84" t="s">
        <v>190</v>
      </c>
      <c r="B48" s="80" t="s">
        <v>419</v>
      </c>
      <c r="C48" s="119" t="s">
        <v>388</v>
      </c>
      <c r="D48" s="80" t="s">
        <v>418</v>
      </c>
      <c r="E48" s="81" t="s">
        <v>1000</v>
      </c>
    </row>
    <row r="49" spans="1:5">
      <c r="A49" s="84" t="s">
        <v>190</v>
      </c>
      <c r="B49" s="82" t="s">
        <v>324</v>
      </c>
      <c r="C49" s="122" t="s">
        <v>216</v>
      </c>
      <c r="D49" s="82" t="s">
        <v>323</v>
      </c>
      <c r="E49" s="82" t="s">
        <v>1001</v>
      </c>
    </row>
    <row r="50" spans="1:5">
      <c r="A50" s="84" t="s">
        <v>190</v>
      </c>
      <c r="B50" s="82" t="s">
        <v>423</v>
      </c>
      <c r="C50" s="122" t="s">
        <v>289</v>
      </c>
      <c r="D50" s="82" t="s">
        <v>325</v>
      </c>
      <c r="E50" s="82" t="s">
        <v>1001</v>
      </c>
    </row>
    <row r="51" spans="1:5">
      <c r="A51" s="84" t="s">
        <v>190</v>
      </c>
      <c r="B51" s="82" t="s">
        <v>631</v>
      </c>
      <c r="C51" s="122" t="s">
        <v>632</v>
      </c>
      <c r="D51" s="82" t="s">
        <v>633</v>
      </c>
      <c r="E51" s="82" t="s">
        <v>1001</v>
      </c>
    </row>
    <row r="52" spans="1:5">
      <c r="A52" s="84" t="s">
        <v>190</v>
      </c>
      <c r="B52" s="82" t="s">
        <v>327</v>
      </c>
      <c r="C52" s="122" t="s">
        <v>233</v>
      </c>
      <c r="D52" s="82" t="s">
        <v>326</v>
      </c>
      <c r="E52" s="82" t="s">
        <v>1001</v>
      </c>
    </row>
    <row r="53" spans="1:5">
      <c r="A53" s="84" t="s">
        <v>190</v>
      </c>
      <c r="B53" s="82" t="s">
        <v>593</v>
      </c>
      <c r="C53" s="122" t="s">
        <v>594</v>
      </c>
      <c r="D53" s="82" t="s">
        <v>595</v>
      </c>
      <c r="E53" s="82" t="s">
        <v>1001</v>
      </c>
    </row>
    <row r="54" spans="1:5">
      <c r="A54" s="84" t="s">
        <v>190</v>
      </c>
      <c r="B54" s="82" t="s">
        <v>640</v>
      </c>
      <c r="C54" s="122" t="s">
        <v>641</v>
      </c>
      <c r="D54" s="82" t="s">
        <v>642</v>
      </c>
      <c r="E54" s="82" t="s">
        <v>1001</v>
      </c>
    </row>
    <row r="55" spans="1:5">
      <c r="A55" s="84" t="s">
        <v>190</v>
      </c>
      <c r="B55" s="82" t="s">
        <v>329</v>
      </c>
      <c r="C55" s="122" t="s">
        <v>639</v>
      </c>
      <c r="D55" s="82" t="s">
        <v>328</v>
      </c>
      <c r="E55" s="82" t="s">
        <v>1001</v>
      </c>
    </row>
    <row r="56" spans="1:5">
      <c r="A56" s="84" t="s">
        <v>190</v>
      </c>
      <c r="B56" s="82" t="s">
        <v>294</v>
      </c>
      <c r="C56" s="122" t="s">
        <v>331</v>
      </c>
      <c r="D56" s="82" t="s">
        <v>330</v>
      </c>
      <c r="E56" s="82" t="s">
        <v>1001</v>
      </c>
    </row>
    <row r="57" spans="1:5">
      <c r="A57" s="84" t="s">
        <v>190</v>
      </c>
      <c r="B57" s="82" t="s">
        <v>627</v>
      </c>
      <c r="C57" s="122" t="s">
        <v>625</v>
      </c>
      <c r="D57" s="82" t="s">
        <v>626</v>
      </c>
      <c r="E57" s="82" t="s">
        <v>1001</v>
      </c>
    </row>
    <row r="58" spans="1:5">
      <c r="A58" s="84" t="s">
        <v>190</v>
      </c>
      <c r="B58" s="82" t="s">
        <v>334</v>
      </c>
      <c r="C58" s="122" t="s">
        <v>333</v>
      </c>
      <c r="D58" s="82" t="s">
        <v>332</v>
      </c>
      <c r="E58" s="82" t="s">
        <v>1001</v>
      </c>
    </row>
    <row r="59" spans="1:5">
      <c r="A59" s="84" t="s">
        <v>191</v>
      </c>
      <c r="B59" s="82" t="s">
        <v>816</v>
      </c>
      <c r="C59" s="122" t="s">
        <v>815</v>
      </c>
      <c r="D59" s="82" t="s">
        <v>823</v>
      </c>
      <c r="E59" s="82" t="s">
        <v>1001</v>
      </c>
    </row>
    <row r="60" spans="1:5">
      <c r="A60" s="148" t="s">
        <v>191</v>
      </c>
      <c r="B60" s="83" t="s">
        <v>889</v>
      </c>
      <c r="C60" s="136" t="s">
        <v>887</v>
      </c>
      <c r="D60" s="83" t="s">
        <v>886</v>
      </c>
      <c r="E60" s="83" t="s">
        <v>1002</v>
      </c>
    </row>
    <row r="61" spans="1:5">
      <c r="A61" s="84" t="s">
        <v>190</v>
      </c>
      <c r="B61" s="83" t="s">
        <v>856</v>
      </c>
      <c r="C61" s="136" t="s">
        <v>292</v>
      </c>
      <c r="D61" s="83" t="s">
        <v>335</v>
      </c>
      <c r="E61" s="83" t="s">
        <v>1002</v>
      </c>
    </row>
    <row r="62" spans="1:5">
      <c r="A62" s="84" t="s">
        <v>190</v>
      </c>
      <c r="B62" s="83" t="s">
        <v>338</v>
      </c>
      <c r="C62" s="136" t="s">
        <v>293</v>
      </c>
      <c r="D62" s="83" t="s">
        <v>337</v>
      </c>
      <c r="E62" s="83" t="s">
        <v>1002</v>
      </c>
    </row>
    <row r="63" spans="1:5">
      <c r="A63" s="84" t="s">
        <v>190</v>
      </c>
      <c r="B63" s="83" t="s">
        <v>657</v>
      </c>
      <c r="C63" s="136" t="s">
        <v>658</v>
      </c>
      <c r="D63" s="83" t="s">
        <v>659</v>
      </c>
      <c r="E63" s="83" t="s">
        <v>1002</v>
      </c>
    </row>
    <row r="64" spans="1:5">
      <c r="A64" s="84" t="s">
        <v>190</v>
      </c>
      <c r="B64" s="83" t="s">
        <v>341</v>
      </c>
      <c r="C64" s="136" t="s">
        <v>340</v>
      </c>
      <c r="D64" s="83" t="s">
        <v>339</v>
      </c>
      <c r="E64" s="83" t="s">
        <v>1002</v>
      </c>
    </row>
    <row r="65" spans="1:5">
      <c r="A65" s="84" t="s">
        <v>190</v>
      </c>
      <c r="B65" s="83" t="s">
        <v>344</v>
      </c>
      <c r="C65" s="136" t="s">
        <v>343</v>
      </c>
      <c r="D65" s="83" t="s">
        <v>342</v>
      </c>
      <c r="E65" s="83" t="s">
        <v>1002</v>
      </c>
    </row>
    <row r="66" spans="1:5">
      <c r="A66" s="84" t="s">
        <v>190</v>
      </c>
      <c r="B66" s="83" t="s">
        <v>993</v>
      </c>
      <c r="C66" s="136" t="s">
        <v>994</v>
      </c>
      <c r="D66" s="83" t="s">
        <v>995</v>
      </c>
      <c r="E66" s="83" t="s">
        <v>1002</v>
      </c>
    </row>
    <row r="67" spans="1:5">
      <c r="A67" s="84" t="s">
        <v>190</v>
      </c>
      <c r="B67" s="85" t="s">
        <v>1010</v>
      </c>
      <c r="C67" s="137" t="s">
        <v>1008</v>
      </c>
      <c r="D67" s="85" t="s">
        <v>1009</v>
      </c>
      <c r="E67" s="85" t="s">
        <v>1003</v>
      </c>
    </row>
    <row r="68" spans="1:5">
      <c r="A68" s="84" t="s">
        <v>190</v>
      </c>
      <c r="B68" s="85" t="s">
        <v>519</v>
      </c>
      <c r="C68" s="137" t="s">
        <v>301</v>
      </c>
      <c r="D68" s="85" t="s">
        <v>522</v>
      </c>
      <c r="E68" s="85" t="s">
        <v>1003</v>
      </c>
    </row>
    <row r="69" spans="1:5">
      <c r="A69" s="84" t="s">
        <v>190</v>
      </c>
      <c r="B69" s="85" t="s">
        <v>520</v>
      </c>
      <c r="C69" s="85" t="s">
        <v>521</v>
      </c>
      <c r="D69" s="85" t="s">
        <v>523</v>
      </c>
      <c r="E69" s="85" t="s">
        <v>1003</v>
      </c>
    </row>
    <row r="70" spans="1:5">
      <c r="A70" s="84" t="s">
        <v>190</v>
      </c>
      <c r="B70" s="85" t="s">
        <v>346</v>
      </c>
      <c r="C70" s="137" t="s">
        <v>345</v>
      </c>
      <c r="D70" s="85" t="s">
        <v>660</v>
      </c>
      <c r="E70" s="85" t="s">
        <v>1003</v>
      </c>
    </row>
    <row r="71" spans="1:5">
      <c r="A71" s="84" t="s">
        <v>190</v>
      </c>
      <c r="B71" s="85" t="s">
        <v>458</v>
      </c>
      <c r="C71" s="137" t="s">
        <v>300</v>
      </c>
      <c r="D71" s="85" t="s">
        <v>459</v>
      </c>
      <c r="E71" s="85" t="s">
        <v>1003</v>
      </c>
    </row>
    <row r="72" spans="1:5">
      <c r="A72" s="84" t="s">
        <v>190</v>
      </c>
      <c r="B72" s="85" t="s">
        <v>383</v>
      </c>
      <c r="C72" s="137" t="s">
        <v>380</v>
      </c>
      <c r="D72" s="85" t="s">
        <v>379</v>
      </c>
      <c r="E72" s="85" t="s">
        <v>1003</v>
      </c>
    </row>
    <row r="73" spans="1:5">
      <c r="A73" s="84" t="s">
        <v>191</v>
      </c>
      <c r="B73" s="85" t="s">
        <v>983</v>
      </c>
      <c r="C73" s="137" t="s">
        <v>982</v>
      </c>
      <c r="D73" s="85" t="s">
        <v>980</v>
      </c>
      <c r="E73" s="85" t="s">
        <v>1003</v>
      </c>
    </row>
    <row r="74" spans="1:5">
      <c r="A74" s="84" t="s">
        <v>190</v>
      </c>
      <c r="B74" s="85" t="s">
        <v>1014</v>
      </c>
      <c r="C74" s="137" t="s">
        <v>1013</v>
      </c>
      <c r="D74" s="85" t="s">
        <v>1015</v>
      </c>
      <c r="E74" s="85" t="s">
        <v>1003</v>
      </c>
    </row>
    <row r="75" spans="1:5">
      <c r="A75" s="84" t="s">
        <v>191</v>
      </c>
      <c r="B75" s="154" t="s">
        <v>759</v>
      </c>
      <c r="C75" s="155" t="s">
        <v>757</v>
      </c>
      <c r="D75" s="154" t="s">
        <v>758</v>
      </c>
      <c r="E75" s="154" t="s">
        <v>1004</v>
      </c>
    </row>
    <row r="76" spans="1:5">
      <c r="A76" s="84" t="s">
        <v>191</v>
      </c>
      <c r="B76" s="154" t="s">
        <v>762</v>
      </c>
      <c r="C76" s="155" t="s">
        <v>763</v>
      </c>
      <c r="D76" s="154" t="s">
        <v>764</v>
      </c>
      <c r="E76" s="154" t="s">
        <v>1004</v>
      </c>
    </row>
    <row r="77" spans="1:5">
      <c r="A77" s="84" t="s">
        <v>191</v>
      </c>
      <c r="B77" s="154" t="s">
        <v>1017</v>
      </c>
      <c r="C77" s="155" t="s">
        <v>826</v>
      </c>
      <c r="D77" s="154" t="s">
        <v>950</v>
      </c>
      <c r="E77" s="154" t="s">
        <v>1004</v>
      </c>
    </row>
    <row r="78" spans="1:5">
      <c r="A78" s="84" t="s">
        <v>191</v>
      </c>
      <c r="B78" s="154" t="s">
        <v>952</v>
      </c>
      <c r="C78" s="155" t="s">
        <v>285</v>
      </c>
      <c r="D78" s="154" t="s">
        <v>953</v>
      </c>
      <c r="E78" s="154" t="s">
        <v>1004</v>
      </c>
    </row>
    <row r="79" spans="1:5">
      <c r="A79" s="84" t="s">
        <v>191</v>
      </c>
      <c r="B79" s="154" t="s">
        <v>124</v>
      </c>
      <c r="C79" s="155" t="s">
        <v>978</v>
      </c>
      <c r="D79" s="154" t="s">
        <v>979</v>
      </c>
      <c r="E79" s="154" t="s">
        <v>1004</v>
      </c>
    </row>
    <row r="80" spans="1:5">
      <c r="A80" s="84" t="s">
        <v>191</v>
      </c>
      <c r="B80" s="156" t="s">
        <v>797</v>
      </c>
      <c r="C80" s="157" t="s">
        <v>772</v>
      </c>
      <c r="D80" s="156" t="s">
        <v>773</v>
      </c>
      <c r="E80" s="156" t="s">
        <v>1005</v>
      </c>
    </row>
    <row r="81" spans="1:5">
      <c r="A81" s="84" t="s">
        <v>191</v>
      </c>
      <c r="B81" s="156" t="s">
        <v>786</v>
      </c>
      <c r="C81" s="157" t="s">
        <v>774</v>
      </c>
      <c r="D81" s="156" t="s">
        <v>787</v>
      </c>
      <c r="E81" s="156" t="s">
        <v>1005</v>
      </c>
    </row>
    <row r="82" spans="1:5">
      <c r="A82" s="84" t="s">
        <v>191</v>
      </c>
      <c r="B82" s="156" t="s">
        <v>777</v>
      </c>
      <c r="C82" s="157" t="s">
        <v>785</v>
      </c>
      <c r="D82" s="156" t="s">
        <v>788</v>
      </c>
      <c r="E82" s="156" t="s">
        <v>1005</v>
      </c>
    </row>
    <row r="83" spans="1:5">
      <c r="A83" s="84" t="s">
        <v>191</v>
      </c>
      <c r="B83" s="156" t="s">
        <v>834</v>
      </c>
      <c r="C83" s="156" t="s">
        <v>835</v>
      </c>
      <c r="D83" s="156" t="s">
        <v>857</v>
      </c>
      <c r="E83" s="156" t="s">
        <v>1005</v>
      </c>
    </row>
    <row r="84" spans="1:5">
      <c r="A84" s="84" t="s">
        <v>191</v>
      </c>
      <c r="B84" s="158" t="s">
        <v>838</v>
      </c>
      <c r="C84" s="158" t="s">
        <v>839</v>
      </c>
      <c r="D84" s="158" t="s">
        <v>867</v>
      </c>
      <c r="E84" s="4" t="s">
        <v>1006</v>
      </c>
    </row>
    <row r="85" spans="1:5">
      <c r="A85" s="84" t="s">
        <v>191</v>
      </c>
      <c r="B85" s="158" t="s">
        <v>840</v>
      </c>
      <c r="C85" s="158" t="s">
        <v>839</v>
      </c>
      <c r="D85" s="158" t="s">
        <v>868</v>
      </c>
      <c r="E85" s="4" t="s">
        <v>1006</v>
      </c>
    </row>
  </sheetData>
  <hyperlinks>
    <hyperlink ref="C31" location="vlan_encap_blok!A1" display="vlan_encap_blok" xr:uid="{00000000-0004-0000-0400-000001000000}"/>
    <hyperlink ref="C32" location="domain!A1" display="domain" xr:uid="{00000000-0004-0000-0400-000002000000}"/>
    <hyperlink ref="C34" location="aaep!A1" display="aaep" xr:uid="{00000000-0004-0000-0400-000003000000}"/>
    <hyperlink ref="C45" location="interface_profile!A1" display="interface_profile" xr:uid="{00000000-0004-0000-0400-000004000000}"/>
    <hyperlink ref="C47" location="associate_switchprof_intprof!A1" display="associate_switchprof_intprof" xr:uid="{00000000-0004-0000-0400-000005000000}"/>
    <hyperlink ref="C48" location="interface_selector!A1" display="interface_selector" xr:uid="{00000000-0004-0000-0400-000006000000}"/>
    <hyperlink ref="C49" location="tenant!A1" display="tenant" xr:uid="{00000000-0004-0000-0400-000007000000}"/>
    <hyperlink ref="C50" location="vrf!A1" display="vrf" xr:uid="{00000000-0004-0000-0400-000008000000}"/>
    <hyperlink ref="C2" location="firmware_group!A1" display="firmware_group" xr:uid="{00000000-0004-0000-0400-000009000000}"/>
    <hyperlink ref="C3" location="maintenance_groups!A1" display="maintenance_groups" xr:uid="{00000000-0004-0000-0400-00000A000000}"/>
    <hyperlink ref="C4" location="node_provisioning!A1" display="node_provisioning" xr:uid="{00000000-0004-0000-0400-00000B000000}"/>
    <hyperlink ref="C5:C8" location="node_provisioning!A1" display="node_provisioning" xr:uid="{00000000-0004-0000-0400-00000C000000}"/>
    <hyperlink ref="C11" location="switch_profile!A1" display="switch_profile" xr:uid="{00000000-0004-0000-0400-00000D000000}"/>
    <hyperlink ref="C12" location="vpc_domain!A1" display="vpc_domain" xr:uid="{00000000-0004-0000-0400-00000E000000}"/>
    <hyperlink ref="C51" location="vrf_bgp_route_target!A1" display="vrf_bgp_route_target" xr:uid="{00000000-0004-0000-0400-000014000000}"/>
    <hyperlink ref="C53" location="bd_subnet!A1" display="bd_subnet" xr:uid="{00000000-0004-0000-0400-000015000000}"/>
    <hyperlink ref="C52" location="bridge_domain!A1" display="bridge_domain" xr:uid="{00000000-0004-0000-0400-000016000000}"/>
    <hyperlink ref="C55" location="application_profile!A1" display="app_profile" xr:uid="{00000000-0004-0000-0400-000017000000}"/>
    <hyperlink ref="C54" location="bd_l3out!A1" display="bd_l3out" xr:uid="{00000000-0004-0000-0400-000018000000}"/>
    <hyperlink ref="C56" location="end_point_group!A1" display="end_point_group" xr:uid="{00000000-0004-0000-0400-000019000000}"/>
    <hyperlink ref="C57" location="epg_domain_association!A1" display="epg_domain_association" xr:uid="{00000000-0004-0000-0400-00001A000000}"/>
    <hyperlink ref="C35" location="aeep_domain_association!A1" display="aeep_domain_association" xr:uid="{00000000-0004-0000-0400-00001B000000}"/>
    <hyperlink ref="C63" location="nodeBgpPeer!A1" display="nodeBgpPeer" xr:uid="{00000000-0004-0000-0400-00001C000000}"/>
    <hyperlink ref="C70" location="contract!A1" display="contract" xr:uid="{00000000-0004-0000-0400-00001D000000}"/>
    <hyperlink ref="C68" location="filter!A1" display="filter" xr:uid="{00000000-0004-0000-0400-00001E000000}"/>
    <hyperlink ref="C71" location="subject!A1" display="subject" xr:uid="{00000000-0004-0000-0400-00001F000000}"/>
    <hyperlink ref="C58" location="epg_static_binding!A1" display="epg_static_binding" xr:uid="{00000000-0004-0000-0400-000020000000}"/>
    <hyperlink ref="C6" location="apic_controller!A1" display="apic_controller" xr:uid="{00000000-0004-0000-0400-000022000000}"/>
    <hyperlink ref="C75" location="tacacs_provider!A1" display="tacacs_provider" xr:uid="{00000000-0004-0000-0400-000023000000}"/>
    <hyperlink ref="C76" location="tacacs_provider_group!A1" display="tacacs_provider_group" xr:uid="{00000000-0004-0000-0400-000024000000}"/>
    <hyperlink ref="C80" location="snmp_trap_dest!A1" display="snmp_trap_dest" xr:uid="{00000000-0004-0000-0400-000025000000}"/>
    <hyperlink ref="C81" location="syslog_group!A1" display="syslog_group" xr:uid="{00000000-0004-0000-0400-000026000000}"/>
    <hyperlink ref="C82" location="syslog_destination!A1" display="syslog_destination" xr:uid="{00000000-0004-0000-0400-000027000000}"/>
    <hyperlink ref="C22" location="dns_profile!A1" display="dns_profile" xr:uid="{00000000-0004-0000-0400-000028000000}"/>
    <hyperlink ref="C23" location="dns_provider!A1" display="dns_provider" xr:uid="{00000000-0004-0000-0400-000029000000}"/>
    <hyperlink ref="C24" location="datetime_pol!A1" display="datetime_pol" xr:uid="{00000000-0004-0000-0400-00002A000000}"/>
    <hyperlink ref="C25" location="datetime_ntp_prov!A1" display="datetime_ntp_prov" xr:uid="{00000000-0004-0000-0400-00002B000000}"/>
    <hyperlink ref="C59" location="epg_fex_static_binding!A1" display="epg_fex_static_binding" xr:uid="{00000000-0004-0000-0400-00002C000000}"/>
    <hyperlink ref="C60" location="ospf_int_pol!A1" display="ospf_intpol" xr:uid="{820CEA29-7918-4B4B-8AE4-1777DC68D23A}"/>
    <hyperlink ref="C37" location="intpol_l2!A1" display="intpol_l2" xr:uid="{7FB862BA-D9ED-584E-A6C0-658037229242}"/>
    <hyperlink ref="C40" location="intpol_mcp!A1" display="intpol_mcp" xr:uid="{1FA98F0C-C914-DA4D-9C0B-698FF6B11F26}"/>
    <hyperlink ref="C42" location="intpol_stp!A1" display="intpol_stp" xr:uid="{DF47DD0E-95DF-BE41-BEBE-C2364D1A5986}"/>
    <hyperlink ref="C39" location="intpol_lldp!A1" display="intpol_lldp" xr:uid="{2F1597AC-E5BF-BB44-8775-C3E847FC3315}"/>
    <hyperlink ref="C36" location="intpol_cdp!A1" display="intpol_cdp" xr:uid="{4D231159-48F5-6E4E-A385-BCDB821DFA5D}"/>
    <hyperlink ref="C38" location="intpol_link!A1" display="intpol_link" xr:uid="{3296796E-588A-EB48-8326-D6A8C8BCC943}"/>
    <hyperlink ref="C41" location="intpol_port_channel!A1" display="intpol_pc" xr:uid="{B67B88DD-BEB6-A242-BB42-F1C7464C762B}"/>
    <hyperlink ref="C14" location="power_supply_policy!A1" display="power_supply_policy" xr:uid="{98E546A7-FB8B-8E4A-94E8-9B9CF6BB1286}"/>
    <hyperlink ref="C15" location="node_control!A1" display="node_control" xr:uid="{0F09B14E-B707-F74A-BF92-6C7D937A26EB}"/>
    <hyperlink ref="C9" location="access_spine_policy_group!A1" display="access_spine_policy_group" xr:uid="{76633BA3-93D4-7247-A3DD-8A59B3208BF8}"/>
    <hyperlink ref="C10" location="access_leaf_policy_group!A1" display="access_leaf_policy_group" xr:uid="{23977AFA-9B0B-9840-A4C3-59EBD9BAA9DC}"/>
    <hyperlink ref="C61" location="l3out!A1" display="l3out" xr:uid="{03DB07A6-CEEE-E345-B16F-405E9DBC0062}"/>
    <hyperlink ref="C77" location="aaa_auth!A1" display="aaa_auth" xr:uid="{D3588BF4-72FE-1747-B96B-BE1BF8ADE2A6}"/>
    <hyperlink ref="C78" location="security_domain!A1" display="security_domain" xr:uid="{7A176901-28FF-2748-B2AF-842EA5CCF798}"/>
    <hyperlink ref="C16" location="fabric_spine_policy_group!A1" display="fabric_spine_policy_group" xr:uid="{865176B6-0EB9-0743-8453-F1633DD3F66D}"/>
    <hyperlink ref="C18" location="fabric_switch_profile!A1" display="fabric_switch_profile" xr:uid="{00000000-0004-0000-0400-000021000000}"/>
    <hyperlink ref="C29" location="fabric_external_routing_profile!A1" display="fabric_external_routing_profile" xr:uid="{00000000-0004-0000-0400-000013000000}"/>
    <hyperlink ref="C28" location="pod_connection_profile!A1" display="pod_connection_profile" xr:uid="{00000000-0004-0000-0400-000012000000}"/>
    <hyperlink ref="C27" location="fabric_conn_prof!A1" display="fabric_conn_prof" xr:uid="{00000000-0004-0000-0400-000011000000}"/>
    <hyperlink ref="C26" location="pod_tep_pool!A1" display="pod_tep_pool" xr:uid="{00000000-0004-0000-0400-000010000000}"/>
    <hyperlink ref="C19" location="bgp_rr!A1" display="bgp_rr" xr:uid="{00000000-0004-0000-0400-00000F000000}"/>
    <hyperlink ref="C30" location="vlan_pool!A1" display="vlan_pool" xr:uid="{00000000-0004-0000-0400-000000000000}"/>
    <hyperlink ref="C17" location="fabric_leaf_policy_group!A1" display="fabric_leaf_policy_group" xr:uid="{A4B550DF-E422-B14C-A702-3E112DD0F4F0}"/>
    <hyperlink ref="C79" location="aaa_login_domain!A1" display="aaa_login_domain" xr:uid="{B975445D-7A23-A643-A713-447E62FC93A9}"/>
    <hyperlink ref="C73" location="vrf_contract!A1" display="vrf_contract" xr:uid="{F2527EAA-1768-CF45-B58A-3264CB6D9117}"/>
    <hyperlink ref="C72" location="epg_contract!A1" display="epg_contract" xr:uid="{F19E1E88-075E-6C42-BB9F-80AF0934042C}"/>
    <hyperlink ref="C65" location="external_epg!A1" display="external_epg" xr:uid="{3F6E2C99-F7B3-A14E-821A-ED9BC721209A}"/>
    <hyperlink ref="C66" location="external_epg_subnet!A1" display="external_epg_subnet" xr:uid="{A6468CF5-BB7B-804E-BD79-E09365B403E9}"/>
    <hyperlink ref="C67" location="external_management_entity!A1" display="external_management_entity" xr:uid="{ABB6702A-E779-E144-A1A9-26ED4B4FD3D1}"/>
    <hyperlink ref="C74" location="external_management_entity!A1" display="ext_mgmt_entity_contract" xr:uid="{2EC6D64A-9425-6745-818C-9E5CC35638A2}"/>
  </hyperlink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data_validation!$H$2:$H$3</xm:f>
          </x14:formula1>
          <xm:sqref>A2:A85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6"/>
  <sheetViews>
    <sheetView workbookViewId="0">
      <selection activeCell="A2" sqref="A2:I6"/>
    </sheetView>
  </sheetViews>
  <sheetFormatPr baseColWidth="10" defaultRowHeight="15"/>
  <cols>
    <col min="1" max="1" width="34.33203125" customWidth="1"/>
    <col min="2" max="2" width="12.33203125" bestFit="1" customWidth="1"/>
    <col min="3" max="3" width="36.1640625" customWidth="1"/>
    <col min="4" max="4" width="11.1640625" bestFit="1" customWidth="1"/>
    <col min="5" max="5" width="11.6640625" bestFit="1" customWidth="1"/>
    <col min="6" max="6" width="9.1640625" bestFit="1" customWidth="1"/>
    <col min="7" max="7" width="9.5" bestFit="1" customWidth="1"/>
    <col min="8" max="8" width="22.33203125" bestFit="1" customWidth="1"/>
    <col min="9" max="9" width="23.1640625" bestFit="1" customWidth="1"/>
    <col min="10" max="10" width="22.6640625" bestFit="1" customWidth="1"/>
    <col min="11" max="11" width="20.83203125" bestFit="1" customWidth="1"/>
    <col min="12" max="12" width="8.33203125" bestFit="1" customWidth="1"/>
    <col min="13" max="13" width="22.6640625" customWidth="1"/>
    <col min="14" max="14" width="15.5" bestFit="1" customWidth="1"/>
  </cols>
  <sheetData>
    <row r="1" spans="1:14">
      <c r="A1" t="s">
        <v>196</v>
      </c>
      <c r="B1" t="s">
        <v>202</v>
      </c>
      <c r="C1" t="s">
        <v>365</v>
      </c>
      <c r="D1" t="s">
        <v>371</v>
      </c>
      <c r="E1" t="s">
        <v>157</v>
      </c>
      <c r="F1" t="s">
        <v>372</v>
      </c>
      <c r="G1" t="s">
        <v>158</v>
      </c>
      <c r="H1" t="s">
        <v>417</v>
      </c>
      <c r="I1" t="s">
        <v>411</v>
      </c>
      <c r="J1" t="s">
        <v>414</v>
      </c>
      <c r="K1" t="s">
        <v>416</v>
      </c>
      <c r="L1" t="s">
        <v>395</v>
      </c>
      <c r="N1" s="118" t="s">
        <v>628</v>
      </c>
    </row>
    <row r="2" spans="1:14">
      <c r="A2" t="s">
        <v>1114</v>
      </c>
      <c r="C2" t="s">
        <v>1056</v>
      </c>
      <c r="D2" s="96">
        <v>1</v>
      </c>
      <c r="E2" s="96">
        <v>1</v>
      </c>
      <c r="F2" s="96">
        <v>1</v>
      </c>
      <c r="G2" s="96">
        <v>1</v>
      </c>
      <c r="I2" t="s">
        <v>1107</v>
      </c>
      <c r="J2" s="88" t="str">
        <f>VLOOKUP(interface_selector[[#This Row],[interface_policy_group]],interface_policy_group[#All],4,FALSE)</f>
        <v>Access</v>
      </c>
      <c r="K2" s="88" t="str">
        <f>VLOOKUP(interface_selector[[#This Row],[interface_profile]],interface_profile[#All],2,FALSE)</f>
        <v>leaf</v>
      </c>
    </row>
    <row r="3" spans="1:14">
      <c r="A3" t="s">
        <v>1115</v>
      </c>
      <c r="C3" t="s">
        <v>1056</v>
      </c>
      <c r="D3" s="96">
        <v>1</v>
      </c>
      <c r="E3" s="96">
        <v>2</v>
      </c>
      <c r="F3" s="96">
        <v>1</v>
      </c>
      <c r="G3" s="96">
        <v>2</v>
      </c>
      <c r="I3" t="s">
        <v>1108</v>
      </c>
      <c r="J3" s="171" t="str">
        <f>VLOOKUP(interface_selector[[#This Row],[interface_policy_group]],interface_policy_group[#All],4,FALSE)</f>
        <v>vPC</v>
      </c>
      <c r="K3" s="171" t="str">
        <f>VLOOKUP(interface_selector[[#This Row],[interface_profile]],interface_profile[#All],2,FALSE)</f>
        <v>leaf</v>
      </c>
    </row>
    <row r="4" spans="1:14">
      <c r="A4" t="s">
        <v>1116</v>
      </c>
      <c r="C4" t="s">
        <v>1056</v>
      </c>
      <c r="D4" s="96">
        <v>1</v>
      </c>
      <c r="E4" s="96">
        <v>3</v>
      </c>
      <c r="F4" s="96">
        <v>1</v>
      </c>
      <c r="G4" s="96">
        <v>3</v>
      </c>
      <c r="I4" t="s">
        <v>1107</v>
      </c>
      <c r="J4" s="171" t="str">
        <f>VLOOKUP(interface_selector[[#This Row],[interface_policy_group]],interface_policy_group[#All],4,FALSE)</f>
        <v>Access</v>
      </c>
      <c r="K4" s="171" t="str">
        <f>VLOOKUP(interface_selector[[#This Row],[interface_profile]],interface_profile[#All],2,FALSE)</f>
        <v>leaf</v>
      </c>
    </row>
    <row r="5" spans="1:14">
      <c r="A5" t="s">
        <v>1114</v>
      </c>
      <c r="B5" t="s">
        <v>1112</v>
      </c>
      <c r="C5" t="s">
        <v>1057</v>
      </c>
      <c r="D5" s="96">
        <v>1</v>
      </c>
      <c r="E5" s="96">
        <v>1</v>
      </c>
      <c r="F5" s="96">
        <v>1</v>
      </c>
      <c r="G5" s="96">
        <v>1</v>
      </c>
      <c r="H5" t="s">
        <v>1117</v>
      </c>
      <c r="I5" t="s">
        <v>1110</v>
      </c>
      <c r="J5" s="171" t="str">
        <f>VLOOKUP(interface_selector[[#This Row],[interface_policy_group]],interface_policy_group[#All],4,FALSE)</f>
        <v>Access</v>
      </c>
      <c r="K5" s="171" t="str">
        <f>VLOOKUP(interface_selector[[#This Row],[interface_profile]],interface_profile[#All],2,FALSE)</f>
        <v>spine</v>
      </c>
    </row>
    <row r="6" spans="1:14">
      <c r="A6" t="s">
        <v>1114</v>
      </c>
      <c r="B6" t="s">
        <v>1112</v>
      </c>
      <c r="C6" t="s">
        <v>1113</v>
      </c>
      <c r="D6" s="96">
        <v>1</v>
      </c>
      <c r="E6" s="96">
        <v>1</v>
      </c>
      <c r="F6" s="96">
        <v>1</v>
      </c>
      <c r="G6" s="96">
        <v>1</v>
      </c>
      <c r="H6" t="s">
        <v>1117</v>
      </c>
      <c r="I6" t="s">
        <v>1110</v>
      </c>
      <c r="J6" s="171" t="str">
        <f>VLOOKUP(interface_selector[[#This Row],[interface_policy_group]],interface_policy_group[#All],4,FALSE)</f>
        <v>Access</v>
      </c>
      <c r="K6" s="171" t="str">
        <f>VLOOKUP(interface_selector[[#This Row],[interface_profile]],interface_profile[#All],2,FALSE)</f>
        <v>spine</v>
      </c>
    </row>
  </sheetData>
  <dataConsolidate/>
  <dataValidations count="7">
    <dataValidation operator="greaterThanOrEqual" allowBlank="1" showInputMessage="1" showErrorMessage="1" prompt="Interface Range to port. Must be greater or equal to &quot;from_port&quot;" sqref="G2:G6" xr:uid="{00000000-0002-0000-2400-000000000000}"/>
    <dataValidation type="textLength" allowBlank="1" showInputMessage="1" showErrorMessage="1" prompt="Interface Selector Name" sqref="A2:A6" xr:uid="{00000000-0002-0000-2400-000001000000}">
      <formula1>1</formula1>
      <formula2>64</formula2>
    </dataValidation>
    <dataValidation allowBlank="1" showInputMessage="1" showErrorMessage="1" prompt="Interface Range to slot. Must be greater or equal to &quot;from_slot&quot;" sqref="F2:F6" xr:uid="{00000000-0002-0000-2400-000002000000}"/>
    <dataValidation allowBlank="1" showInputMessage="1" showErrorMessage="1" prompt="Interface Range Description" sqref="H2:H6" xr:uid="{00000000-0002-0000-2400-000003000000}"/>
    <dataValidation allowBlank="1" showInputMessage="1" showErrorMessage="1" prompt="Interface Policy Group Type (Access,vPC,PC)_x000a_Derived from Interface Policy Group Name" sqref="J2:J6" xr:uid="{00000000-0002-0000-2400-000004000000}"/>
    <dataValidation allowBlank="1" showInputMessage="1" showErrorMessage="1" prompt="Interface Profile Type (leaf,spine)_x000a_Derived form Interface Profile type" sqref="K2:K6" xr:uid="{00000000-0002-0000-2400-000005000000}"/>
    <dataValidation operator="greaterThanOrEqual" allowBlank="1" showInputMessage="1" showErrorMessage="1" prompt="Interface Range from Slot " sqref="D2:E6" xr:uid="{00000000-0002-0000-2400-000006000000}"/>
  </dataValidations>
  <hyperlinks>
    <hyperlink ref="N1" location="build_tasks!A1" display="Back To Build Tasks" xr:uid="{00000000-0004-0000-24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Interface Policy Group Name" xr:uid="{00000000-0002-0000-2400-000007000000}">
          <x14:formula1>
            <xm:f>interface_policy_group!$A:$A</xm:f>
          </x14:formula1>
          <xm:sqref>I2:I6</xm:sqref>
        </x14:dataValidation>
        <x14:dataValidation type="list" allowBlank="1" showInputMessage="1" showErrorMessage="1" prompt="Parent Interface Profile Name" xr:uid="{00000000-0002-0000-2400-000008000000}">
          <x14:formula1>
            <xm:f>interface_profile!$A:$A</xm:f>
          </x14:formula1>
          <xm:sqref>C2:C6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8">
    <tabColor theme="7" tint="0.39997558519241921"/>
  </sheetPr>
  <dimension ref="A1:D6"/>
  <sheetViews>
    <sheetView workbookViewId="0">
      <selection activeCell="A2" sqref="A2:D6"/>
    </sheetView>
  </sheetViews>
  <sheetFormatPr baseColWidth="10" defaultColWidth="8.83203125" defaultRowHeight="15"/>
  <cols>
    <col min="1" max="1" width="26" customWidth="1"/>
    <col min="2" max="2" width="33" customWidth="1"/>
    <col min="3" max="3" width="33.1640625" customWidth="1"/>
  </cols>
  <sheetData>
    <row r="1" spans="1:4">
      <c r="A1" s="2" t="s">
        <v>196</v>
      </c>
      <c r="B1" s="2" t="s">
        <v>202</v>
      </c>
      <c r="C1" s="2" t="s">
        <v>285</v>
      </c>
      <c r="D1" s="92" t="s">
        <v>395</v>
      </c>
    </row>
    <row r="2" spans="1:4">
      <c r="A2" s="64" t="s">
        <v>832</v>
      </c>
      <c r="B2" s="64" t="s">
        <v>966</v>
      </c>
      <c r="C2" s="64"/>
      <c r="D2" s="64" t="s">
        <v>829</v>
      </c>
    </row>
    <row r="3" spans="1:4">
      <c r="A3" s="64" t="s">
        <v>965</v>
      </c>
      <c r="B3" s="64" t="s">
        <v>966</v>
      </c>
      <c r="C3" s="64"/>
      <c r="D3" s="64" t="s">
        <v>829</v>
      </c>
    </row>
    <row r="4" spans="1:4">
      <c r="A4" s="64" t="s">
        <v>830</v>
      </c>
      <c r="B4" s="64" t="s">
        <v>966</v>
      </c>
      <c r="C4" s="64"/>
      <c r="D4" s="64" t="s">
        <v>829</v>
      </c>
    </row>
    <row r="5" spans="1:4">
      <c r="A5" s="64" t="s">
        <v>1118</v>
      </c>
      <c r="B5" s="64" t="s">
        <v>1119</v>
      </c>
      <c r="C5" s="64"/>
      <c r="D5" s="64"/>
    </row>
    <row r="6" spans="1:4">
      <c r="A6" s="64" t="s">
        <v>1120</v>
      </c>
      <c r="B6" s="64"/>
      <c r="C6" s="64"/>
      <c r="D6" s="64"/>
    </row>
  </sheetData>
  <dataValidations count="3">
    <dataValidation type="textLength" allowBlank="1" showInputMessage="1" showErrorMessage="1" prompt="tenant name" sqref="A2:A6" xr:uid="{00000000-0002-0000-2500-000000000000}">
      <formula1>1</formula1>
      <formula2>64</formula2>
    </dataValidation>
    <dataValidation type="textLength" allowBlank="1" showInputMessage="1" showErrorMessage="1" sqref="B2:B6" xr:uid="{00000000-0002-0000-2500-000001000000}">
      <formula1>0</formula1>
      <formula2>128</formula2>
    </dataValidation>
    <dataValidation allowBlank="1" showInputMessage="1" showErrorMessage="1" prompt="Security Domain name._x000a_Optional" sqref="C2:C6" xr:uid="{00000000-0002-0000-2500-000002000000}"/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>
    <tabColor theme="7" tint="0.39997558519241921"/>
  </sheetPr>
  <dimension ref="A1:T6"/>
  <sheetViews>
    <sheetView workbookViewId="0">
      <selection activeCell="A2" sqref="A2:R6"/>
    </sheetView>
  </sheetViews>
  <sheetFormatPr baseColWidth="10" defaultColWidth="8.83203125" defaultRowHeight="15"/>
  <cols>
    <col min="1" max="1" width="25.33203125" customWidth="1"/>
    <col min="2" max="2" width="41.5" customWidth="1"/>
    <col min="3" max="3" width="28.5" customWidth="1"/>
    <col min="4" max="4" width="19.5" bestFit="1" customWidth="1"/>
    <col min="5" max="5" width="27.5" bestFit="1" customWidth="1"/>
    <col min="6" max="6" width="16.83203125" bestFit="1" customWidth="1"/>
    <col min="7" max="7" width="12.6640625" bestFit="1" customWidth="1"/>
    <col min="8" max="8" width="17.5" bestFit="1" customWidth="1"/>
    <col min="9" max="9" width="17.5" customWidth="1"/>
    <col min="10" max="10" width="13.1640625" bestFit="1" customWidth="1"/>
    <col min="11" max="11" width="16.5" bestFit="1" customWidth="1"/>
    <col min="12" max="12" width="24.6640625" bestFit="1" customWidth="1"/>
    <col min="13" max="13" width="11.5" bestFit="1" customWidth="1"/>
    <col min="14" max="14" width="17.1640625" bestFit="1" customWidth="1"/>
    <col min="15" max="15" width="17.6640625" bestFit="1" customWidth="1"/>
    <col min="16" max="16" width="15.1640625" bestFit="1" customWidth="1"/>
    <col min="17" max="17" width="18.1640625" bestFit="1" customWidth="1"/>
    <col min="18" max="18" width="8.6640625" bestFit="1" customWidth="1"/>
    <col min="20" max="20" width="25.33203125" customWidth="1"/>
    <col min="21" max="21" width="18.33203125" customWidth="1"/>
    <col min="22" max="22" width="29.33203125" customWidth="1"/>
  </cols>
  <sheetData>
    <row r="1" spans="1:20">
      <c r="A1" s="2" t="s">
        <v>196</v>
      </c>
      <c r="B1" s="2" t="s">
        <v>216</v>
      </c>
      <c r="C1" s="2" t="s">
        <v>202</v>
      </c>
      <c r="D1" s="2" t="s">
        <v>217</v>
      </c>
      <c r="E1" s="2" t="s">
        <v>548</v>
      </c>
      <c r="F1" s="2" t="s">
        <v>617</v>
      </c>
      <c r="G1" s="2" t="s">
        <v>218</v>
      </c>
      <c r="H1" t="s">
        <v>618</v>
      </c>
      <c r="I1" t="s">
        <v>824</v>
      </c>
      <c r="J1" s="2" t="s">
        <v>219</v>
      </c>
      <c r="K1" s="2" t="s">
        <v>616</v>
      </c>
      <c r="L1" s="2" t="s">
        <v>421</v>
      </c>
      <c r="M1" s="2" t="s">
        <v>221</v>
      </c>
      <c r="N1" s="2" t="s">
        <v>222</v>
      </c>
      <c r="O1" t="s">
        <v>547</v>
      </c>
      <c r="P1" s="2" t="s">
        <v>546</v>
      </c>
      <c r="Q1" s="2" t="s">
        <v>220</v>
      </c>
      <c r="R1" s="93" t="s">
        <v>395</v>
      </c>
      <c r="T1" s="118" t="s">
        <v>628</v>
      </c>
    </row>
    <row r="2" spans="1:20">
      <c r="A2" s="3" t="s">
        <v>967</v>
      </c>
      <c r="B2" s="3" t="s">
        <v>832</v>
      </c>
      <c r="C2" s="3" t="s">
        <v>968</v>
      </c>
      <c r="D2" s="3" t="s">
        <v>187</v>
      </c>
      <c r="E2" s="3" t="s">
        <v>550</v>
      </c>
      <c r="F2" s="3" t="s">
        <v>18</v>
      </c>
      <c r="G2" s="3"/>
      <c r="H2" s="3"/>
      <c r="I2" s="3"/>
      <c r="J2" s="3"/>
      <c r="K2" s="3"/>
      <c r="L2" s="3"/>
      <c r="M2" s="3" t="s">
        <v>16</v>
      </c>
      <c r="N2" s="3"/>
      <c r="O2" s="3"/>
      <c r="P2" s="3"/>
      <c r="Q2" s="3" t="s">
        <v>16</v>
      </c>
      <c r="R2" s="64" t="s">
        <v>829</v>
      </c>
    </row>
    <row r="3" spans="1:20">
      <c r="A3" s="64" t="s">
        <v>16</v>
      </c>
      <c r="B3" s="64" t="s">
        <v>830</v>
      </c>
      <c r="C3" s="3" t="s">
        <v>968</v>
      </c>
      <c r="D3" s="3" t="s">
        <v>187</v>
      </c>
      <c r="E3" s="3" t="s">
        <v>550</v>
      </c>
      <c r="F3" s="3" t="s">
        <v>18</v>
      </c>
      <c r="G3" s="3"/>
      <c r="H3" s="3"/>
      <c r="I3" s="3"/>
      <c r="J3" s="3"/>
      <c r="K3" s="3"/>
      <c r="L3" s="3"/>
      <c r="M3" s="3" t="s">
        <v>16</v>
      </c>
      <c r="N3" s="64"/>
      <c r="O3" s="64"/>
      <c r="P3" s="64"/>
      <c r="Q3" s="3" t="s">
        <v>16</v>
      </c>
      <c r="R3" s="64" t="s">
        <v>829</v>
      </c>
    </row>
    <row r="4" spans="1:20">
      <c r="A4" s="64" t="s">
        <v>969</v>
      </c>
      <c r="B4" s="64" t="s">
        <v>965</v>
      </c>
      <c r="C4" s="3" t="s">
        <v>968</v>
      </c>
      <c r="D4" s="3" t="s">
        <v>187</v>
      </c>
      <c r="E4" s="3" t="s">
        <v>550</v>
      </c>
      <c r="F4" s="3" t="s">
        <v>18</v>
      </c>
      <c r="G4" s="150"/>
      <c r="H4" s="3"/>
      <c r="I4" s="3"/>
      <c r="J4" s="3"/>
      <c r="K4" s="3"/>
      <c r="L4" s="3"/>
      <c r="M4" s="3" t="s">
        <v>16</v>
      </c>
      <c r="N4" s="64"/>
      <c r="O4" s="64"/>
      <c r="P4" s="64"/>
      <c r="Q4" s="3" t="s">
        <v>16</v>
      </c>
      <c r="R4" s="64" t="s">
        <v>829</v>
      </c>
    </row>
    <row r="5" spans="1:20">
      <c r="A5" s="64" t="s">
        <v>1121</v>
      </c>
      <c r="B5" s="64" t="s">
        <v>1118</v>
      </c>
      <c r="C5" s="64"/>
      <c r="D5" s="64" t="s">
        <v>187</v>
      </c>
      <c r="E5" s="64" t="s">
        <v>551</v>
      </c>
      <c r="F5" s="64"/>
      <c r="G5" s="121" t="s">
        <v>16</v>
      </c>
      <c r="H5" s="64" t="s">
        <v>16</v>
      </c>
      <c r="I5" s="64"/>
      <c r="J5" s="64"/>
      <c r="K5" s="64" t="s">
        <v>16</v>
      </c>
      <c r="L5" s="64"/>
      <c r="M5" s="64"/>
      <c r="N5" s="64"/>
      <c r="O5" s="64"/>
      <c r="P5" s="64"/>
      <c r="Q5" s="64"/>
      <c r="R5" s="64"/>
    </row>
    <row r="6" spans="1:20">
      <c r="A6" s="64" t="s">
        <v>1122</v>
      </c>
      <c r="B6" s="64" t="s">
        <v>1118</v>
      </c>
      <c r="C6" s="64"/>
      <c r="D6" s="64" t="s">
        <v>187</v>
      </c>
      <c r="E6" s="64" t="s">
        <v>550</v>
      </c>
      <c r="F6" s="64"/>
      <c r="G6" s="121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</sheetData>
  <dataValidations count="11">
    <dataValidation type="textLength" allowBlank="1" showInputMessage="1" showErrorMessage="1" prompt="VRF Name._x000a_Mandatory Value" sqref="A2:A6" xr:uid="{00000000-0002-0000-2600-000000000000}">
      <formula1>1</formula1>
      <formula2>63</formula2>
    </dataValidation>
    <dataValidation type="list" allowBlank="1" showInputMessage="1" showErrorMessage="1" prompt="Annouce the VRF through Opflex to GOLF Peer_x000a_If not selected the template assume &quot;no&quot;" sqref="O2:O6" xr:uid="{00000000-0002-0000-2600-000001000000}">
      <formula1>"yes,no"</formula1>
    </dataValidation>
    <dataValidation type="list" allowBlank="1" showInputMessage="1" showErrorMessage="1" prompt="vzAny Preferred Group Member_x000a_The template assume &quot;disabled&quot; if not selected " sqref="F2:F6" xr:uid="{00000000-0002-0000-2600-000002000000}">
      <formula1>"enabled,disabled"</formula1>
    </dataValidation>
    <dataValidation allowBlank="1" showInputMessage="1" showErrorMessage="1" prompt="DNS Label. If not selected &quot;default&quot; is assumed" sqref="M2:M6" xr:uid="{00000000-0002-0000-2600-000003000000}"/>
    <dataValidation allowBlank="1" showInputMessage="1" showErrorMessage="1" prompt="VRF Route Tag Policy_x000a_If not selected &quot;default&quot; is assumed" sqref="N2:N6" xr:uid="{00000000-0002-0000-2600-000004000000}"/>
    <dataValidation allowBlank="1" showInputMessage="1" showErrorMessage="1" prompt="BGP Timers Policy._x000a_If not selected &quot;default&quot; is assumed" sqref="G2:G6" xr:uid="{00000000-0002-0000-2600-000005000000}"/>
    <dataValidation allowBlank="1" showInputMessage="1" showErrorMessage="1" prompt="OSPF Timers Policy._x000a_If not selected &quot;default&quot; is assumed" sqref="J2:J6" xr:uid="{00000000-0002-0000-2600-000006000000}"/>
    <dataValidation allowBlank="1" showInputMessage="1" showErrorMessage="1" prompt="Endpoint Retention Policy._x000a_If not selected &quot;default&quot; is assumed" sqref="L2:L6" xr:uid="{00000000-0002-0000-2600-000007000000}"/>
    <dataValidation allowBlank="1" showInputMessage="1" showErrorMessage="1" prompt="VRF Name as pushed through Opflex_x000a_Only required if golf_opflex_mode is selected" sqref="P2:P6" xr:uid="{00000000-0002-0000-2600-000008000000}"/>
    <dataValidation allowBlank="1" showInputMessage="1" showErrorMessage="1" prompt="Monitoring Policy name_x000a_optional." sqref="Q2:Q6" xr:uid="{00000000-0002-0000-2600-000009000000}"/>
    <dataValidation type="list" allowBlank="1" showInputMessage="1" showErrorMessage="1" prompt="Policy Control Enforcement Preference._x000a_If not selected &quot;enforced&quot; is assumed" sqref="D2:D6" xr:uid="{00000000-0002-0000-2600-00000A000000}">
      <formula1>"enforced,unenforced"</formula1>
    </dataValidation>
  </dataValidations>
  <hyperlinks>
    <hyperlink ref="T1" location="build_tasks!A1" display="Back To Build Tasks" xr:uid="{00000000-0004-0000-26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olicy Control Enforcement Direction._x000a_If not selected &quot;ingress&quot; is assumed" xr:uid="{00000000-0002-0000-2600-00000B000000}">
          <x14:formula1>
            <xm:f>data_validation!$AG$2:$AG$3</xm:f>
          </x14:formula1>
          <xm:sqref>E2:E6</xm:sqref>
        </x14:dataValidation>
        <x14:dataValidation type="list" allowBlank="1" showInputMessage="1" showErrorMessage="1" prompt="Tenant Name. Mandatory Value" xr:uid="{00000000-0002-0000-2600-00000C000000}">
          <x14:formula1>
            <xm:f>tenant!$A:$A</xm:f>
          </x14:formula1>
          <xm:sqref>B2:B6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7" tint="0.39997558519241921"/>
  </sheetPr>
  <dimension ref="A1:H3"/>
  <sheetViews>
    <sheetView workbookViewId="0">
      <selection activeCell="C2" sqref="C2:E3"/>
    </sheetView>
  </sheetViews>
  <sheetFormatPr baseColWidth="10" defaultColWidth="22.6640625" defaultRowHeight="15"/>
  <cols>
    <col min="4" max="4" width="52.83203125" customWidth="1"/>
  </cols>
  <sheetData>
    <row r="1" spans="1:8">
      <c r="A1" t="s">
        <v>615</v>
      </c>
      <c r="B1" t="s">
        <v>216</v>
      </c>
      <c r="C1" t="s">
        <v>612</v>
      </c>
      <c r="D1" t="s">
        <v>613</v>
      </c>
      <c r="E1" t="s">
        <v>614</v>
      </c>
      <c r="F1" t="s">
        <v>395</v>
      </c>
      <c r="H1" s="118" t="s">
        <v>628</v>
      </c>
    </row>
    <row r="2" spans="1:8">
      <c r="A2" t="s">
        <v>1121</v>
      </c>
      <c r="B2" s="145" t="str">
        <f>VLOOKUP(Table95[vrfName],vrf[#All],2,FALSE)</f>
        <v>tenant1</v>
      </c>
      <c r="C2" t="s">
        <v>1123</v>
      </c>
      <c r="D2" t="s">
        <v>1124</v>
      </c>
      <c r="E2" t="s">
        <v>1125</v>
      </c>
    </row>
    <row r="3" spans="1:8">
      <c r="A3" t="s">
        <v>1121</v>
      </c>
      <c r="B3" s="145" t="str">
        <f>VLOOKUP(Table95[vrfName],vrf[#All],2,FALSE)</f>
        <v>tenant1</v>
      </c>
      <c r="C3" t="s">
        <v>1123</v>
      </c>
      <c r="D3" t="s">
        <v>1126</v>
      </c>
      <c r="E3" t="s">
        <v>1127</v>
      </c>
    </row>
  </sheetData>
  <dataValidations count="3">
    <dataValidation type="list" allowBlank="1" showInputMessage="1" showErrorMessage="1" sqref="C2:C3" xr:uid="{00000000-0002-0000-2700-000000000000}">
      <formula1>"ipv4-ucast"</formula1>
    </dataValidation>
    <dataValidation type="list" allowBlank="1" showInputMessage="1" showErrorMessage="1" sqref="E2:E3" xr:uid="{00000000-0002-0000-2700-000001000000}">
      <formula1>"import,export"</formula1>
    </dataValidation>
    <dataValidation allowBlank="1" showInputMessage="1" showErrorMessage="1" prompt="The route-target format must be: _x000a_route-target:as4-nn2:&lt;value&gt;:&lt;value&gt;" sqref="D2:D3" xr:uid="{00000000-0002-0000-2700-000002000000}"/>
  </dataValidations>
  <hyperlinks>
    <hyperlink ref="H1" location="build_tasks!A1" display="Back To Build Tasks" xr:uid="{00000000-0004-0000-27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3000000}">
          <x14:formula1>
            <xm:f>vrf!$A:$A</xm:f>
          </x14:formula1>
          <xm:sqref>A2:A3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0">
    <tabColor theme="7" tint="0.39997558519241921"/>
  </sheetPr>
  <dimension ref="A1:V5"/>
  <sheetViews>
    <sheetView topLeftCell="O1" workbookViewId="0">
      <selection activeCell="U1" sqref="U1"/>
    </sheetView>
  </sheetViews>
  <sheetFormatPr baseColWidth="10" defaultColWidth="8.83203125" defaultRowHeight="15"/>
  <cols>
    <col min="1" max="1" width="18.6640625" bestFit="1" customWidth="1"/>
    <col min="2" max="2" width="40.6640625" bestFit="1" customWidth="1"/>
    <col min="3" max="3" width="15.33203125" customWidth="1"/>
    <col min="4" max="4" width="19.5" customWidth="1"/>
    <col min="5" max="5" width="13.1640625" customWidth="1"/>
    <col min="6" max="6" width="20.1640625" bestFit="1" customWidth="1"/>
    <col min="7" max="7" width="21.6640625" bestFit="1" customWidth="1"/>
    <col min="8" max="8" width="17.1640625" bestFit="1" customWidth="1"/>
    <col min="9" max="9" width="13.6640625" customWidth="1"/>
    <col min="10" max="10" width="11.33203125" bestFit="1" customWidth="1"/>
    <col min="11" max="11" width="16.33203125" bestFit="1" customWidth="1"/>
    <col min="12" max="12" width="26.33203125" customWidth="1"/>
    <col min="13" max="13" width="27.83203125" bestFit="1" customWidth="1"/>
    <col min="14" max="14" width="32.83203125" customWidth="1"/>
    <col min="15" max="15" width="19.33203125" bestFit="1" customWidth="1"/>
    <col min="16" max="16" width="25" bestFit="1" customWidth="1"/>
    <col min="17" max="17" width="19.6640625" bestFit="1" customWidth="1"/>
    <col min="18" max="18" width="14.1640625" bestFit="1" customWidth="1"/>
    <col min="19" max="19" width="16.1640625" bestFit="1" customWidth="1"/>
    <col min="20" max="20" width="20.1640625" bestFit="1" customWidth="1"/>
    <col min="21" max="21" width="22.33203125" bestFit="1" customWidth="1"/>
    <col min="22" max="22" width="8.6640625" bestFit="1" customWidth="1"/>
    <col min="24" max="24" width="20.1640625" bestFit="1" customWidth="1"/>
    <col min="25" max="25" width="22.33203125" bestFit="1" customWidth="1"/>
  </cols>
  <sheetData>
    <row r="1" spans="1:22">
      <c r="A1" s="2" t="s">
        <v>196</v>
      </c>
      <c r="B1" s="2" t="s">
        <v>202</v>
      </c>
      <c r="C1" s="2" t="s">
        <v>216</v>
      </c>
      <c r="D1" s="2" t="s">
        <v>289</v>
      </c>
      <c r="E1" s="2" t="s">
        <v>288</v>
      </c>
      <c r="F1" s="2" t="s">
        <v>225</v>
      </c>
      <c r="G1" s="2" t="s">
        <v>226</v>
      </c>
      <c r="H1" s="2" t="s">
        <v>231</v>
      </c>
      <c r="I1" s="2" t="s">
        <v>635</v>
      </c>
      <c r="J1" s="2" t="s">
        <v>228</v>
      </c>
      <c r="K1" s="2" t="s">
        <v>227</v>
      </c>
      <c r="L1" s="2" t="s">
        <v>422</v>
      </c>
      <c r="M1" s="2" t="s">
        <v>603</v>
      </c>
      <c r="N1" s="2" t="s">
        <v>1025</v>
      </c>
      <c r="O1" s="2" t="s">
        <v>604</v>
      </c>
      <c r="P1" s="2" t="s">
        <v>602</v>
      </c>
      <c r="Q1" s="2" t="s">
        <v>638</v>
      </c>
      <c r="R1" s="2" t="s">
        <v>636</v>
      </c>
      <c r="S1" s="2" t="s">
        <v>637</v>
      </c>
      <c r="T1" t="s">
        <v>601</v>
      </c>
      <c r="U1" t="s">
        <v>600</v>
      </c>
      <c r="V1" s="93" t="s">
        <v>395</v>
      </c>
    </row>
    <row r="2" spans="1:22">
      <c r="A2" s="144" t="s">
        <v>967</v>
      </c>
      <c r="B2" s="130" t="s">
        <v>970</v>
      </c>
      <c r="C2" s="130" t="s">
        <v>832</v>
      </c>
      <c r="D2" s="130" t="s">
        <v>967</v>
      </c>
      <c r="E2" s="59" t="s">
        <v>20</v>
      </c>
      <c r="F2" s="132" t="s">
        <v>254</v>
      </c>
      <c r="G2" s="131" t="s">
        <v>254</v>
      </c>
      <c r="H2" s="132" t="s">
        <v>256</v>
      </c>
      <c r="I2" s="3" t="s">
        <v>191</v>
      </c>
      <c r="J2" s="132" t="s">
        <v>190</v>
      </c>
      <c r="K2" s="132"/>
      <c r="L2" s="133"/>
      <c r="M2" s="64" t="s">
        <v>190</v>
      </c>
      <c r="N2" s="64"/>
      <c r="O2" s="121"/>
      <c r="P2" s="64"/>
      <c r="Q2" s="64"/>
      <c r="R2" s="64" t="s">
        <v>191</v>
      </c>
      <c r="S2" s="64"/>
      <c r="T2" s="64"/>
      <c r="U2" s="64"/>
      <c r="V2" s="5" t="s">
        <v>829</v>
      </c>
    </row>
    <row r="3" spans="1:22">
      <c r="A3" s="144" t="s">
        <v>1128</v>
      </c>
      <c r="B3" s="130"/>
      <c r="C3" s="130" t="s">
        <v>1118</v>
      </c>
      <c r="D3" s="130" t="s">
        <v>1121</v>
      </c>
      <c r="E3" s="130" t="s">
        <v>20</v>
      </c>
      <c r="F3" s="132" t="s">
        <v>255</v>
      </c>
      <c r="G3" s="132" t="s">
        <v>254</v>
      </c>
      <c r="H3" s="132" t="s">
        <v>256</v>
      </c>
      <c r="I3" s="172" t="s">
        <v>191</v>
      </c>
      <c r="J3" s="132" t="s">
        <v>191</v>
      </c>
      <c r="K3" s="132" t="s">
        <v>191</v>
      </c>
      <c r="L3" s="133" t="s">
        <v>191</v>
      </c>
      <c r="M3" s="64" t="s">
        <v>190</v>
      </c>
      <c r="N3" s="64"/>
      <c r="O3" s="121"/>
      <c r="P3" s="64"/>
      <c r="Q3" s="64"/>
      <c r="R3" s="64"/>
      <c r="S3" s="64"/>
      <c r="T3" s="64"/>
      <c r="U3" s="64"/>
      <c r="V3" s="5"/>
    </row>
    <row r="4" spans="1:22">
      <c r="A4" s="144" t="s">
        <v>1129</v>
      </c>
      <c r="B4" s="130"/>
      <c r="C4" s="130" t="s">
        <v>1118</v>
      </c>
      <c r="D4" s="130" t="s">
        <v>1121</v>
      </c>
      <c r="E4" s="130" t="s">
        <v>108</v>
      </c>
      <c r="F4" s="132" t="s">
        <v>255</v>
      </c>
      <c r="G4" s="132" t="s">
        <v>254</v>
      </c>
      <c r="H4" s="132" t="s">
        <v>256</v>
      </c>
      <c r="I4" s="172" t="s">
        <v>191</v>
      </c>
      <c r="J4" s="132" t="s">
        <v>191</v>
      </c>
      <c r="K4" s="132" t="s">
        <v>190</v>
      </c>
      <c r="L4" s="133" t="s">
        <v>191</v>
      </c>
      <c r="M4" s="64" t="s">
        <v>190</v>
      </c>
      <c r="N4" s="64"/>
      <c r="O4" s="121"/>
      <c r="P4" s="64"/>
      <c r="Q4" s="64"/>
      <c r="R4" s="64"/>
      <c r="S4" s="64"/>
      <c r="T4" s="64"/>
      <c r="U4" s="64"/>
      <c r="V4" s="5"/>
    </row>
    <row r="5" spans="1:22">
      <c r="A5" s="178" t="s">
        <v>1162</v>
      </c>
      <c r="B5" s="179"/>
      <c r="C5" s="179" t="s">
        <v>1118</v>
      </c>
      <c r="D5" s="130" t="s">
        <v>1121</v>
      </c>
      <c r="E5" s="179" t="s">
        <v>108</v>
      </c>
      <c r="F5" s="132" t="s">
        <v>255</v>
      </c>
      <c r="G5" s="132" t="s">
        <v>254</v>
      </c>
      <c r="H5" s="132" t="s">
        <v>256</v>
      </c>
      <c r="I5" s="172" t="s">
        <v>191</v>
      </c>
      <c r="J5" s="132" t="s">
        <v>190</v>
      </c>
      <c r="K5" s="132" t="s">
        <v>190</v>
      </c>
      <c r="L5" s="133" t="s">
        <v>191</v>
      </c>
      <c r="M5" s="64" t="s">
        <v>190</v>
      </c>
      <c r="N5" s="3" t="s">
        <v>1161</v>
      </c>
      <c r="O5" s="150"/>
      <c r="P5" s="3"/>
      <c r="Q5" s="3"/>
      <c r="R5" s="3"/>
      <c r="S5" s="3"/>
      <c r="T5" s="3"/>
      <c r="U5" s="3"/>
      <c r="V5" s="1"/>
    </row>
  </sheetData>
  <dataValidations count="15">
    <dataValidation allowBlank="1" showInputMessage="1" showErrorMessage="1" prompt="IGMP Interface Policy Name_x000a_Optional" sqref="Q2:Q4" xr:uid="{02FFC77D-1983-9D49-8D35-40EF0A7B6B70}"/>
    <dataValidation type="list" allowBlank="1" showInputMessage="1" showErrorMessage="1" sqref="J2:L5" xr:uid="{4A20E000-BF09-E844-8C21-68764EBD41B7}">
      <formula1>"yes,no"</formula1>
    </dataValidation>
    <dataValidation type="list" allowBlank="1" showInputMessage="1" showErrorMessage="1" sqref="F2:F5" xr:uid="{066FAAFA-254F-6945-A022-9FCC360F9FA1}">
      <formula1>"flood,proxy"</formula1>
    </dataValidation>
    <dataValidation type="list" allowBlank="1" showInputMessage="1" showErrorMessage="1" sqref="H2:H5" xr:uid="{BFC46782-E0BC-DF42-A895-524E541631B7}">
      <formula1>"bd-flood,encap-flood,drop"</formula1>
    </dataValidation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4" xr:uid="{F177AE3B-2A26-BE43-8AEE-DD17EBF79FC4}">
      <formula1>"L2,L3"</formula1>
    </dataValidation>
    <dataValidation allowBlank="1" showInputMessage="1" showErrorMessage="1" prompt="IGMP Snooping Policy Name _x000a_Optional" sqref="O2:O4" xr:uid="{44272554-7A49-7844-9A91-5200F08B3D5D}"/>
    <dataValidation allowBlank="1" showInputMessage="1" showErrorMessage="1" prompt="Endpoint retention policy name_x000a_Optional" sqref="P2:P4" xr:uid="{BA26ECB0-DECB-B84B-9D24-0F05D905FB5E}"/>
    <dataValidation type="list" allowBlank="1" showInputMessage="1" showErrorMessage="1" prompt="Define the BD as Legacy BD_x000a_If not specified the template assumes &quot;no&quot;" sqref="R2:R4" xr:uid="{3DD1348E-F89B-CA4D-8543-A9E8ADC3BEDE}">
      <formula1>"yes,no"</formula1>
    </dataValidation>
    <dataValidation allowBlank="1" showInputMessage="1" showErrorMessage="1" prompt="Legacy BD VLAN id _x000a_Only used if &quot;is_bd_legacy == yes&quot;" sqref="S2:S4" xr:uid="{812FCC26-CCE3-1D49-9612-1E8DF62BFFFC}"/>
    <dataValidation type="list" allowBlank="1" showInputMessage="1" showErrorMessage="1" prompt="Enable PIM on a Bridge Domain_x000a_If not specified the template assumes &quot;no&quot;" sqref="I2:I5" xr:uid="{EB5AC682-8E06-7945-B22E-B0B170F3E3BB}">
      <formula1>"yes,no"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5" xr:uid="{3503F6CB-565F-8249-8F70-672D10D73FC4}">
      <formula1>"yes,no"</formula1>
    </dataValidation>
    <dataValidation type="list" allowBlank="1" showInputMessage="1" showErrorMessage="1" sqref="G2:G5" xr:uid="{91985AB4-F0C1-7642-9FC6-419EB275A6CB}">
      <formula1>"flood,opt-flood"</formula1>
    </dataValidation>
    <dataValidation allowBlank="1" showInputMessage="1" showErrorMessage="1" prompt="L3OUT for the route-control profile _x000a_Only mandatory if a route-control profile is selected" sqref="Y2" xr:uid="{D36A9EF7-873D-0D45-8761-62EF4FB75D2D}"/>
    <dataValidation allowBlank="1" showInputMessage="1" showErrorMessage="1" prompt="Route-Control Profile associated with this subnet_x000a_Optional" sqref="X2" xr:uid="{8C885062-5F57-EF4B-A40D-BC6F032B2A56}"/>
    <dataValidation type="list" allowBlank="1" showInputMessage="1" showErrorMessage="1" prompt="Endpoint Move Detection Mode _x000a_!! Highly recommended to leave it to blank unless garp is specifically required ( if garp is used arp flooding mut be enable" sqref="N2:N4" xr:uid="{398903B5-752D-9A46-B3AC-9085D7E5D711}">
      <formula1>"garp"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972201-7772-2F4D-8826-0D8CEE8E97EE}">
          <x14:formula1>
            <xm:f>tenant!$A:$A</xm:f>
          </x14:formula1>
          <xm:sqref>D6:D1048576 C2:C4</xm:sqref>
        </x14:dataValidation>
        <x14:dataValidation type="list" allowBlank="1" showInputMessage="1" showErrorMessage="1" xr:uid="{E1BEA5D5-DF8C-B04B-86FA-131900B70F0B}">
          <x14:formula1>
            <xm:f>vrf!$A:$A</xm:f>
          </x14:formula1>
          <xm:sqref>D2:D5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7" tint="0.39997558519241921"/>
  </sheetPr>
  <dimension ref="A1:L4"/>
  <sheetViews>
    <sheetView workbookViewId="0">
      <selection activeCell="E5" sqref="E5"/>
    </sheetView>
  </sheetViews>
  <sheetFormatPr baseColWidth="10" defaultRowHeight="15"/>
  <cols>
    <col min="1" max="1" width="21" customWidth="1"/>
    <col min="2" max="2" width="12.33203125" bestFit="1" customWidth="1"/>
    <col min="3" max="3" width="20" customWidth="1"/>
    <col min="4" max="4" width="23.5" customWidth="1"/>
    <col min="5" max="5" width="14.33203125" bestFit="1" customWidth="1"/>
    <col min="6" max="6" width="18.6640625" bestFit="1" customWidth="1"/>
    <col min="7" max="7" width="13.1640625" bestFit="1" customWidth="1"/>
    <col min="8" max="8" width="15.33203125" bestFit="1" customWidth="1"/>
    <col min="9" max="9" width="21.33203125" customWidth="1"/>
    <col min="10" max="10" width="8.33203125" bestFit="1" customWidth="1"/>
    <col min="11" max="11" width="10.83203125" customWidth="1"/>
    <col min="12" max="12" width="15.5" bestFit="1" customWidth="1"/>
  </cols>
  <sheetData>
    <row r="1" spans="1:12">
      <c r="A1" t="s">
        <v>594</v>
      </c>
      <c r="B1" t="s">
        <v>202</v>
      </c>
      <c r="C1" t="s">
        <v>233</v>
      </c>
      <c r="D1" t="s">
        <v>216</v>
      </c>
      <c r="E1" t="s">
        <v>596</v>
      </c>
      <c r="F1" t="s">
        <v>597</v>
      </c>
      <c r="G1" t="s">
        <v>598</v>
      </c>
      <c r="H1" t="s">
        <v>599</v>
      </c>
      <c r="I1" t="s">
        <v>634</v>
      </c>
      <c r="J1" t="s">
        <v>395</v>
      </c>
      <c r="L1" s="118" t="s">
        <v>628</v>
      </c>
    </row>
    <row r="2" spans="1:12">
      <c r="A2" t="s">
        <v>1130</v>
      </c>
      <c r="C2" t="s">
        <v>1129</v>
      </c>
      <c r="D2" s="99" t="str">
        <f>VLOOKUP(bd_subnet[bridge_domain],bridge_domain[#All],3,FALSE)</f>
        <v>tenant1</v>
      </c>
      <c r="E2" t="s">
        <v>262</v>
      </c>
    </row>
    <row r="3" spans="1:12">
      <c r="A3" t="s">
        <v>1131</v>
      </c>
      <c r="C3" t="s">
        <v>1129</v>
      </c>
      <c r="D3" s="99" t="str">
        <f>VLOOKUP(bd_subnet[bridge_domain],bridge_domain[#All],3,FALSE)</f>
        <v>tenant1</v>
      </c>
      <c r="E3" t="s">
        <v>261</v>
      </c>
    </row>
    <row r="4" spans="1:12">
      <c r="A4" t="s">
        <v>1163</v>
      </c>
      <c r="C4" t="s">
        <v>1162</v>
      </c>
      <c r="D4" s="99" t="str">
        <f>VLOOKUP(bd_subnet[bridge_domain],bridge_domain[#All],3,FALSE)</f>
        <v>tenant1</v>
      </c>
      <c r="E4" t="s">
        <v>262</v>
      </c>
    </row>
  </sheetData>
  <dataValidations count="8">
    <dataValidation allowBlank="1" showInputMessage="1" showErrorMessage="1" prompt="ND RA Prefix Policy Name._x000a_Optional and to be used only if bd_subnet is of type IPv6" sqref="I1" xr:uid="{00000000-0002-0000-2900-000000000000}"/>
    <dataValidation type="list" allowBlank="1" showInputMessage="1" showErrorMessage="1" prompt="Subnet scope" sqref="E2:E4" xr:uid="{00000000-0002-0000-2900-000001000000}">
      <formula1>"private,public,shared,private,shared,public,shared"</formula1>
    </dataValidation>
    <dataValidation type="list" allowBlank="1" showInputMessage="1" showErrorMessage="1" prompt="Define the subnet as Virtual IP for the BD_x000a_if not specificed the template assumes &quot;no&quot;" sqref="G2:G4" xr:uid="{00000000-0002-0000-2900-000002000000}">
      <formula1>"yes,no"</formula1>
    </dataValidation>
    <dataValidation type="list" allowBlank="1" showInputMessage="1" showErrorMessage="1" prompt="Subnet Control  Optional. _x000a_nd : only applicable for IPv6. _x000a_querier: only applicable for IPv4" sqref="H2:H4" xr:uid="{00000000-0002-0000-2900-000003000000}">
      <formula1>"querier,no-default-gateway,querier,no-default-gateway,nd,nd,no-default-gateway"</formula1>
    </dataValidation>
    <dataValidation type="list" allowBlank="1" showInputMessage="1" showErrorMessage="1" prompt="Define the subnet as primary for the BD_x000a_if not specificed the template assumes &quot;no&quot;" sqref="F2:F4" xr:uid="{00000000-0002-0000-2900-000004000000}">
      <formula1>"yes,no"</formula1>
    </dataValidation>
    <dataValidation allowBlank="1" showInputMessage="1" showErrorMessage="1" prompt="ND RA Prefix POlicy Name_x000a_Optional,  only valid for an IPv6 bd_subnet" sqref="I2:I4" xr:uid="{00000000-0002-0000-2900-000005000000}"/>
    <dataValidation allowBlank="1" showInputMessage="1" showErrorMessage="1" prompt="BD Gateway IP address in the form of of &lt;IP address&gt;/&lt;mask&gt;_x000a_It supports both IPv4 and IPv6 format" sqref="A2:A4" xr:uid="{00000000-0002-0000-2900-000006000000}"/>
    <dataValidation allowBlank="1" showInputMessage="1" showErrorMessage="1" prompt="BD Parent Tenant Name_x000a_Derived from bridge_domain tab" sqref="D2:D4" xr:uid="{00000000-0002-0000-2900-000007000000}"/>
  </dataValidations>
  <hyperlinks>
    <hyperlink ref="L1" location="build_tasks!A1" display="Back To Build Tasks" xr:uid="{00000000-0004-0000-29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900-000008000000}">
          <x14:formula1>
            <xm:f>bridge_domain!$A:$A</xm:f>
          </x14:formula1>
          <xm:sqref>C2:C4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7" tint="0.39997558519241921"/>
  </sheetPr>
  <dimension ref="A1:F2"/>
  <sheetViews>
    <sheetView workbookViewId="0">
      <selection activeCell="C2" sqref="C2"/>
    </sheetView>
  </sheetViews>
  <sheetFormatPr baseColWidth="10" defaultRowHeight="15"/>
  <cols>
    <col min="1" max="1" width="30.33203125" customWidth="1"/>
    <col min="2" max="2" width="21.1640625" customWidth="1"/>
    <col min="3" max="3" width="30.6640625" customWidth="1"/>
    <col min="4" max="4" width="21.83203125" customWidth="1"/>
    <col min="6" max="6" width="15.5" bestFit="1" customWidth="1"/>
  </cols>
  <sheetData>
    <row r="1" spans="1:6">
      <c r="A1" s="115" t="s">
        <v>605</v>
      </c>
      <c r="B1" s="116" t="s">
        <v>216</v>
      </c>
      <c r="C1" s="117" t="s">
        <v>567</v>
      </c>
      <c r="D1" s="117" t="s">
        <v>395</v>
      </c>
      <c r="F1" s="118" t="s">
        <v>628</v>
      </c>
    </row>
    <row r="2" spans="1:6">
      <c r="A2" t="s">
        <v>1129</v>
      </c>
      <c r="B2" t="s">
        <v>1118</v>
      </c>
      <c r="C2" t="s">
        <v>1132</v>
      </c>
    </row>
  </sheetData>
  <hyperlinks>
    <hyperlink ref="F1" location="build_tasks!A1" display="Back To Build Tasks" xr:uid="{00000000-0004-0000-2A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xternal routed connection (L3OUT) Name associated to this BD" xr:uid="{00000000-0002-0000-2A00-000002000000}">
          <x14:formula1>
            <xm:f>l3out!$A:$A</xm:f>
          </x14:formula1>
          <xm:sqref>C2</xm:sqref>
        </x14:dataValidation>
        <x14:dataValidation type="list" allowBlank="1" showInputMessage="1" showErrorMessage="1" prompt="Tenant Name" xr:uid="{00000000-0002-0000-2A00-000000000000}">
          <x14:formula1>
            <xm:f>tenant!$A:$A</xm:f>
          </x14:formula1>
          <xm:sqref>B2</xm:sqref>
        </x14:dataValidation>
        <x14:dataValidation type="list" allowBlank="1" showInputMessage="1" showErrorMessage="1" prompt="Bridge Domain Name" xr:uid="{00000000-0002-0000-2A00-000001000000}">
          <x14:formula1>
            <xm:f>bridge_domain!$A:$A</xm:f>
          </x14:formula1>
          <xm:sqref>A2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21">
    <tabColor theme="7" tint="0.39997558519241921"/>
  </sheetPr>
  <dimension ref="A1:G2"/>
  <sheetViews>
    <sheetView workbookViewId="0">
      <selection activeCell="A2" sqref="A2:D2"/>
    </sheetView>
  </sheetViews>
  <sheetFormatPr baseColWidth="10" defaultColWidth="33.5" defaultRowHeight="15"/>
  <cols>
    <col min="1" max="1" width="47.83203125" customWidth="1"/>
    <col min="2" max="2" width="60.5" customWidth="1"/>
    <col min="3" max="3" width="76" customWidth="1"/>
    <col min="4" max="4" width="11.83203125" bestFit="1" customWidth="1"/>
    <col min="5" max="5" width="8.6640625" bestFit="1" customWidth="1"/>
    <col min="7" max="7" width="15.5" bestFit="1" customWidth="1"/>
  </cols>
  <sheetData>
    <row r="1" spans="1:7">
      <c r="A1" s="2" t="s">
        <v>196</v>
      </c>
      <c r="B1" s="57" t="s">
        <v>216</v>
      </c>
      <c r="C1" s="2" t="s">
        <v>202</v>
      </c>
      <c r="D1" s="2" t="s">
        <v>425</v>
      </c>
      <c r="E1" s="92" t="s">
        <v>395</v>
      </c>
      <c r="G1" s="118" t="s">
        <v>628</v>
      </c>
    </row>
    <row r="2" spans="1:7">
      <c r="A2" s="3" t="s">
        <v>1133</v>
      </c>
      <c r="B2" s="3" t="s">
        <v>1118</v>
      </c>
      <c r="C2" s="3"/>
      <c r="D2" s="3" t="s">
        <v>429</v>
      </c>
      <c r="E2" s="64"/>
    </row>
  </sheetData>
  <dataValidations count="1">
    <dataValidation type="list" allowBlank="1" showInputMessage="1" showErrorMessage="1" prompt="APP Profile QOS Class_x000a_If not specificed the template will apply the default value_x000a_&quot;unspecified&quot;" sqref="D2" xr:uid="{00000000-0002-0000-2B00-000000000000}">
      <formula1>"unspecified,level1,level2,level3"</formula1>
    </dataValidation>
  </dataValidations>
  <hyperlinks>
    <hyperlink ref="G1" location="build_tasks!A1" display="Back To Build Tasks" xr:uid="{00000000-0004-0000-2B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B00-000001000000}">
          <x14:formula1>
            <xm:f>tenant!$A:$A</xm:f>
          </x14:formula1>
          <xm:sqref>B2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2">
    <tabColor theme="7" tint="0.39997558519241921"/>
  </sheetPr>
  <dimension ref="A1:P2"/>
  <sheetViews>
    <sheetView workbookViewId="0">
      <selection activeCell="A2" sqref="A2:E2"/>
    </sheetView>
  </sheetViews>
  <sheetFormatPr baseColWidth="10" defaultColWidth="8.83203125" defaultRowHeight="15"/>
  <cols>
    <col min="1" max="1" width="32.83203125" style="36" customWidth="1"/>
    <col min="2" max="2" width="47.5" style="36" customWidth="1"/>
    <col min="3" max="3" width="17" style="36" customWidth="1"/>
    <col min="4" max="4" width="32.83203125" style="36" customWidth="1"/>
    <col min="5" max="5" width="29.33203125" style="36" customWidth="1"/>
    <col min="6" max="6" width="21.6640625" style="36" bestFit="1" customWidth="1"/>
    <col min="7" max="7" width="19.83203125" style="36" bestFit="1" customWidth="1"/>
    <col min="8" max="8" width="27.83203125" style="36" customWidth="1"/>
    <col min="9" max="9" width="17.83203125" style="36" bestFit="1" customWidth="1"/>
    <col min="10" max="10" width="14.83203125" style="36" bestFit="1" customWidth="1"/>
    <col min="11" max="11" width="14.5" style="36" bestFit="1" customWidth="1"/>
    <col min="12" max="12" width="22.33203125" style="36" customWidth="1"/>
    <col min="13" max="13" width="17.6640625" style="36" customWidth="1"/>
    <col min="14" max="15" width="8.83203125" style="36"/>
    <col min="16" max="16" width="15.5" style="36" bestFit="1" customWidth="1"/>
    <col min="17" max="16384" width="8.83203125" style="36"/>
  </cols>
  <sheetData>
    <row r="1" spans="1:16" ht="24.5" customHeight="1">
      <c r="A1" s="37" t="s">
        <v>196</v>
      </c>
      <c r="B1" s="37" t="s">
        <v>202</v>
      </c>
      <c r="C1" s="37" t="s">
        <v>216</v>
      </c>
      <c r="D1" s="37" t="s">
        <v>232</v>
      </c>
      <c r="E1" s="37" t="s">
        <v>233</v>
      </c>
      <c r="F1" s="37" t="s">
        <v>608</v>
      </c>
      <c r="G1" s="37" t="s">
        <v>619</v>
      </c>
      <c r="H1" s="37" t="s">
        <v>609</v>
      </c>
      <c r="I1" s="37" t="s">
        <v>643</v>
      </c>
      <c r="J1" s="37" t="s">
        <v>610</v>
      </c>
      <c r="K1" s="37" t="s">
        <v>425</v>
      </c>
      <c r="L1" s="37" t="s">
        <v>611</v>
      </c>
      <c r="M1" s="94" t="s">
        <v>395</v>
      </c>
      <c r="P1" s="118" t="s">
        <v>628</v>
      </c>
    </row>
    <row r="2" spans="1:16">
      <c r="A2" s="36" t="s">
        <v>1134</v>
      </c>
      <c r="C2" s="36" t="s">
        <v>1118</v>
      </c>
      <c r="D2" s="36" t="s">
        <v>1133</v>
      </c>
      <c r="E2" s="36" t="s">
        <v>1128</v>
      </c>
      <c r="N2" s="1"/>
    </row>
  </sheetData>
  <dataValidations count="9">
    <dataValidation allowBlank="1" showInputMessage="1" showErrorMessage="1" prompt="EPG Description string_x000a_Optional" sqref="B2" xr:uid="{00000000-0002-0000-2C00-000000000000}"/>
    <dataValidation type="textLength" allowBlank="1" showInputMessage="1" showErrorMessage="1" prompt="EPG Name._x000a__x000a_Mandatory" sqref="A2" xr:uid="{00000000-0002-0000-2C00-000001000000}">
      <formula1>1</formula1>
      <formula2>64</formula2>
    </dataValidation>
    <dataValidation type="list" allowBlank="1" showInputMessage="1" showErrorMessage="1" prompt="Intra EPG Isolation_x000a_If not specified the template will assume unenforced" sqref="F2" xr:uid="{00000000-0002-0000-2C00-000002000000}">
      <formula1>"enforced,unenforced"</formula1>
    </dataValidation>
    <dataValidation type="list" allowBlank="1" showInputMessage="1" showErrorMessage="1" prompt="Qos Class_x000a__x000a_If not specified the template will assume &quot;unspecified&quot;" sqref="K2" xr:uid="{00000000-0002-0000-2C00-000003000000}">
      <formula1>"unspecified,level1,level2,level3"</formula1>
    </dataValidation>
    <dataValidation allowBlank="1" showInputMessage="1" showErrorMessage="1" prompt="EPG Name Alias_x000a_optional" sqref="J2" xr:uid="{00000000-0002-0000-2C00-000004000000}"/>
    <dataValidation type="list" allowBlank="1" showInputMessage="1" showErrorMessage="1" prompt="Preferred Group Member_x000a_if not specificed the template assumes exclude" sqref="H2" xr:uid="{00000000-0002-0000-2C00-000005000000}">
      <formula1>"exclude,include"</formula1>
    </dataValidation>
    <dataValidation allowBlank="1" showInputMessage="1" showErrorMessage="1" prompt="Data Plane Policer Policy Name_x000a_Optional" sqref="G2" xr:uid="{00000000-0002-0000-2C00-000006000000}"/>
    <dataValidation type="list" allowBlank="1" showInputMessage="1" showErrorMessage="1" prompt="if not specificed the template assumes disabled" sqref="I2" xr:uid="{00000000-0002-0000-2C00-000007000000}">
      <formula1>"enabled,disabled"</formula1>
    </dataValidation>
    <dataValidation allowBlank="1" showInputMessage="1" showErrorMessage="1" prompt="Custom QoS policy name_x000a_Optional" sqref="L2" xr:uid="{00000000-0002-0000-2C00-000008000000}"/>
  </dataValidations>
  <hyperlinks>
    <hyperlink ref="P1" location="build_tasks!A1" display="Back To Build Tasks" xr:uid="{00000000-0004-0000-2C00-000000000000}"/>
  </hyperlinks>
  <pageMargins left="0.7" right="0.7" top="0.75" bottom="0.75" header="0.3" footer="0.3"/>
  <pageSetup paperSize="9" orientation="portrait" horizontalDpi="4294967293" verticalDpi="4294967293"/>
  <ignoredErrors>
    <ignoredError sqref="E3:E1048576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2C00-000009000000}">
          <x14:formula1>
            <xm:f>vmm_domain!$A:$A</xm:f>
          </x14:formula1>
          <xm:sqref>M803:M1048576</xm:sqref>
        </x14:dataValidation>
        <x14:dataValidation type="list" allowBlank="1" showInputMessage="1" showErrorMessage="1" xr:uid="{00000000-0002-0000-2C00-00000D000000}">
          <x14:formula1>
            <xm:f>application_profile!$A:$A</xm:f>
          </x14:formula1>
          <xm:sqref>D2</xm:sqref>
        </x14:dataValidation>
        <x14:dataValidation type="list" allowBlank="1" showInputMessage="1" showErrorMessage="1" xr:uid="{00000000-0002-0000-2C00-00000A000000}">
          <x14:formula1>
            <xm:f>tenant!$A:$A</xm:f>
          </x14:formula1>
          <xm:sqref>D803:D1048576</xm:sqref>
        </x14:dataValidation>
        <x14:dataValidation type="list" allowBlank="1" showInputMessage="1" showErrorMessage="1" prompt="Tenant Name_x000a__x000a_Mandatory" xr:uid="{00000000-0002-0000-2C00-00000B000000}">
          <x14:formula1>
            <xm:f>tenant!$A:$A</xm:f>
          </x14:formula1>
          <xm:sqref>C2</xm:sqref>
        </x14:dataValidation>
        <x14:dataValidation type="list" allowBlank="1" showInputMessage="1" showErrorMessage="1" prompt="Bridge Domain Name._x000a_Mandatory value." xr:uid="{00000000-0002-0000-2C00-00000C000000}">
          <x14:formula1>
            <xm:f>bridge_domain!$A:$A</xm:f>
          </x14:formula1>
          <xm:sqref>E2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4"/>
  <sheetViews>
    <sheetView workbookViewId="0">
      <selection activeCell="F2" sqref="F2:G4"/>
    </sheetView>
  </sheetViews>
  <sheetFormatPr baseColWidth="10" defaultRowHeight="15"/>
  <cols>
    <col min="1" max="1" width="24.33203125" customWidth="1"/>
    <col min="2" max="2" width="16.83203125" customWidth="1"/>
    <col min="3" max="3" width="28.6640625" bestFit="1" customWidth="1"/>
    <col min="4" max="4" width="17.5" customWidth="1"/>
    <col min="5" max="5" width="20.6640625" customWidth="1"/>
    <col min="6" max="7" width="17.33203125" customWidth="1"/>
    <col min="8" max="8" width="36.33203125" customWidth="1"/>
    <col min="9" max="9" width="24.83203125" customWidth="1"/>
    <col min="11" max="11" width="26.1640625" customWidth="1"/>
    <col min="12" max="12" width="15.5" bestFit="1" customWidth="1"/>
  </cols>
  <sheetData>
    <row r="1" spans="1:12">
      <c r="A1" t="s">
        <v>620</v>
      </c>
      <c r="B1" t="s">
        <v>216</v>
      </c>
      <c r="C1" t="s">
        <v>232</v>
      </c>
      <c r="D1" t="s">
        <v>622</v>
      </c>
      <c r="E1" t="s">
        <v>621</v>
      </c>
      <c r="F1" t="s">
        <v>623</v>
      </c>
      <c r="G1" t="s">
        <v>607</v>
      </c>
      <c r="H1" t="s">
        <v>624</v>
      </c>
      <c r="I1" t="s">
        <v>606</v>
      </c>
      <c r="J1" t="s">
        <v>395</v>
      </c>
      <c r="L1" s="118" t="s">
        <v>628</v>
      </c>
    </row>
    <row r="2" spans="1:12">
      <c r="A2" t="s">
        <v>1134</v>
      </c>
      <c r="B2" s="99" t="str">
        <f>VLOOKUP(Table94[epg_name],end_point_group[#All],3,FALSE)</f>
        <v>tenant1</v>
      </c>
      <c r="C2" s="99" t="str">
        <f>VLOOKUP(Table94[epg_name],end_point_group[#All],4,FALSE)</f>
        <v>app1</v>
      </c>
      <c r="D2" t="s">
        <v>1060</v>
      </c>
      <c r="E2" s="99" t="str">
        <f>VLOOKUP(Table94[domainName],domain[#All],2,FALSE)</f>
        <v>physical</v>
      </c>
      <c r="F2" t="s">
        <v>1135</v>
      </c>
    </row>
    <row r="3" spans="1:12">
      <c r="A3" t="s">
        <v>1134</v>
      </c>
      <c r="B3" s="99" t="str">
        <f>VLOOKUP(Table94[epg_name],end_point_group[#All],3,FALSE)</f>
        <v>tenant1</v>
      </c>
      <c r="C3" s="99" t="str">
        <f>VLOOKUP(Table94[epg_name],end_point_group[#All],4,FALSE)</f>
        <v>app1</v>
      </c>
      <c r="D3" t="s">
        <v>1063</v>
      </c>
      <c r="E3" s="99" t="str">
        <f>VLOOKUP(Table94[domainName],domain[#All],2,FALSE)</f>
        <v>physical</v>
      </c>
      <c r="F3" s="99" t="s">
        <v>1135</v>
      </c>
    </row>
    <row r="4" spans="1:12">
      <c r="A4" t="s">
        <v>1134</v>
      </c>
      <c r="B4" s="99" t="str">
        <f>VLOOKUP(Table94[epg_name],end_point_group[#All],3,FALSE)</f>
        <v>tenant1</v>
      </c>
      <c r="C4" s="99" t="str">
        <f>VLOOKUP(Table94[epg_name],end_point_group[#All],4,FALSE)</f>
        <v>app1</v>
      </c>
      <c r="D4" t="s">
        <v>1067</v>
      </c>
      <c r="E4" s="99" t="str">
        <f>VLOOKUP(Table94[domainName],domain[#All],2,FALSE)</f>
        <v>vmm_vmware</v>
      </c>
      <c r="F4" s="99" t="s">
        <v>1136</v>
      </c>
      <c r="G4" t="s">
        <v>1135</v>
      </c>
    </row>
  </sheetData>
  <dataValidations count="5">
    <dataValidation type="list" allowBlank="1" showInputMessage="1" showErrorMessage="1" prompt="Netflow Preference for VMM Domain_x000a_if not specified the template assumes &quot;disabled&quot;" sqref="I2:I4" xr:uid="{00000000-0002-0000-2D00-000000000000}">
      <formula1>"disabled,enabled"</formula1>
    </dataValidation>
    <dataValidation type="list" allowBlank="1" showInputMessage="1" showErrorMessage="1" prompt="Deployment Immediacy_x000a_&quot;lazy&quot; means on-demand" sqref="F2:F4" xr:uid="{00000000-0002-0000-2D00-000001000000}">
      <formula1>"immediate,lazy"</formula1>
    </dataValidation>
    <dataValidation type="list" allowBlank="1" showInputMessage="1" showErrorMessage="1" prompt="Resolution Immediacy_x000a_Only relevant for VMM Domain_x000a_lazy means on-Demand" sqref="G2:G4" xr:uid="{00000000-0002-0000-2D00-000002000000}">
      <formula1>"immediate,lazy,pre-provision"</formula1>
    </dataValidation>
    <dataValidation type="whole" allowBlank="1" showInputMessage="1" showErrorMessage="1" prompt="Static Encap VLAN ID for VMM Domain_x000a_only Valid for VMM DOmain association_x000a_Vlan id must be part of a static encap block " sqref="H2:H4" xr:uid="{00000000-0002-0000-2D00-000003000000}">
      <formula1>1</formula1>
      <formula2>4094</formula2>
    </dataValidation>
    <dataValidation type="list" allowBlank="1" showInputMessage="1" showErrorMessage="1" sqref="E2:E4" xr:uid="{00000000-0002-0000-2D00-000004000000}">
      <formula1>"physical,vmm_vmware"</formula1>
    </dataValidation>
  </dataValidations>
  <hyperlinks>
    <hyperlink ref="L1" location="build_tasks!A1" display="Back To Build Tasks" xr:uid="{00000000-0004-0000-2D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D00-000006000000}">
          <x14:formula1>
            <xm:f>end_point_group!$A:$A</xm:f>
          </x14:formula1>
          <xm:sqref>A2:A4</xm:sqref>
        </x14:dataValidation>
        <x14:dataValidation type="list" allowBlank="1" showInputMessage="1" showErrorMessage="1" prompt="Physical or VMM Domain Name" xr:uid="{00000000-0002-0000-2D00-000005000000}">
          <x14:formula1>
            <xm:f>domain!$A:$A</xm:f>
          </x14:formula1>
          <xm:sqref>D2:D4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E5"/>
  <sheetViews>
    <sheetView workbookViewId="0">
      <selection activeCell="A2" sqref="A2:D5"/>
    </sheetView>
  </sheetViews>
  <sheetFormatPr baseColWidth="10" defaultColWidth="8.83203125" defaultRowHeight="15"/>
  <cols>
    <col min="1" max="1" width="35.1640625" customWidth="1"/>
    <col min="2" max="2" width="45.5" customWidth="1"/>
    <col min="3" max="3" width="24" customWidth="1"/>
    <col min="4" max="4" width="16.5" style="66" customWidth="1"/>
    <col min="5" max="5" width="41.1640625" customWidth="1"/>
    <col min="8" max="8" width="22.5" customWidth="1"/>
    <col min="11" max="11" width="31.5" bestFit="1" customWidth="1"/>
  </cols>
  <sheetData>
    <row r="1" spans="1:5">
      <c r="A1" t="s">
        <v>277</v>
      </c>
      <c r="B1" t="s">
        <v>278</v>
      </c>
      <c r="C1" t="s">
        <v>282</v>
      </c>
      <c r="D1" s="69" t="s">
        <v>349</v>
      </c>
    </row>
    <row r="2" spans="1:5" ht="16">
      <c r="A2" s="70" t="s">
        <v>1026</v>
      </c>
      <c r="B2" t="s">
        <v>1027</v>
      </c>
      <c r="C2" t="s">
        <v>1028</v>
      </c>
      <c r="D2" s="66" t="s">
        <v>1029</v>
      </c>
      <c r="E2" s="60"/>
    </row>
    <row r="3" spans="1:5" ht="16">
      <c r="A3" s="70" t="s">
        <v>1030</v>
      </c>
      <c r="C3" t="s">
        <v>1028</v>
      </c>
      <c r="D3" s="66" t="s">
        <v>1029</v>
      </c>
    </row>
    <row r="4" spans="1:5" ht="16">
      <c r="A4" s="70" t="s">
        <v>1031</v>
      </c>
      <c r="C4" t="s">
        <v>1028</v>
      </c>
      <c r="D4" s="66" t="s">
        <v>1029</v>
      </c>
    </row>
    <row r="5" spans="1:5" ht="16">
      <c r="A5" s="70" t="s">
        <v>1032</v>
      </c>
      <c r="C5" t="s">
        <v>1028</v>
      </c>
      <c r="D5" s="66" t="s">
        <v>1029</v>
      </c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3">
    <tabColor theme="7" tint="0.39997558519241921"/>
  </sheetPr>
  <dimension ref="A1:HJ3"/>
  <sheetViews>
    <sheetView topLeftCell="D1" zoomScale="99" workbookViewId="0">
      <selection activeCell="H44" sqref="H44"/>
    </sheetView>
  </sheetViews>
  <sheetFormatPr baseColWidth="10" defaultColWidth="8.83203125" defaultRowHeight="15"/>
  <cols>
    <col min="1" max="1" width="26" customWidth="1"/>
    <col min="2" max="2" width="29" bestFit="1" customWidth="1"/>
    <col min="3" max="3" width="20.33203125" bestFit="1" customWidth="1"/>
    <col min="4" max="4" width="31" customWidth="1"/>
    <col min="5" max="5" width="37" customWidth="1"/>
    <col min="6" max="6" width="60.33203125" style="4" bestFit="1" customWidth="1"/>
    <col min="7" max="7" width="20.5" customWidth="1"/>
    <col min="8" max="8" width="23.83203125" customWidth="1"/>
    <col min="9" max="9" width="21.33203125" customWidth="1"/>
    <col min="10" max="10" width="22.6640625" customWidth="1"/>
    <col min="11" max="11" width="16.6640625" customWidth="1"/>
    <col min="12" max="12" width="23.83203125" style="5" customWidth="1"/>
    <col min="13" max="218" width="8.83203125" style="5"/>
  </cols>
  <sheetData>
    <row r="1" spans="1:218" ht="26.5" customHeight="1">
      <c r="A1" s="37" t="s">
        <v>196</v>
      </c>
      <c r="B1" s="37" t="s">
        <v>232</v>
      </c>
      <c r="C1" s="37" t="s">
        <v>216</v>
      </c>
      <c r="D1" s="37" t="s">
        <v>234</v>
      </c>
      <c r="E1" s="37" t="s">
        <v>411</v>
      </c>
      <c r="F1" s="58" t="s">
        <v>238</v>
      </c>
      <c r="G1" s="37" t="s">
        <v>236</v>
      </c>
      <c r="H1" s="37" t="s">
        <v>237</v>
      </c>
      <c r="I1" s="37" t="s">
        <v>386</v>
      </c>
      <c r="J1" s="37" t="s">
        <v>235</v>
      </c>
      <c r="K1" s="37" t="s">
        <v>200</v>
      </c>
      <c r="L1" s="94" t="s">
        <v>395</v>
      </c>
      <c r="HJ1"/>
    </row>
    <row r="2" spans="1:218">
      <c r="A2" s="5" t="s">
        <v>1134</v>
      </c>
      <c r="B2" s="87" t="s">
        <v>1133</v>
      </c>
      <c r="C2" s="87" t="s">
        <v>1118</v>
      </c>
      <c r="D2" s="5" t="s">
        <v>193</v>
      </c>
      <c r="E2" s="5" t="s">
        <v>1107</v>
      </c>
      <c r="F2" s="142" t="s">
        <v>1038</v>
      </c>
      <c r="G2" s="143">
        <v>201</v>
      </c>
      <c r="H2" s="5">
        <v>201</v>
      </c>
      <c r="I2" s="5">
        <v>1</v>
      </c>
      <c r="J2" s="143">
        <v>100</v>
      </c>
      <c r="K2" s="5" t="s">
        <v>239</v>
      </c>
    </row>
    <row r="3" spans="1:218">
      <c r="A3" s="5" t="s">
        <v>1134</v>
      </c>
      <c r="B3" s="87" t="s">
        <v>1133</v>
      </c>
      <c r="C3" s="87" t="s">
        <v>1118</v>
      </c>
      <c r="D3" s="5" t="s">
        <v>184</v>
      </c>
      <c r="E3" s="5" t="s">
        <v>1108</v>
      </c>
      <c r="F3" s="142"/>
      <c r="G3" s="143">
        <v>201</v>
      </c>
      <c r="H3" s="5">
        <v>202</v>
      </c>
      <c r="I3" s="5">
        <v>1</v>
      </c>
      <c r="J3" s="143">
        <v>101</v>
      </c>
      <c r="K3" s="5" t="s">
        <v>239</v>
      </c>
    </row>
  </sheetData>
  <conditionalFormatting sqref="E2:G3">
    <cfRule type="expression" dxfId="83" priority="41">
      <formula>"$B$2='Access'"</formula>
    </cfRule>
  </conditionalFormatting>
  <dataValidations count="8">
    <dataValidation type="whole" allowBlank="1" showInputMessage="1" showErrorMessage="1" prompt="Encapsulation VLAN Id_x000a_Type Integer " sqref="J2:J3" xr:uid="{00000000-0002-0000-2E00-000000000000}">
      <formula1>1</formula1>
      <formula2>4094</formula2>
    </dataValidation>
    <dataValidation type="whole" allowBlank="1" showInputMessage="1" showErrorMessage="1" prompt="Switch POD ID_x000a_The switches in a vPC Pair must be in the same POD " sqref="I2:I3" xr:uid="{00000000-0002-0000-2E00-000001000000}">
      <formula1>1</formula1>
      <formula2>10</formula2>
    </dataValidation>
    <dataValidation type="list" allowBlank="1" showInputMessage="1" showErrorMessage="1" prompt="Static Binding encapsulation mode _x000a_regular = 'trunk'._x000a_untagged = 'access'._x000a_native = '802.1P'." sqref="K2:K3" xr:uid="{00000000-0002-0000-2E00-000002000000}">
      <formula1>"regular,untagged,native"</formula1>
    </dataValidation>
    <dataValidation allowBlank="1" showInputMessage="1" showErrorMessage="1" prompt="EPG parent application profile name_x000a_Derived from end_point_group Tab" sqref="B2:B3" xr:uid="{00000000-0002-0000-2E00-000003000000}"/>
    <dataValidation allowBlank="1" showInputMessage="1" showErrorMessage="1" prompt="EPG parent Tenant name_x000a_Derived from end_point_group tab" sqref="C2:C3" xr:uid="{00000000-0002-0000-2E00-000004000000}"/>
    <dataValidation allowBlank="1" showInputMessage="1" showErrorMessage="1" prompt="Access Port ID in the form of &lt;slot&gt;/&lt;port&gt;_x000a_Only relevant if the static_binding_type is Access" sqref="F2:F3" xr:uid="{00000000-0002-0000-2E00-000005000000}"/>
    <dataValidation type="whole" allowBlank="1" showInputMessage="1" showErrorMessage="1" prompt="Switch Node ID the binding is created to _x000a_For vPC first node id of the switch vPC Pair" sqref="G2:G3" xr:uid="{00000000-0002-0000-2E00-000006000000}">
      <formula1>101</formula1>
      <formula2>4000</formula2>
    </dataValidation>
    <dataValidation type="whole" allowBlank="1" showInputMessage="1" showErrorMessage="1" prompt="Second Node ID of the vPC LEaf Pair_x000a_Only relevant for vPC static binding type" sqref="H2:H3" xr:uid="{00000000-0002-0000-2E00-000007000000}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2E00-000008000000}">
          <x14:formula1>
            <xm:f>end_point_group!#REF!</xm:f>
          </x14:formula1>
          <xm:sqref>B38224:B1048576</xm:sqref>
        </x14:dataValidation>
        <x14:dataValidation type="list" allowBlank="1" showInputMessage="1" showErrorMessage="1" xr:uid="{00000000-0002-0000-2E00-000009000000}">
          <x14:formula1>
            <xm:f>data_validation!$I$2:$I$4</xm:f>
          </x14:formula1>
          <xm:sqref>D2:D3</xm:sqref>
        </x14:dataValidation>
        <x14:dataValidation type="list" allowBlank="1" showInputMessage="1" showErrorMessage="1" xr:uid="{00000000-0002-0000-2E00-00000B000000}">
          <x14:formula1>
            <xm:f>end_point_group!$E:$E</xm:f>
          </x14:formula1>
          <xm:sqref>C38224:C1048576</xm:sqref>
        </x14:dataValidation>
        <x14:dataValidation type="list" allowBlank="1" showInputMessage="1" showErrorMessage="1" xr:uid="{00000000-0002-0000-2E00-00000C000000}">
          <x14:formula1>
            <xm:f>end_point_group!$D:$D</xm:f>
          </x14:formula1>
          <xm:sqref>D38224:D1048576</xm:sqref>
        </x14:dataValidation>
        <x14:dataValidation type="list" allowBlank="1" showInputMessage="1" showErrorMessage="1" xr:uid="{00000000-0002-0000-2E00-00000D000000}">
          <x14:formula1>
            <xm:f>end_point_group!$A:$A</xm:f>
          </x14:formula1>
          <xm:sqref>A2:A3</xm:sqref>
        </x14:dataValidation>
        <x14:dataValidation type="list" allowBlank="1" showInputMessage="1" showErrorMessage="1" prompt="Interface Policy-Group Name_x000a_Data source is in the interface_policy_group tab_x000a_Only relevant if the static_binding_type is vPC or PC" xr:uid="{00000000-0002-0000-2E00-00000A000000}">
          <x14:formula1>
            <xm:f>interface_policy_group!$A:$A</xm:f>
          </x14:formula1>
          <xm:sqref>E2:E3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DDBD-604A-6945-95F6-1526AE35CEA4}">
  <sheetPr>
    <tabColor theme="7" tint="0.39997558519241921"/>
  </sheetPr>
  <dimension ref="A1:HJ3"/>
  <sheetViews>
    <sheetView zoomScale="99" workbookViewId="0">
      <selection activeCell="L42" sqref="L42"/>
    </sheetView>
  </sheetViews>
  <sheetFormatPr baseColWidth="10" defaultColWidth="8.83203125" defaultRowHeight="15"/>
  <cols>
    <col min="1" max="1" width="26" customWidth="1"/>
    <col min="2" max="2" width="29" bestFit="1" customWidth="1"/>
    <col min="3" max="3" width="20.33203125" bestFit="1" customWidth="1"/>
    <col min="4" max="4" width="31" customWidth="1"/>
    <col min="5" max="5" width="37" customWidth="1"/>
    <col min="6" max="6" width="60.33203125" style="4" bestFit="1" customWidth="1"/>
    <col min="7" max="7" width="20.5" customWidth="1"/>
    <col min="8" max="8" width="23.83203125" customWidth="1"/>
    <col min="9" max="9" width="21.33203125" customWidth="1"/>
    <col min="10" max="10" width="22.6640625" customWidth="1"/>
    <col min="11" max="11" width="16.6640625" customWidth="1"/>
    <col min="12" max="12" width="23.83203125" style="5" customWidth="1"/>
    <col min="13" max="218" width="8.83203125" style="5"/>
  </cols>
  <sheetData>
    <row r="1" spans="1:218" ht="26.5" customHeight="1">
      <c r="A1" s="37" t="s">
        <v>196</v>
      </c>
      <c r="B1" s="37" t="s">
        <v>232</v>
      </c>
      <c r="C1" s="37" t="s">
        <v>216</v>
      </c>
      <c r="D1" s="37" t="s">
        <v>234</v>
      </c>
      <c r="E1" s="37" t="s">
        <v>411</v>
      </c>
      <c r="F1" s="58" t="s">
        <v>238</v>
      </c>
      <c r="G1" s="37" t="s">
        <v>236</v>
      </c>
      <c r="H1" s="37" t="s">
        <v>237</v>
      </c>
      <c r="I1" s="37" t="s">
        <v>386</v>
      </c>
      <c r="J1" s="37" t="s">
        <v>235</v>
      </c>
      <c r="K1" s="37" t="s">
        <v>200</v>
      </c>
      <c r="L1" s="94" t="s">
        <v>395</v>
      </c>
      <c r="HJ1"/>
    </row>
    <row r="2" spans="1:218">
      <c r="A2" s="5" t="s">
        <v>1134</v>
      </c>
      <c r="B2" s="87" t="s">
        <v>1133</v>
      </c>
      <c r="C2" s="87" t="s">
        <v>1118</v>
      </c>
      <c r="D2" s="5" t="s">
        <v>193</v>
      </c>
      <c r="E2" s="5" t="s">
        <v>1107</v>
      </c>
      <c r="F2" s="142" t="s">
        <v>1038</v>
      </c>
      <c r="G2" s="143">
        <v>201</v>
      </c>
      <c r="H2" s="5">
        <v>201</v>
      </c>
      <c r="I2" s="5">
        <v>1</v>
      </c>
      <c r="J2" s="143">
        <v>100</v>
      </c>
      <c r="K2" s="5" t="s">
        <v>239</v>
      </c>
    </row>
    <row r="3" spans="1:218">
      <c r="A3" s="5" t="s">
        <v>1134</v>
      </c>
      <c r="B3" s="87" t="s">
        <v>1133</v>
      </c>
      <c r="C3" s="87" t="s">
        <v>1118</v>
      </c>
      <c r="D3" s="5" t="s">
        <v>184</v>
      </c>
      <c r="E3" s="5" t="s">
        <v>1108</v>
      </c>
      <c r="F3" s="142"/>
      <c r="G3" s="143">
        <v>201</v>
      </c>
      <c r="H3" s="5">
        <v>202</v>
      </c>
      <c r="I3" s="5">
        <v>1</v>
      </c>
      <c r="J3" s="143">
        <v>101</v>
      </c>
      <c r="K3" s="5" t="s">
        <v>239</v>
      </c>
    </row>
  </sheetData>
  <conditionalFormatting sqref="E2:G3">
    <cfRule type="expression" dxfId="67" priority="1">
      <formula>"$B$2='Access'"</formula>
    </cfRule>
  </conditionalFormatting>
  <dataValidations count="8">
    <dataValidation type="whole" allowBlank="1" showInputMessage="1" showErrorMessage="1" prompt="Second Node ID of the vPC LEaf Pair_x000a_Only relevant for vPC static binding type" sqref="H2:H3" xr:uid="{7E1FCB98-5E26-9242-9967-BC088CF05CBE}">
      <formula1>101</formula1>
      <formula2>4000</formula2>
    </dataValidation>
    <dataValidation type="whole" allowBlank="1" showInputMessage="1" showErrorMessage="1" prompt="Switch Node ID the binding is created to _x000a_For vPC first node id of the switch vPC Pair" sqref="G2:G3" xr:uid="{C76A6A33-9237-FA41-BEAB-19675684D4C3}">
      <formula1>101</formula1>
      <formula2>4000</formula2>
    </dataValidation>
    <dataValidation allowBlank="1" showInputMessage="1" showErrorMessage="1" prompt="Access Port ID in the form of &lt;slot&gt;/&lt;port&gt;_x000a_Only relevant if the static_binding_type is Access" sqref="F2:F3" xr:uid="{6358125A-9425-C84C-9E78-18A0D984ED3F}"/>
    <dataValidation allowBlank="1" showInputMessage="1" showErrorMessage="1" prompt="EPG parent Tenant name_x000a_Derived from end_point_group tab" sqref="C2:C3" xr:uid="{168C40DD-3EAA-624E-A6DA-3969B89D62D9}"/>
    <dataValidation allowBlank="1" showInputMessage="1" showErrorMessage="1" prompt="EPG parent application profile name_x000a_Derived from end_point_group Tab" sqref="B2:B3" xr:uid="{AF2D6677-D0FD-A846-B39A-6BFA5AD1F4EF}"/>
    <dataValidation type="list" allowBlank="1" showInputMessage="1" showErrorMessage="1" prompt="Static Binding encapsulation mode _x000a_regular = 'trunk'._x000a_untagged = 'access'._x000a_native = '802.1P'." sqref="K2:K3" xr:uid="{CFFCDC72-4A5F-8843-B76D-DFA231F5B147}">
      <formula1>"regular,untagged,native"</formula1>
    </dataValidation>
    <dataValidation type="whole" allowBlank="1" showInputMessage="1" showErrorMessage="1" prompt="Switch POD ID_x000a_The switches in a vPC Pair must be in the same POD " sqref="I2:I3" xr:uid="{716FF684-5288-194B-A95C-919D07AB3C7F}">
      <formula1>1</formula1>
      <formula2>10</formula2>
    </dataValidation>
    <dataValidation type="whole" allowBlank="1" showInputMessage="1" showErrorMessage="1" prompt="Encapsulation VLAN Id_x000a_Type Integer " sqref="J2:J3" xr:uid="{33214365-C1D0-B34B-A242-2EF34A9B70C3}">
      <formula1>1</formula1>
      <formula2>4094</formula2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Interface Policy-Group Name_x000a_Data source is in the interface_policy_group tab_x000a_Only relevant if the static_binding_type is vPC or PC" xr:uid="{DEC3F44F-A9B0-884B-B7FF-884294E8A946}">
          <x14:formula1>
            <xm:f>interface_policy_group!$A:$A</xm:f>
          </x14:formula1>
          <xm:sqref>E2:E3</xm:sqref>
        </x14:dataValidation>
        <x14:dataValidation type="list" allowBlank="1" showInputMessage="1" showErrorMessage="1" xr:uid="{997C0DD1-3681-4A47-B075-0019440FC651}">
          <x14:formula1>
            <xm:f>end_point_group!$A:$A</xm:f>
          </x14:formula1>
          <xm:sqref>A2:A3</xm:sqref>
        </x14:dataValidation>
        <x14:dataValidation type="list" allowBlank="1" showInputMessage="1" showErrorMessage="1" xr:uid="{C875D67E-8514-4C4E-B230-80AEF32F5EA0}">
          <x14:formula1>
            <xm:f>end_point_group!$D:$D</xm:f>
          </x14:formula1>
          <xm:sqref>D38224:D1048576</xm:sqref>
        </x14:dataValidation>
        <x14:dataValidation type="list" allowBlank="1" showInputMessage="1" showErrorMessage="1" xr:uid="{EB350ED8-7422-174A-AB29-14571729F33D}">
          <x14:formula1>
            <xm:f>end_point_group!$E:$E</xm:f>
          </x14:formula1>
          <xm:sqref>C38224:C1048576</xm:sqref>
        </x14:dataValidation>
        <x14:dataValidation type="list" allowBlank="1" showInputMessage="1" showErrorMessage="1" xr:uid="{85233E7E-69D0-9542-8643-686A4C6E634D}">
          <x14:formula1>
            <xm:f>data_validation!$I$2:$I$4</xm:f>
          </x14:formula1>
          <xm:sqref>D2:D3</xm:sqref>
        </x14:dataValidation>
        <x14:dataValidation type="list" allowBlank="1" showInputMessage="1" showErrorMessage="1" xr:uid="{84875A34-AD4B-594A-80FB-D051E8350585}">
          <x14:formula1>
            <xm:f>end_point_group!#REF!</xm:f>
          </x14:formula1>
          <xm:sqref>B38224:B1048576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7" tint="0.59999389629810485"/>
  </sheetPr>
  <dimension ref="A1:N2"/>
  <sheetViews>
    <sheetView workbookViewId="0">
      <selection activeCell="I1" sqref="I1"/>
    </sheetView>
  </sheetViews>
  <sheetFormatPr baseColWidth="10" defaultRowHeight="15"/>
  <cols>
    <col min="1" max="1" width="14.83203125" customWidth="1"/>
    <col min="2" max="2" width="18.1640625" customWidth="1"/>
    <col min="3" max="3" width="20" customWidth="1"/>
    <col min="4" max="4" width="30.1640625" customWidth="1"/>
    <col min="5" max="5" width="32.5" customWidth="1"/>
    <col min="6" max="6" width="25.83203125" customWidth="1"/>
    <col min="7" max="7" width="28.1640625" customWidth="1"/>
    <col min="8" max="8" width="24.6640625" customWidth="1"/>
    <col min="9" max="11" width="20.6640625" customWidth="1"/>
    <col min="12" max="12" width="15.1640625" customWidth="1"/>
  </cols>
  <sheetData>
    <row r="1" spans="1:14">
      <c r="A1" t="s">
        <v>196</v>
      </c>
      <c r="B1" t="s">
        <v>232</v>
      </c>
      <c r="C1" t="s">
        <v>216</v>
      </c>
      <c r="D1" t="s">
        <v>234</v>
      </c>
      <c r="E1" t="s">
        <v>411</v>
      </c>
      <c r="F1" t="s">
        <v>238</v>
      </c>
      <c r="G1" t="s">
        <v>236</v>
      </c>
      <c r="H1" t="s">
        <v>237</v>
      </c>
      <c r="I1" t="s">
        <v>386</v>
      </c>
      <c r="J1" t="s">
        <v>813</v>
      </c>
      <c r="K1" t="s">
        <v>814</v>
      </c>
      <c r="L1" t="s">
        <v>235</v>
      </c>
      <c r="M1" t="s">
        <v>200</v>
      </c>
      <c r="N1" t="s">
        <v>395</v>
      </c>
    </row>
    <row r="2" spans="1:14">
      <c r="F2" s="4"/>
    </row>
  </sheetData>
  <dataValidations count="6">
    <dataValidation type="list" allowBlank="1" showInputMessage="1" showErrorMessage="1" sqref="D2" xr:uid="{00000000-0002-0000-2F00-000000000000}">
      <formula1>"vPC,PC,Access"</formula1>
    </dataValidation>
    <dataValidation type="whole" allowBlank="1" showInputMessage="1" showErrorMessage="1" prompt="FEX Parent Switch Node Id" sqref="G2" xr:uid="{00000000-0002-0000-2F00-000001000000}">
      <formula1>101</formula1>
      <formula2>4000</formula2>
    </dataValidation>
    <dataValidation type="whole" allowBlank="1" showInputMessage="1" showErrorMessage="1" prompt="FEX Parent Switch Node ID_x000a__x000a_Only relevant when Binding to a vPC" sqref="H2" xr:uid="{00000000-0002-0000-2F00-000002000000}">
      <formula1>101</formula1>
      <formula2>4000</formula2>
    </dataValidation>
    <dataValidation allowBlank="1" showInputMessage="1" showErrorMessage="1" prompt="FEX Id" sqref="J2" xr:uid="{00000000-0002-0000-2F00-000003000000}"/>
    <dataValidation allowBlank="1" showInputMessage="1" showErrorMessage="1" prompt="FEX Id.  Only relevant when Binding to a vPC" sqref="K2" xr:uid="{00000000-0002-0000-2F00-000004000000}"/>
    <dataValidation type="list" allowBlank="1" showInputMessage="1" showErrorMessage="1" sqref="M2" xr:uid="{00000000-0002-0000-2F00-000005000000}">
      <formula1>"regular,untagged,native"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2F00-000006000000}">
          <x14:formula1>
            <xm:f>end_point_group!$A:$A</xm:f>
          </x14:formula1>
          <xm:sqref>A2</xm:sqref>
        </x14:dataValidation>
        <x14:dataValidation type="list" allowBlank="1" showInputMessage="1" showErrorMessage="1" xr:uid="{00000000-0002-0000-2F00-000007000000}">
          <x14:formula1>
            <xm:f>application_profile!$A:$A</xm:f>
          </x14:formula1>
          <xm:sqref>B2</xm:sqref>
        </x14:dataValidation>
        <x14:dataValidation type="list" allowBlank="1" showInputMessage="1" showErrorMessage="1" xr:uid="{00000000-0002-0000-2F00-000009000000}">
          <x14:formula1>
            <xm:f>interface_policy_group!$A:$A</xm:f>
          </x14:formula1>
          <xm:sqref>E2</xm:sqref>
        </x14:dataValidation>
        <x14:dataValidation type="list" allowBlank="1" showInputMessage="1" showErrorMessage="1" xr:uid="{00000000-0002-0000-2F00-000008000000}">
          <x14:formula1>
            <xm:f>tenant!$A:$A</xm:f>
          </x14:formula1>
          <xm:sqref>C2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7230-6C3B-1C49-999E-343F11DA3CD3}">
  <sheetPr>
    <tabColor rgb="FF92D050"/>
  </sheetPr>
  <dimension ref="A1:O1"/>
  <sheetViews>
    <sheetView workbookViewId="0">
      <selection activeCell="M2" sqref="M2"/>
    </sheetView>
  </sheetViews>
  <sheetFormatPr baseColWidth="10" defaultRowHeight="15"/>
  <cols>
    <col min="2" max="2" width="12.33203125" customWidth="1"/>
    <col min="4" max="4" width="16.83203125" customWidth="1"/>
    <col min="6" max="6" width="12.5" customWidth="1"/>
    <col min="7" max="7" width="23.33203125" customWidth="1"/>
    <col min="8" max="8" width="14.33203125" customWidth="1"/>
    <col min="10" max="10" width="14.5" customWidth="1"/>
    <col min="11" max="11" width="14.33203125" customWidth="1"/>
    <col min="12" max="12" width="14.1640625" customWidth="1"/>
    <col min="13" max="13" width="18.5" customWidth="1"/>
    <col min="14" max="14" width="15" customWidth="1"/>
  </cols>
  <sheetData>
    <row r="1" spans="1:15">
      <c r="A1" t="s">
        <v>196</v>
      </c>
      <c r="B1" t="s">
        <v>202</v>
      </c>
      <c r="C1" t="s">
        <v>216</v>
      </c>
      <c r="D1" t="s">
        <v>877</v>
      </c>
      <c r="E1" t="s">
        <v>825</v>
      </c>
      <c r="F1" t="s">
        <v>878</v>
      </c>
      <c r="G1" t="s">
        <v>879</v>
      </c>
      <c r="H1" t="s">
        <v>880</v>
      </c>
      <c r="I1" t="s">
        <v>203</v>
      </c>
      <c r="J1" t="s">
        <v>881</v>
      </c>
      <c r="K1" t="s">
        <v>882</v>
      </c>
      <c r="L1" t="s">
        <v>883</v>
      </c>
      <c r="M1" t="s">
        <v>884</v>
      </c>
      <c r="N1" t="s">
        <v>885</v>
      </c>
      <c r="O1" t="s">
        <v>395</v>
      </c>
    </row>
  </sheetData>
  <dataValidations count="9">
    <dataValidation type="list" allowBlank="1" showInputMessage="1" showErrorMessage="1" prompt="OSPF Interface Network Type_x000a__x000a_p2p = Point-To-Point_x000a_bcast = broadcast" sqref="H2" xr:uid="{F9559825-A0A8-EF4A-9583-73ECC946DE96}">
      <formula1>"p2p,bcast"</formula1>
    </dataValidation>
    <dataValidation type="list" allowBlank="1" showInputMessage="1" showErrorMessage="1" sqref="D2:G2" xr:uid="{F216CD08-2FBA-F146-94AC-52F6EF3BC279}">
      <formula1>"yes,no"</formula1>
    </dataValidation>
    <dataValidation allowBlank="1" showInputMessage="1" showErrorMessage="1" prompt="OSPF Interface Policy Name" sqref="A2" xr:uid="{D1F899B5-FBA3-0A49-AEBC-49574D801979}"/>
    <dataValidation type="whole" allowBlank="1" showInputMessage="1" showErrorMessage="1" prompt="OSPF Interface Cost_x000a__x000a_If not set the template will assume &quot;0&quot;" sqref="J2" xr:uid="{99DE0EE0-8429-F04A-A499-317A343E8CEA}">
      <formula1>0</formula1>
      <formula2>65536</formula2>
    </dataValidation>
    <dataValidation type="whole" allowBlank="1" showInputMessage="1" showErrorMessage="1" prompt="OSPF Interface Priority_x000a__x000a_Template Assume &quot;1&quot; if not set " sqref="I2" xr:uid="{4D6B88F6-A75D-6A4C-879A-B49A0A06C95A}">
      <formula1>0</formula1>
      <formula2>255</formula2>
    </dataValidation>
    <dataValidation type="whole" allowBlank="1" showInputMessage="1" showErrorMessage="1" prompt="OPSF Interface Hello Interval in seconds_x000a__x000a_If not set the template will assume &quot;10&quot;" sqref="K2" xr:uid="{402F2AA7-8A75-244E-B81B-6DF4AFA223F4}">
      <formula1>1</formula1>
      <formula2>65535</formula2>
    </dataValidation>
    <dataValidation type="whole" allowBlank="1" showInputMessage="1" showErrorMessage="1" prompt="OPSF Interface Dead Interval in seconds_x000a__x000a_If not set the template will assume &quot;40&quot;" sqref="L2" xr:uid="{E02D7A95-47EC-534A-AD02-4EA2DC9D8AC5}">
      <formula1>1</formula1>
      <formula2>65535</formula2>
    </dataValidation>
    <dataValidation type="whole" allowBlank="1" showInputMessage="1" showErrorMessage="1" prompt="OPSF Retransmit Interval in seconds_x000a__x000a_If not set the template will assume &quot;5&quot;" sqref="M2" xr:uid="{FA7B2A0B-C47B-5941-80A2-39E026B8EE58}">
      <formula1>1</formula1>
      <formula2>65535</formula2>
    </dataValidation>
    <dataValidation type="whole" allowBlank="1" showInputMessage="1" showErrorMessage="1" prompt="OPSF transmit delay in seconds_x000a__x000a_If not set the template will assume &quot;1&quot;" sqref="N2" xr:uid="{8A6AD2B2-B5BA-FB4E-A510-55907938A965}">
      <formula1>1</formula1>
      <formula2>450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Tenant Name_x000a_Derived from tenant worksheet" xr:uid="{E3E93936-98D6-BC42-AEA5-64C6BC441908}">
          <x14:formula1>
            <xm:f>tenant!$A:$A</xm:f>
          </x14:formula1>
          <xm:sqref>C2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92D050"/>
  </sheetPr>
  <dimension ref="A1:N2"/>
  <sheetViews>
    <sheetView workbookViewId="0">
      <selection activeCell="D1" sqref="D1"/>
    </sheetView>
  </sheetViews>
  <sheetFormatPr baseColWidth="10" defaultColWidth="10.6640625" defaultRowHeight="15"/>
  <cols>
    <col min="1" max="1" width="31" customWidth="1"/>
    <col min="2" max="2" width="27.5" customWidth="1"/>
    <col min="3" max="3" width="12.6640625" bestFit="1" customWidth="1"/>
    <col min="4" max="4" width="29.83203125" customWidth="1"/>
    <col min="5" max="5" width="26" bestFit="1" customWidth="1"/>
    <col min="6" max="6" width="23.1640625" customWidth="1"/>
    <col min="7" max="8" width="21" customWidth="1"/>
    <col min="9" max="9" width="17.33203125" customWidth="1"/>
    <col min="10" max="11" width="25.5" customWidth="1"/>
    <col min="12" max="13" width="17.33203125" customWidth="1"/>
  </cols>
  <sheetData>
    <row r="1" spans="1:14" ht="16" thickBot="1">
      <c r="A1" s="2" t="s">
        <v>196</v>
      </c>
      <c r="B1" s="2" t="s">
        <v>216</v>
      </c>
      <c r="C1" s="2" t="s">
        <v>289</v>
      </c>
      <c r="D1" s="2" t="s">
        <v>291</v>
      </c>
      <c r="E1" s="2" t="s">
        <v>939</v>
      </c>
      <c r="F1" s="2" t="s">
        <v>358</v>
      </c>
      <c r="G1" s="2" t="s">
        <v>359</v>
      </c>
      <c r="H1" s="2" t="s">
        <v>938</v>
      </c>
      <c r="I1" s="2" t="s">
        <v>290</v>
      </c>
      <c r="J1" s="2" t="s">
        <v>355</v>
      </c>
      <c r="K1" s="2" t="s">
        <v>940</v>
      </c>
      <c r="L1" s="2" t="s">
        <v>529</v>
      </c>
      <c r="M1" s="2" t="s">
        <v>648</v>
      </c>
      <c r="N1" s="95" t="s">
        <v>395</v>
      </c>
    </row>
    <row r="2" spans="1:14">
      <c r="A2" s="29" t="s">
        <v>1132</v>
      </c>
      <c r="B2" s="29" t="s">
        <v>1118</v>
      </c>
      <c r="C2" s="29" t="s">
        <v>1121</v>
      </c>
      <c r="D2" s="29" t="s">
        <v>1065</v>
      </c>
      <c r="E2" s="29"/>
      <c r="F2" s="91" t="s">
        <v>190</v>
      </c>
      <c r="G2" s="91" t="s">
        <v>190</v>
      </c>
      <c r="H2" s="91"/>
      <c r="I2" s="29">
        <v>1</v>
      </c>
      <c r="J2" s="29" t="s">
        <v>239</v>
      </c>
      <c r="K2" s="29">
        <v>10</v>
      </c>
      <c r="L2" s="68"/>
      <c r="M2" s="68"/>
      <c r="N2" s="91"/>
    </row>
  </sheetData>
  <dataValidations count="6">
    <dataValidation type="list" allowBlank="1" showInputMessage="1" showErrorMessage="1" prompt="OSPF Area type" sqref="J2" xr:uid="{00000000-0002-0000-3000-000000000000}">
      <formula1>"regular,stub,nssa"</formula1>
    </dataValidation>
    <dataValidation type="list" allowBlank="1" showInputMessage="1" showErrorMessage="1" sqref="F2:H2" xr:uid="{00000000-0002-0000-3000-000001000000}">
      <formula1>"yes,no"</formula1>
    </dataValidation>
    <dataValidation allowBlank="1" showInputMessage="1" showErrorMessage="1" prompt="Provider Label_x000a_Only Applicable for GOLF/L3EVPN L3OUT configured in the infra Tenant" sqref="M2" xr:uid="{00000000-0002-0000-3000-000002000000}"/>
    <dataValidation allowBlank="1" showInputMessage="1" showErrorMessage="1" prompt="GOLF Consumer Label._x000a_Optional" sqref="L2" xr:uid="{00000000-0002-0000-3000-000003000000}"/>
    <dataValidation type="list" allowBlank="1" showInputMessage="1" showErrorMessage="1" prompt="Route Control Enforcement_x000a__x000a_If not selected the template will default to &quot;export&quot;" sqref="E2" xr:uid="{03C7F809-9C4B-664C-B66D-9532CC028782}">
      <formula1>"export,export,import"</formula1>
    </dataValidation>
    <dataValidation type="whole" allowBlank="1" showInputMessage="1" showErrorMessage="1" prompt="OSPF Area type" sqref="K2" xr:uid="{8FBCEB39-CC89-C24E-8FB9-0EFAC86A6F1E}">
      <formula1>1</formula1>
      <formula2>100</formula2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F801ADF-387C-214F-95E2-B875D3D24BAE}">
          <x14:formula1>
            <xm:f>domain!$A:$A</xm:f>
          </x14:formula1>
          <xm:sqref>D2</xm:sqref>
        </x14:dataValidation>
        <x14:dataValidation type="list" allowBlank="1" showInputMessage="1" showErrorMessage="1" xr:uid="{00000000-0002-0000-3000-000005000000}">
          <x14:formula1>
            <xm:f>tenant!$A:$A</xm:f>
          </x14:formula1>
          <xm:sqref>B2</xm:sqref>
        </x14:dataValidation>
        <x14:dataValidation type="list" allowBlank="1" showInputMessage="1" showErrorMessage="1" xr:uid="{00000000-0002-0000-3000-000006000000}">
          <x14:formula1>
            <xm:f>vrf!$A:$A</xm:f>
          </x14:formula1>
          <xm:sqref>C2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92D050"/>
  </sheetPr>
  <dimension ref="A1:K3"/>
  <sheetViews>
    <sheetView workbookViewId="0">
      <selection activeCell="E1" sqref="E1"/>
    </sheetView>
  </sheetViews>
  <sheetFormatPr baseColWidth="10" defaultColWidth="8.83203125" defaultRowHeight="15"/>
  <cols>
    <col min="1" max="1" width="20" customWidth="1"/>
    <col min="2" max="2" width="31.1640625" customWidth="1"/>
    <col min="3" max="3" width="34.1640625" customWidth="1"/>
    <col min="4" max="5" width="12.1640625" bestFit="1" customWidth="1"/>
    <col min="6" max="6" width="13" bestFit="1" customWidth="1"/>
    <col min="7" max="10" width="27.5" customWidth="1"/>
    <col min="13" max="13" width="8.83203125" customWidth="1"/>
    <col min="14" max="14" width="12.6640625" bestFit="1" customWidth="1"/>
  </cols>
  <sheetData>
    <row r="1" spans="1:11">
      <c r="A1" t="s">
        <v>196</v>
      </c>
      <c r="B1" t="s">
        <v>292</v>
      </c>
      <c r="C1" t="s">
        <v>216</v>
      </c>
      <c r="D1" s="102" t="s">
        <v>275</v>
      </c>
      <c r="E1" s="102" t="s">
        <v>386</v>
      </c>
      <c r="F1" s="102" t="s">
        <v>530</v>
      </c>
      <c r="G1" s="102" t="s">
        <v>531</v>
      </c>
      <c r="H1" s="135" t="s">
        <v>996</v>
      </c>
      <c r="I1" s="135" t="s">
        <v>649</v>
      </c>
      <c r="J1" s="135" t="s">
        <v>650</v>
      </c>
      <c r="K1" t="s">
        <v>395</v>
      </c>
    </row>
    <row r="2" spans="1:11">
      <c r="A2" t="s">
        <v>1030</v>
      </c>
      <c r="B2" t="s">
        <v>1132</v>
      </c>
      <c r="C2" s="88" t="str">
        <f>VLOOKUP(l3out_node_profile[l3out],l3out[#All],2,FALSE)</f>
        <v>tenant1</v>
      </c>
      <c r="D2">
        <v>201</v>
      </c>
      <c r="E2">
        <v>1</v>
      </c>
      <c r="F2" t="s">
        <v>1137</v>
      </c>
      <c r="G2" t="s">
        <v>190</v>
      </c>
      <c r="H2" t="s">
        <v>1137</v>
      </c>
      <c r="I2" t="s">
        <v>191</v>
      </c>
      <c r="J2" t="s">
        <v>191</v>
      </c>
    </row>
    <row r="3" spans="1:11">
      <c r="A3" t="s">
        <v>1030</v>
      </c>
      <c r="B3" t="s">
        <v>1132</v>
      </c>
      <c r="C3" s="88" t="str">
        <f>VLOOKUP(l3out_node_profile[l3out],l3out[#All],2,FALSE)</f>
        <v>tenant1</v>
      </c>
      <c r="D3">
        <v>202</v>
      </c>
      <c r="E3">
        <v>1</v>
      </c>
      <c r="F3" s="5" t="s">
        <v>1138</v>
      </c>
      <c r="G3" t="s">
        <v>190</v>
      </c>
      <c r="H3" t="s">
        <v>1138</v>
      </c>
      <c r="I3" t="s">
        <v>191</v>
      </c>
      <c r="J3" t="s">
        <v>191</v>
      </c>
    </row>
  </sheetData>
  <dataValidations count="7">
    <dataValidation type="list" allowBlank="1" showInputMessage="1" showErrorMessage="1" sqref="G2:G3" xr:uid="{00000000-0002-0000-3100-000001000000}">
      <formula1>"yes,no"</formula1>
    </dataValidation>
    <dataValidation allowBlank="1" showInputMessage="1" showErrorMessage="1" prompt="Node Router ID_x000a_!!! Format is IPv4 address ( no mask) " sqref="F2:F3" xr:uid="{00000000-0002-0000-3100-000002000000}"/>
    <dataValidation type="list" allowBlank="1" showInputMessage="1" showErrorMessage="1" prompt="Use this L3OUT Node Prof for Multi-POD_x000a_Must be created in Tenant Infra" sqref="J2:J3" xr:uid="{00000000-0002-0000-3100-000003000000}">
      <formula1>"yes,no"</formula1>
    </dataValidation>
    <dataValidation type="list" allowBlank="1" showInputMessage="1" showErrorMessage="1" prompt="Use this L3OUT Node Prof for GOLF/L3EVPN_x000a_Must be created in Tenant Infra" sqref="I2:I3" xr:uid="{00000000-0002-0000-3100-000004000000}">
      <formula1>"yes,no"</formula1>
    </dataValidation>
    <dataValidation allowBlank="1" showInputMessage="1" showErrorMessage="1" prompt="!!! The status applies to the L3NodeProfile , not the node._x000a_If you use  &quot;deleted&quot; the whole L3NodeProfile will be deleted not just the Node !!!" sqref="K2:K3" xr:uid="{00000000-0002-0000-3100-000005000000}"/>
    <dataValidation type="list" allowBlank="1" showInputMessage="1" showErrorMessage="1" sqref="A2:A3" xr:uid="{5040BABF-2E2C-D74E-9D5B-6FE9D0969250}">
      <formula1>$A:$A</formula1>
    </dataValidation>
    <dataValidation allowBlank="1" showInputMessage="1" showErrorMessage="1" prompt="Node Loopback IP address ( IPv4)_x000a__x000a_Will be ignored if router_id_as_loopback is set to yes " sqref="H2:H3" xr:uid="{7B66AEBB-79BE-DB49-B504-C317FD26544C}"/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100-000006000000}">
          <x14:formula1>
            <xm:f>l3out!$A:$A</xm:f>
          </x14:formula1>
          <xm:sqref>B2:B3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92D050"/>
  </sheetPr>
  <dimension ref="A1:I2"/>
  <sheetViews>
    <sheetView workbookViewId="0">
      <selection activeCell="D2" sqref="D2:G2"/>
    </sheetView>
  </sheetViews>
  <sheetFormatPr baseColWidth="10" defaultRowHeight="15"/>
  <cols>
    <col min="1" max="1" width="26.33203125" customWidth="1"/>
    <col min="2" max="2" width="18" customWidth="1"/>
    <col min="3" max="3" width="18.5" customWidth="1"/>
    <col min="4" max="4" width="25.1640625" customWidth="1"/>
    <col min="5" max="5" width="21.33203125" customWidth="1"/>
    <col min="6" max="6" width="16.1640625" bestFit="1" customWidth="1"/>
    <col min="7" max="7" width="18.5" customWidth="1"/>
    <col min="8" max="8" width="25.83203125" customWidth="1"/>
    <col min="9" max="9" width="23.33203125" customWidth="1"/>
    <col min="10" max="10" width="23.6640625" customWidth="1"/>
  </cols>
  <sheetData>
    <row r="1" spans="1:9">
      <c r="A1" t="s">
        <v>293</v>
      </c>
      <c r="B1" t="s">
        <v>216</v>
      </c>
      <c r="C1" t="s">
        <v>292</v>
      </c>
      <c r="D1" t="s">
        <v>539</v>
      </c>
      <c r="E1" t="s">
        <v>651</v>
      </c>
      <c r="F1" t="s">
        <v>652</v>
      </c>
      <c r="G1" t="s">
        <v>541</v>
      </c>
      <c r="H1" t="s">
        <v>540</v>
      </c>
      <c r="I1" t="s">
        <v>653</v>
      </c>
    </row>
    <row r="2" spans="1:9">
      <c r="A2" t="s">
        <v>1030</v>
      </c>
      <c r="B2" s="88" t="str">
        <f>VLOOKUP(Table96[[#This Row],[l3out_node_profile]],l3out_node_profile[#All],3,FALSE)</f>
        <v>tenant1</v>
      </c>
      <c r="C2" s="88" t="str">
        <f>VLOOKUP(Table96[[#This Row],[l3out_node_profile]],l3out_node_profile[#All],2,FALSE)</f>
        <v>L3OUT-main_INT</v>
      </c>
      <c r="D2" t="s">
        <v>1139</v>
      </c>
      <c r="E2" t="s">
        <v>1139</v>
      </c>
      <c r="G2">
        <v>65555</v>
      </c>
      <c r="I2">
        <v>2</v>
      </c>
    </row>
  </sheetData>
  <dataValidations count="5">
    <dataValidation type="list" allowBlank="1" showInputMessage="1" showErrorMessage="1" prompt="Defines if the BGP peer is used for GOLF/L3EVPN_x000a_Only valid if the L3OUT is configured in the Infra Tenant" sqref="F2" xr:uid="{00000000-0002-0000-3200-000000000000}">
      <formula1>"yes,no"</formula1>
    </dataValidation>
    <dataValidation allowBlank="1" showInputMessage="1" showErrorMessage="1" prompt="BGP Peer IP_x000a_Format is IPv4 address" sqref="D2" xr:uid="{00000000-0002-0000-3200-000001000000}"/>
    <dataValidation allowBlank="1" showInputMessage="1" showErrorMessage="1" prompt="BGP Peer Name" sqref="E2" xr:uid="{00000000-0002-0000-3200-000002000000}"/>
    <dataValidation type="whole" operator="greaterThanOrEqual" allowBlank="1" showInputMessage="1" showErrorMessage="1" prompt="TTL for the BGP session_x000a_Minimum Value is 2" sqref="I2" xr:uid="{00000000-0002-0000-3200-000003000000}">
      <formula1>2</formula1>
    </dataValidation>
    <dataValidation allowBlank="1" showInputMessage="1" showErrorMessage="1" prompt="Used only if BGP AS number is different than the Fabric BGP AS" sqref="H2" xr:uid="{2EE4517D-8FA6-F147-A836-251593976679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27C6BF-0008-254F-8465-EE5A46936220}">
          <x14:formula1>
            <xm:f>l3out_node_profile!$A:$A</xm:f>
          </x14:formula1>
          <xm:sqref>A2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92D050"/>
  </sheetPr>
  <dimension ref="A1:T3"/>
  <sheetViews>
    <sheetView workbookViewId="0">
      <selection activeCell="G1" sqref="G1"/>
    </sheetView>
  </sheetViews>
  <sheetFormatPr baseColWidth="10" defaultColWidth="8.83203125" defaultRowHeight="15"/>
  <cols>
    <col min="1" max="1" width="23" customWidth="1"/>
    <col min="2" max="2" width="26.1640625" bestFit="1" customWidth="1"/>
    <col min="3" max="3" width="21" customWidth="1"/>
    <col min="4" max="4" width="19" customWidth="1"/>
    <col min="5" max="5" width="19.1640625" customWidth="1"/>
    <col min="6" max="6" width="13.83203125" customWidth="1"/>
    <col min="7" max="7" width="21.5" customWidth="1"/>
    <col min="8" max="8" width="14.83203125" bestFit="1" customWidth="1"/>
    <col min="9" max="9" width="13.6640625" bestFit="1" customWidth="1"/>
    <col min="10" max="11" width="15.6640625" customWidth="1"/>
    <col min="12" max="12" width="25.1640625" customWidth="1"/>
    <col min="13" max="13" width="12" customWidth="1"/>
    <col min="14" max="14" width="16.33203125" customWidth="1"/>
    <col min="15" max="15" width="18.1640625" customWidth="1"/>
    <col min="16" max="16" width="20.1640625" customWidth="1"/>
    <col min="17" max="17" width="17.6640625" customWidth="1"/>
    <col min="18" max="19" width="25.5" customWidth="1"/>
  </cols>
  <sheetData>
    <row r="1" spans="1:20">
      <c r="A1" t="s">
        <v>196</v>
      </c>
      <c r="B1" t="s">
        <v>293</v>
      </c>
      <c r="C1" t="s">
        <v>292</v>
      </c>
      <c r="D1" t="s">
        <v>216</v>
      </c>
      <c r="E1" t="s">
        <v>532</v>
      </c>
      <c r="F1" t="s">
        <v>533</v>
      </c>
      <c r="G1" t="s">
        <v>534</v>
      </c>
      <c r="H1" t="s">
        <v>535</v>
      </c>
      <c r="I1" t="s">
        <v>236</v>
      </c>
      <c r="J1" t="s">
        <v>237</v>
      </c>
      <c r="K1" t="s">
        <v>386</v>
      </c>
      <c r="L1" t="s">
        <v>250</v>
      </c>
      <c r="M1" t="s">
        <v>536</v>
      </c>
      <c r="N1" t="s">
        <v>537</v>
      </c>
      <c r="O1" t="s">
        <v>538</v>
      </c>
      <c r="P1" t="s">
        <v>348</v>
      </c>
      <c r="Q1" t="s">
        <v>654</v>
      </c>
      <c r="R1" t="s">
        <v>655</v>
      </c>
      <c r="S1" t="s">
        <v>825</v>
      </c>
      <c r="T1" t="s">
        <v>395</v>
      </c>
    </row>
    <row r="2" spans="1:20">
      <c r="A2" t="s">
        <v>1140</v>
      </c>
      <c r="B2" t="s">
        <v>1030</v>
      </c>
      <c r="C2" s="88" t="str">
        <f>VLOOKUP(l3out_int_profile[l3out_node_profile],l3out_node_profile[#All],2,FALSE)</f>
        <v>L3OUT-main_INT</v>
      </c>
      <c r="D2" s="88" t="str">
        <f>VLOOKUP(l3out_int_profile[l3out_node_profile],l3out_node_profile[#All],3,FALSE)</f>
        <v>tenant1</v>
      </c>
      <c r="E2" t="s">
        <v>542</v>
      </c>
      <c r="F2" t="s">
        <v>184</v>
      </c>
      <c r="G2">
        <v>200</v>
      </c>
      <c r="H2" t="s">
        <v>239</v>
      </c>
      <c r="I2">
        <v>201</v>
      </c>
      <c r="J2">
        <v>202</v>
      </c>
      <c r="K2">
        <v>1</v>
      </c>
      <c r="L2" s="30" t="s">
        <v>1108</v>
      </c>
      <c r="M2" s="103"/>
      <c r="N2" s="103" t="s">
        <v>1142</v>
      </c>
      <c r="O2" s="103" t="s">
        <v>1143</v>
      </c>
      <c r="Q2" t="s">
        <v>1062</v>
      </c>
      <c r="R2" t="s">
        <v>18</v>
      </c>
    </row>
    <row r="3" spans="1:20">
      <c r="A3" t="s">
        <v>1141</v>
      </c>
      <c r="B3" t="s">
        <v>1030</v>
      </c>
      <c r="C3" s="88" t="str">
        <f>VLOOKUP(l3out_int_profile[l3out_node_profile],l3out_node_profile[#All],2,FALSE)</f>
        <v>L3OUT-main_INT</v>
      </c>
      <c r="D3" s="88" t="str">
        <f>VLOOKUP(l3out_int_profile[l3out_node_profile],l3out_node_profile[#All],3,FALSE)</f>
        <v>tenant1</v>
      </c>
      <c r="E3" s="173" t="s">
        <v>544</v>
      </c>
      <c r="F3" s="173" t="s">
        <v>193</v>
      </c>
      <c r="G3" s="174">
        <v>200</v>
      </c>
      <c r="H3" s="175" t="s">
        <v>239</v>
      </c>
      <c r="I3">
        <v>201</v>
      </c>
      <c r="K3">
        <v>1</v>
      </c>
      <c r="L3" s="60"/>
      <c r="M3" s="176" t="s">
        <v>1144</v>
      </c>
      <c r="N3" s="177" t="s">
        <v>1145</v>
      </c>
      <c r="O3" s="177"/>
      <c r="Q3" t="s">
        <v>1062</v>
      </c>
      <c r="R3" t="s">
        <v>18</v>
      </c>
    </row>
  </sheetData>
  <dataValidations count="9">
    <dataValidation type="textLength" allowBlank="1" showInputMessage="1" showErrorMessage="1" prompt="L3OUT Interface Profile Name" sqref="A2:A3" xr:uid="{00000000-0002-0000-3300-000000000000}">
      <formula1>1</formula1>
      <formula2>64</formula2>
    </dataValidation>
    <dataValidation type="list" allowBlank="1" showInputMessage="1" showErrorMessage="1" sqref="H2:H3" xr:uid="{00000000-0002-0000-3300-000001000000}">
      <formula1>"regular,untagged,native"</formula1>
    </dataValidation>
    <dataValidation type="list" allowBlank="1" showInputMessage="1" showErrorMessage="1" sqref="F2:F3" xr:uid="{00000000-0002-0000-3300-000002000000}">
      <formula1>"vPC,PC,Access"</formula1>
    </dataValidation>
    <dataValidation type="list" allowBlank="1" showInputMessage="1" showErrorMessage="1" sqref="E2:E3" xr:uid="{00000000-0002-0000-3300-000003000000}">
      <formula1>"routed,routed_sub,svi"</formula1>
    </dataValidation>
    <dataValidation type="list" allowBlank="1" showInputMessage="1" showErrorMessage="1" prompt="SVI Autostate" sqref="R2:R3" xr:uid="{00000000-0002-0000-3300-000004000000}">
      <formula1>"enabled,disabled"</formula1>
    </dataValidation>
    <dataValidation allowBlank="1" showInputMessage="1" showErrorMessage="1" prompt="Parent L3Out Name_x000a_Derived from l3out_int_profile tab" sqref="C2:C3" xr:uid="{00000000-0002-0000-3300-000005000000}"/>
    <dataValidation allowBlank="1" showInputMessage="1" showErrorMessage="1" prompt="Parent Tenant name_x000a_Derived from l3out_node_profile tab" sqref="D2:D3" xr:uid="{00000000-0002-0000-3300-000006000000}"/>
    <dataValidation allowBlank="1" showInputMessage="1" showErrorMessage="1" prompt="Interface port ID _x000a_Format is &lt;slot&gt;/&lt;port&gt;._x000a_Only used if path_type is Access" sqref="M2:M3" xr:uid="{00000000-0002-0000-3300-000007000000}"/>
    <dataValidation type="list" allowBlank="1" showInputMessage="1" showErrorMessage="1" prompt="Enable or disable BFD" sqref="S2:S3" xr:uid="{99EC901B-BDA7-7540-8AE5-9BC27853C2F1}">
      <formula1>"yes,no"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arent L3Out Node Profile Name_x000a_Linked to l3out_node_profile tab" xr:uid="{00000000-0002-0000-3300-000009000000}">
          <x14:formula1>
            <xm:f>l3out_node_profile!$A:$A</xm:f>
          </x14:formula1>
          <xm:sqref>B2:B3</xm:sqref>
        </x14:dataValidation>
        <x14:dataValidation type="list" allowBlank="1" showInputMessage="1" showErrorMessage="1" prompt="Interface Policy-Group Name_x000a_From inteface_policy_group tab_x000a_Only relevant if Path_type is vPC or PC._x000a_The Interface Policy Group type must match interface_type" xr:uid="{00000000-0002-0000-3300-000008000000}">
          <x14:formula1>
            <xm:f>interface_policy_group!$A:$A</xm:f>
          </x14:formula1>
          <xm:sqref>L2:L3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92D050"/>
  </sheetPr>
  <dimension ref="A1:H2"/>
  <sheetViews>
    <sheetView workbookViewId="0">
      <selection activeCell="C2" sqref="C2"/>
    </sheetView>
  </sheetViews>
  <sheetFormatPr baseColWidth="10" defaultColWidth="8.83203125" defaultRowHeight="15"/>
  <cols>
    <col min="1" max="1" width="34.33203125" customWidth="1"/>
    <col min="2" max="2" width="31" customWidth="1"/>
    <col min="3" max="3" width="26.1640625" bestFit="1" customWidth="1"/>
    <col min="4" max="4" width="18.6640625" bestFit="1" customWidth="1"/>
    <col min="5" max="5" width="24.5" customWidth="1"/>
    <col min="6" max="6" width="35.83203125" customWidth="1"/>
    <col min="7" max="7" width="27.1640625" customWidth="1"/>
  </cols>
  <sheetData>
    <row r="1" spans="1:8">
      <c r="A1" t="s">
        <v>196</v>
      </c>
      <c r="B1" t="s">
        <v>202</v>
      </c>
      <c r="C1" t="s">
        <v>229</v>
      </c>
      <c r="D1" t="s">
        <v>216</v>
      </c>
      <c r="E1" t="s">
        <v>985</v>
      </c>
      <c r="F1" t="s">
        <v>425</v>
      </c>
      <c r="G1" t="s">
        <v>431</v>
      </c>
      <c r="H1" t="s">
        <v>395</v>
      </c>
    </row>
    <row r="2" spans="1:8">
      <c r="A2" t="s">
        <v>582</v>
      </c>
      <c r="C2" t="s">
        <v>1132</v>
      </c>
      <c r="D2" s="88" t="str">
        <f>VLOOKUP(external_epg[l3_out],l3out[#All],2,FALSE)</f>
        <v>tenant1</v>
      </c>
    </row>
  </sheetData>
  <dataValidations count="6">
    <dataValidation type="list" allowBlank="1" showInputMessage="1" showErrorMessage="1" prompt="external EPG target DSCP_x000a__x000a_If not defined the template will assume &quot;unspecified&quot;" sqref="G2" xr:uid="{00000000-0002-0000-3400-000001000000}">
      <formula1>"unspecified,CS0,CS1,AF11,AF12,AF13,CS2,AF21,AF22,AF23,CS3,AF31,AF32,AF33,CS4,AF41,AF42,AF43,VA,CS5,EF,CS6,CS7"</formula1>
    </dataValidation>
    <dataValidation allowBlank="1" showInputMessage="1" showErrorMessage="1" prompt="Parent Tenant Name_x000a_derived from l3out table" sqref="D2" xr:uid="{13542746-F4A9-A649-8CB9-FA8AF6831328}"/>
    <dataValidation type="list" allowBlank="1" showInputMessage="1" showErrorMessage="1" prompt="Prefered group member_x000a_If not specified the template assumes &quot;exclude&quot;" sqref="E2" xr:uid="{C28A2F4E-B21E-3E44-A591-4ADE94D27B26}">
      <formula1>"include,exclude"</formula1>
    </dataValidation>
    <dataValidation allowBlank="1" showInputMessage="1" showErrorMessage="1" prompt="external EPG Name" sqref="A2" xr:uid="{9791482C-6E45-8849-941D-0EC84F10A4B5}"/>
    <dataValidation allowBlank="1" showInputMessage="1" showErrorMessage="1" prompt="external EPG description" sqref="B2" xr:uid="{91EA3AE4-328D-FE45-9443-B871E0A1D64A}"/>
    <dataValidation type="list" allowBlank="1" showInputMessage="1" showErrorMessage="1" prompt="External EPG QoS Class_x000a__x000a_if not specified the template assumes &quot;unspecified&quot;" sqref="F2" xr:uid="{D960878B-1C01-5345-8803-C051DE0E6AC0}">
      <formula1>"unspecified,level1,level2,level3"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L3Out Name" xr:uid="{00000000-0002-0000-3400-000000000000}">
          <x14:formula1>
            <xm:f>l3out!$A:$A</xm:f>
          </x14:formula1>
          <xm:sqref>C2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8D17-37A1-AF4B-A9CD-2C335BBCA620}">
  <sheetPr>
    <tabColor rgb="FF92D050"/>
  </sheetPr>
  <dimension ref="A1:K2"/>
  <sheetViews>
    <sheetView workbookViewId="0">
      <selection activeCell="C2" sqref="C2"/>
    </sheetView>
  </sheetViews>
  <sheetFormatPr baseColWidth="10" defaultRowHeight="15"/>
  <cols>
    <col min="1" max="1" width="22.6640625" customWidth="1"/>
    <col min="2" max="2" width="13.6640625" customWidth="1"/>
    <col min="5" max="5" width="64.83203125" customWidth="1"/>
    <col min="6" max="6" width="21.83203125" customWidth="1"/>
    <col min="7" max="7" width="20.33203125" customWidth="1"/>
    <col min="8" max="9" width="41.33203125" customWidth="1"/>
    <col min="10" max="10" width="20.33203125" customWidth="1"/>
    <col min="11" max="11" width="28.33203125" customWidth="1"/>
  </cols>
  <sheetData>
    <row r="1" spans="1:11">
      <c r="A1" t="s">
        <v>989</v>
      </c>
      <c r="B1" t="s">
        <v>343</v>
      </c>
      <c r="C1" t="s">
        <v>229</v>
      </c>
      <c r="D1" t="s">
        <v>216</v>
      </c>
      <c r="E1" t="s">
        <v>992</v>
      </c>
      <c r="F1" t="s">
        <v>986</v>
      </c>
      <c r="G1" t="s">
        <v>987</v>
      </c>
      <c r="H1" t="s">
        <v>988</v>
      </c>
      <c r="I1" t="s">
        <v>990</v>
      </c>
      <c r="J1" t="s">
        <v>601</v>
      </c>
      <c r="K1" t="s">
        <v>991</v>
      </c>
    </row>
    <row r="2" spans="1:11">
      <c r="A2" t="s">
        <v>1146</v>
      </c>
      <c r="B2" t="s">
        <v>582</v>
      </c>
      <c r="C2" t="s">
        <v>1132</v>
      </c>
      <c r="D2" t="s">
        <v>1118</v>
      </c>
      <c r="E2" t="s">
        <v>190</v>
      </c>
      <c r="F2" t="s">
        <v>191</v>
      </c>
      <c r="G2" t="s">
        <v>191</v>
      </c>
      <c r="H2" t="s">
        <v>191</v>
      </c>
      <c r="I2" t="s">
        <v>191</v>
      </c>
      <c r="J2" t="s">
        <v>1147</v>
      </c>
      <c r="K2" t="s">
        <v>1125</v>
      </c>
    </row>
  </sheetData>
  <dataValidations count="5">
    <dataValidation type="list" allowBlank="1" showInputMessage="1" showErrorMessage="1" sqref="E2" xr:uid="{12486A50-E9A9-EF4F-A178-7D17C4B166BB}">
      <formula1>"yes,no"</formula1>
    </dataValidation>
    <dataValidation type="list" allowBlank="1" showInputMessage="1" showErrorMessage="1" sqref="K2" xr:uid="{E4792FB0-5356-A949-8BFD-2A33C9887730}">
      <formula1>"import,export"</formula1>
    </dataValidation>
    <dataValidation type="list" allowBlank="1" showInputMessage="1" showErrorMessage="1" prompt="Only applicable if subnet is set to shared route control." sqref="I2" xr:uid="{D0AD057C-A21D-854F-A489-FBEF7F26F7A7}">
      <formula1>"yes,no"</formula1>
    </dataValidation>
    <dataValidation allowBlank="1" showInputMessage="1" showErrorMessage="1" prompt="External Subnet in the form of  subnet/mask" sqref="A2" xr:uid="{DE9966E8-17B1-B249-94D5-DF81041D31A7}"/>
    <dataValidation type="list" allowBlank="1" showInputMessage="1" showErrorMessage="1" sqref="F2:H2" xr:uid="{AB042F48-41A0-0C42-8C36-E0EDC5EE4CD7}">
      <formula1>"yes, 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ED931DC-7148-6A4E-95A1-91B34E26ED17}">
          <x14:formula1>
            <xm:f>l3out!$A:$A</xm:f>
          </x14:formula1>
          <xm:sqref>C2</xm:sqref>
        </x14:dataValidation>
        <x14:dataValidation type="list" allowBlank="1" showInputMessage="1" showErrorMessage="1" xr:uid="{7449722A-326A-114F-A314-DD2B308A4A60}">
          <x14:formula1>
            <xm:f>tenant!$A:$A</xm:f>
          </x14:formula1>
          <xm:sqref>D2</xm:sqref>
        </x14:dataValidation>
        <x14:dataValidation type="list" allowBlank="1" showInputMessage="1" showErrorMessage="1" xr:uid="{C26B67DE-1F6D-BC4F-A0A2-58DC89AF12EF}">
          <x14:formula1>
            <xm:f>external_epg!$A:$A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theme="9" tint="0.39997558519241921"/>
  </sheetPr>
  <dimension ref="A1:N5"/>
  <sheetViews>
    <sheetView workbookViewId="0">
      <selection activeCell="E19" sqref="E19"/>
    </sheetView>
  </sheetViews>
  <sheetFormatPr baseColWidth="10" defaultColWidth="8.83203125" defaultRowHeight="15"/>
  <cols>
    <col min="1" max="1" width="21.83203125" customWidth="1"/>
    <col min="2" max="2" width="30" customWidth="1"/>
    <col min="3" max="3" width="16.5" bestFit="1" customWidth="1"/>
    <col min="4" max="4" width="26.5" style="4" customWidth="1"/>
    <col min="5" max="5" width="16.6640625" style="4" customWidth="1"/>
    <col min="6" max="6" width="12.33203125" style="4" customWidth="1"/>
    <col min="7" max="7" width="17" style="4" bestFit="1" customWidth="1"/>
    <col min="8" max="8" width="29.33203125" style="4" customWidth="1"/>
    <col min="9" max="9" width="15" style="4" bestFit="1" customWidth="1"/>
    <col min="10" max="10" width="19.83203125" style="4" customWidth="1"/>
    <col min="11" max="11" width="17.1640625" customWidth="1"/>
    <col min="12" max="12" width="14.1640625" bestFit="1" customWidth="1"/>
    <col min="13" max="13" width="12.83203125" style="65" bestFit="1" customWidth="1"/>
    <col min="14" max="14" width="10.5" style="65" bestFit="1" customWidth="1"/>
  </cols>
  <sheetData>
    <row r="1" spans="1:14" ht="19">
      <c r="A1" s="50" t="s">
        <v>100</v>
      </c>
      <c r="B1" s="50" t="s">
        <v>367</v>
      </c>
      <c r="C1" s="51" t="s">
        <v>157</v>
      </c>
      <c r="D1" s="51" t="s">
        <v>159</v>
      </c>
      <c r="E1" s="51" t="s">
        <v>156</v>
      </c>
      <c r="F1" s="52" t="s">
        <v>158</v>
      </c>
      <c r="G1" s="50" t="s">
        <v>160</v>
      </c>
      <c r="H1" s="51" t="s">
        <v>161</v>
      </c>
      <c r="I1" s="51" t="s">
        <v>162</v>
      </c>
      <c r="J1" s="63" t="s">
        <v>279</v>
      </c>
      <c r="K1" s="67" t="s">
        <v>283</v>
      </c>
      <c r="L1" s="67" t="s">
        <v>284</v>
      </c>
      <c r="M1"/>
      <c r="N1"/>
    </row>
    <row r="2" spans="1:14">
      <c r="A2" t="s">
        <v>102</v>
      </c>
      <c r="B2" t="s">
        <v>1030</v>
      </c>
      <c r="C2" s="4" t="s">
        <v>1033</v>
      </c>
      <c r="D2"/>
      <c r="E2" t="s">
        <v>1032</v>
      </c>
      <c r="F2" s="4" t="s">
        <v>1034</v>
      </c>
      <c r="G2" s="33"/>
      <c r="H2"/>
      <c r="I2"/>
      <c r="J2" s="87">
        <f>VLOOKUP(Cabling[from_leaf_node],devices_node_id_ip[#All],7,FALSE)</f>
        <v>201</v>
      </c>
      <c r="K2" s="87" t="str">
        <f>VLOOKUP(Cabling[from_leaf_node],Table37[#All],3,FALSE)</f>
        <v>dc1</v>
      </c>
      <c r="L2" s="87" t="str">
        <f>VLOOKUP(Cabling[to_node],Table37[#All],3,FALSE)</f>
        <v>dc1</v>
      </c>
      <c r="M2"/>
      <c r="N2"/>
    </row>
    <row r="3" spans="1:14">
      <c r="A3" s="159" t="s">
        <v>102</v>
      </c>
      <c r="B3" t="s">
        <v>1031</v>
      </c>
      <c r="C3" s="4" t="s">
        <v>1033</v>
      </c>
      <c r="E3" s="4" t="s">
        <v>1032</v>
      </c>
      <c r="F3" s="4" t="s">
        <v>1035</v>
      </c>
      <c r="G3" s="33"/>
      <c r="I3" s="33"/>
      <c r="J3" s="160">
        <f>VLOOKUP(Cabling[from_leaf_node],devices_node_id_ip[#All],7,FALSE)</f>
        <v>202</v>
      </c>
      <c r="K3" s="161" t="str">
        <f>VLOOKUP(Cabling[from_leaf_node],Table37[#All],3,FALSE)</f>
        <v>dc1</v>
      </c>
      <c r="L3" s="161" t="str">
        <f>VLOOKUP(Cabling[to_node],Table37[#All],3,FALSE)</f>
        <v>dc1</v>
      </c>
    </row>
    <row r="4" spans="1:14">
      <c r="A4" s="159" t="s">
        <v>104</v>
      </c>
      <c r="B4" t="s">
        <v>1031</v>
      </c>
      <c r="C4" s="4" t="s">
        <v>1036</v>
      </c>
      <c r="E4" s="4" t="s">
        <v>1026</v>
      </c>
      <c r="F4" s="4" t="s">
        <v>1037</v>
      </c>
      <c r="G4" s="33"/>
      <c r="I4" s="33"/>
      <c r="J4" s="160">
        <f>VLOOKUP(Cabling[from_leaf_node],devices_node_id_ip[#All],7,FALSE)</f>
        <v>202</v>
      </c>
      <c r="K4" s="161" t="str">
        <f>VLOOKUP(Cabling[from_leaf_node],Table37[#All],3,FALSE)</f>
        <v>dc1</v>
      </c>
      <c r="L4" s="161" t="str">
        <f>VLOOKUP(Cabling[to_node],Table37[#All],3,FALSE)</f>
        <v>dc1</v>
      </c>
    </row>
    <row r="5" spans="1:14">
      <c r="A5" s="159" t="s">
        <v>103</v>
      </c>
      <c r="B5" t="s">
        <v>1030</v>
      </c>
      <c r="C5" s="4" t="s">
        <v>1038</v>
      </c>
      <c r="E5" s="4" t="s">
        <v>1039</v>
      </c>
      <c r="F5" s="4" t="s">
        <v>1040</v>
      </c>
      <c r="G5" s="33"/>
      <c r="I5" s="33"/>
      <c r="J5" s="160">
        <f>VLOOKUP(Cabling[from_leaf_node],devices_node_id_ip[#All],7,FALSE)</f>
        <v>201</v>
      </c>
      <c r="K5" s="161" t="str">
        <f>VLOOKUP(Cabling[from_leaf_node],Table37[#All],3,FALSE)</f>
        <v>dc1</v>
      </c>
      <c r="L5" s="161" t="e">
        <f>VLOOKUP(Cabling[to_node],Table37[#All],3,FALSE)</f>
        <v>#N/A</v>
      </c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0000000}">
          <x14:formula1>
            <xm:f>data_validation!$B$2:$B$7</xm:f>
          </x14:formula1>
          <xm:sqref>A1</xm:sqref>
        </x14:dataValidation>
        <x14:dataValidation type="list" allowBlank="1" showInputMessage="1" showErrorMessage="1" xr:uid="{00000000-0002-0000-0600-000001000000}">
          <x14:formula1>
            <xm:f>data_validation!$C$2:$C$15</xm:f>
          </x14:formula1>
          <xm:sqref>D1:D5</xm:sqref>
        </x14:dataValidation>
        <x14:dataValidation type="list" allowBlank="1" showInputMessage="1" showErrorMessage="1" xr:uid="{00000000-0002-0000-0600-000002000000}">
          <x14:formula1>
            <xm:f>data_validation!$C$2:$C$16</xm:f>
          </x14:formula1>
          <xm:sqref>G2:G5</xm:sqref>
        </x14:dataValidation>
        <x14:dataValidation type="list" allowBlank="1" showInputMessage="1" showErrorMessage="1" xr:uid="{00000000-0002-0000-0600-000003000000}">
          <x14:formula1>
            <xm:f>data_validation!$D$2:$D$10</xm:f>
          </x14:formula1>
          <xm:sqref>H2:H5</xm:sqref>
        </x14:dataValidation>
        <x14:dataValidation type="list" allowBlank="1" showInputMessage="1" showErrorMessage="1" xr:uid="{00000000-0002-0000-0600-000004000000}">
          <x14:formula1>
            <xm:f>data_validation!$B$2:$B$8</xm:f>
          </x14:formula1>
          <xm:sqref>A2:A5</xm:sqref>
        </x14:dataValidation>
        <x14:dataValidation type="list" allowBlank="1" showInputMessage="1" showErrorMessage="1" xr:uid="{00000000-0002-0000-0600-000005000000}">
          <x14:formula1>
            <xm:f>devices!$A:$A</xm:f>
          </x14:formula1>
          <xm:sqref>E1:E5 B2:B5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12BA-B792-0E4E-8CE3-C73907BDF378}">
  <sheetPr>
    <tabColor rgb="FFFFFF00"/>
  </sheetPr>
  <dimension ref="A1:D2"/>
  <sheetViews>
    <sheetView workbookViewId="0">
      <selection activeCell="K47" sqref="K47"/>
    </sheetView>
  </sheetViews>
  <sheetFormatPr baseColWidth="10" defaultRowHeight="15"/>
  <cols>
    <col min="1" max="1" width="34.5" customWidth="1"/>
    <col min="2" max="2" width="32.1640625" customWidth="1"/>
  </cols>
  <sheetData>
    <row r="1" spans="1:4">
      <c r="A1" t="s">
        <v>196</v>
      </c>
      <c r="B1" t="s">
        <v>425</v>
      </c>
      <c r="C1" t="s">
        <v>230</v>
      </c>
      <c r="D1" t="s">
        <v>395</v>
      </c>
    </row>
    <row r="2" spans="1:4" ht="27" customHeight="1"/>
  </sheetData>
  <dataValidations count="3">
    <dataValidation type="list" allowBlank="1" showInputMessage="1" showErrorMessage="1" prompt="External Management Entity QoS Class_x000a_If not defined the template wilm assume &quot;unspecified&quot;." sqref="B2" xr:uid="{5C7398A8-851F-3A42-8996-79781D8983B1}">
      <formula1>"unspecified,level1,level2,level3"</formula1>
    </dataValidation>
    <dataValidation allowBlank="1" showInputMessage="1" showErrorMessage="1" prompt="External Management Entity Name_x000a_" sqref="A2" xr:uid="{EA469D82-3811-2147-8F0D-126754F87A7C}"/>
    <dataValidation allowBlank="1" showInputMessage="1" showErrorMessage="1" prompt="External Management Entity Subnet._x000a__x000a_The format is   Subnet/MASK_x000a_" sqref="C2" xr:uid="{EA4AF481-555E-B34B-AD41-9A372B58F7BA}"/>
  </dataValidations>
  <pageMargins left="0.7" right="0.7" top="0.75" bottom="0.75" header="0.3" footer="0.3"/>
  <tableParts count="1">
    <tablePart r:id="rId1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FFFF00"/>
  </sheetPr>
  <dimension ref="A1:E3"/>
  <sheetViews>
    <sheetView workbookViewId="0">
      <selection activeCell="A2" sqref="A2:B3"/>
    </sheetView>
  </sheetViews>
  <sheetFormatPr baseColWidth="10" defaultRowHeight="15"/>
  <cols>
    <col min="1" max="1" width="22.6640625" customWidth="1"/>
    <col min="2" max="2" width="29" customWidth="1"/>
    <col min="3" max="3" width="13.33203125" customWidth="1"/>
    <col min="4" max="4" width="24.5" customWidth="1"/>
    <col min="5" max="5" width="15.5" bestFit="1" customWidth="1"/>
  </cols>
  <sheetData>
    <row r="1" spans="1:5">
      <c r="A1" t="s">
        <v>196</v>
      </c>
      <c r="B1" t="s">
        <v>216</v>
      </c>
      <c r="C1" t="s">
        <v>395</v>
      </c>
      <c r="E1" s="118" t="s">
        <v>628</v>
      </c>
    </row>
    <row r="2" spans="1:5">
      <c r="A2" t="s">
        <v>1148</v>
      </c>
      <c r="B2" t="s">
        <v>1118</v>
      </c>
    </row>
    <row r="3" spans="1:5">
      <c r="A3" t="s">
        <v>480</v>
      </c>
      <c r="B3" t="s">
        <v>1118</v>
      </c>
    </row>
  </sheetData>
  <hyperlinks>
    <hyperlink ref="E1" location="build_tasks!A1" display="Back To Build Tasks" xr:uid="{00000000-0004-0000-35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500-000000000000}">
          <x14:formula1>
            <xm:f>tenant!$A:$A</xm:f>
          </x14:formula1>
          <xm:sqref>B2:B3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FFFF00"/>
  </sheetPr>
  <dimension ref="A1:Q4"/>
  <sheetViews>
    <sheetView workbookViewId="0">
      <selection activeCell="E2" sqref="E2:P4"/>
    </sheetView>
  </sheetViews>
  <sheetFormatPr baseColWidth="10" defaultRowHeight="15"/>
  <cols>
    <col min="1" max="2" width="18.83203125" customWidth="1"/>
    <col min="3" max="3" width="15.5" customWidth="1"/>
    <col min="4" max="4" width="27.83203125" customWidth="1"/>
    <col min="5" max="5" width="25.33203125" customWidth="1"/>
    <col min="6" max="6" width="15.6640625" customWidth="1"/>
    <col min="7" max="7" width="21.5" bestFit="1" customWidth="1"/>
    <col min="8" max="8" width="21.33203125" customWidth="1"/>
    <col min="9" max="9" width="17.6640625" bestFit="1" customWidth="1"/>
    <col min="10" max="10" width="15.5" bestFit="1" customWidth="1"/>
    <col min="11" max="11" width="21.1640625" bestFit="1" customWidth="1"/>
    <col min="12" max="12" width="19.1640625" bestFit="1" customWidth="1"/>
    <col min="13" max="13" width="19" customWidth="1"/>
    <col min="14" max="14" width="18.1640625" customWidth="1"/>
    <col min="15" max="15" width="16.6640625" customWidth="1"/>
    <col min="16" max="16" width="10.5" customWidth="1"/>
    <col min="17" max="17" width="18" customWidth="1"/>
    <col min="18" max="18" width="14.5" customWidth="1"/>
  </cols>
  <sheetData>
    <row r="1" spans="1:17">
      <c r="A1" t="s">
        <v>196</v>
      </c>
      <c r="B1" t="s">
        <v>202</v>
      </c>
      <c r="C1" t="s">
        <v>301</v>
      </c>
      <c r="D1" t="s">
        <v>216</v>
      </c>
      <c r="E1" t="s">
        <v>460</v>
      </c>
      <c r="F1" t="s">
        <v>461</v>
      </c>
      <c r="G1" t="s">
        <v>462</v>
      </c>
      <c r="H1" t="s">
        <v>463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469</v>
      </c>
      <c r="O1" t="s">
        <v>470</v>
      </c>
      <c r="P1" t="s">
        <v>471</v>
      </c>
      <c r="Q1" t="s">
        <v>395</v>
      </c>
    </row>
    <row r="2" spans="1:17">
      <c r="A2" t="s">
        <v>1149</v>
      </c>
      <c r="C2" t="s">
        <v>1148</v>
      </c>
      <c r="D2" s="99" t="str">
        <f>VLOOKUP(filter_entry[[#This Row],[filter]],filter[#All],2,FALSE)</f>
        <v>tenant1</v>
      </c>
      <c r="E2" t="s">
        <v>479</v>
      </c>
    </row>
    <row r="3" spans="1:17">
      <c r="A3" t="s">
        <v>1150</v>
      </c>
      <c r="C3" t="s">
        <v>1148</v>
      </c>
      <c r="D3" s="99" t="str">
        <f>VLOOKUP(filter_entry[[#This Row],[filter]],filter[#All],2,FALSE)</f>
        <v>tenant1</v>
      </c>
      <c r="E3" t="s">
        <v>479</v>
      </c>
      <c r="F3" t="s">
        <v>488</v>
      </c>
      <c r="G3" t="s">
        <v>191</v>
      </c>
      <c r="I3" t="s">
        <v>429</v>
      </c>
      <c r="J3" t="s">
        <v>429</v>
      </c>
      <c r="K3">
        <v>80</v>
      </c>
      <c r="L3">
        <v>81</v>
      </c>
      <c r="P3" t="s">
        <v>191</v>
      </c>
    </row>
    <row r="4" spans="1:17">
      <c r="A4" t="s">
        <v>1151</v>
      </c>
      <c r="C4" t="s">
        <v>480</v>
      </c>
      <c r="D4" s="99" t="str">
        <f>VLOOKUP(filter_entry[[#This Row],[filter]],filter[#All],2,FALSE)</f>
        <v>tenant1</v>
      </c>
      <c r="E4" t="s">
        <v>479</v>
      </c>
      <c r="F4" t="s">
        <v>480</v>
      </c>
      <c r="G4" t="s">
        <v>191</v>
      </c>
      <c r="I4" t="s">
        <v>429</v>
      </c>
      <c r="J4" t="s">
        <v>429</v>
      </c>
      <c r="K4">
        <v>123</v>
      </c>
      <c r="L4">
        <v>123</v>
      </c>
      <c r="P4" t="s">
        <v>191</v>
      </c>
    </row>
  </sheetData>
  <dataValidations count="5">
    <dataValidation type="list" allowBlank="1" showInputMessage="1" showErrorMessage="1" sqref="H2:H4" xr:uid="{00000000-0002-0000-3600-000000000000}">
      <formula1>"reply,request,unspecified,N/A"</formula1>
    </dataValidation>
    <dataValidation type="list" allowBlank="1" showInputMessage="1" showErrorMessage="1" sqref="E2:E4" xr:uid="{00000000-0002-0000-3600-000001000000}">
      <formula1>"ip,arp,unspecified"</formula1>
    </dataValidation>
    <dataValidation allowBlank="1" showInputMessage="1" showErrorMessage="1" prompt="Filter entry name" sqref="A2:A4" xr:uid="{00000000-0002-0000-3600-000002000000}"/>
    <dataValidation type="list" allowBlank="1" showInputMessage="1" showErrorMessage="1" sqref="G2:G4" xr:uid="{00000000-0002-0000-3600-000003000000}">
      <formula1>"yes,no"</formula1>
    </dataValidation>
    <dataValidation allowBlank="1" showInputMessage="1" showErrorMessage="1" prompt="Filter entry description_x000a__x000a_Optional" sqref="B2:B4" xr:uid="{B55BACF3-5D3D-C945-9B78-2B5F04A87664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3600-000004000000}">
          <x14:formula1>
            <xm:f>data_validation!$Y$2:$Y$14</xm:f>
          </x14:formula1>
          <xm:sqref>F2:F4</xm:sqref>
        </x14:dataValidation>
        <x14:dataValidation type="list" allowBlank="1" showInputMessage="1" showErrorMessage="1" xr:uid="{00000000-0002-0000-3600-000005000000}">
          <x14:formula1>
            <xm:f>data_validation!$H$2:$H$3</xm:f>
          </x14:formula1>
          <xm:sqref>P2:P4</xm:sqref>
        </x14:dataValidation>
        <x14:dataValidation type="list" allowBlank="1" showInputMessage="1" showErrorMessage="1" xr:uid="{00000000-0002-0000-3600-000006000000}">
          <x14:formula1>
            <xm:f>data_validation!$AB$2:$AB$8</xm:f>
          </x14:formula1>
          <xm:sqref>M2:M4</xm:sqref>
        </x14:dataValidation>
        <x14:dataValidation type="list" allowBlank="1" showInputMessage="1" showErrorMessage="1" xr:uid="{00000000-0002-0000-3600-000007000000}">
          <x14:formula1>
            <xm:f>data_validation!$AC$2:$AC$10</xm:f>
          </x14:formula1>
          <xm:sqref>N2:N4</xm:sqref>
        </x14:dataValidation>
        <x14:dataValidation type="list" allowBlank="1" showInputMessage="1" showErrorMessage="1" xr:uid="{00000000-0002-0000-3600-000008000000}">
          <x14:formula1>
            <xm:f>data_validation!$AA$2:$AA$14</xm:f>
          </x14:formula1>
          <xm:sqref>O2:O4</xm:sqref>
        </x14:dataValidation>
        <x14:dataValidation type="list" allowBlank="1" showInputMessage="1" showErrorMessage="1" prompt="Tenant Name_x000a_derived from the &quot;filter&quot; table" xr:uid="{00000000-0002-0000-3600-000009000000}">
          <x14:formula1>
            <xm:f>tenant!$A:$A</xm:f>
          </x14:formula1>
          <xm:sqref>D2:D4</xm:sqref>
        </x14:dataValidation>
        <x14:dataValidation type="list" allowBlank="1" showInputMessage="1" showErrorMessage="1" prompt="Parent Filter Name" xr:uid="{00000000-0002-0000-3600-00000A000000}">
          <x14:formula1>
            <xm:f>filter!$A:$A</xm:f>
          </x14:formula1>
          <xm:sqref>C2:C4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FF00"/>
  </sheetPr>
  <dimension ref="A1:J2"/>
  <sheetViews>
    <sheetView workbookViewId="0">
      <selection activeCell="A2" sqref="A2:E2"/>
    </sheetView>
  </sheetViews>
  <sheetFormatPr baseColWidth="10" defaultRowHeight="15"/>
  <cols>
    <col min="1" max="1" width="46.1640625" customWidth="1"/>
    <col min="2" max="3" width="75.83203125" customWidth="1"/>
    <col min="4" max="4" width="19.83203125" customWidth="1"/>
    <col min="5" max="5" width="36.83203125" customWidth="1"/>
    <col min="6" max="6" width="11" bestFit="1" customWidth="1"/>
    <col min="7" max="7" width="12.33203125" bestFit="1" customWidth="1"/>
    <col min="8" max="8" width="12.6640625" bestFit="1" customWidth="1"/>
    <col min="9" max="9" width="12.6640625" customWidth="1"/>
    <col min="10" max="10" width="8.33203125" bestFit="1" customWidth="1"/>
  </cols>
  <sheetData>
    <row r="1" spans="1:10">
      <c r="A1" t="s">
        <v>196</v>
      </c>
      <c r="B1" t="s">
        <v>202</v>
      </c>
      <c r="C1" t="s">
        <v>1016</v>
      </c>
      <c r="D1" t="s">
        <v>216</v>
      </c>
      <c r="E1" t="s">
        <v>299</v>
      </c>
      <c r="F1" t="s">
        <v>425</v>
      </c>
      <c r="G1" t="s">
        <v>430</v>
      </c>
      <c r="H1" t="s">
        <v>431</v>
      </c>
      <c r="I1" t="s">
        <v>432</v>
      </c>
      <c r="J1" t="s">
        <v>395</v>
      </c>
    </row>
    <row r="2" spans="1:10">
      <c r="A2" t="s">
        <v>1152</v>
      </c>
      <c r="C2" t="s">
        <v>1153</v>
      </c>
      <c r="D2" t="s">
        <v>1118</v>
      </c>
      <c r="E2" t="s">
        <v>223</v>
      </c>
    </row>
  </sheetData>
  <dataValidations count="5">
    <dataValidation type="list" allowBlank="1" showInputMessage="1" showErrorMessage="1" prompt="Contract Scope_x000a_Mandatory" sqref="E2" xr:uid="{00000000-0002-0000-3700-000000000000}">
      <formula1>"application-profile,tenant,context,global"</formula1>
    </dataValidation>
    <dataValidation type="list" allowBlank="1" showInputMessage="1" showErrorMessage="1" prompt="Contract QoS Class_x000a_If not specified the template assumes unspecified" sqref="F2" xr:uid="{00000000-0002-0000-3700-000001000000}">
      <formula1>"level1,level2,level3,unspecified"</formula1>
    </dataValidation>
    <dataValidation allowBlank="1" showInputMessage="1" showErrorMessage="1" prompt="Contract name" sqref="A2" xr:uid="{00000000-0002-0000-3700-000002000000}"/>
    <dataValidation type="list" allowBlank="1" showInputMessage="1" showErrorMessage="1" sqref="C2" xr:uid="{9233977A-F2BA-104A-B833-051F971B3AA4}">
      <formula1>"standard,outofband"</formula1>
    </dataValidation>
    <dataValidation allowBlank="1" showInputMessage="1" showErrorMessage="1" prompt="Only relevant for standard contract type _x000a_Will be ignored for outofband contract" sqref="I2" xr:uid="{431EAC7F-7722-F746-B9A0-ED357952EB8A}"/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Target DSCP_x000a_If not specified the template assumes &quot;unspecified&quot;" xr:uid="{00000000-0002-0000-3700-000003000000}">
          <x14:formula1>
            <xm:f>data_validation!$W$2:$W$24</xm:f>
          </x14:formula1>
          <xm:sqref>H2</xm:sqref>
        </x14:dataValidation>
        <x14:dataValidation type="list" allowBlank="1" showInputMessage="1" showErrorMessage="1" prompt="Contract Parent Tenant Name_x000a__x000a_!! If OoB contract  tenant must be either common or mgmt" xr:uid="{00000000-0002-0000-3700-000004000000}">
          <x14:formula1>
            <xm:f>tenant!$A:$A</xm:f>
          </x14:formula1>
          <xm:sqref>D2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FFFF00"/>
  </sheetPr>
  <dimension ref="A1:L3"/>
  <sheetViews>
    <sheetView workbookViewId="0">
      <selection activeCell="E2" sqref="E2:I3"/>
    </sheetView>
  </sheetViews>
  <sheetFormatPr baseColWidth="10" defaultRowHeight="15"/>
  <cols>
    <col min="1" max="1" width="25.5" customWidth="1"/>
    <col min="2" max="2" width="19" customWidth="1"/>
    <col min="3" max="4" width="22.5" customWidth="1"/>
    <col min="5" max="5" width="19.6640625" customWidth="1"/>
    <col min="6" max="6" width="14.33203125" customWidth="1"/>
    <col min="7" max="7" width="20.1640625" bestFit="1" customWidth="1"/>
    <col min="8" max="8" width="19.6640625" customWidth="1"/>
    <col min="9" max="9" width="16.6640625" customWidth="1"/>
    <col min="10" max="10" width="18.83203125" customWidth="1"/>
    <col min="11" max="11" width="24.83203125" customWidth="1"/>
  </cols>
  <sheetData>
    <row r="1" spans="1:12">
      <c r="A1" t="s">
        <v>196</v>
      </c>
      <c r="B1" t="s">
        <v>345</v>
      </c>
      <c r="C1" t="s">
        <v>216</v>
      </c>
      <c r="D1" t="s">
        <v>1016</v>
      </c>
      <c r="E1" t="s">
        <v>202</v>
      </c>
      <c r="F1" t="s">
        <v>425</v>
      </c>
      <c r="G1" t="s">
        <v>457</v>
      </c>
      <c r="H1" t="s">
        <v>456</v>
      </c>
      <c r="I1" t="s">
        <v>301</v>
      </c>
      <c r="J1" t="s">
        <v>430</v>
      </c>
      <c r="K1" t="s">
        <v>431</v>
      </c>
      <c r="L1" t="s">
        <v>395</v>
      </c>
    </row>
    <row r="2" spans="1:12">
      <c r="A2" t="s">
        <v>1154</v>
      </c>
      <c r="B2" t="s">
        <v>1152</v>
      </c>
      <c r="C2" s="97" t="str">
        <f>VLOOKUP(subject[[#This Row],[contract]],contract[#All],4,FALSE)</f>
        <v>tenant1</v>
      </c>
      <c r="D2" s="97" t="str">
        <f>VLOOKUP(subject[[#This Row],[contract]],contract[#All],3,FALSE)</f>
        <v>standard</v>
      </c>
      <c r="F2" t="s">
        <v>429</v>
      </c>
      <c r="G2" s="98" t="s">
        <v>190</v>
      </c>
      <c r="H2" t="s">
        <v>190</v>
      </c>
      <c r="I2" t="s">
        <v>1148</v>
      </c>
    </row>
    <row r="3" spans="1:12">
      <c r="A3" t="s">
        <v>1154</v>
      </c>
      <c r="B3" t="s">
        <v>1152</v>
      </c>
      <c r="C3" s="97" t="str">
        <f>VLOOKUP(subject[[#This Row],[contract]],contract[#All],4,FALSE)</f>
        <v>tenant1</v>
      </c>
      <c r="D3" s="97" t="str">
        <f>VLOOKUP(subject[[#This Row],[contract]],contract[#All],3,FALSE)</f>
        <v>standard</v>
      </c>
      <c r="F3" t="s">
        <v>429</v>
      </c>
      <c r="G3" s="98" t="s">
        <v>190</v>
      </c>
      <c r="H3" t="s">
        <v>190</v>
      </c>
      <c r="I3" t="s">
        <v>480</v>
      </c>
    </row>
  </sheetData>
  <dataValidations count="3">
    <dataValidation allowBlank="1" showInputMessage="1" showErrorMessage="1" prompt="Subject Name" sqref="A2:A3" xr:uid="{00000000-0002-0000-3800-000000000000}"/>
    <dataValidation allowBlank="1" showInputMessage="1" showErrorMessage="1" prompt="Parent Tenant Name_x000a_Derived from the contract tab" sqref="C2:D3" xr:uid="{00000000-0002-0000-3800-000001000000}"/>
    <dataValidation allowBlank="1" showInputMessage="1" showErrorMessage="1" prompt="Hard Coded to yes_x000a_The template do not support disinct Consumer/Provider Chain" sqref="G2:G3" xr:uid="{00000000-0002-0000-3800-000002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ubject target DSCP_x000a_if not defined the template assumes &quot;unspecified&quot;" xr:uid="{00000000-0002-0000-3800-000003000000}">
          <x14:formula1>
            <xm:f>data_validation!$W$2:$W$24</xm:f>
          </x14:formula1>
          <xm:sqref>K2:K3</xm:sqref>
        </x14:dataValidation>
        <x14:dataValidation type="list" allowBlank="1" showInputMessage="1" showErrorMessage="1" prompt="Reverse Filter Port_x000a_If not defined the template assumes &quot;yes&quot;_x000a__x000a_For OOB Contract this value will be ignored and forced to yes" xr:uid="{00000000-0002-0000-3800-000004000000}">
          <x14:formula1>
            <xm:f>data_validation!$H$2:$H$3</xm:f>
          </x14:formula1>
          <xm:sqref>H2:H3</xm:sqref>
        </x14:dataValidation>
        <x14:dataValidation type="list" allowBlank="1" showInputMessage="1" showErrorMessage="1" prompt="Subject QoS Class_x000a_The template assumes &quot;unspecified&quot; if not defined" xr:uid="{00000000-0002-0000-3800-000005000000}">
          <x14:formula1>
            <xm:f>data_validation!$V$2:$V$5</xm:f>
          </x14:formula1>
          <xm:sqref>F2:F3</xm:sqref>
        </x14:dataValidation>
        <x14:dataValidation type="list" allowBlank="1" showInputMessage="1" showErrorMessage="1" prompt="Name of the filter associated with this subject_x000a_The template currently hard code &quot;permit&quot; and no directive_x000a_If you need multiple Filter for the same subject . Duplicate this line and change the filter name" xr:uid="{00000000-0002-0000-3800-000006000000}">
          <x14:formula1>
            <xm:f>filter!$A:$A</xm:f>
          </x14:formula1>
          <xm:sqref>I2:I3</xm:sqref>
        </x14:dataValidation>
        <x14:dataValidation type="list" allowBlank="1" showInputMessage="1" showErrorMessage="1" prompt="Parent Contract Name" xr:uid="{00000000-0002-0000-3800-000007000000}">
          <x14:formula1>
            <xm:f>contract!$A:$A</xm:f>
          </x14:formula1>
          <xm:sqref>B2:B3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FFFF00"/>
  </sheetPr>
  <dimension ref="A1:H2"/>
  <sheetViews>
    <sheetView workbookViewId="0">
      <selection activeCell="D2" sqref="D2:F2"/>
    </sheetView>
  </sheetViews>
  <sheetFormatPr baseColWidth="10" defaultRowHeight="15"/>
  <cols>
    <col min="1" max="1" width="34.1640625" customWidth="1"/>
    <col min="2" max="2" width="29.1640625" customWidth="1"/>
    <col min="3" max="3" width="17.1640625" customWidth="1"/>
    <col min="4" max="4" width="41.83203125" customWidth="1"/>
    <col min="5" max="5" width="29.33203125" customWidth="1"/>
    <col min="6" max="6" width="31.6640625" customWidth="1"/>
    <col min="7" max="7" width="21.33203125" customWidth="1"/>
  </cols>
  <sheetData>
    <row r="1" spans="1:8">
      <c r="A1" s="31" t="s">
        <v>196</v>
      </c>
      <c r="B1" s="31" t="s">
        <v>232</v>
      </c>
      <c r="C1" s="31" t="s">
        <v>216</v>
      </c>
      <c r="D1" s="31" t="s">
        <v>345</v>
      </c>
      <c r="E1" s="31" t="s">
        <v>381</v>
      </c>
      <c r="F1" s="31" t="s">
        <v>382</v>
      </c>
      <c r="G1" s="31" t="s">
        <v>984</v>
      </c>
      <c r="H1" s="51" t="s">
        <v>395</v>
      </c>
    </row>
    <row r="2" spans="1:8" ht="16">
      <c r="A2" s="86" t="s">
        <v>1134</v>
      </c>
      <c r="B2" s="97" t="str">
        <f>VLOOKUP(epg_contract[name],end_point_group[#All],4,FALSE)</f>
        <v>app1</v>
      </c>
      <c r="C2" s="97" t="str">
        <f>VLOOKUP(epg_contract[name],end_point_group[#All],3,FALSE)</f>
        <v>tenant1</v>
      </c>
      <c r="D2" s="86" t="s">
        <v>1152</v>
      </c>
      <c r="E2" s="86" t="s">
        <v>190</v>
      </c>
      <c r="F2" s="86" t="s">
        <v>190</v>
      </c>
      <c r="G2" s="86"/>
      <c r="H2" s="28"/>
    </row>
  </sheetData>
  <dataValidations count="1">
    <dataValidation type="list" allowBlank="1" showInputMessage="1" showErrorMessage="1" prompt="QoS Class _x000a__x000a_if not specified the template assumes &quot;unspecified&quot;" sqref="G2" xr:uid="{C7B0E98C-8499-3E4B-A6A3-84C3A3150113}">
      <formula1>"unspecified,level1,level2,level3"</formula1>
    </dataValidation>
  </dataValidation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Define if the EPG is providing the contract " xr:uid="{86D07B67-BA8E-9F4C-9796-AE0A504303C1}">
          <x14:formula1>
            <xm:f>data_validation!$H$2:$H$3</xm:f>
          </x14:formula1>
          <xm:sqref>F2</xm:sqref>
        </x14:dataValidation>
        <x14:dataValidation type="list" allowBlank="1" showInputMessage="1" showErrorMessage="1" prompt="EPG NAME" xr:uid="{E139E182-E017-D349-A7A3-8E10A47DE682}">
          <x14:formula1>
            <xm:f>end_point_group!$A:$A</xm:f>
          </x14:formula1>
          <xm:sqref>A2</xm:sqref>
        </x14:dataValidation>
        <x14:dataValidation type="list" allowBlank="1" showInputMessage="1" showErrorMessage="1" prompt="Define if the EPG is consuming the contract " xr:uid="{5327F0B6-6861-3646-905A-A15FBE8C4BA4}">
          <x14:formula1>
            <xm:f>data_validation!$H$2:$H$3</xm:f>
          </x14:formula1>
          <xm:sqref>E2</xm:sqref>
        </x14:dataValidation>
        <x14:dataValidation type="list" allowBlank="1" showInputMessage="1" showErrorMessage="1" xr:uid="{85A7C15B-4A9D-0447-B2FC-D9148126B3E9}">
          <x14:formula1>
            <xm:f>contract!$A:$A</xm:f>
          </x14:formula1>
          <xm:sqref>D2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22E-FE68-DF4B-9852-C85740B1F3C4}">
  <sheetPr>
    <tabColor rgb="FFFFFF00"/>
  </sheetPr>
  <dimension ref="A1:G2"/>
  <sheetViews>
    <sheetView workbookViewId="0">
      <selection activeCell="G2" sqref="G2"/>
    </sheetView>
  </sheetViews>
  <sheetFormatPr baseColWidth="10" defaultRowHeight="15"/>
  <cols>
    <col min="1" max="1" width="20" customWidth="1"/>
    <col min="2" max="2" width="21.1640625" customWidth="1"/>
    <col min="3" max="3" width="23.1640625" customWidth="1"/>
    <col min="4" max="4" width="14.5" customWidth="1"/>
    <col min="5" max="5" width="13.5" customWidth="1"/>
    <col min="6" max="6" width="29.5" customWidth="1"/>
  </cols>
  <sheetData>
    <row r="1" spans="1:7">
      <c r="A1" t="s">
        <v>981</v>
      </c>
      <c r="B1" t="s">
        <v>216</v>
      </c>
      <c r="C1" t="s">
        <v>345</v>
      </c>
      <c r="D1" t="s">
        <v>381</v>
      </c>
      <c r="E1" t="s">
        <v>382</v>
      </c>
      <c r="F1" t="s">
        <v>984</v>
      </c>
      <c r="G1" t="s">
        <v>395</v>
      </c>
    </row>
    <row r="2" spans="1:7">
      <c r="B2" s="120" t="e">
        <f>VLOOKUP(Table79[[#This Row],[vrf_name]],vrf[#All],2,FALSE)</f>
        <v>#N/A</v>
      </c>
    </row>
  </sheetData>
  <dataValidations count="2">
    <dataValidation type="list" allowBlank="1" showInputMessage="1" showErrorMessage="1" sqref="D2:E2" xr:uid="{48D9BC25-FC23-0245-A155-6C1C01A91021}">
      <formula1>"yes,no"</formula1>
    </dataValidation>
    <dataValidation type="list" allowBlank="1" showInputMessage="1" showErrorMessage="1" prompt="QoS Class _x000a__x000a_if not specified the template assumes &quot;unspecified&quot;" sqref="F2" xr:uid="{8219DFD9-6CA8-3B45-A808-B413FF61AF13}">
      <formula1>"unspecified,level1,level2,level3"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EF750B-63C4-6341-A969-300C5772F545}">
          <x14:formula1>
            <xm:f>vrf!$A:$A</xm:f>
          </x14:formula1>
          <xm:sqref>A2</xm:sqref>
        </x14:dataValidation>
        <x14:dataValidation type="list" allowBlank="1" showInputMessage="1" showErrorMessage="1" xr:uid="{F97F0CC0-B7A1-484D-A9C6-7F44C5F08A02}">
          <x14:formula1>
            <xm:f>contract!$A:$A</xm:f>
          </x14:formula1>
          <xm:sqref>C2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A205-F5A0-054C-A382-E9B0C173046A}">
  <sheetPr>
    <tabColor rgb="FFFFFF00"/>
  </sheetPr>
  <dimension ref="A1:D1"/>
  <sheetViews>
    <sheetView workbookViewId="0">
      <selection activeCell="A44" sqref="A44"/>
    </sheetView>
  </sheetViews>
  <sheetFormatPr baseColWidth="10" defaultRowHeight="15"/>
  <cols>
    <col min="1" max="1" width="40" customWidth="1"/>
    <col min="2" max="2" width="19" customWidth="1"/>
    <col min="3" max="3" width="17.83203125" customWidth="1"/>
  </cols>
  <sheetData>
    <row r="1" spans="1:4">
      <c r="A1" t="s">
        <v>1011</v>
      </c>
      <c r="B1" t="s">
        <v>1012</v>
      </c>
      <c r="C1" t="s">
        <v>984</v>
      </c>
      <c r="D1" t="s">
        <v>395</v>
      </c>
    </row>
  </sheetData>
  <dataValidations count="1">
    <dataValidation type="list" allowBlank="1" showInputMessage="1" showErrorMessage="1" sqref="C2" xr:uid="{FAFBC118-27E1-7D42-86B1-C9CBCBC309EA}">
      <formula1>"unspecified,level1,level2,level3"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47314C-A417-CC4C-B9B8-D7946618FE66}">
          <x14:formula1>
            <xm:f>external_management_entity!$A:$A</xm:f>
          </x14:formula1>
          <xm:sqref>A2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1"/>
  <sheetViews>
    <sheetView workbookViewId="0">
      <selection activeCell="M2" sqref="M2"/>
    </sheetView>
  </sheetViews>
  <sheetFormatPr baseColWidth="10" defaultRowHeight="15"/>
  <cols>
    <col min="1" max="1" width="21.83203125" customWidth="1"/>
    <col min="2" max="2" width="14.6640625" bestFit="1" customWidth="1"/>
    <col min="3" max="3" width="19.83203125" customWidth="1"/>
    <col min="4" max="4" width="12.33203125" bestFit="1" customWidth="1"/>
    <col min="5" max="5" width="15.6640625" bestFit="1" customWidth="1"/>
    <col min="6" max="6" width="14.1640625" bestFit="1" customWidth="1"/>
    <col min="7" max="7" width="22" customWidth="1"/>
    <col min="8" max="8" width="23.5" customWidth="1"/>
    <col min="10" max="10" width="17.1640625" customWidth="1"/>
    <col min="11" max="12" width="46.5" customWidth="1"/>
    <col min="14" max="14" width="20.33203125" customWidth="1"/>
  </cols>
  <sheetData>
    <row r="1" spans="1:14">
      <c r="A1" t="s">
        <v>748</v>
      </c>
      <c r="B1" t="s">
        <v>749</v>
      </c>
      <c r="C1" t="s">
        <v>756</v>
      </c>
      <c r="D1" t="s">
        <v>202</v>
      </c>
      <c r="E1" t="s">
        <v>750</v>
      </c>
      <c r="F1" t="s">
        <v>751</v>
      </c>
      <c r="G1" t="s">
        <v>755</v>
      </c>
      <c r="H1" t="s">
        <v>21</v>
      </c>
      <c r="I1" t="s">
        <v>752</v>
      </c>
      <c r="J1" t="s">
        <v>753</v>
      </c>
      <c r="K1" t="s">
        <v>754</v>
      </c>
      <c r="L1" t="s">
        <v>395</v>
      </c>
      <c r="N1" s="118" t="s">
        <v>628</v>
      </c>
    </row>
  </sheetData>
  <dataValidations count="9">
    <dataValidation type="list" allowBlank="1" showInputMessage="1" showErrorMessage="1" prompt="Provider EPG _x000a_- inb:  Default Inband EPG_x000a_- oob: Default OutOfBand EPG" sqref="K2" xr:uid="{00000000-0002-0000-3A00-000000000000}">
      <formula1>"oob,inb"</formula1>
    </dataValidation>
    <dataValidation type="list" allowBlank="1" showInputMessage="1" showErrorMessage="1" prompt="The TACACS+ authentication protocol_x000a__x000a_The default is PAP" sqref="B2" xr:uid="{00000000-0002-0000-3A00-000001000000}">
      <formula1>"pap,chap,mschap"</formula1>
    </dataValidation>
    <dataValidation type="list" allowBlank="1" showInputMessage="1" showErrorMessage="1" prompt="Enable or Disable Server Monitoring_x000a_If not defined the template will default to disabled_x000a_" sqref="E2" xr:uid="{00000000-0002-0000-3A00-000002000000}">
      <formula1>"disabled,enabled"</formula1>
    </dataValidation>
    <dataValidation allowBlank="1" showInputMessage="1" showErrorMessage="1" prompt="TACACS Port Number_x000a_If not defined the template will default to port 49" sqref="H2" xr:uid="{00000000-0002-0000-3A00-000003000000}"/>
    <dataValidation type="whole" allowBlank="1" showInputMessage="1" showErrorMessage="1" prompt="The number of retries when contacting the TACACS+ endpoint_x000a_If not defined the template will default to &quot;1&quot;" sqref="I2" xr:uid="{00000000-0002-0000-3A00-000004000000}">
      <formula1>1</formula1>
      <formula2>5</formula2>
    </dataValidation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J2" xr:uid="{00000000-0002-0000-3A00-000005000000}">
      <formula1>1</formula1>
      <formula2>60</formula2>
    </dataValidation>
    <dataValidation allowBlank="1" showInputMessage="1" showErrorMessage="1" prompt="User for Tacacs Server monitoring_x000a_only relevant if monitor server is enabled " sqref="F2" xr:uid="{00000000-0002-0000-3A00-000006000000}"/>
    <dataValidation allowBlank="1" showInputMessage="1" showErrorMessage="1" prompt="Password for Tacacs Server monitoring_x000a_only relevant if monitor server is enabled " sqref="G2" xr:uid="{00000000-0002-0000-3A00-000007000000}"/>
    <dataValidation allowBlank="1" showInputMessage="1" showErrorMessage="1" prompt="The TACACS+ authentication Key" sqref="C2" xr:uid="{00000000-0002-0000-3A00-000008000000}"/>
  </dataValidations>
  <hyperlinks>
    <hyperlink ref="N1" location="build_tasks!A1" display="Back To Build Tasks" xr:uid="{00000000-0004-0000-3A00-000000000000}"/>
  </hyperlinks>
  <pageMargins left="0.7" right="0.7" top="0.75" bottom="0.75" header="0.3" footer="0.3"/>
  <tableParts count="1">
    <tablePart r:id="rId1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1"/>
  <sheetViews>
    <sheetView workbookViewId="0">
      <selection activeCell="G2" sqref="G2"/>
    </sheetView>
  </sheetViews>
  <sheetFormatPr baseColWidth="10" defaultRowHeight="15"/>
  <cols>
    <col min="2" max="2" width="12.1640625" customWidth="1"/>
    <col min="3" max="3" width="22.6640625" customWidth="1"/>
    <col min="4" max="4" width="27.5" customWidth="1"/>
    <col min="5" max="5" width="15.1640625" customWidth="1"/>
    <col min="8" max="8" width="19.5" customWidth="1"/>
  </cols>
  <sheetData>
    <row r="1" spans="1:8">
      <c r="A1" t="s">
        <v>196</v>
      </c>
      <c r="B1" t="s">
        <v>202</v>
      </c>
      <c r="C1" t="s">
        <v>760</v>
      </c>
      <c r="D1" t="s">
        <v>765</v>
      </c>
      <c r="E1" t="s">
        <v>761</v>
      </c>
      <c r="F1" t="s">
        <v>395</v>
      </c>
      <c r="H1" s="118" t="s">
        <v>628</v>
      </c>
    </row>
  </sheetData>
  <dataValidations count="1">
    <dataValidation type="whole" allowBlank="1" showInputMessage="1" showErrorMessage="1" sqref="E2" xr:uid="{00000000-0002-0000-3B00-000000000000}">
      <formula1>0</formula1>
      <formula2>16</formula2>
    </dataValidation>
  </dataValidations>
  <hyperlinks>
    <hyperlink ref="H1" location="build_tasks!A1" display="Back To Build Tasks" xr:uid="{00000000-0004-0000-3B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B00-000001000000}">
          <x14:formula1>
            <xm:f>tacacs_provider!$A:$A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9" tint="0.39997558519241921"/>
  </sheetPr>
  <dimension ref="A1:B10"/>
  <sheetViews>
    <sheetView workbookViewId="0">
      <selection activeCell="B7" sqref="B7"/>
    </sheetView>
  </sheetViews>
  <sheetFormatPr baseColWidth="10" defaultColWidth="8.83203125" defaultRowHeight="15"/>
  <cols>
    <col min="1" max="1" width="21.1640625" customWidth="1"/>
    <col min="2" max="2" width="27.6640625" customWidth="1"/>
  </cols>
  <sheetData>
    <row r="1" spans="1:2">
      <c r="A1" s="31" t="s">
        <v>2</v>
      </c>
      <c r="B1" s="31" t="s">
        <v>0</v>
      </c>
    </row>
    <row r="2" spans="1:2">
      <c r="A2" s="34" t="s">
        <v>3</v>
      </c>
      <c r="B2" s="34"/>
    </row>
    <row r="3" spans="1:2">
      <c r="A3" s="34" t="s">
        <v>630</v>
      </c>
      <c r="B3" s="128"/>
    </row>
    <row r="4" spans="1:2">
      <c r="A4" s="34" t="s">
        <v>387</v>
      </c>
      <c r="B4" s="34"/>
    </row>
    <row r="5" spans="1:2">
      <c r="A5" s="34" t="s">
        <v>4</v>
      </c>
      <c r="B5" s="128" t="s">
        <v>1041</v>
      </c>
    </row>
    <row r="6" spans="1:2">
      <c r="A6" s="34" t="s">
        <v>5</v>
      </c>
      <c r="B6" s="34">
        <v>4</v>
      </c>
    </row>
    <row r="7" spans="1:2">
      <c r="A7" s="34" t="s">
        <v>6</v>
      </c>
      <c r="B7" s="34" t="s">
        <v>1042</v>
      </c>
    </row>
    <row r="8" spans="1:2">
      <c r="A8" s="34" t="s">
        <v>7</v>
      </c>
      <c r="B8" s="34"/>
    </row>
    <row r="9" spans="1:2">
      <c r="A9" s="128" t="s">
        <v>712</v>
      </c>
      <c r="B9" s="128"/>
    </row>
    <row r="10" spans="1:2">
      <c r="A10" s="128" t="s">
        <v>713</v>
      </c>
      <c r="B10" s="128"/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2"/>
  <sheetViews>
    <sheetView topLeftCell="C1" workbookViewId="0">
      <selection activeCell="I2" sqref="I2"/>
    </sheetView>
  </sheetViews>
  <sheetFormatPr baseColWidth="10" defaultRowHeight="15"/>
  <cols>
    <col min="1" max="1" width="44" customWidth="1"/>
    <col min="2" max="2" width="26.83203125" customWidth="1"/>
    <col min="3" max="3" width="40.1640625" customWidth="1"/>
    <col min="4" max="4" width="19.33203125" customWidth="1"/>
    <col min="5" max="5" width="21.33203125" customWidth="1"/>
    <col min="6" max="6" width="41.6640625" customWidth="1"/>
    <col min="7" max="7" width="27.1640625" customWidth="1"/>
    <col min="8" max="8" width="23.33203125" customWidth="1"/>
  </cols>
  <sheetData>
    <row r="1" spans="1:9">
      <c r="A1" t="s">
        <v>196</v>
      </c>
      <c r="B1" t="s">
        <v>202</v>
      </c>
      <c r="C1" t="s">
        <v>766</v>
      </c>
      <c r="D1" t="s">
        <v>21</v>
      </c>
      <c r="E1" t="s">
        <v>769</v>
      </c>
      <c r="F1" t="s">
        <v>767</v>
      </c>
      <c r="G1" t="s">
        <v>768</v>
      </c>
      <c r="H1" t="s">
        <v>754</v>
      </c>
      <c r="I1" t="s">
        <v>395</v>
      </c>
    </row>
    <row r="2" spans="1:9">
      <c r="A2" t="s">
        <v>770</v>
      </c>
      <c r="B2" t="s">
        <v>771</v>
      </c>
    </row>
  </sheetData>
  <dataValidations count="8">
    <dataValidation type="list" allowBlank="1" showInputMessage="1" showErrorMessage="1" prompt="SNMP Version" sqref="E2" xr:uid="{00000000-0002-0000-3C00-000000000000}">
      <formula1>"v1,v2c,v3"</formula1>
    </dataValidation>
    <dataValidation allowBlank="1" showInputMessage="1" showErrorMessage="1" prompt="SNMP Community or. SNMP user if version 3 is used" sqref="F2" xr:uid="{00000000-0002-0000-3C00-000001000000}"/>
    <dataValidation type="list" allowBlank="1" showInputMessage="1" showErrorMessage="1" prompt="SNMP version 3 security level_x000a__x000a_Only relevant is SNMP version 3 is selected" sqref="G2" xr:uid="{00000000-0002-0000-3C00-000002000000}">
      <formula1>"auth,noauth,priv"</formula1>
    </dataValidation>
    <dataValidation type="list" allowBlank="1" showInputMessage="1" showErrorMessage="1" prompt="Management EPG_x000a__x000a_inb = default inband.     oob = default out of band" sqref="H2" xr:uid="{00000000-0002-0000-3C00-000003000000}">
      <formula1>"inb,oob"</formula1>
    </dataValidation>
    <dataValidation allowBlank="1" showInputMessage="1" showErrorMessage="1" prompt="SNMP Group Name" sqref="A2" xr:uid="{00000000-0002-0000-3C00-000004000000}"/>
    <dataValidation allowBlank="1" showInputMessage="1" showErrorMessage="1" prompt="SNMP Group Description" sqref="B2" xr:uid="{00000000-0002-0000-3C00-000005000000}"/>
    <dataValidation allowBlank="1" showInputMessage="1" showErrorMessage="1" prompt="SNMP TRAP receiver hostname or IP " sqref="C2" xr:uid="{00000000-0002-0000-3C00-000006000000}"/>
    <dataValidation allowBlank="1" showInputMessage="1" showErrorMessage="1" prompt="SNMP Port number_x000a__x000a_Default to 162 if not defined " sqref="D2" xr:uid="{00000000-0002-0000-3C00-000007000000}"/>
  </dataValidations>
  <pageMargins left="0.7" right="0.7" top="0.75" bottom="0.75" header="0.3" footer="0.3"/>
  <tableParts count="1">
    <tablePart r:id="rId1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1"/>
  <sheetViews>
    <sheetView workbookViewId="0">
      <selection activeCell="I2" sqref="I2"/>
    </sheetView>
  </sheetViews>
  <sheetFormatPr baseColWidth="10" defaultRowHeight="15"/>
  <cols>
    <col min="1" max="1" width="26" customWidth="1"/>
    <col min="2" max="2" width="12.1640625" customWidth="1"/>
    <col min="3" max="3" width="22.83203125" customWidth="1"/>
    <col min="4" max="4" width="26.5" customWidth="1"/>
    <col min="5" max="5" width="22.5" customWidth="1"/>
    <col min="6" max="6" width="27.5" customWidth="1"/>
    <col min="7" max="7" width="20.83203125" customWidth="1"/>
  </cols>
  <sheetData>
    <row r="1" spans="1:8">
      <c r="A1" t="s">
        <v>196</v>
      </c>
      <c r="B1" t="s">
        <v>202</v>
      </c>
      <c r="C1" t="s">
        <v>778</v>
      </c>
      <c r="D1" t="s">
        <v>779</v>
      </c>
      <c r="E1" t="s">
        <v>782</v>
      </c>
      <c r="F1" t="s">
        <v>780</v>
      </c>
      <c r="G1" t="s">
        <v>781</v>
      </c>
      <c r="H1" t="s">
        <v>395</v>
      </c>
    </row>
  </sheetData>
  <dataValidations count="5">
    <dataValidation type="list" allowBlank="1" showInputMessage="1" showErrorMessage="1" prompt="Syslog Profile Admin State" sqref="C2" xr:uid="{00000000-0002-0000-3D00-000000000000}">
      <formula1>"enabled,disabled"</formula1>
    </dataValidation>
    <dataValidation type="list" allowBlank="1" showInputMessage="1" showErrorMessage="1" prompt="Syslog Local File logging admin state" sqref="D2" xr:uid="{00000000-0002-0000-3D00-000001000000}">
      <formula1>"enabled,disabled"</formula1>
    </dataValidation>
    <dataValidation type="list" allowBlank="1" showInputMessage="1" showErrorMessage="1" prompt="Syslog Console logging admin state" sqref="F2" xr:uid="{00000000-0002-0000-3D00-000002000000}">
      <formula1>"enabled,disbaled"</formula1>
    </dataValidation>
    <dataValidation type="list" allowBlank="1" showInputMessage="1" showErrorMessage="1" sqref="G2" xr:uid="{00000000-0002-0000-3D00-000003000000}">
      <formula1>"emergencies,alerts,critical"</formula1>
    </dataValidation>
    <dataValidation type="list" allowBlank="1" showInputMessage="1" showErrorMessage="1" prompt="Syslog Local File Severity " sqref="E2" xr:uid="{00000000-0002-0000-3D00-000004000000}">
      <formula1>"emergencies,alerts,critical,errors,warnings,notifications,information,debugging"</formula1>
    </dataValidation>
  </dataValidations>
  <pageMargins left="0.7" right="0.7" top="0.75" bottom="0.75" header="0.3" footer="0.3"/>
  <tableParts count="1">
    <tablePart r:id="rId1"/>
  </tableParts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1"/>
  <sheetViews>
    <sheetView workbookViewId="0">
      <selection activeCell="K2" sqref="K2"/>
    </sheetView>
  </sheetViews>
  <sheetFormatPr baseColWidth="10" defaultRowHeight="15"/>
  <cols>
    <col min="1" max="1" width="26" customWidth="1"/>
    <col min="2" max="2" width="23.83203125" customWidth="1"/>
    <col min="3" max="3" width="13.6640625" customWidth="1"/>
    <col min="4" max="4" width="11.83203125" customWidth="1"/>
    <col min="7" max="7" width="22.6640625" customWidth="1"/>
    <col min="8" max="9" width="17.33203125" customWidth="1"/>
  </cols>
  <sheetData>
    <row r="1" spans="1:10">
      <c r="A1" t="s">
        <v>196</v>
      </c>
      <c r="B1" t="s">
        <v>202</v>
      </c>
      <c r="C1" t="s">
        <v>774</v>
      </c>
      <c r="D1" t="s">
        <v>748</v>
      </c>
      <c r="E1" t="s">
        <v>21</v>
      </c>
      <c r="F1" t="s">
        <v>118</v>
      </c>
      <c r="G1" t="s">
        <v>775</v>
      </c>
      <c r="H1" t="s">
        <v>754</v>
      </c>
      <c r="I1" t="s">
        <v>776</v>
      </c>
      <c r="J1" t="s">
        <v>395</v>
      </c>
    </row>
  </sheetData>
  <dataValidations count="7">
    <dataValidation type="list" allowBlank="1" showInputMessage="1" showErrorMessage="1" prompt="Syslog Severity_x000a__x000a_Deault value &quot;warning&quot;" sqref="F2" xr:uid="{00000000-0002-0000-3E00-000000000000}">
      <formula1>"emergencies,alerts,critical,errors,warnings,notification,information,debugging"</formula1>
    </dataValidation>
    <dataValidation type="whole" allowBlank="1" showInputMessage="1" showErrorMessage="1" prompt="Syslog Port_x000a__x000a_Default value: 514" sqref="E2" xr:uid="{00000000-0002-0000-3E00-000001000000}">
      <formula1>1</formula1>
      <formula2>65535</formula2>
    </dataValidation>
    <dataValidation type="list" allowBlank="1" showInputMessage="1" showErrorMessage="1" prompt="Syslog destination admin state" sqref="G2" xr:uid="{00000000-0002-0000-3E00-000002000000}">
      <formula1>"enabled,disabled"</formula1>
    </dataValidation>
    <dataValidation type="list" allowBlank="1" showInputMessage="1" showErrorMessage="1" prompt="management EPG" sqref="H2" xr:uid="{00000000-0002-0000-3E00-000003000000}">
      <formula1>"inb,oob"</formula1>
    </dataValidation>
    <dataValidation type="list" allowBlank="1" showInputMessage="1" showErrorMessage="1" prompt="Syslog Forwarding facility" sqref="I2" xr:uid="{00000000-0002-0000-3E00-000004000000}">
      <formula1>"local0,local1,local2,local3,local4,local5,local6,local7"</formula1>
    </dataValidation>
    <dataValidation allowBlank="1" showInputMessage="1" showErrorMessage="1" prompt="Syslog destinaton name" sqref="A2" xr:uid="{00000000-0002-0000-3E00-000005000000}"/>
    <dataValidation allowBlank="1" showInputMessage="1" showErrorMessage="1" prompt="Syslog destination FQDN or IP address" sqref="D2" xr:uid="{00000000-0002-0000-3E00-000006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E00-000007000000}">
          <x14:formula1>
            <xm:f>syslog_group!$A:$A</xm:f>
          </x14:formula1>
          <xm:sqref>C2</xm:sqref>
        </x14:dataValidation>
      </x14:dataValidations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F2"/>
  <sheetViews>
    <sheetView workbookViewId="0">
      <selection activeCell="A2" sqref="A2:E2"/>
    </sheetView>
  </sheetViews>
  <sheetFormatPr baseColWidth="10" defaultRowHeight="15"/>
  <cols>
    <col min="1" max="1" width="21.83203125" customWidth="1"/>
    <col min="2" max="2" width="12.1640625" customWidth="1"/>
    <col min="3" max="3" width="17.5" customWidth="1"/>
    <col min="4" max="4" width="19.5" customWidth="1"/>
    <col min="5" max="5" width="17.83203125" customWidth="1"/>
  </cols>
  <sheetData>
    <row r="1" spans="1:6">
      <c r="A1" t="s">
        <v>196</v>
      </c>
      <c r="B1" t="s">
        <v>202</v>
      </c>
      <c r="C1" t="s">
        <v>754</v>
      </c>
      <c r="D1" t="s">
        <v>587</v>
      </c>
      <c r="E1" t="s">
        <v>783</v>
      </c>
      <c r="F1" t="s">
        <v>395</v>
      </c>
    </row>
    <row r="2" spans="1:6">
      <c r="A2" t="s">
        <v>949</v>
      </c>
      <c r="C2" t="s">
        <v>105</v>
      </c>
      <c r="D2" t="s">
        <v>1155</v>
      </c>
      <c r="E2" t="s">
        <v>190</v>
      </c>
    </row>
  </sheetData>
  <dataValidations count="3">
    <dataValidation type="list" allowBlank="1" showInputMessage="1" showErrorMessage="1" prompt="Management EPG " sqref="C2" xr:uid="{00000000-0002-0000-3F00-000000000000}">
      <formula1>"inb,oob"</formula1>
    </dataValidation>
    <dataValidation allowBlank="1" showInputMessage="1" showErrorMessage="1" prompt="DNS Profile Name" sqref="A2" xr:uid="{00000000-0002-0000-3F00-000001000000}"/>
    <dataValidation type="list" allowBlank="1" showInputMessage="1" showErrorMessage="1" sqref="E2" xr:uid="{00000000-0002-0000-3F00-000002000000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3"/>
  <sheetViews>
    <sheetView workbookViewId="0">
      <selection activeCell="A2" sqref="A2:E3"/>
    </sheetView>
  </sheetViews>
  <sheetFormatPr baseColWidth="10" defaultRowHeight="15"/>
  <cols>
    <col min="1" max="1" width="36.1640625" customWidth="1"/>
    <col min="2" max="2" width="18.83203125" customWidth="1"/>
    <col min="3" max="3" width="17.5" customWidth="1"/>
    <col min="4" max="4" width="16.5" customWidth="1"/>
  </cols>
  <sheetData>
    <row r="1" spans="1:5">
      <c r="A1" t="s">
        <v>790</v>
      </c>
      <c r="B1" t="s">
        <v>791</v>
      </c>
      <c r="C1" t="s">
        <v>792</v>
      </c>
      <c r="D1" t="s">
        <v>793</v>
      </c>
      <c r="E1" t="s">
        <v>395</v>
      </c>
    </row>
    <row r="2" spans="1:5">
      <c r="A2" t="s">
        <v>1156</v>
      </c>
      <c r="B2" t="s">
        <v>1157</v>
      </c>
      <c r="C2" t="s">
        <v>949</v>
      </c>
      <c r="D2" t="s">
        <v>190</v>
      </c>
    </row>
    <row r="3" spans="1:5" ht="52" customHeight="1">
      <c r="A3" t="s">
        <v>1158</v>
      </c>
      <c r="B3" t="s">
        <v>1159</v>
      </c>
      <c r="C3" t="s">
        <v>949</v>
      </c>
      <c r="D3" t="s">
        <v>191</v>
      </c>
    </row>
  </sheetData>
  <dataValidations count="1">
    <dataValidation type="list" allowBlank="1" showInputMessage="1" showErrorMessage="1" sqref="D2:D3" xr:uid="{00000000-0002-0000-4000-000000000000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000-000001000000}">
          <x14:formula1>
            <xm:f>dns_profile!$A:$A</xm:f>
          </x14:formula1>
          <xm:sqref>C2:C3</xm:sqref>
        </x14:dataValidation>
      </x14:dataValidations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2"/>
  <sheetViews>
    <sheetView workbookViewId="0">
      <selection activeCell="A2" sqref="A2:G2"/>
    </sheetView>
  </sheetViews>
  <sheetFormatPr baseColWidth="10" defaultRowHeight="15"/>
  <cols>
    <col min="1" max="1" width="27" customWidth="1"/>
    <col min="2" max="2" width="12.1640625" customWidth="1"/>
    <col min="3" max="3" width="13.1640625" customWidth="1"/>
    <col min="4" max="4" width="23.5" customWidth="1"/>
    <col min="5" max="6" width="17.33203125" customWidth="1"/>
    <col min="7" max="7" width="20" customWidth="1"/>
  </cols>
  <sheetData>
    <row r="1" spans="1:8">
      <c r="A1" t="s">
        <v>196</v>
      </c>
      <c r="B1" t="s">
        <v>202</v>
      </c>
      <c r="C1" t="s">
        <v>199</v>
      </c>
      <c r="D1" t="s">
        <v>798</v>
      </c>
      <c r="E1" t="s">
        <v>799</v>
      </c>
      <c r="F1" t="s">
        <v>800</v>
      </c>
      <c r="G1" t="s">
        <v>801</v>
      </c>
      <c r="H1" t="s">
        <v>395</v>
      </c>
    </row>
    <row r="2" spans="1:8">
      <c r="A2" t="s">
        <v>949</v>
      </c>
      <c r="B2" t="s">
        <v>1058</v>
      </c>
      <c r="C2" t="s">
        <v>132</v>
      </c>
      <c r="D2" t="s">
        <v>18</v>
      </c>
      <c r="E2" t="s">
        <v>132</v>
      </c>
      <c r="F2" t="s">
        <v>132</v>
      </c>
      <c r="G2">
        <v>3</v>
      </c>
    </row>
  </sheetData>
  <dataValidations count="4">
    <dataValidation type="list" allowBlank="1" showInputMessage="1" showErrorMessage="1" sqref="C2 D2" xr:uid="{00000000-0002-0000-4100-000000000000}">
      <formula1>"enabled,disabled"</formula1>
    </dataValidation>
    <dataValidation type="whole" allowBlank="1" showInputMessage="1" showErrorMessage="1" prompt="Stratum Value._x000a_Only relevant if master mode is enabled_x000a_Optional default value is 8" sqref="G2" xr:uid="{00000000-0002-0000-4100-000001000000}">
      <formula1>1</formula1>
      <formula2>14</formula2>
    </dataValidation>
    <dataValidation type="list" allowBlank="1" showInputMessage="1" showErrorMessage="1" prompt="Enable or disable NTP Server State" sqref="E2" xr:uid="{00000000-0002-0000-4100-000002000000}">
      <formula1>"enabled,disabled"</formula1>
    </dataValidation>
    <dataValidation type="list" allowBlank="1" showInputMessage="1" showErrorMessage="1" prompt="Enable Master mode _x000a_only relevant if server_state is set to enabled" sqref="F2" xr:uid="{00000000-0002-0000-4100-000003000000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2"/>
  <sheetViews>
    <sheetView workbookViewId="0">
      <selection activeCell="A2" sqref="A2:H2"/>
    </sheetView>
  </sheetViews>
  <sheetFormatPr baseColWidth="10" defaultRowHeight="15"/>
  <cols>
    <col min="2" max="2" width="23" customWidth="1"/>
    <col min="3" max="3" width="19.1640625" customWidth="1"/>
    <col min="6" max="6" width="13" customWidth="1"/>
    <col min="8" max="8" width="17.5" customWidth="1"/>
  </cols>
  <sheetData>
    <row r="1" spans="1:9">
      <c r="A1" t="s">
        <v>196</v>
      </c>
      <c r="B1" t="s">
        <v>202</v>
      </c>
      <c r="C1" t="s">
        <v>805</v>
      </c>
      <c r="D1" t="s">
        <v>806</v>
      </c>
      <c r="E1" t="s">
        <v>807</v>
      </c>
      <c r="F1" t="s">
        <v>808</v>
      </c>
      <c r="G1" t="s">
        <v>809</v>
      </c>
      <c r="H1" t="s">
        <v>754</v>
      </c>
      <c r="I1" t="s">
        <v>395</v>
      </c>
    </row>
    <row r="2" spans="1:9">
      <c r="A2" t="s">
        <v>1160</v>
      </c>
      <c r="C2" t="s">
        <v>949</v>
      </c>
      <c r="F2" t="s">
        <v>190</v>
      </c>
      <c r="H2" t="s">
        <v>105</v>
      </c>
    </row>
  </sheetData>
  <dataValidations count="6">
    <dataValidation type="list" allowBlank="1" showInputMessage="1" showErrorMessage="1" prompt="Define the NTP server as preferred" sqref="F2" xr:uid="{00000000-0002-0000-4200-000000000000}">
      <formula1>"yes,no"</formula1>
    </dataValidation>
    <dataValidation type="list" allowBlank="1" showInputMessage="1" showErrorMessage="1" prompt="Management EPG " sqref="H2" xr:uid="{00000000-0002-0000-4200-000001000000}">
      <formula1>"inb,oob"</formula1>
    </dataValidation>
    <dataValidation allowBlank="1" showInputMessage="1" showErrorMessage="1" prompt="NTP FQDN or IP address" sqref="A2" xr:uid="{00000000-0002-0000-4200-000002000000}"/>
    <dataValidation allowBlank="1" showInputMessage="1" showErrorMessage="1" prompt="Minimum Poll Time (in seconds)_x000a__x000a_Default value is 4 sec" sqref="D2" xr:uid="{00000000-0002-0000-4200-000003000000}"/>
    <dataValidation allowBlank="1" showInputMessage="1" showErrorMessage="1" prompt="Maximum Poll Time (in seconds)_x000a__x000a_Default value is 6 sec" sqref="E2" xr:uid="{00000000-0002-0000-4200-000004000000}"/>
    <dataValidation allowBlank="1" showInputMessage="1" showErrorMessage="1" prompt="Authentication Key id _x000a_Use key Id '0' if no auth is used._x000a__x000a_Authentication should be created under the datetime Policy" sqref="G2" xr:uid="{00000000-0002-0000-4200-000005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 xr:uid="{00000000-0002-0000-4200-000006000000}">
          <x14:formula1>
            <xm:f>datetime_pol!$A:$A</xm:f>
          </x14:formula1>
          <xm:sqref>C2</xm:sqref>
        </x14:dataValidation>
      </x14:dataValidation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6B9B-2226-3D4F-982C-DB1383C76811}">
  <dimension ref="A1:H2"/>
  <sheetViews>
    <sheetView workbookViewId="0">
      <selection activeCell="B8" sqref="B8"/>
    </sheetView>
  </sheetViews>
  <sheetFormatPr baseColWidth="10" defaultRowHeight="15"/>
  <cols>
    <col min="1" max="1" width="22.5" customWidth="1"/>
    <col min="2" max="2" width="19.83203125" customWidth="1"/>
    <col min="3" max="3" width="29.33203125" customWidth="1"/>
    <col min="4" max="4" width="33.1640625" customWidth="1"/>
    <col min="5" max="5" width="32.33203125" customWidth="1"/>
    <col min="6" max="7" width="41.1640625" customWidth="1"/>
  </cols>
  <sheetData>
    <row r="1" spans="1:8">
      <c r="A1" t="s">
        <v>941</v>
      </c>
      <c r="B1" t="s">
        <v>942</v>
      </c>
      <c r="C1" t="s">
        <v>944</v>
      </c>
      <c r="D1" t="s">
        <v>945</v>
      </c>
      <c r="E1" t="s">
        <v>946</v>
      </c>
      <c r="F1" t="s">
        <v>947</v>
      </c>
      <c r="G1" t="s">
        <v>943</v>
      </c>
      <c r="H1" t="s">
        <v>395</v>
      </c>
    </row>
    <row r="2" spans="1:8">
      <c r="A2" t="s">
        <v>948</v>
      </c>
      <c r="B2" t="b">
        <v>1</v>
      </c>
      <c r="C2" t="s">
        <v>949</v>
      </c>
      <c r="E2" t="b">
        <v>1</v>
      </c>
      <c r="F2" t="s">
        <v>949</v>
      </c>
    </row>
  </sheetData>
  <dataValidations count="7">
    <dataValidation type="list" allowBlank="1" showInputMessage="1" showErrorMessage="1" prompt="Remote User Login Policy_x000a_Action taken if remote user do not have Role assigned" sqref="A2" xr:uid="{57ECAAD3-C78A-1A45-A7B6-E38BBBCAA2D1}">
      <formula1>"no-login,assign-default-role"</formula1>
    </dataValidation>
    <dataValidation type="list" allowBlank="1" showInputMessage="1" showErrorMessage="1" prompt="PIng Check" sqref="B2" xr:uid="{27EC25D4-0FA8-9C41-88D1-5FBBADB9C86B}">
      <formula1>"FALSE,TRUE"</formula1>
    </dataValidation>
    <dataValidation type="list" allowBlank="1" showInputMessage="1" showErrorMessage="1" prompt="Default Authentication Realm" sqref="C2" xr:uid="{755B7743-B068-CA42-8AD7-64F4909E884F}">
      <formula1>"local,tacacs,radius,ldap,saml,rsa"</formula1>
    </dataValidation>
    <dataValidation type="list" allowBlank="1" showInputMessage="1" showErrorMessage="1" sqref="F2" xr:uid="{C4C80ACA-3F05-F249-9B30-D06F774F91F8}">
      <formula1>"local,tacacs,radius,ldap,saml,rsa"</formula1>
    </dataValidation>
    <dataValidation allowBlank="1" showInputMessage="1" showErrorMessage="1" prompt="Default Auth Provider Group Name_x000a__x000a_Leave blank if default Auth Realm is local" sqref="D2" xr:uid="{5EBF13AB-BAB2-C547-A776-20DA2E7BDB65}"/>
    <dataValidation allowBlank="1" showInputMessage="1" showErrorMessage="1" prompt="Console Auth Provider Group Name_x000a__x000a_Leave blank if Console Auth Realm is local" sqref="G2" xr:uid="{A761B89D-E175-5648-BAA3-B3E6BD602F79}"/>
    <dataValidation type="list" allowBlank="1" showInputMessage="1" showErrorMessage="1" sqref="E2" xr:uid="{34CE0A97-3CD3-A448-8AF2-CBE704608074}">
      <formula1>"FALSE,TRUE"</formula1>
    </dataValidation>
  </dataValidations>
  <pageMargins left="0.7" right="0.7" top="0.75" bottom="0.75" header="0.3" footer="0.3"/>
  <tableParts count="1">
    <tablePart r:id="rId1"/>
  </tablePart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59EA-7991-434B-AD2C-A9969DBE111C}">
  <dimension ref="A1:E1"/>
  <sheetViews>
    <sheetView workbookViewId="0">
      <selection activeCell="D2" sqref="D2"/>
    </sheetView>
  </sheetViews>
  <sheetFormatPr baseColWidth="10" defaultRowHeight="15"/>
  <cols>
    <col min="1" max="1" width="31.33203125" customWidth="1"/>
    <col min="2" max="2" width="25.6640625" customWidth="1"/>
    <col min="3" max="3" width="28.5" customWidth="1"/>
    <col min="4" max="4" width="36.33203125" customWidth="1"/>
  </cols>
  <sheetData>
    <row r="1" spans="1:5">
      <c r="A1" t="s">
        <v>196</v>
      </c>
      <c r="B1" t="s">
        <v>202</v>
      </c>
      <c r="C1" t="s">
        <v>976</v>
      </c>
      <c r="D1" t="s">
        <v>977</v>
      </c>
      <c r="E1" t="s">
        <v>395</v>
      </c>
    </row>
  </sheetData>
  <dataValidations count="3">
    <dataValidation allowBlank="1" showInputMessage="1" showErrorMessage="1" prompt="Login Domain Name" sqref="A2" xr:uid="{0B618AA5-C6B4-5C4E-8977-EC0DFDD52640}"/>
    <dataValidation type="list" allowBlank="1" showInputMessage="1" showErrorMessage="1" sqref="C2" xr:uid="{C8D25E40-1E97-6147-8834-31EAC88C11DD}">
      <formula1>"local,tacacs,radius,ldap,saml,rsa"</formula1>
    </dataValidation>
    <dataValidation allowBlank="1" showInputMessage="1" showErrorMessage="1" prompt="Realm Provider Group Name_x000a_The provider group should already exist and match the realm type_x000a__x000a_Not applicable if realm is local" sqref="D2" xr:uid="{B06A9011-70B8-4F4E-9852-65193B4EB81F}"/>
  </dataValidations>
  <pageMargins left="0.7" right="0.7" top="0.75" bottom="0.75" header="0.3" footer="0.3"/>
  <tableParts count="1">
    <tablePart r:id="rId1"/>
  </tableParts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DB06-29E0-4248-A74C-EAE90961B623}">
  <dimension ref="A1:C4"/>
  <sheetViews>
    <sheetView workbookViewId="0">
      <selection activeCell="B13" sqref="B13"/>
    </sheetView>
  </sheetViews>
  <sheetFormatPr baseColWidth="10" defaultRowHeight="15"/>
  <cols>
    <col min="1" max="1" width="31.1640625" customWidth="1"/>
    <col min="2" max="2" width="40.33203125" customWidth="1"/>
  </cols>
  <sheetData>
    <row r="1" spans="1:3">
      <c r="A1" t="s">
        <v>951</v>
      </c>
      <c r="B1" t="s">
        <v>202</v>
      </c>
      <c r="C1" t="s">
        <v>395</v>
      </c>
    </row>
    <row r="2" spans="1:3">
      <c r="A2" t="s">
        <v>827</v>
      </c>
      <c r="B2" t="s">
        <v>828</v>
      </c>
      <c r="C2" t="s">
        <v>829</v>
      </c>
    </row>
    <row r="3" spans="1:3">
      <c r="A3" t="s">
        <v>830</v>
      </c>
      <c r="B3" t="s">
        <v>831</v>
      </c>
      <c r="C3" t="s">
        <v>829</v>
      </c>
    </row>
    <row r="4" spans="1:3">
      <c r="A4" t="s">
        <v>832</v>
      </c>
      <c r="B4" t="s">
        <v>833</v>
      </c>
      <c r="C4" t="s">
        <v>829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G26" sqref="G26"/>
    </sheetView>
  </sheetViews>
  <sheetFormatPr baseColWidth="10" defaultRowHeight="15"/>
  <cols>
    <col min="2" max="2" width="15.33203125" customWidth="1"/>
    <col min="5" max="5" width="13.83203125" customWidth="1"/>
    <col min="6" max="6" width="18" customWidth="1"/>
    <col min="7" max="7" width="22.6640625" customWidth="1"/>
    <col min="8" max="8" width="17.83203125" customWidth="1"/>
    <col min="9" max="9" width="21" customWidth="1"/>
    <col min="10" max="10" width="23.1640625" customWidth="1"/>
    <col min="11" max="11" width="25.33203125" customWidth="1"/>
    <col min="12" max="12" width="15.5" customWidth="1"/>
  </cols>
  <sheetData>
    <row r="1" spans="1:13">
      <c r="A1" t="s">
        <v>738</v>
      </c>
      <c r="B1" t="s">
        <v>739</v>
      </c>
      <c r="C1" t="s">
        <v>386</v>
      </c>
      <c r="D1" t="s">
        <v>740</v>
      </c>
      <c r="E1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746</v>
      </c>
      <c r="K1" t="s">
        <v>747</v>
      </c>
      <c r="L1" t="s">
        <v>281</v>
      </c>
      <c r="M1" t="s">
        <v>384</v>
      </c>
    </row>
    <row r="2" spans="1:13">
      <c r="A2">
        <v>1</v>
      </c>
      <c r="B2" t="s">
        <v>1026</v>
      </c>
      <c r="C2">
        <v>1</v>
      </c>
      <c r="D2" t="s">
        <v>1043</v>
      </c>
      <c r="E2" t="s">
        <v>1044</v>
      </c>
      <c r="L2" t="s">
        <v>1045</v>
      </c>
      <c r="M2" t="s">
        <v>1046</v>
      </c>
    </row>
  </sheetData>
  <dataValidations count="9">
    <dataValidation allowBlank="1" showInputMessage="1" showErrorMessage="1" prompt="APIC ID _x000a_Manual Configuration only" sqref="A2" xr:uid="{00000000-0002-0000-0800-000000000000}"/>
    <dataValidation allowBlank="1" showInputMessage="1" showErrorMessage="1" prompt="APIC Hostname_x000a__x000a_Manual Configuration Only" sqref="B2" xr:uid="{00000000-0002-0000-0800-000001000000}"/>
    <dataValidation allowBlank="1" showInputMessage="1" showErrorMessage="1" prompt="POD to which the APIC node will be connected to._x000a_That info is used to configure the OOB and / or the Inband IP in the Tenant Management" sqref="C2" xr:uid="{00000000-0002-0000-0800-000002000000}"/>
    <dataValidation allowBlank="1" showInputMessage="1" showErrorMessage="1" prompt="Out-of-Band APIC IPv4 IP._x000a_Format is &lt;IPv4&gt;/&lt;mask&gt;" sqref="D2" xr:uid="{00000000-0002-0000-0800-000003000000}"/>
    <dataValidation allowBlank="1" showInputMessage="1" showErrorMessage="1" prompt="Out-of-Band Network Gateway IP address" sqref="E2" xr:uid="{00000000-0002-0000-0800-000004000000}"/>
    <dataValidation allowBlank="1" showInputMessage="1" showErrorMessage="1" prompt="Inband APIC IPv4 IP._x000a_Format is &lt;IPv4&gt;/&lt;mask&gt;" sqref="F2" xr:uid="{00000000-0002-0000-0800-000005000000}"/>
    <dataValidation allowBlank="1" showInputMessage="1" showErrorMessage="1" prompt="Out-of-Band APIC IPv6 IP._x000a_Format is &lt;IPv6&gt;/&lt;mask&gt;" sqref="H2" xr:uid="{00000000-0002-0000-0800-000006000000}"/>
    <dataValidation allowBlank="1" showInputMessage="1" showErrorMessage="1" prompt="Inband APIC IPv6 IP._x000a_Format is &lt;IPv6&gt;/&lt;mask&gt;" sqref="J2" xr:uid="{00000000-0002-0000-0800-000007000000}"/>
    <dataValidation allowBlank="1" showInputMessage="1" showErrorMessage="1" prompt="Inband APIC IPv6 Gateway." sqref="K2" xr:uid="{00000000-0002-0000-0800-000008000000}"/>
  </dataValidations>
  <pageMargins left="0.7" right="0.7" top="0.75" bottom="0.75" header="0.3" footer="0.3"/>
  <tableParts count="1">
    <tablePart r:id="rId1"/>
  </tablePart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24">
    <tabColor rgb="FFFF0000"/>
  </sheetPr>
  <dimension ref="A1:AK24"/>
  <sheetViews>
    <sheetView workbookViewId="0">
      <selection activeCell="G1" sqref="G1"/>
    </sheetView>
  </sheetViews>
  <sheetFormatPr baseColWidth="10" defaultColWidth="8.83203125" defaultRowHeight="15"/>
  <cols>
    <col min="1" max="1" width="14.33203125" bestFit="1" customWidth="1"/>
    <col min="2" max="2" width="14.83203125" bestFit="1" customWidth="1"/>
    <col min="3" max="3" width="30.33203125" customWidth="1"/>
    <col min="4" max="4" width="22.83203125" customWidth="1"/>
    <col min="5" max="5" width="17.83203125" bestFit="1" customWidth="1"/>
    <col min="6" max="6" width="17.83203125" customWidth="1"/>
    <col min="7" max="7" width="17.83203125" bestFit="1" customWidth="1"/>
    <col min="8" max="8" width="17.83203125" customWidth="1"/>
    <col min="9" max="9" width="10.83203125" customWidth="1"/>
    <col min="10" max="10" width="14.6640625" bestFit="1" customWidth="1"/>
    <col min="11" max="11" width="10" bestFit="1" customWidth="1"/>
    <col min="13" max="13" width="17.83203125" bestFit="1" customWidth="1"/>
    <col min="14" max="14" width="18.1640625" customWidth="1"/>
    <col min="15" max="15" width="15" bestFit="1" customWidth="1"/>
    <col min="16" max="16" width="16.5" bestFit="1" customWidth="1"/>
    <col min="17" max="17" width="12.5" bestFit="1" customWidth="1"/>
    <col min="18" max="18" width="19.33203125" bestFit="1" customWidth="1"/>
    <col min="19" max="19" width="15" bestFit="1" customWidth="1"/>
    <col min="20" max="20" width="13" bestFit="1" customWidth="1"/>
    <col min="21" max="21" width="14.83203125" customWidth="1"/>
    <col min="22" max="23" width="14" customWidth="1"/>
    <col min="24" max="24" width="20.6640625" customWidth="1"/>
    <col min="25" max="25" width="10.33203125" bestFit="1" customWidth="1"/>
    <col min="26" max="26" width="9.6640625" bestFit="1" customWidth="1"/>
    <col min="27" max="27" width="12.33203125" bestFit="1" customWidth="1"/>
    <col min="28" max="28" width="12.83203125" bestFit="1" customWidth="1"/>
    <col min="29" max="29" width="14.5" bestFit="1" customWidth="1"/>
    <col min="30" max="30" width="8.33203125" bestFit="1" customWidth="1"/>
    <col min="31" max="31" width="12.1640625" bestFit="1" customWidth="1"/>
    <col min="32" max="32" width="14" customWidth="1"/>
    <col min="33" max="33" width="18.33203125" bestFit="1" customWidth="1"/>
    <col min="34" max="34" width="16.6640625" bestFit="1" customWidth="1"/>
    <col min="35" max="35" width="21.1640625" bestFit="1" customWidth="1"/>
    <col min="36" max="36" width="8.6640625" bestFit="1" customWidth="1"/>
    <col min="37" max="37" width="12.1640625" bestFit="1" customWidth="1"/>
  </cols>
  <sheetData>
    <row r="1" spans="1:37">
      <c r="A1" t="s">
        <v>152</v>
      </c>
      <c r="B1" t="s">
        <v>101</v>
      </c>
      <c r="C1" t="s">
        <v>163</v>
      </c>
      <c r="D1" t="s">
        <v>171</v>
      </c>
      <c r="E1" t="s">
        <v>107</v>
      </c>
      <c r="F1" t="s">
        <v>189</v>
      </c>
      <c r="G1" t="s">
        <v>182</v>
      </c>
      <c r="H1" t="s">
        <v>224</v>
      </c>
      <c r="I1" t="s">
        <v>185</v>
      </c>
      <c r="J1" t="s">
        <v>186</v>
      </c>
      <c r="K1" t="s">
        <v>350</v>
      </c>
      <c r="L1" t="s">
        <v>209</v>
      </c>
      <c r="M1" t="s">
        <v>225</v>
      </c>
      <c r="N1" t="s">
        <v>226</v>
      </c>
      <c r="O1" t="s">
        <v>231</v>
      </c>
      <c r="P1" t="s">
        <v>257</v>
      </c>
      <c r="Q1" t="s">
        <v>260</v>
      </c>
      <c r="R1" t="s">
        <v>295</v>
      </c>
      <c r="S1" t="s">
        <v>353</v>
      </c>
      <c r="T1" t="s">
        <v>355</v>
      </c>
      <c r="U1" t="s">
        <v>101</v>
      </c>
      <c r="V1" t="s">
        <v>425</v>
      </c>
      <c r="W1" t="s">
        <v>433</v>
      </c>
      <c r="X1" t="s">
        <v>472</v>
      </c>
      <c r="Y1" t="s">
        <v>518</v>
      </c>
      <c r="Z1" t="s">
        <v>473</v>
      </c>
      <c r="AA1" t="s">
        <v>474</v>
      </c>
      <c r="AB1" t="s">
        <v>475</v>
      </c>
      <c r="AC1" t="s">
        <v>476</v>
      </c>
      <c r="AD1" t="s">
        <v>477</v>
      </c>
      <c r="AE1" t="s">
        <v>478</v>
      </c>
      <c r="AF1" t="s">
        <v>532</v>
      </c>
      <c r="AG1" t="s">
        <v>549</v>
      </c>
      <c r="AH1" t="s">
        <v>552</v>
      </c>
      <c r="AI1" t="s">
        <v>559</v>
      </c>
      <c r="AJ1" t="s">
        <v>560</v>
      </c>
      <c r="AK1" t="s">
        <v>581</v>
      </c>
    </row>
    <row r="2" spans="1:37">
      <c r="A2" t="s">
        <v>153</v>
      </c>
      <c r="B2" t="s">
        <v>102</v>
      </c>
      <c r="C2" s="6" t="s">
        <v>164</v>
      </c>
      <c r="D2" t="s">
        <v>172</v>
      </c>
      <c r="E2" t="s">
        <v>20</v>
      </c>
      <c r="F2" t="s">
        <v>180</v>
      </c>
      <c r="G2" t="s">
        <v>183</v>
      </c>
      <c r="H2" t="s">
        <v>190</v>
      </c>
      <c r="I2" t="s">
        <v>184</v>
      </c>
      <c r="J2" t="s">
        <v>187</v>
      </c>
      <c r="K2" t="s">
        <v>351</v>
      </c>
      <c r="L2">
        <v>1</v>
      </c>
      <c r="M2" t="s">
        <v>254</v>
      </c>
      <c r="N2" t="s">
        <v>254</v>
      </c>
      <c r="O2" t="s">
        <v>256</v>
      </c>
      <c r="P2" t="s">
        <v>239</v>
      </c>
      <c r="Q2" t="s">
        <v>261</v>
      </c>
      <c r="R2" t="s">
        <v>296</v>
      </c>
      <c r="S2" t="s">
        <v>354</v>
      </c>
      <c r="T2" t="s">
        <v>239</v>
      </c>
      <c r="U2" t="s">
        <v>351</v>
      </c>
      <c r="V2" t="s">
        <v>426</v>
      </c>
      <c r="W2" t="s">
        <v>429</v>
      </c>
      <c r="X2" t="s">
        <v>479</v>
      </c>
      <c r="Y2" t="s">
        <v>480</v>
      </c>
      <c r="Z2" t="s">
        <v>481</v>
      </c>
      <c r="AA2" t="s">
        <v>482</v>
      </c>
      <c r="AB2" t="s">
        <v>483</v>
      </c>
      <c r="AC2" t="s">
        <v>484</v>
      </c>
      <c r="AD2" t="s">
        <v>485</v>
      </c>
      <c r="AE2" t="s">
        <v>486</v>
      </c>
      <c r="AF2" t="s">
        <v>543</v>
      </c>
      <c r="AG2" t="s">
        <v>550</v>
      </c>
      <c r="AH2" t="s">
        <v>132</v>
      </c>
      <c r="AI2" t="s">
        <v>561</v>
      </c>
      <c r="AJ2" t="s">
        <v>15</v>
      </c>
      <c r="AK2" t="s">
        <v>582</v>
      </c>
    </row>
    <row r="3" spans="1:37">
      <c r="A3" t="s">
        <v>154</v>
      </c>
      <c r="B3" t="s">
        <v>103</v>
      </c>
      <c r="C3" s="6" t="s">
        <v>165</v>
      </c>
      <c r="D3" t="s">
        <v>173</v>
      </c>
      <c r="E3" t="s">
        <v>108</v>
      </c>
      <c r="F3" t="s">
        <v>181</v>
      </c>
      <c r="G3" t="s">
        <v>252</v>
      </c>
      <c r="H3" t="s">
        <v>191</v>
      </c>
      <c r="I3" t="s">
        <v>192</v>
      </c>
      <c r="J3" t="s">
        <v>188</v>
      </c>
      <c r="K3" t="s">
        <v>352</v>
      </c>
      <c r="L3" t="s">
        <v>210</v>
      </c>
      <c r="M3" t="s">
        <v>255</v>
      </c>
      <c r="N3" t="s">
        <v>254</v>
      </c>
      <c r="P3" t="s">
        <v>258</v>
      </c>
      <c r="Q3" t="s">
        <v>262</v>
      </c>
      <c r="R3" t="s">
        <v>297</v>
      </c>
      <c r="S3" t="s">
        <v>216</v>
      </c>
      <c r="T3" t="s">
        <v>356</v>
      </c>
      <c r="U3" t="s">
        <v>352</v>
      </c>
      <c r="V3" t="s">
        <v>427</v>
      </c>
      <c r="W3" t="s">
        <v>434</v>
      </c>
      <c r="X3" t="s">
        <v>487</v>
      </c>
      <c r="Y3" t="s">
        <v>488</v>
      </c>
      <c r="Z3" t="s">
        <v>489</v>
      </c>
      <c r="AA3" t="s">
        <v>490</v>
      </c>
      <c r="AB3" t="s">
        <v>491</v>
      </c>
      <c r="AC3" t="s">
        <v>492</v>
      </c>
      <c r="AE3" t="s">
        <v>493</v>
      </c>
      <c r="AF3" t="s">
        <v>544</v>
      </c>
      <c r="AG3" t="s">
        <v>551</v>
      </c>
      <c r="AH3" t="s">
        <v>18</v>
      </c>
      <c r="AI3" t="s">
        <v>562</v>
      </c>
      <c r="AJ3" t="s">
        <v>563</v>
      </c>
      <c r="AK3" t="s">
        <v>583</v>
      </c>
    </row>
    <row r="4" spans="1:37">
      <c r="A4" t="s">
        <v>12</v>
      </c>
      <c r="B4" t="s">
        <v>104</v>
      </c>
      <c r="C4" s="6" t="s">
        <v>166</v>
      </c>
      <c r="D4" t="s">
        <v>174</v>
      </c>
      <c r="G4" t="s">
        <v>253</v>
      </c>
      <c r="I4" t="s">
        <v>193</v>
      </c>
      <c r="L4">
        <v>4094</v>
      </c>
      <c r="P4" t="s">
        <v>259</v>
      </c>
      <c r="Q4" t="s">
        <v>263</v>
      </c>
      <c r="R4" t="s">
        <v>298</v>
      </c>
      <c r="S4" t="s">
        <v>223</v>
      </c>
      <c r="T4" t="s">
        <v>357</v>
      </c>
      <c r="U4" t="s">
        <v>415</v>
      </c>
      <c r="V4" t="s">
        <v>428</v>
      </c>
      <c r="W4" t="s">
        <v>435</v>
      </c>
      <c r="X4" t="s">
        <v>429</v>
      </c>
      <c r="Y4" t="s">
        <v>494</v>
      </c>
      <c r="Z4" t="s">
        <v>429</v>
      </c>
      <c r="AA4" t="s">
        <v>495</v>
      </c>
      <c r="AB4" t="s">
        <v>492</v>
      </c>
      <c r="AC4" t="s">
        <v>483</v>
      </c>
      <c r="AE4" t="s">
        <v>19</v>
      </c>
      <c r="AF4" t="s">
        <v>542</v>
      </c>
      <c r="AJ4" t="s">
        <v>564</v>
      </c>
    </row>
    <row r="5" spans="1:37">
      <c r="A5" t="s">
        <v>13</v>
      </c>
      <c r="B5" t="s">
        <v>105</v>
      </c>
      <c r="C5" s="28" t="s">
        <v>169</v>
      </c>
      <c r="Q5" t="s">
        <v>264</v>
      </c>
      <c r="S5" t="s">
        <v>205</v>
      </c>
      <c r="V5" t="s">
        <v>429</v>
      </c>
      <c r="W5" t="s">
        <v>436</v>
      </c>
      <c r="Y5" t="s">
        <v>496</v>
      </c>
      <c r="Z5" t="s">
        <v>19</v>
      </c>
      <c r="AA5" t="s">
        <v>497</v>
      </c>
      <c r="AB5" t="s">
        <v>498</v>
      </c>
      <c r="AC5" t="s">
        <v>499</v>
      </c>
    </row>
    <row r="6" spans="1:37">
      <c r="A6" t="s">
        <v>155</v>
      </c>
      <c r="B6" t="s">
        <v>106</v>
      </c>
      <c r="C6" t="s">
        <v>170</v>
      </c>
      <c r="Q6" t="s">
        <v>265</v>
      </c>
      <c r="W6" t="s">
        <v>437</v>
      </c>
      <c r="Y6" t="s">
        <v>500</v>
      </c>
      <c r="AA6" t="s">
        <v>501</v>
      </c>
      <c r="AB6" t="s">
        <v>502</v>
      </c>
      <c r="AC6" t="s">
        <v>503</v>
      </c>
    </row>
    <row r="7" spans="1:37">
      <c r="A7" t="s">
        <v>175</v>
      </c>
      <c r="B7" s="5" t="s">
        <v>408</v>
      </c>
      <c r="C7" s="6" t="s">
        <v>167</v>
      </c>
      <c r="W7" t="s">
        <v>438</v>
      </c>
      <c r="Y7" t="s">
        <v>504</v>
      </c>
      <c r="AA7" t="s">
        <v>505</v>
      </c>
      <c r="AB7" t="s">
        <v>429</v>
      </c>
      <c r="AC7" t="s">
        <v>502</v>
      </c>
    </row>
    <row r="8" spans="1:37">
      <c r="A8" t="s">
        <v>177</v>
      </c>
      <c r="B8" s="5"/>
      <c r="C8" s="6" t="s">
        <v>168</v>
      </c>
      <c r="W8" t="s">
        <v>439</v>
      </c>
      <c r="Y8" t="s">
        <v>506</v>
      </c>
      <c r="AA8" t="s">
        <v>507</v>
      </c>
      <c r="AB8" t="s">
        <v>19</v>
      </c>
      <c r="AC8" t="s">
        <v>508</v>
      </c>
    </row>
    <row r="9" spans="1:37">
      <c r="A9" t="s">
        <v>178</v>
      </c>
      <c r="C9" t="s">
        <v>176</v>
      </c>
      <c r="W9" t="s">
        <v>440</v>
      </c>
      <c r="Y9" t="s">
        <v>509</v>
      </c>
      <c r="AA9" t="s">
        <v>510</v>
      </c>
      <c r="AC9" t="s">
        <v>429</v>
      </c>
    </row>
    <row r="10" spans="1:37">
      <c r="A10" t="s">
        <v>179</v>
      </c>
      <c r="W10" t="s">
        <v>441</v>
      </c>
      <c r="Y10" t="s">
        <v>511</v>
      </c>
      <c r="AA10" t="s">
        <v>512</v>
      </c>
      <c r="AC10" t="s">
        <v>19</v>
      </c>
    </row>
    <row r="11" spans="1:37">
      <c r="A11" t="s">
        <v>116</v>
      </c>
      <c r="W11" t="s">
        <v>442</v>
      </c>
      <c r="Y11" t="s">
        <v>513</v>
      </c>
      <c r="AA11" t="s">
        <v>514</v>
      </c>
    </row>
    <row r="12" spans="1:37">
      <c r="W12" t="s">
        <v>443</v>
      </c>
      <c r="Y12" t="s">
        <v>515</v>
      </c>
      <c r="AA12" t="s">
        <v>516</v>
      </c>
    </row>
    <row r="13" spans="1:37">
      <c r="W13" t="s">
        <v>444</v>
      </c>
      <c r="Y13" t="s">
        <v>429</v>
      </c>
      <c r="AA13" t="s">
        <v>517</v>
      </c>
    </row>
    <row r="14" spans="1:37">
      <c r="W14" t="s">
        <v>445</v>
      </c>
      <c r="Y14" t="s">
        <v>19</v>
      </c>
    </row>
    <row r="15" spans="1:37">
      <c r="W15" t="s">
        <v>446</v>
      </c>
    </row>
    <row r="16" spans="1:37">
      <c r="W16" t="s">
        <v>447</v>
      </c>
    </row>
    <row r="17" spans="23:23">
      <c r="W17" t="s">
        <v>448</v>
      </c>
    </row>
    <row r="18" spans="23:23">
      <c r="W18" t="s">
        <v>449</v>
      </c>
    </row>
    <row r="19" spans="23:23">
      <c r="W19" t="s">
        <v>450</v>
      </c>
    </row>
    <row r="20" spans="23:23">
      <c r="W20" t="s">
        <v>451</v>
      </c>
    </row>
    <row r="21" spans="23:23">
      <c r="W21" t="s">
        <v>452</v>
      </c>
    </row>
    <row r="22" spans="23:23">
      <c r="W22" t="s">
        <v>453</v>
      </c>
    </row>
    <row r="23" spans="23:23">
      <c r="W23" t="s">
        <v>454</v>
      </c>
    </row>
    <row r="24" spans="23:23">
      <c r="W24" t="s">
        <v>455</v>
      </c>
    </row>
  </sheetData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90</vt:i4>
      </vt:variant>
    </vt:vector>
  </HeadingPairs>
  <TitlesOfParts>
    <vt:vector size="90" baseType="lpstr">
      <vt:lpstr>Front_page</vt:lpstr>
      <vt:lpstr>README</vt:lpstr>
      <vt:lpstr>Audit Trail</vt:lpstr>
      <vt:lpstr>Fabric Configuration Steps</vt:lpstr>
      <vt:lpstr>build_tasks</vt:lpstr>
      <vt:lpstr>devices</vt:lpstr>
      <vt:lpstr>cabling_matrix</vt:lpstr>
      <vt:lpstr>fabric_initial_config</vt:lpstr>
      <vt:lpstr>apic_controller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access_spine_policy_group</vt:lpstr>
      <vt:lpstr>access_leaf_policy_group</vt:lpstr>
      <vt:lpstr>switch_profile</vt:lpstr>
      <vt:lpstr>vpc_domain</vt:lpstr>
      <vt:lpstr>fex_provisioning</vt:lpstr>
      <vt:lpstr>power_supply_policy</vt:lpstr>
      <vt:lpstr>node_control</vt:lpstr>
      <vt:lpstr>fabric_spine_policy_group</vt:lpstr>
      <vt:lpstr>fabric_leaf_policy_group</vt:lpstr>
      <vt:lpstr>fabric_switch_profile</vt:lpstr>
      <vt:lpstr>bgp_rr</vt:lpstr>
      <vt:lpstr>pod_policy_group</vt:lpstr>
      <vt:lpstr>pod_profile</vt:lpstr>
      <vt:lpstr>pod_tep_pool</vt:lpstr>
      <vt:lpstr>pod_connection_profile</vt:lpstr>
      <vt:lpstr>fabric_conn_prof</vt:lpstr>
      <vt:lpstr>fabric_external_routing_profile</vt:lpstr>
      <vt:lpstr>vlan_pool</vt:lpstr>
      <vt:lpstr>vlan_encap_block</vt:lpstr>
      <vt:lpstr>domain</vt:lpstr>
      <vt:lpstr>vmm_domain</vt:lpstr>
      <vt:lpstr>aaep</vt:lpstr>
      <vt:lpstr>aeep_domain_association</vt:lpstr>
      <vt:lpstr>intpol_cdp</vt:lpstr>
      <vt:lpstr>intpol_l2</vt:lpstr>
      <vt:lpstr>intpol_link</vt:lpstr>
      <vt:lpstr>intpol_lldp</vt:lpstr>
      <vt:lpstr>intpol_port_channel</vt:lpstr>
      <vt:lpstr>intpol_mcp</vt:lpstr>
      <vt:lpstr>intpol_stp</vt:lpstr>
      <vt:lpstr>interface_policy_group</vt:lpstr>
      <vt:lpstr>interface_profile</vt:lpstr>
      <vt:lpstr>fex_interface_profile</vt:lpstr>
      <vt:lpstr>associate_switchprof_intprof</vt:lpstr>
      <vt:lpstr>interface_selector</vt:lpstr>
      <vt:lpstr>tenant</vt:lpstr>
      <vt:lpstr>vrf</vt:lpstr>
      <vt:lpstr>vrf_bgp_route_target</vt:lpstr>
      <vt:lpstr>bridge_domain</vt:lpstr>
      <vt:lpstr>bd_subnet</vt:lpstr>
      <vt:lpstr>bd_l3out</vt:lpstr>
      <vt:lpstr>application_profile</vt:lpstr>
      <vt:lpstr>end_point_group</vt:lpstr>
      <vt:lpstr>epg_domain_association</vt:lpstr>
      <vt:lpstr>epg_static_binding</vt:lpstr>
      <vt:lpstr>epg_static_binding_ORI</vt:lpstr>
      <vt:lpstr>epg_fex_static_binding</vt:lpstr>
      <vt:lpstr>ospf_int_pol</vt:lpstr>
      <vt:lpstr>l3out</vt:lpstr>
      <vt:lpstr>l3out_node_profile</vt:lpstr>
      <vt:lpstr>nodeBgpPeer</vt:lpstr>
      <vt:lpstr>l3out_int_profile</vt:lpstr>
      <vt:lpstr>external_epg</vt:lpstr>
      <vt:lpstr>external_epg_subnet</vt:lpstr>
      <vt:lpstr>external_management_entity</vt:lpstr>
      <vt:lpstr>filter</vt:lpstr>
      <vt:lpstr>filter_entry</vt:lpstr>
      <vt:lpstr>contract</vt:lpstr>
      <vt:lpstr>subject</vt:lpstr>
      <vt:lpstr>epg_contract</vt:lpstr>
      <vt:lpstr>vrf_contract</vt:lpstr>
      <vt:lpstr>ext_mgmt_entity_contract</vt:lpstr>
      <vt:lpstr>tacacs_provider</vt:lpstr>
      <vt:lpstr>tacacs_provider_group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aaa_auth</vt:lpstr>
      <vt:lpstr>aaa_login_domain</vt:lpstr>
      <vt:lpstr>security_domain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Microsoft Office User</cp:lastModifiedBy>
  <dcterms:created xsi:type="dcterms:W3CDTF">2015-10-15T06:29:12Z</dcterms:created>
  <dcterms:modified xsi:type="dcterms:W3CDTF">2019-10-05T11:05:18Z</dcterms:modified>
</cp:coreProperties>
</file>