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eromonsei/Documents/MSC/COMP5316/"/>
    </mc:Choice>
  </mc:AlternateContent>
  <xr:revisionPtr revIDLastSave="0" documentId="13_ncr:1_{31409837-4FFD-DA47-8928-3AC7334FAA55}" xr6:coauthVersionLast="47" xr6:coauthVersionMax="47" xr10:uidLastSave="{00000000-0000-0000-0000-000000000000}"/>
  <bookViews>
    <workbookView xWindow="-35060" yWindow="-580" windowWidth="35840" windowHeight="20420" xr2:uid="{F2819B88-9B95-834A-95D0-A4021A64B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1" l="1"/>
  <c r="C192" i="1"/>
  <c r="C187" i="1"/>
  <c r="C182" i="1"/>
  <c r="C188" i="1"/>
  <c r="C183" i="1"/>
  <c r="C153" i="1"/>
  <c r="E153" i="1" s="1"/>
  <c r="C148" i="1"/>
  <c r="C147" i="1"/>
  <c r="C146" i="1"/>
  <c r="J124" i="1"/>
  <c r="J123" i="1"/>
  <c r="J121" i="1"/>
  <c r="I110" i="1"/>
  <c r="I109" i="1"/>
  <c r="I108" i="1"/>
  <c r="E92" i="1"/>
  <c r="E81" i="1"/>
  <c r="E73" i="1"/>
  <c r="E62" i="1"/>
  <c r="E43" i="1"/>
  <c r="E53" i="1"/>
  <c r="E54" i="1"/>
  <c r="D33" i="1"/>
  <c r="D35" i="1" s="1"/>
  <c r="D36" i="1" s="1"/>
  <c r="D37" i="1" s="1"/>
  <c r="D27" i="1"/>
  <c r="D28" i="1" s="1"/>
  <c r="E83" i="1" s="1"/>
  <c r="D24" i="1"/>
  <c r="E63" i="1" s="1"/>
  <c r="D21" i="1"/>
  <c r="D22" i="1" s="1"/>
  <c r="E45" i="1" s="1"/>
  <c r="N15" i="1"/>
  <c r="N14" i="1"/>
  <c r="N13" i="1"/>
  <c r="N12" i="1"/>
  <c r="N11" i="1"/>
  <c r="N10" i="1"/>
  <c r="N9" i="1"/>
  <c r="N8" i="1"/>
  <c r="N7" i="1"/>
  <c r="N6" i="1"/>
  <c r="N5" i="1"/>
  <c r="N4" i="1"/>
  <c r="F6" i="1"/>
  <c r="F9" i="1"/>
  <c r="F7" i="1"/>
  <c r="F10" i="1"/>
  <c r="F8" i="1"/>
  <c r="F11" i="1"/>
  <c r="F4" i="1"/>
  <c r="F14" i="1"/>
  <c r="F15" i="1"/>
  <c r="F12" i="1"/>
  <c r="F13" i="1"/>
  <c r="F5" i="1"/>
  <c r="E148" i="1" l="1"/>
  <c r="E44" i="1"/>
  <c r="E51" i="1" s="1"/>
  <c r="D57" i="1" s="1"/>
  <c r="D25" i="1"/>
  <c r="E64" i="1" s="1"/>
  <c r="E70" i="1" s="1"/>
  <c r="D76" i="1" s="1"/>
  <c r="E82" i="1"/>
  <c r="E89" i="1" s="1"/>
  <c r="D95" i="1" s="1"/>
</calcChain>
</file>

<file path=xl/sharedStrings.xml><?xml version="1.0" encoding="utf-8"?>
<sst xmlns="http://schemas.openxmlformats.org/spreadsheetml/2006/main" count="173" uniqueCount="115">
  <si>
    <t>ID</t>
  </si>
  <si>
    <t>Status</t>
  </si>
  <si>
    <t>A1</t>
  </si>
  <si>
    <t>A2</t>
  </si>
  <si>
    <t>Bins</t>
  </si>
  <si>
    <t>class1</t>
  </si>
  <si>
    <t>class2</t>
  </si>
  <si>
    <t>class3</t>
  </si>
  <si>
    <t xml:space="preserve">Sorted </t>
  </si>
  <si>
    <t>Unsorted Scenario</t>
  </si>
  <si>
    <t>For  Status 1</t>
  </si>
  <si>
    <t>For  Status 2</t>
  </si>
  <si>
    <t>For  Status 3</t>
  </si>
  <si>
    <t>mean</t>
  </si>
  <si>
    <t>standard deviation</t>
  </si>
  <si>
    <r>
      <t xml:space="preserve">Modeliing </t>
    </r>
    <r>
      <rPr>
        <sz val="16"/>
        <color theme="1"/>
        <rFont val="Calibri (Body)"/>
      </rPr>
      <t>A1</t>
    </r>
    <r>
      <rPr>
        <sz val="16"/>
        <color theme="1"/>
        <rFont val="Calibri"/>
        <family val="2"/>
        <scheme val="minor"/>
      </rPr>
      <t xml:space="preserve">  by classes of the</t>
    </r>
    <r>
      <rPr>
        <sz val="16"/>
        <color theme="1"/>
        <rFont val="Calibri (Body)"/>
      </rPr>
      <t xml:space="preserve"> status</t>
    </r>
  </si>
  <si>
    <t>Calculating A2 partitions in 2 bins using equal width using equal width</t>
  </si>
  <si>
    <t>=(max - min)/3</t>
  </si>
  <si>
    <t>Bin 1</t>
  </si>
  <si>
    <t>Bin 2</t>
  </si>
  <si>
    <t>Now, let's calculate the probabilities for the given instance (A1=222, A2=4.5):</t>
  </si>
  <si>
    <t>P(Status=1)</t>
  </si>
  <si>
    <t xml:space="preserve">For Status 1 </t>
  </si>
  <si>
    <t>unsorted scenario</t>
  </si>
  <si>
    <t>P(A1=222|Status=1)</t>
  </si>
  <si>
    <t>Using the PDF</t>
  </si>
  <si>
    <t>X</t>
  </si>
  <si>
    <t>Using guassian</t>
  </si>
  <si>
    <t>Using the resorted scenario table and bins classifications</t>
  </si>
  <si>
    <t>from sorted table above</t>
  </si>
  <si>
    <t>Apply Laplace smoothing</t>
  </si>
  <si>
    <t>0+1/3</t>
  </si>
  <si>
    <t>P(A2=4.5|Status=1)</t>
  </si>
  <si>
    <t>P(Status=1|A1=222,A2=4.5)</t>
  </si>
  <si>
    <t>P(Status=1) *P(A1=222|Status=1) *P(A2=4.5|Status=1)</t>
  </si>
  <si>
    <t>For Status 2</t>
  </si>
  <si>
    <t>P(Status=2)</t>
  </si>
  <si>
    <t>2/4+1/3</t>
  </si>
  <si>
    <t>P(Status=2|A1=222,A2=4.5)</t>
  </si>
  <si>
    <t>P(Status=2 *P(A1=222|Status=1) *P(A2=4.5|Status=1)</t>
  </si>
  <si>
    <t>1+1/3</t>
  </si>
  <si>
    <t>Outlook</t>
  </si>
  <si>
    <t>Sunny</t>
  </si>
  <si>
    <t>Overcast</t>
  </si>
  <si>
    <t>Rain</t>
  </si>
  <si>
    <t>Hot, High</t>
  </si>
  <si>
    <t>Hot, Normal</t>
  </si>
  <si>
    <t>Mild, High</t>
  </si>
  <si>
    <t>Mild, Normal</t>
  </si>
  <si>
    <t>Cool, High</t>
  </si>
  <si>
    <t>=</t>
  </si>
  <si>
    <t>Play=Yes</t>
  </si>
  <si>
    <t>P(Temperature=Hot)</t>
  </si>
  <si>
    <t>P(Temperature=Mild)</t>
  </si>
  <si>
    <t>P(Temperature=Cool)</t>
  </si>
  <si>
    <t>P(sunny)</t>
  </si>
  <si>
    <t>P(Overcast)</t>
  </si>
  <si>
    <t>P(Rain)</t>
  </si>
  <si>
    <t>Laplace Smoothing was applied  because P(temperature=0</t>
  </si>
  <si>
    <t>P(Humidity=normal)</t>
  </si>
  <si>
    <t>P(Humidity=High)</t>
  </si>
  <si>
    <t>Temperature,Humidity</t>
  </si>
  <si>
    <t>Play=No</t>
  </si>
  <si>
    <t>Frequency of Hot,High with Play=Yes</t>
  </si>
  <si>
    <t>Frequency of Hot,High with Play=No</t>
  </si>
  <si>
    <t>Hot,High for Temperature, Humidity</t>
  </si>
  <si>
    <t>Apply laplace smoothing</t>
  </si>
  <si>
    <t>Cool, Normal</t>
  </si>
  <si>
    <t>Frequency of Hot Normalwith Play=No</t>
  </si>
  <si>
    <t>Frequency of Hot Normalwith Play=Yes</t>
  </si>
  <si>
    <t>Frequency of Mild,High with Play=No</t>
  </si>
  <si>
    <t>Frequency of Mild,High with Play=Yes</t>
  </si>
  <si>
    <t>Frequency of Cool,High with Play=No</t>
  </si>
  <si>
    <t>Frequency of Cool,High with Play=Yes</t>
  </si>
  <si>
    <t>Frequency of Cool Normal with Play=No</t>
  </si>
  <si>
    <t>Frequency of Cool Normal with Play=Yes</t>
  </si>
  <si>
    <t>Frequency of Mild,Normalwith Play=Yes</t>
  </si>
  <si>
    <t>Frequency of Mild,Normalwith Play=No</t>
  </si>
  <si>
    <t>b</t>
  </si>
  <si>
    <t>c</t>
  </si>
  <si>
    <t>P(play tennis=Yes|Outlook=sunny, Temperature=hot,Humidity=Normal,Wind=Weak)</t>
  </si>
  <si>
    <t>We will calculate these probabilities using the Naive Bayes formula</t>
  </si>
  <si>
    <r>
      <t>P</t>
    </r>
    <r>
      <rPr>
        <sz val="14"/>
        <color theme="1"/>
        <rFont val="Times New Roman"/>
        <family val="1"/>
      </rPr>
      <t>(Play Tennis=Yes∣Outlook, Temperature, Humidity, Wind)∝</t>
    </r>
  </si>
  <si>
    <r>
      <t>P</t>
    </r>
    <r>
      <rPr>
        <sz val="14"/>
        <color theme="1"/>
        <rFont val="Times New Roman"/>
        <family val="1"/>
      </rPr>
      <t>(Play Tennis= No∣Outlook, Temperature, Humidity, Wind)∝</t>
    </r>
  </si>
  <si>
    <t>P(Outlook∣Play Tennis=Yes)×P(Temperature∣Play Tennis=Yes)×P(Humidity∣Play Tennis=Yes)×P(Wind∣Play Tennis=Yes)×P(Play Tennis=Yes)</t>
  </si>
  <si>
    <t>P(Outlook∣Play Tennis=No)×P(Temperature∣Play Tennis=No)×P(Humidity∣Play Tennis=No)×P(Wind∣Play Tennis=No)×P(Play Tennis=No)</t>
  </si>
  <si>
    <t>The Postive scenario</t>
  </si>
  <si>
    <t>P(Play Tennis = Yes )</t>
  </si>
  <si>
    <t>P(Outlook=sunnyPlay Tennis = Yes )</t>
  </si>
  <si>
    <t>P(temperature=hot|Play Tennis = Yes)</t>
  </si>
  <si>
    <t>P(Humididty=normal|Play Tennis = Yes)</t>
  </si>
  <si>
    <t>P(wind=weak|Play Tennis = Yes)</t>
  </si>
  <si>
    <t>P(Play Tennis = No)</t>
  </si>
  <si>
    <t>P(Outlook=sunny|Play Tennis = No )</t>
  </si>
  <si>
    <t>P(temperature=hot|Play Tennis = No)</t>
  </si>
  <si>
    <t>P(Humididty=normal|Play Tennis = No)</t>
  </si>
  <si>
    <t>P(wind=weak|Play Tennis = No)</t>
  </si>
  <si>
    <t>is Valid</t>
  </si>
  <si>
    <t>&gt;</t>
  </si>
  <si>
    <r>
      <rPr>
        <b/>
        <sz val="20"/>
        <color theme="1"/>
        <rFont val="Arial"/>
        <family val="2"/>
      </rPr>
      <t>a)</t>
    </r>
    <r>
      <rPr>
        <sz val="18"/>
        <color theme="1"/>
        <rFont val="Arial"/>
        <family val="2"/>
      </rPr>
      <t xml:space="preserve"> Initialize the following conditional probability tables (CPT) </t>
    </r>
  </si>
  <si>
    <t>Na</t>
  </si>
  <si>
    <t>Nb</t>
  </si>
  <si>
    <t>Using Guassion normal distribution</t>
  </si>
  <si>
    <t>Standard deviation</t>
  </si>
  <si>
    <t>=1/(SQRT(2*PI()))*EXP((-(x-C167)^2)/2*C166^2)</t>
  </si>
  <si>
    <t>=1/(SQRT(2*PI()))*EXP((-(x-D167)^2)/2*D166^2)</t>
  </si>
  <si>
    <t xml:space="preserve">Likelihood of x </t>
  </si>
  <si>
    <t>&gt; 1</t>
  </si>
  <si>
    <t>This ratio below will tell us which distribution is more likely to have produced xi , then NA is more likely; otherwise, NB is more likely.</t>
  </si>
  <si>
    <t>Let's compute the likelihood ratios and solve for the point where the likelihoods are equal:</t>
  </si>
  <si>
    <t>For</t>
  </si>
  <si>
    <t>x1</t>
  </si>
  <si>
    <t>x2</t>
  </si>
  <si>
    <t>x3</t>
  </si>
  <si>
    <t>4 a(1)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</si>
</sst>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4"/>
      <color theme="1"/>
      <name val="KaTeX_Math"/>
    </font>
    <font>
      <sz val="14"/>
      <color theme="1"/>
      <name val="Times New Roman"/>
      <family val="1"/>
    </font>
    <font>
      <i/>
      <sz val="12"/>
      <color theme="1"/>
      <name val="KaTeX_Math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4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10" fillId="0" borderId="0" xfId="0" applyFont="1"/>
    <xf numFmtId="2" fontId="0" fillId="0" borderId="0" xfId="0" applyNumberFormat="1"/>
    <xf numFmtId="0" fontId="7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4" xfId="0" applyFont="1" applyBorder="1"/>
    <xf numFmtId="0" fontId="1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12" fontId="0" fillId="0" borderId="0" xfId="0" applyNumberFormat="1"/>
    <xf numFmtId="0" fontId="12" fillId="3" borderId="0" xfId="0" applyFont="1" applyFill="1"/>
    <xf numFmtId="0" fontId="0" fillId="3" borderId="0" xfId="0" applyFill="1"/>
    <xf numFmtId="0" fontId="14" fillId="0" borderId="0" xfId="0" applyFont="1"/>
    <xf numFmtId="2" fontId="6" fillId="0" borderId="0" xfId="0" applyNumberFormat="1" applyFont="1"/>
    <xf numFmtId="12" fontId="14" fillId="0" borderId="0" xfId="0" applyNumberFormat="1" applyFont="1"/>
    <xf numFmtId="12" fontId="14" fillId="0" borderId="0" xfId="0" applyNumberFormat="1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7" fillId="0" borderId="0" xfId="0" quotePrefix="1" applyFont="1"/>
    <xf numFmtId="0" fontId="9" fillId="0" borderId="0" xfId="0" applyFont="1" applyAlignment="1">
      <alignment horizontal="center"/>
    </xf>
    <xf numFmtId="0" fontId="12" fillId="3" borderId="0" xfId="0" applyFont="1" applyFill="1" applyAlignment="1">
      <alignment horizontal="left"/>
    </xf>
    <xf numFmtId="1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/>
    <xf numFmtId="173" fontId="0" fillId="0" borderId="0" xfId="0" applyNumberFormat="1"/>
    <xf numFmtId="0" fontId="22" fillId="0" borderId="0" xfId="0" applyFont="1"/>
    <xf numFmtId="0" fontId="24" fillId="0" borderId="0" xfId="0" applyFont="1"/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/>
    <xf numFmtId="0" fontId="25" fillId="0" borderId="0" xfId="0" applyFont="1"/>
    <xf numFmtId="0" fontId="0" fillId="0" borderId="0" xfId="0" applyFont="1"/>
    <xf numFmtId="0" fontId="26" fillId="0" borderId="0" xfId="0" applyFont="1"/>
    <xf numFmtId="49" fontId="7" fillId="0" borderId="0" xfId="0" applyNumberFormat="1" applyFont="1"/>
    <xf numFmtId="173" fontId="7" fillId="0" borderId="0" xfId="0" applyNumberFormat="1" applyFont="1"/>
    <xf numFmtId="0" fontId="2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47</xdr:row>
      <xdr:rowOff>34678</xdr:rowOff>
    </xdr:from>
    <xdr:to>
      <xdr:col>2</xdr:col>
      <xdr:colOff>1993900</xdr:colOff>
      <xdr:row>49</xdr:row>
      <xdr:rowOff>127000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BDB33E-A126-6F28-C3BF-A56312948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10194678"/>
          <a:ext cx="1816100" cy="498722"/>
        </a:xfrm>
        <a:prstGeom prst="rect">
          <a:avLst/>
        </a:prstGeom>
      </xdr:spPr>
    </xdr:pic>
    <xdr:clientData/>
  </xdr:twoCellAnchor>
  <xdr:oneCellAnchor>
    <xdr:from>
      <xdr:col>2</xdr:col>
      <xdr:colOff>177800</xdr:colOff>
      <xdr:row>66</xdr:row>
      <xdr:rowOff>34678</xdr:rowOff>
    </xdr:from>
    <xdr:ext cx="1816100" cy="498722"/>
    <xdr:pic>
      <xdr:nvPicPr>
        <xdr:cNvPr id="12" name="Picture 11">
          <a:extLst>
            <a:ext uri="{FF2B5EF4-FFF2-40B4-BE49-F238E27FC236}">
              <a16:creationId xmlns:a16="http://schemas.microsoft.com/office/drawing/2014/main" id="{85C7FA4D-4B22-4D4D-AFAC-43356FC48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10194678"/>
          <a:ext cx="1816100" cy="498722"/>
        </a:xfrm>
        <a:prstGeom prst="rect">
          <a:avLst/>
        </a:prstGeom>
      </xdr:spPr>
    </xdr:pic>
    <xdr:clientData/>
  </xdr:oneCellAnchor>
  <xdr:oneCellAnchor>
    <xdr:from>
      <xdr:col>2</xdr:col>
      <xdr:colOff>177800</xdr:colOff>
      <xdr:row>85</xdr:row>
      <xdr:rowOff>34678</xdr:rowOff>
    </xdr:from>
    <xdr:ext cx="1816100" cy="498722"/>
    <xdr:pic>
      <xdr:nvPicPr>
        <xdr:cNvPr id="13" name="Picture 12">
          <a:extLst>
            <a:ext uri="{FF2B5EF4-FFF2-40B4-BE49-F238E27FC236}">
              <a16:creationId xmlns:a16="http://schemas.microsoft.com/office/drawing/2014/main" id="{5FE4C105-568F-D44F-BCE0-DC90EB8F6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10194678"/>
          <a:ext cx="1816100" cy="498722"/>
        </a:xfrm>
        <a:prstGeom prst="rect">
          <a:avLst/>
        </a:prstGeom>
      </xdr:spPr>
    </xdr:pic>
    <xdr:clientData/>
  </xdr:oneCellAnchor>
  <xdr:oneCellAnchor>
    <xdr:from>
      <xdr:col>2</xdr:col>
      <xdr:colOff>177800</xdr:colOff>
      <xdr:row>85</xdr:row>
      <xdr:rowOff>34678</xdr:rowOff>
    </xdr:from>
    <xdr:ext cx="1816100" cy="498722"/>
    <xdr:pic>
      <xdr:nvPicPr>
        <xdr:cNvPr id="14" name="Picture 13">
          <a:extLst>
            <a:ext uri="{FF2B5EF4-FFF2-40B4-BE49-F238E27FC236}">
              <a16:creationId xmlns:a16="http://schemas.microsoft.com/office/drawing/2014/main" id="{F8F3575F-DE84-CC42-954E-20AFCACC8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14385678"/>
          <a:ext cx="1816100" cy="498722"/>
        </a:xfrm>
        <a:prstGeom prst="rect">
          <a:avLst/>
        </a:prstGeom>
      </xdr:spPr>
    </xdr:pic>
    <xdr:clientData/>
  </xdr:oneCellAnchor>
  <xdr:twoCellAnchor>
    <xdr:from>
      <xdr:col>3</xdr:col>
      <xdr:colOff>558800</xdr:colOff>
      <xdr:row>147</xdr:row>
      <xdr:rowOff>76200</xdr:rowOff>
    </xdr:from>
    <xdr:to>
      <xdr:col>3</xdr:col>
      <xdr:colOff>889000</xdr:colOff>
      <xdr:row>149</xdr:row>
      <xdr:rowOff>50800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F9FAAF12-9899-94A8-ED3E-92326FF80FDD}"/>
            </a:ext>
          </a:extLst>
        </xdr:cNvPr>
        <xdr:cNvSpPr/>
      </xdr:nvSpPr>
      <xdr:spPr>
        <a:xfrm>
          <a:off x="6870700" y="33832800"/>
          <a:ext cx="330200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533400</xdr:colOff>
      <xdr:row>152</xdr:row>
      <xdr:rowOff>101600</xdr:rowOff>
    </xdr:from>
    <xdr:to>
      <xdr:col>3</xdr:col>
      <xdr:colOff>863600</xdr:colOff>
      <xdr:row>154</xdr:row>
      <xdr:rowOff>76200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4AA87955-3435-544B-BB52-F21A98A50DBE}"/>
            </a:ext>
          </a:extLst>
        </xdr:cNvPr>
        <xdr:cNvSpPr/>
      </xdr:nvSpPr>
      <xdr:spPr>
        <a:xfrm>
          <a:off x="6845300" y="34874200"/>
          <a:ext cx="330200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768350</xdr:colOff>
      <xdr:row>173</xdr:row>
      <xdr:rowOff>57150</xdr:rowOff>
    </xdr:from>
    <xdr:ext cx="1746250" cy="6027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025C4E-B9B6-ACDA-14E0-834717D7B4B2}"/>
                </a:ext>
              </a:extLst>
            </xdr:cNvPr>
            <xdr:cNvSpPr txBox="1"/>
          </xdr:nvSpPr>
          <xdr:spPr>
            <a:xfrm>
              <a:off x="1428750" y="39592250"/>
              <a:ext cx="1746250" cy="602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𝐿𝑖𝑘𝑒𝑙𝑖h𝑜𝑜𝑑</m:t>
                        </m:r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𝑁𝑎</m:t>
                        </m:r>
                      </m:num>
                      <m:den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𝐿𝑖𝑘𝑒𝑙𝑖h𝑜𝑜𝑑</m:t>
                        </m:r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𝑁𝑏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025C4E-B9B6-ACDA-14E0-834717D7B4B2}"/>
                </a:ext>
              </a:extLst>
            </xdr:cNvPr>
            <xdr:cNvSpPr txBox="1"/>
          </xdr:nvSpPr>
          <xdr:spPr>
            <a:xfrm>
              <a:off x="1428750" y="39592250"/>
              <a:ext cx="1746250" cy="602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i="0">
                  <a:latin typeface="Cambria Math" panose="02040503050406030204" pitchFamily="18" charset="0"/>
                </a:rPr>
                <a:t>(𝐿𝑖𝑘𝑒𝑙𝑖ℎ𝑜𝑜𝑑 𝑁𝑎)/(𝐿𝑖𝑘𝑒𝑙𝑖ℎ𝑜𝑜𝑑 𝑁𝑏)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D249-15E9-A64E-BDF7-BA4D837402D8}">
  <dimension ref="A1:P193"/>
  <sheetViews>
    <sheetView tabSelected="1" topLeftCell="A150" workbookViewId="0">
      <selection activeCell="C161" sqref="C161"/>
    </sheetView>
  </sheetViews>
  <sheetFormatPr baseColWidth="10" defaultRowHeight="16"/>
  <cols>
    <col min="1" max="1" width="12.83203125" customWidth="1"/>
    <col min="2" max="2" width="33.33203125" customWidth="1"/>
    <col min="3" max="3" width="42" customWidth="1"/>
    <col min="4" max="4" width="17.83203125" customWidth="1"/>
    <col min="5" max="5" width="19.5" customWidth="1"/>
    <col min="8" max="8" width="13.83203125" customWidth="1"/>
  </cols>
  <sheetData>
    <row r="1" spans="1:16" ht="41" customHeight="1">
      <c r="A1" s="22">
        <v>2</v>
      </c>
      <c r="B1" s="23"/>
      <c r="C1" s="23"/>
      <c r="D1" s="23"/>
      <c r="E1" s="23"/>
      <c r="F1" s="23"/>
      <c r="G1" s="23"/>
      <c r="H1" s="23"/>
      <c r="I1" s="23"/>
    </row>
    <row r="2" spans="1:16" ht="24">
      <c r="C2" s="32" t="s">
        <v>9</v>
      </c>
      <c r="D2" s="32"/>
      <c r="E2" s="32"/>
      <c r="J2" s="32" t="s">
        <v>8</v>
      </c>
      <c r="K2" s="32"/>
      <c r="L2" s="32"/>
      <c r="M2" s="32"/>
    </row>
    <row r="3" spans="1:16">
      <c r="B3" t="s">
        <v>0</v>
      </c>
      <c r="C3" t="s">
        <v>1</v>
      </c>
      <c r="D3" t="s">
        <v>2</v>
      </c>
      <c r="E3" t="s">
        <v>3</v>
      </c>
      <c r="F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s="34">
        <v>0</v>
      </c>
    </row>
    <row r="4" spans="1:16">
      <c r="B4" s="3">
        <v>1</v>
      </c>
      <c r="C4">
        <v>1</v>
      </c>
      <c r="D4">
        <v>168</v>
      </c>
      <c r="E4">
        <v>3</v>
      </c>
      <c r="F4" t="str">
        <f t="shared" ref="F4:F15" si="0">IF(AND(E4&gt;=2.5,E4&lt;17),"Bin1",IF(AND(E4&gt;=17,E4&lt;31.5),"Bin2","Bin3"))</f>
        <v>Bin1</v>
      </c>
      <c r="J4" s="3">
        <v>8</v>
      </c>
      <c r="K4">
        <v>2</v>
      </c>
      <c r="L4">
        <v>174</v>
      </c>
      <c r="M4">
        <v>2.5</v>
      </c>
      <c r="N4" t="str">
        <f t="shared" ref="N4:N15" si="1">IF(AND(M4&gt;=2.5,M4&lt;17),"Bin1",IF(AND(M4&gt;=17,M4&lt;31.5),"Bin2","Bin3"))</f>
        <v>Bin1</v>
      </c>
      <c r="O4" s="34"/>
      <c r="P4" s="35" t="s">
        <v>5</v>
      </c>
    </row>
    <row r="5" spans="1:16">
      <c r="B5" s="3">
        <v>2</v>
      </c>
      <c r="C5">
        <v>1</v>
      </c>
      <c r="D5">
        <v>156</v>
      </c>
      <c r="E5">
        <v>3</v>
      </c>
      <c r="F5" t="str">
        <f t="shared" si="0"/>
        <v>Bin1</v>
      </c>
      <c r="J5" s="2">
        <v>1</v>
      </c>
      <c r="K5">
        <v>1</v>
      </c>
      <c r="L5">
        <v>168</v>
      </c>
      <c r="M5">
        <v>3</v>
      </c>
      <c r="N5" t="str">
        <f t="shared" si="1"/>
        <v>Bin1</v>
      </c>
      <c r="O5" s="34"/>
      <c r="P5" s="35"/>
    </row>
    <row r="6" spans="1:16">
      <c r="B6" s="3">
        <v>3</v>
      </c>
      <c r="C6">
        <v>1</v>
      </c>
      <c r="D6">
        <v>176</v>
      </c>
      <c r="E6">
        <v>3.5</v>
      </c>
      <c r="F6" t="str">
        <f t="shared" si="0"/>
        <v>Bin1</v>
      </c>
      <c r="J6" s="3">
        <v>2</v>
      </c>
      <c r="K6">
        <v>1</v>
      </c>
      <c r="L6">
        <v>156</v>
      </c>
      <c r="M6">
        <v>3</v>
      </c>
      <c r="N6" t="str">
        <f t="shared" si="1"/>
        <v>Bin1</v>
      </c>
      <c r="O6" s="34"/>
      <c r="P6" s="35"/>
    </row>
    <row r="7" spans="1:16">
      <c r="B7" s="3">
        <v>4</v>
      </c>
      <c r="C7">
        <v>1</v>
      </c>
      <c r="D7">
        <v>256</v>
      </c>
      <c r="E7">
        <v>3</v>
      </c>
      <c r="F7" t="str">
        <f t="shared" si="0"/>
        <v>Bin1</v>
      </c>
      <c r="J7" s="3">
        <v>4</v>
      </c>
      <c r="K7">
        <v>1</v>
      </c>
      <c r="L7">
        <v>256</v>
      </c>
      <c r="M7">
        <v>3</v>
      </c>
      <c r="N7" t="str">
        <f t="shared" si="1"/>
        <v>Bin1</v>
      </c>
      <c r="O7" s="34"/>
      <c r="P7" s="35"/>
    </row>
    <row r="8" spans="1:16">
      <c r="B8" s="3">
        <v>5</v>
      </c>
      <c r="C8">
        <v>2</v>
      </c>
      <c r="D8">
        <v>230</v>
      </c>
      <c r="E8">
        <v>5</v>
      </c>
      <c r="F8" t="str">
        <f t="shared" si="0"/>
        <v>Bin1</v>
      </c>
      <c r="J8" s="3">
        <v>6</v>
      </c>
      <c r="K8">
        <v>2</v>
      </c>
      <c r="L8">
        <v>116</v>
      </c>
      <c r="M8">
        <v>3</v>
      </c>
      <c r="N8" t="str">
        <f t="shared" si="1"/>
        <v>Bin1</v>
      </c>
      <c r="O8" s="34">
        <v>2</v>
      </c>
      <c r="P8" s="35" t="s">
        <v>6</v>
      </c>
    </row>
    <row r="9" spans="1:16">
      <c r="B9" s="3">
        <v>6</v>
      </c>
      <c r="C9">
        <v>2</v>
      </c>
      <c r="D9">
        <v>116</v>
      </c>
      <c r="E9">
        <v>3</v>
      </c>
      <c r="F9" t="str">
        <f t="shared" si="0"/>
        <v>Bin1</v>
      </c>
      <c r="J9" s="3">
        <v>3</v>
      </c>
      <c r="K9">
        <v>1</v>
      </c>
      <c r="L9">
        <v>176</v>
      </c>
      <c r="M9">
        <v>3.5</v>
      </c>
      <c r="N9" t="str">
        <f t="shared" si="1"/>
        <v>Bin1</v>
      </c>
      <c r="O9" s="34"/>
      <c r="P9" s="35"/>
    </row>
    <row r="10" spans="1:16">
      <c r="B10" s="3">
        <v>7</v>
      </c>
      <c r="C10">
        <v>2</v>
      </c>
      <c r="D10">
        <v>242</v>
      </c>
      <c r="E10">
        <v>7</v>
      </c>
      <c r="F10" t="str">
        <f t="shared" si="0"/>
        <v>Bin1</v>
      </c>
      <c r="J10" s="3">
        <v>5</v>
      </c>
      <c r="K10">
        <v>2</v>
      </c>
      <c r="L10">
        <v>230</v>
      </c>
      <c r="M10">
        <v>5</v>
      </c>
      <c r="N10" t="str">
        <f t="shared" si="1"/>
        <v>Bin1</v>
      </c>
      <c r="O10" s="34"/>
      <c r="P10" s="35"/>
    </row>
    <row r="11" spans="1:16">
      <c r="B11" s="3">
        <v>8</v>
      </c>
      <c r="C11">
        <v>2</v>
      </c>
      <c r="D11">
        <v>174</v>
      </c>
      <c r="E11">
        <v>2.5</v>
      </c>
      <c r="F11" t="str">
        <f t="shared" si="0"/>
        <v>Bin1</v>
      </c>
      <c r="J11" s="3">
        <v>7</v>
      </c>
      <c r="K11">
        <v>2</v>
      </c>
      <c r="L11">
        <v>242</v>
      </c>
      <c r="M11">
        <v>7</v>
      </c>
      <c r="N11" t="str">
        <f t="shared" si="1"/>
        <v>Bin1</v>
      </c>
      <c r="O11" s="34"/>
      <c r="P11" s="35"/>
    </row>
    <row r="12" spans="1:16">
      <c r="B12" s="3">
        <v>9</v>
      </c>
      <c r="C12">
        <v>3</v>
      </c>
      <c r="D12">
        <v>1004</v>
      </c>
      <c r="E12">
        <v>35</v>
      </c>
      <c r="F12" t="str">
        <f t="shared" si="0"/>
        <v>Bin3</v>
      </c>
      <c r="J12" s="3">
        <v>11</v>
      </c>
      <c r="K12">
        <v>3</v>
      </c>
      <c r="L12">
        <v>964</v>
      </c>
      <c r="M12">
        <v>17</v>
      </c>
      <c r="N12" t="str">
        <f t="shared" si="1"/>
        <v>Bin2</v>
      </c>
      <c r="O12" s="35">
        <v>4</v>
      </c>
      <c r="P12" s="35" t="s">
        <v>7</v>
      </c>
    </row>
    <row r="13" spans="1:16">
      <c r="B13" s="3">
        <v>10</v>
      </c>
      <c r="C13">
        <v>3</v>
      </c>
      <c r="D13">
        <v>1228</v>
      </c>
      <c r="E13">
        <v>46</v>
      </c>
      <c r="F13" t="str">
        <f t="shared" si="0"/>
        <v>Bin3</v>
      </c>
      <c r="J13" s="3">
        <v>12</v>
      </c>
      <c r="K13">
        <v>3</v>
      </c>
      <c r="L13">
        <v>2008</v>
      </c>
      <c r="M13">
        <v>32</v>
      </c>
      <c r="N13" t="str">
        <f t="shared" si="1"/>
        <v>Bin3</v>
      </c>
      <c r="O13" s="35"/>
      <c r="P13" s="35"/>
    </row>
    <row r="14" spans="1:16">
      <c r="B14" s="3">
        <v>11</v>
      </c>
      <c r="C14">
        <v>3</v>
      </c>
      <c r="D14">
        <v>964</v>
      </c>
      <c r="E14">
        <v>17</v>
      </c>
      <c r="F14" t="str">
        <f t="shared" si="0"/>
        <v>Bin2</v>
      </c>
      <c r="J14" s="3">
        <v>9</v>
      </c>
      <c r="K14">
        <v>3</v>
      </c>
      <c r="L14">
        <v>1004</v>
      </c>
      <c r="M14">
        <v>35</v>
      </c>
      <c r="N14" t="str">
        <f t="shared" si="1"/>
        <v>Bin3</v>
      </c>
      <c r="O14" s="35"/>
      <c r="P14" s="35"/>
    </row>
    <row r="15" spans="1:16">
      <c r="B15" s="3">
        <v>12</v>
      </c>
      <c r="C15">
        <v>3</v>
      </c>
      <c r="D15">
        <v>2008</v>
      </c>
      <c r="E15">
        <v>32</v>
      </c>
      <c r="F15" t="str">
        <f t="shared" si="0"/>
        <v>Bin3</v>
      </c>
      <c r="J15" s="3">
        <v>10</v>
      </c>
      <c r="K15">
        <v>3</v>
      </c>
      <c r="L15">
        <v>1228</v>
      </c>
      <c r="M15">
        <v>46</v>
      </c>
      <c r="N15" t="str">
        <f t="shared" si="1"/>
        <v>Bin3</v>
      </c>
      <c r="O15" s="35"/>
      <c r="P15" s="35"/>
    </row>
    <row r="19" spans="2:4" ht="21">
      <c r="B19" s="6" t="s">
        <v>15</v>
      </c>
      <c r="C19" s="6"/>
      <c r="D19" s="6"/>
    </row>
    <row r="21" spans="2:4" ht="19">
      <c r="B21" s="5" t="s">
        <v>10</v>
      </c>
      <c r="C21" t="s">
        <v>13</v>
      </c>
      <c r="D21">
        <f>SUM(D4:D7)/4</f>
        <v>189</v>
      </c>
    </row>
    <row r="22" spans="2:4" ht="19">
      <c r="B22" s="5"/>
      <c r="C22" t="s">
        <v>14</v>
      </c>
      <c r="D22" s="10">
        <f>SQRT(((D4-D21)^2 + (D5-D21)^2 + (D6-D21)^2+(D7-D21)^2)/4)</f>
        <v>39.331920878594275</v>
      </c>
    </row>
    <row r="23" spans="2:4" ht="19">
      <c r="B23" s="5"/>
    </row>
    <row r="24" spans="2:4" ht="19">
      <c r="B24" s="5" t="s">
        <v>11</v>
      </c>
      <c r="C24" t="s">
        <v>13</v>
      </c>
      <c r="D24">
        <f>SUM(D8:D11)/4</f>
        <v>190.5</v>
      </c>
    </row>
    <row r="25" spans="2:4" ht="19">
      <c r="B25" s="5"/>
      <c r="C25" t="s">
        <v>14</v>
      </c>
      <c r="D25">
        <f>SQRT(((D8-D24)^2 + (D9-D24)^2 + (D10-D24)^2+(D11-D24)^2)/4)</f>
        <v>50.087423571191998</v>
      </c>
    </row>
    <row r="26" spans="2:4" ht="19">
      <c r="B26" s="5"/>
    </row>
    <row r="27" spans="2:4" ht="19">
      <c r="B27" s="5" t="s">
        <v>12</v>
      </c>
      <c r="C27" t="s">
        <v>13</v>
      </c>
      <c r="D27">
        <f>SUM(D12:D15)/4</f>
        <v>1301</v>
      </c>
    </row>
    <row r="28" spans="2:4" ht="19">
      <c r="B28" s="5"/>
      <c r="C28" t="s">
        <v>14</v>
      </c>
      <c r="D28">
        <f>SQRT(((D12-D27)^2 + (D13-D27)^2 + (D14-D27)^2+(D15-D27)^2)/4)</f>
        <v>420.40337772192078</v>
      </c>
    </row>
    <row r="29" spans="2:4" ht="19">
      <c r="B29" s="5"/>
    </row>
    <row r="31" spans="2:4" ht="21">
      <c r="B31" s="6" t="s">
        <v>16</v>
      </c>
      <c r="C31" s="6"/>
      <c r="D31" s="6"/>
    </row>
    <row r="33" spans="2:8">
      <c r="C33" s="8" t="s">
        <v>17</v>
      </c>
      <c r="D33">
        <f>(E13-E11)/3</f>
        <v>14.5</v>
      </c>
    </row>
    <row r="35" spans="2:8">
      <c r="C35" t="s">
        <v>18</v>
      </c>
      <c r="D35">
        <f>D33+E11</f>
        <v>17</v>
      </c>
    </row>
    <row r="36" spans="2:8">
      <c r="C36" t="s">
        <v>19</v>
      </c>
      <c r="D36">
        <f>D35+D33</f>
        <v>31.5</v>
      </c>
    </row>
    <row r="37" spans="2:8">
      <c r="C37" t="s">
        <v>18</v>
      </c>
      <c r="D37">
        <f>D36+D33</f>
        <v>46</v>
      </c>
    </row>
    <row r="39" spans="2:8" ht="18">
      <c r="B39" s="9" t="s">
        <v>20</v>
      </c>
    </row>
    <row r="40" spans="2:8" ht="17" thickBot="1"/>
    <row r="41" spans="2:8" ht="24">
      <c r="B41" s="11" t="s">
        <v>22</v>
      </c>
      <c r="C41" s="12" t="s">
        <v>28</v>
      </c>
      <c r="D41" s="12"/>
      <c r="E41" s="12"/>
      <c r="F41" s="12"/>
      <c r="G41" s="12"/>
      <c r="H41" s="13"/>
    </row>
    <row r="42" spans="2:8">
      <c r="B42" s="14"/>
      <c r="H42" s="15"/>
    </row>
    <row r="43" spans="2:8" ht="19">
      <c r="B43" s="16"/>
      <c r="C43" s="5" t="s">
        <v>21</v>
      </c>
      <c r="E43" s="10">
        <f>COUNT(C4:C7)/COUNT(C4:C15)</f>
        <v>0.33333333333333331</v>
      </c>
      <c r="F43" t="s">
        <v>23</v>
      </c>
      <c r="H43" s="15"/>
    </row>
    <row r="44" spans="2:8" ht="19">
      <c r="B44" s="14"/>
      <c r="C44" s="17" t="s">
        <v>24</v>
      </c>
      <c r="D44" t="s">
        <v>13</v>
      </c>
      <c r="E44">
        <f>D21</f>
        <v>189</v>
      </c>
      <c r="H44" s="15"/>
    </row>
    <row r="45" spans="2:8" ht="19">
      <c r="B45" s="14"/>
      <c r="C45" s="5" t="s">
        <v>25</v>
      </c>
      <c r="D45" t="s">
        <v>14</v>
      </c>
      <c r="E45" s="10">
        <f>D22</f>
        <v>39.331920878594275</v>
      </c>
      <c r="H45" s="15"/>
    </row>
    <row r="46" spans="2:8">
      <c r="B46" s="14"/>
      <c r="D46" t="s">
        <v>26</v>
      </c>
      <c r="E46">
        <v>222</v>
      </c>
      <c r="H46" s="15"/>
    </row>
    <row r="47" spans="2:8">
      <c r="B47" s="14"/>
      <c r="C47" t="s">
        <v>27</v>
      </c>
      <c r="H47" s="15"/>
    </row>
    <row r="48" spans="2:8">
      <c r="B48" s="14"/>
      <c r="H48" s="15"/>
    </row>
    <row r="49" spans="2:8">
      <c r="B49" s="14"/>
      <c r="H49" s="15"/>
    </row>
    <row r="50" spans="2:8">
      <c r="B50" s="14"/>
      <c r="H50" s="15"/>
    </row>
    <row r="51" spans="2:8">
      <c r="B51" s="14"/>
      <c r="C51" t="s">
        <v>24</v>
      </c>
      <c r="E51">
        <f>1/SQRT(PI()*E45) *EXP(-(((E46-E44)^2)/(2*E45^2)))</f>
        <v>6.3269321901174597E-2</v>
      </c>
      <c r="H51" s="15"/>
    </row>
    <row r="52" spans="2:8">
      <c r="B52" s="14"/>
      <c r="H52" s="15"/>
    </row>
    <row r="53" spans="2:8" ht="19">
      <c r="B53" s="16"/>
      <c r="C53" s="17" t="s">
        <v>32</v>
      </c>
      <c r="E53">
        <f>0</f>
        <v>0</v>
      </c>
      <c r="F53" t="s">
        <v>29</v>
      </c>
      <c r="H53" s="15"/>
    </row>
    <row r="54" spans="2:8">
      <c r="B54" s="14"/>
      <c r="C54" t="s">
        <v>30</v>
      </c>
      <c r="D54" s="10" t="s">
        <v>31</v>
      </c>
      <c r="E54" s="10">
        <f>1/7</f>
        <v>0.14285714285714285</v>
      </c>
      <c r="H54" s="15"/>
    </row>
    <row r="55" spans="2:8">
      <c r="B55" s="14"/>
      <c r="H55" s="15"/>
    </row>
    <row r="56" spans="2:8" ht="19">
      <c r="B56" s="14"/>
      <c r="C56" s="17" t="s">
        <v>33</v>
      </c>
      <c r="D56" s="5" t="s">
        <v>34</v>
      </c>
      <c r="H56" s="15"/>
    </row>
    <row r="57" spans="2:8" ht="17" thickBot="1">
      <c r="B57" s="18"/>
      <c r="C57" s="19"/>
      <c r="D57" s="19">
        <f>E43*E51*E54</f>
        <v>3.0128248524368849E-3</v>
      </c>
      <c r="E57" s="19"/>
      <c r="F57" s="19"/>
      <c r="G57" s="19"/>
      <c r="H57" s="20"/>
    </row>
    <row r="59" spans="2:8" ht="17" thickBot="1"/>
    <row r="60" spans="2:8" ht="24">
      <c r="B60" s="11" t="s">
        <v>35</v>
      </c>
      <c r="C60" s="12" t="s">
        <v>28</v>
      </c>
      <c r="D60" s="12"/>
      <c r="E60" s="12"/>
      <c r="F60" s="12"/>
      <c r="G60" s="12"/>
      <c r="H60" s="13"/>
    </row>
    <row r="61" spans="2:8">
      <c r="B61" s="14"/>
      <c r="H61" s="15"/>
    </row>
    <row r="62" spans="2:8" ht="19">
      <c r="B62" s="16"/>
      <c r="C62" s="5" t="s">
        <v>36</v>
      </c>
      <c r="E62" s="10">
        <f>COUNT(C8:C11)/COUNT(C$4:C$15)</f>
        <v>0.33333333333333331</v>
      </c>
      <c r="F62" t="s">
        <v>23</v>
      </c>
      <c r="H62" s="15"/>
    </row>
    <row r="63" spans="2:8" ht="19">
      <c r="B63" s="14"/>
      <c r="C63" s="17" t="s">
        <v>24</v>
      </c>
      <c r="D63" t="s">
        <v>13</v>
      </c>
      <c r="E63">
        <f>D24</f>
        <v>190.5</v>
      </c>
      <c r="H63" s="15"/>
    </row>
    <row r="64" spans="2:8" ht="19">
      <c r="B64" s="14"/>
      <c r="C64" s="5" t="s">
        <v>25</v>
      </c>
      <c r="D64" t="s">
        <v>14</v>
      </c>
      <c r="E64" s="10">
        <f>D25</f>
        <v>50.087423571191998</v>
      </c>
      <c r="H64" s="15"/>
    </row>
    <row r="65" spans="2:8">
      <c r="B65" s="14"/>
      <c r="D65" t="s">
        <v>26</v>
      </c>
      <c r="E65">
        <v>222</v>
      </c>
      <c r="H65" s="15"/>
    </row>
    <row r="66" spans="2:8">
      <c r="B66" s="14"/>
      <c r="C66" t="s">
        <v>27</v>
      </c>
      <c r="H66" s="15"/>
    </row>
    <row r="67" spans="2:8">
      <c r="B67" s="14"/>
      <c r="H67" s="15"/>
    </row>
    <row r="68" spans="2:8">
      <c r="B68" s="14"/>
      <c r="H68" s="15"/>
    </row>
    <row r="69" spans="2:8">
      <c r="B69" s="14"/>
      <c r="H69" s="15"/>
    </row>
    <row r="70" spans="2:8">
      <c r="B70" s="14"/>
      <c r="C70" t="s">
        <v>24</v>
      </c>
      <c r="E70">
        <f>1/SQRT(PI()*E64) *EXP(-(((E65-E63)^2)/(2*E64^2)))</f>
        <v>6.5414733338476194E-2</v>
      </c>
      <c r="H70" s="15"/>
    </row>
    <row r="71" spans="2:8">
      <c r="B71" s="14"/>
      <c r="H71" s="15"/>
    </row>
    <row r="72" spans="2:8" ht="19">
      <c r="B72" s="16"/>
      <c r="C72" s="17" t="s">
        <v>32</v>
      </c>
      <c r="E72" s="21">
        <v>0.5</v>
      </c>
      <c r="F72" t="s">
        <v>29</v>
      </c>
      <c r="H72" s="15"/>
    </row>
    <row r="73" spans="2:8">
      <c r="B73" s="14"/>
      <c r="C73" t="s">
        <v>30</v>
      </c>
      <c r="D73" s="10" t="s">
        <v>37</v>
      </c>
      <c r="E73" s="10">
        <f>2/4+1/3</f>
        <v>0.83333333333333326</v>
      </c>
      <c r="H73" s="15"/>
    </row>
    <row r="74" spans="2:8">
      <c r="B74" s="14"/>
      <c r="H74" s="15"/>
    </row>
    <row r="75" spans="2:8" ht="19">
      <c r="B75" s="14"/>
      <c r="C75" s="17" t="s">
        <v>38</v>
      </c>
      <c r="D75" s="5" t="s">
        <v>39</v>
      </c>
      <c r="H75" s="15"/>
    </row>
    <row r="76" spans="2:8" ht="17" thickBot="1">
      <c r="B76" s="18"/>
      <c r="C76" s="19"/>
      <c r="D76" s="19">
        <f>E62*E70*E73</f>
        <v>1.8170759260687831E-2</v>
      </c>
      <c r="E76" s="19"/>
      <c r="F76" s="19"/>
      <c r="G76" s="19"/>
      <c r="H76" s="20"/>
    </row>
    <row r="78" spans="2:8" ht="17" thickBot="1"/>
    <row r="79" spans="2:8" ht="24">
      <c r="B79" s="11" t="s">
        <v>35</v>
      </c>
      <c r="C79" s="12" t="s">
        <v>28</v>
      </c>
      <c r="D79" s="12"/>
      <c r="E79" s="12"/>
      <c r="F79" s="12"/>
      <c r="G79" s="12"/>
      <c r="H79" s="13"/>
    </row>
    <row r="80" spans="2:8">
      <c r="B80" s="14"/>
      <c r="H80" s="15"/>
    </row>
    <row r="81" spans="2:8" ht="19">
      <c r="B81" s="16"/>
      <c r="C81" s="5" t="s">
        <v>36</v>
      </c>
      <c r="E81" s="10">
        <f>COUNT(C4:C7)/COUNT(C$4:C$15)</f>
        <v>0.33333333333333331</v>
      </c>
      <c r="F81" t="s">
        <v>23</v>
      </c>
      <c r="H81" s="15"/>
    </row>
    <row r="82" spans="2:8" ht="19">
      <c r="B82" s="14"/>
      <c r="C82" s="17" t="s">
        <v>24</v>
      </c>
      <c r="D82" t="s">
        <v>13</v>
      </c>
      <c r="E82">
        <f>D27</f>
        <v>1301</v>
      </c>
      <c r="H82" s="15"/>
    </row>
    <row r="83" spans="2:8" ht="19">
      <c r="B83" s="14"/>
      <c r="C83" s="5" t="s">
        <v>25</v>
      </c>
      <c r="D83" t="s">
        <v>14</v>
      </c>
      <c r="E83" s="10">
        <f>D28</f>
        <v>420.40337772192078</v>
      </c>
      <c r="H83" s="15"/>
    </row>
    <row r="84" spans="2:8">
      <c r="B84" s="14"/>
      <c r="D84" t="s">
        <v>26</v>
      </c>
      <c r="E84">
        <v>222</v>
      </c>
      <c r="H84" s="15"/>
    </row>
    <row r="85" spans="2:8">
      <c r="B85" s="14"/>
      <c r="C85" t="s">
        <v>27</v>
      </c>
      <c r="H85" s="15"/>
    </row>
    <row r="86" spans="2:8">
      <c r="B86" s="14"/>
      <c r="H86" s="15"/>
    </row>
    <row r="87" spans="2:8">
      <c r="B87" s="14"/>
      <c r="H87" s="15"/>
    </row>
    <row r="88" spans="2:8">
      <c r="B88" s="14"/>
      <c r="H88" s="15"/>
    </row>
    <row r="89" spans="2:8">
      <c r="B89" s="14"/>
      <c r="C89" t="s">
        <v>24</v>
      </c>
      <c r="E89">
        <f>1/SQRT(PI()*E83) *EXP(-(((E84-E82)^2)/(2*E83^2)))</f>
        <v>1.0213342317271627E-3</v>
      </c>
      <c r="H89" s="15"/>
    </row>
    <row r="90" spans="2:8">
      <c r="B90" s="14"/>
      <c r="H90" s="15"/>
    </row>
    <row r="91" spans="2:8" ht="19">
      <c r="B91" s="16"/>
      <c r="C91" s="17" t="s">
        <v>32</v>
      </c>
      <c r="E91" s="21">
        <v>1</v>
      </c>
      <c r="F91" t="s">
        <v>29</v>
      </c>
      <c r="H91" s="15"/>
    </row>
    <row r="92" spans="2:8">
      <c r="B92" s="14"/>
      <c r="C92" t="s">
        <v>30</v>
      </c>
      <c r="D92" s="10" t="s">
        <v>40</v>
      </c>
      <c r="E92" s="10">
        <f>1+1/3</f>
        <v>1.3333333333333333</v>
      </c>
      <c r="H92" s="15"/>
    </row>
    <row r="93" spans="2:8">
      <c r="B93" s="14"/>
      <c r="H93" s="15"/>
    </row>
    <row r="94" spans="2:8" ht="19">
      <c r="B94" s="14"/>
      <c r="C94" s="17" t="s">
        <v>38</v>
      </c>
      <c r="D94" s="5" t="s">
        <v>39</v>
      </c>
      <c r="H94" s="15"/>
    </row>
    <row r="95" spans="2:8" ht="17" thickBot="1">
      <c r="B95" s="18"/>
      <c r="C95" s="19"/>
      <c r="D95" s="19">
        <f>E81*E89*E92</f>
        <v>4.5392632521207228E-4</v>
      </c>
      <c r="E95" s="19"/>
      <c r="F95" s="19"/>
      <c r="G95" s="19"/>
      <c r="H95" s="20"/>
    </row>
    <row r="102" spans="1:9" ht="26" customHeight="1"/>
    <row r="106" spans="1:9" ht="39" customHeight="1">
      <c r="A106" s="33">
        <v>3</v>
      </c>
      <c r="B106" s="33"/>
      <c r="C106" s="33"/>
      <c r="D106" s="33"/>
      <c r="E106" s="33"/>
      <c r="F106" s="23"/>
      <c r="G106" s="23"/>
      <c r="H106" s="23"/>
      <c r="I106" s="23"/>
    </row>
    <row r="107" spans="1:9" s="43" customFormat="1" ht="30" customHeight="1">
      <c r="A107" s="41"/>
      <c r="B107" s="42" t="s">
        <v>99</v>
      </c>
      <c r="C107" s="41"/>
      <c r="D107" s="41"/>
      <c r="E107" s="41"/>
    </row>
    <row r="108" spans="1:9" ht="21">
      <c r="B108" t="s">
        <v>41</v>
      </c>
      <c r="C108" t="s">
        <v>52</v>
      </c>
      <c r="D108" t="s">
        <v>53</v>
      </c>
      <c r="E108" t="s">
        <v>54</v>
      </c>
      <c r="H108" s="6" t="s">
        <v>55</v>
      </c>
      <c r="I108" s="25">
        <f>5/14</f>
        <v>0.35714285714285715</v>
      </c>
    </row>
    <row r="109" spans="1:9" ht="21">
      <c r="B109" s="24" t="s">
        <v>42</v>
      </c>
      <c r="C109" s="27">
        <v>0.4</v>
      </c>
      <c r="D109" s="27">
        <v>0.4</v>
      </c>
      <c r="E109" s="27">
        <v>0.2</v>
      </c>
      <c r="F109" s="26"/>
      <c r="H109" s="6" t="s">
        <v>56</v>
      </c>
      <c r="I109" s="25">
        <f>4/14</f>
        <v>0.2857142857142857</v>
      </c>
    </row>
    <row r="110" spans="1:9" ht="21">
      <c r="B110" s="24" t="s">
        <v>43</v>
      </c>
      <c r="C110" s="27">
        <v>0.5</v>
      </c>
      <c r="D110" s="27">
        <v>0.25</v>
      </c>
      <c r="E110" s="27">
        <v>0.25</v>
      </c>
      <c r="F110" s="26"/>
      <c r="H110" s="6" t="s">
        <v>57</v>
      </c>
      <c r="I110" s="25">
        <f>5/14</f>
        <v>0.35714285714285715</v>
      </c>
    </row>
    <row r="111" spans="1:9" ht="21">
      <c r="B111" s="24" t="s">
        <v>44</v>
      </c>
      <c r="C111" s="27">
        <v>0.125</v>
      </c>
      <c r="D111" s="27">
        <v>0.375</v>
      </c>
      <c r="E111" s="27">
        <v>0.375</v>
      </c>
      <c r="F111" s="26" t="s">
        <v>58</v>
      </c>
      <c r="H111" s="6"/>
      <c r="I111" s="25"/>
    </row>
    <row r="112" spans="1:9">
      <c r="C112" s="21"/>
      <c r="D112" s="21"/>
      <c r="E112" s="21"/>
      <c r="F112" s="21"/>
      <c r="I112" s="10"/>
    </row>
    <row r="113" spans="2:10">
      <c r="I113" s="10"/>
    </row>
    <row r="114" spans="2:10">
      <c r="B114" t="s">
        <v>41</v>
      </c>
      <c r="C114" t="s">
        <v>60</v>
      </c>
      <c r="D114" t="s">
        <v>59</v>
      </c>
      <c r="I114" s="10"/>
    </row>
    <row r="115" spans="2:10">
      <c r="B115" s="24" t="s">
        <v>42</v>
      </c>
      <c r="C115" s="27">
        <v>0.6</v>
      </c>
      <c r="D115" s="27">
        <v>0.4</v>
      </c>
      <c r="I115" s="10"/>
    </row>
    <row r="116" spans="2:10">
      <c r="B116" s="24" t="s">
        <v>43</v>
      </c>
      <c r="C116" s="27">
        <v>0.5</v>
      </c>
      <c r="D116" s="27">
        <v>0.5</v>
      </c>
      <c r="I116" s="10"/>
    </row>
    <row r="117" spans="2:10">
      <c r="B117" s="24" t="s">
        <v>44</v>
      </c>
      <c r="C117" s="27">
        <v>0.125</v>
      </c>
      <c r="D117" s="27">
        <v>0.6</v>
      </c>
      <c r="I117" s="10"/>
    </row>
    <row r="118" spans="2:10">
      <c r="I118" s="10"/>
    </row>
    <row r="119" spans="2:10" ht="30">
      <c r="B119" s="40" t="s">
        <v>78</v>
      </c>
      <c r="I119" s="10"/>
    </row>
    <row r="120" spans="2:10">
      <c r="B120" s="28" t="s">
        <v>61</v>
      </c>
      <c r="C120" t="s">
        <v>51</v>
      </c>
      <c r="D120" t="s">
        <v>62</v>
      </c>
      <c r="F120" s="1" t="s">
        <v>65</v>
      </c>
      <c r="I120" s="10" t="s">
        <v>66</v>
      </c>
    </row>
    <row r="121" spans="2:10">
      <c r="B121" s="29" t="s">
        <v>45</v>
      </c>
      <c r="C121">
        <v>1</v>
      </c>
      <c r="D121">
        <v>2</v>
      </c>
      <c r="F121" t="s">
        <v>63</v>
      </c>
      <c r="I121">
        <v>1</v>
      </c>
      <c r="J121" s="10">
        <f>2/3</f>
        <v>0.66666666666666663</v>
      </c>
    </row>
    <row r="122" spans="2:10">
      <c r="B122" s="29" t="s">
        <v>46</v>
      </c>
      <c r="C122">
        <v>1</v>
      </c>
      <c r="D122">
        <v>0</v>
      </c>
      <c r="F122" t="s">
        <v>64</v>
      </c>
      <c r="I122">
        <v>2</v>
      </c>
      <c r="J122" s="10">
        <v>1</v>
      </c>
    </row>
    <row r="123" spans="2:10">
      <c r="B123" s="29" t="s">
        <v>47</v>
      </c>
      <c r="C123">
        <v>1</v>
      </c>
      <c r="D123">
        <v>1</v>
      </c>
      <c r="F123" t="s">
        <v>69</v>
      </c>
      <c r="I123">
        <v>1</v>
      </c>
      <c r="J123" s="10">
        <f>2/3</f>
        <v>0.66666666666666663</v>
      </c>
    </row>
    <row r="124" spans="2:10">
      <c r="B124" s="29" t="s">
        <v>48</v>
      </c>
      <c r="C124">
        <v>3</v>
      </c>
      <c r="D124">
        <v>0</v>
      </c>
      <c r="F124" t="s">
        <v>68</v>
      </c>
      <c r="I124">
        <v>0</v>
      </c>
      <c r="J124" s="10">
        <f>1/3</f>
        <v>0.33333333333333331</v>
      </c>
    </row>
    <row r="125" spans="2:10">
      <c r="B125" s="29" t="s">
        <v>49</v>
      </c>
      <c r="C125">
        <v>0</v>
      </c>
      <c r="D125">
        <v>1</v>
      </c>
      <c r="F125" t="s">
        <v>71</v>
      </c>
      <c r="I125">
        <v>1</v>
      </c>
      <c r="J125" s="10">
        <v>0.5</v>
      </c>
    </row>
    <row r="126" spans="2:10">
      <c r="B126" s="29" t="s">
        <v>67</v>
      </c>
      <c r="C126">
        <v>1</v>
      </c>
      <c r="D126">
        <v>0</v>
      </c>
      <c r="F126" t="s">
        <v>70</v>
      </c>
      <c r="I126">
        <v>1</v>
      </c>
      <c r="J126" s="10">
        <v>0.5</v>
      </c>
    </row>
    <row r="127" spans="2:10">
      <c r="F127" t="s">
        <v>76</v>
      </c>
      <c r="I127">
        <v>3</v>
      </c>
      <c r="J127" s="10">
        <v>0.8</v>
      </c>
    </row>
    <row r="128" spans="2:10">
      <c r="B128" s="29"/>
      <c r="F128" t="s">
        <v>77</v>
      </c>
      <c r="I128">
        <v>0</v>
      </c>
      <c r="J128" s="10">
        <v>0.2</v>
      </c>
    </row>
    <row r="129" spans="2:10">
      <c r="B129" s="29"/>
      <c r="C129" s="10"/>
      <c r="D129" s="10"/>
      <c r="F129" t="s">
        <v>73</v>
      </c>
      <c r="I129">
        <v>0</v>
      </c>
      <c r="J129" s="10">
        <v>0.33333333333333331</v>
      </c>
    </row>
    <row r="130" spans="2:10">
      <c r="B130" s="29"/>
      <c r="F130" t="s">
        <v>72</v>
      </c>
      <c r="I130">
        <v>1</v>
      </c>
      <c r="J130" s="10">
        <v>0.66666666666666663</v>
      </c>
    </row>
    <row r="131" spans="2:10">
      <c r="B131" s="29"/>
      <c r="F131" t="s">
        <v>75</v>
      </c>
      <c r="I131">
        <v>1</v>
      </c>
      <c r="J131" s="10">
        <v>0.66666666666666663</v>
      </c>
    </row>
    <row r="132" spans="2:10" ht="15" customHeight="1">
      <c r="B132" s="29"/>
      <c r="F132" t="s">
        <v>74</v>
      </c>
      <c r="I132">
        <v>0</v>
      </c>
      <c r="J132" s="10">
        <v>0.33333333333333331</v>
      </c>
    </row>
    <row r="133" spans="2:10">
      <c r="B133" s="29"/>
    </row>
    <row r="136" spans="2:10" ht="47">
      <c r="B136" s="39" t="s">
        <v>79</v>
      </c>
      <c r="C136" s="2" t="s">
        <v>81</v>
      </c>
    </row>
    <row r="138" spans="2:10">
      <c r="B138" t="s">
        <v>80</v>
      </c>
    </row>
    <row r="139" spans="2:10">
      <c r="B139" t="s">
        <v>80</v>
      </c>
    </row>
    <row r="142" spans="2:10" ht="24">
      <c r="B142" s="30" t="s">
        <v>82</v>
      </c>
      <c r="D142" s="31" t="s">
        <v>50</v>
      </c>
      <c r="E142" t="s">
        <v>84</v>
      </c>
    </row>
    <row r="144" spans="2:10" ht="18">
      <c r="B144" s="30" t="s">
        <v>83</v>
      </c>
      <c r="D144" s="8" t="s">
        <v>50</v>
      </c>
      <c r="E144" t="s">
        <v>85</v>
      </c>
    </row>
    <row r="146" spans="2:5">
      <c r="B146" t="s">
        <v>87</v>
      </c>
      <c r="C146" s="10">
        <f>9/14</f>
        <v>0.6428571428571429</v>
      </c>
    </row>
    <row r="147" spans="2:5">
      <c r="B147" t="s">
        <v>88</v>
      </c>
      <c r="C147" s="10">
        <f>2/9</f>
        <v>0.22222222222222221</v>
      </c>
    </row>
    <row r="148" spans="2:5">
      <c r="B148" t="s">
        <v>89</v>
      </c>
      <c r="C148" s="10">
        <f>1/9</f>
        <v>0.1111111111111111</v>
      </c>
      <c r="E148" s="38">
        <f>C146*C147*C148*C149*C150</f>
        <v>7.0546737213403876E-3</v>
      </c>
    </row>
    <row r="149" spans="2:5">
      <c r="B149" t="s">
        <v>90</v>
      </c>
      <c r="C149" s="10">
        <v>0.66666666666666663</v>
      </c>
    </row>
    <row r="150" spans="2:5">
      <c r="B150" t="s">
        <v>91</v>
      </c>
      <c r="C150" s="10">
        <v>0.66666666666666663</v>
      </c>
    </row>
    <row r="151" spans="2:5">
      <c r="C151" s="21"/>
    </row>
    <row r="152" spans="2:5">
      <c r="B152" t="s">
        <v>92</v>
      </c>
      <c r="C152" s="10">
        <v>0.35714285714285715</v>
      </c>
    </row>
    <row r="153" spans="2:5">
      <c r="B153" t="s">
        <v>93</v>
      </c>
      <c r="C153" s="10">
        <f>3/5</f>
        <v>0.6</v>
      </c>
      <c r="E153" s="38">
        <f>C152*C153*C154*C155*C156</f>
        <v>6.8571428571428577E-3</v>
      </c>
    </row>
    <row r="154" spans="2:5">
      <c r="B154" t="s">
        <v>94</v>
      </c>
      <c r="C154" s="10">
        <v>0.4</v>
      </c>
    </row>
    <row r="155" spans="2:5">
      <c r="B155" t="s">
        <v>95</v>
      </c>
      <c r="C155" s="10">
        <v>0.2</v>
      </c>
    </row>
    <row r="156" spans="2:5">
      <c r="B156" t="s">
        <v>96</v>
      </c>
      <c r="C156" s="10">
        <v>0.4</v>
      </c>
    </row>
    <row r="157" spans="2:5">
      <c r="C157" s="21"/>
    </row>
    <row r="159" spans="2:5" ht="18">
      <c r="B159" s="30" t="s">
        <v>82</v>
      </c>
      <c r="D159" s="4" t="s">
        <v>98</v>
      </c>
      <c r="E159" s="30" t="s">
        <v>83</v>
      </c>
    </row>
    <row r="161" spans="1:6" ht="24">
      <c r="B161" t="s">
        <v>86</v>
      </c>
      <c r="C161" s="7" t="s">
        <v>97</v>
      </c>
    </row>
    <row r="162" spans="1:6" ht="26">
      <c r="D162" s="36"/>
      <c r="E162" s="37"/>
    </row>
    <row r="164" spans="1:6" ht="37">
      <c r="A164" s="50" t="s">
        <v>114</v>
      </c>
      <c r="B164" s="23" t="s">
        <v>102</v>
      </c>
      <c r="C164" s="23"/>
      <c r="D164" s="23"/>
      <c r="E164" s="23"/>
    </row>
    <row r="165" spans="1:6" ht="24">
      <c r="C165" s="7" t="s">
        <v>100</v>
      </c>
      <c r="D165" s="7" t="s">
        <v>101</v>
      </c>
    </row>
    <row r="166" spans="1:6">
      <c r="B166" t="s">
        <v>103</v>
      </c>
      <c r="C166">
        <v>1</v>
      </c>
      <c r="D166">
        <v>2</v>
      </c>
    </row>
    <row r="167" spans="1:6">
      <c r="B167" t="s">
        <v>13</v>
      </c>
      <c r="C167">
        <v>4</v>
      </c>
      <c r="D167">
        <v>8</v>
      </c>
    </row>
    <row r="170" spans="1:6">
      <c r="B170" t="s">
        <v>106</v>
      </c>
      <c r="C170" s="44" t="s">
        <v>104</v>
      </c>
      <c r="D170" s="44" t="s">
        <v>105</v>
      </c>
    </row>
    <row r="173" spans="1:6" ht="19">
      <c r="B173" s="5" t="s">
        <v>108</v>
      </c>
      <c r="C173" s="5"/>
      <c r="D173" s="46"/>
      <c r="E173" s="46"/>
      <c r="F173" s="46"/>
    </row>
    <row r="174" spans="1:6" ht="19">
      <c r="B174" s="5"/>
      <c r="C174" s="5"/>
    </row>
    <row r="175" spans="1:6">
      <c r="C175" t="s">
        <v>107</v>
      </c>
    </row>
    <row r="178" spans="2:4" ht="20">
      <c r="B178" s="45" t="s">
        <v>109</v>
      </c>
    </row>
    <row r="179" spans="2:4">
      <c r="B179" s="46"/>
    </row>
    <row r="180" spans="2:4" ht="24">
      <c r="B180" s="47" t="s">
        <v>110</v>
      </c>
      <c r="C180" s="48" t="s">
        <v>111</v>
      </c>
      <c r="D180">
        <v>5</v>
      </c>
    </row>
    <row r="181" spans="2:4">
      <c r="C181" s="44"/>
    </row>
    <row r="182" spans="2:4">
      <c r="B182" t="s">
        <v>100</v>
      </c>
      <c r="C182" s="38">
        <f>(1/(SQRT(2*PI()*C$166^2)))*EXP(((-(D180-C$167)^2)/2*C$166^2))</f>
        <v>0.65774462347945695</v>
      </c>
    </row>
    <row r="183" spans="2:4">
      <c r="B183" t="s">
        <v>101</v>
      </c>
      <c r="C183" s="38">
        <f>(1/SQRT(2*PI()*D$166^2))* EXP(-((D180-D$167)^2/2*DS166^2))</f>
        <v>0.19947114020071635</v>
      </c>
    </row>
    <row r="184" spans="2:4">
      <c r="C184" s="38"/>
    </row>
    <row r="185" spans="2:4" ht="24">
      <c r="B185" s="47" t="s">
        <v>110</v>
      </c>
      <c r="C185" s="49" t="s">
        <v>112</v>
      </c>
      <c r="D185">
        <v>6</v>
      </c>
    </row>
    <row r="186" spans="2:4">
      <c r="C186" s="38"/>
    </row>
    <row r="187" spans="2:4">
      <c r="B187" t="s">
        <v>100</v>
      </c>
      <c r="C187" s="38">
        <f>(1/(SQRT(2*PI()*C$166^2)))*EXP(((-(D185-C$167)^2)/2*C$166^2))</f>
        <v>2.947806890121508</v>
      </c>
    </row>
    <row r="188" spans="2:4">
      <c r="B188" t="s">
        <v>101</v>
      </c>
      <c r="C188" s="38">
        <f>(1/SQRT(2*PI()*D$166^2))* EXP(-((D185-D$167)^2/2*DS171^2))</f>
        <v>0.19947114020071635</v>
      </c>
    </row>
    <row r="189" spans="2:4">
      <c r="C189" s="38"/>
    </row>
    <row r="190" spans="2:4" ht="24">
      <c r="B190" s="47" t="s">
        <v>110</v>
      </c>
      <c r="C190" s="49" t="s">
        <v>113</v>
      </c>
      <c r="D190">
        <v>7</v>
      </c>
    </row>
    <row r="191" spans="2:4">
      <c r="C191" s="38"/>
    </row>
    <row r="192" spans="2:4">
      <c r="B192" t="s">
        <v>100</v>
      </c>
      <c r="C192" s="38">
        <f>(1/(SQRT(2*PI()*C$166^2)))*EXP(((-(D190-C$167)^2)/2*C$166^2))</f>
        <v>35.91163963622536</v>
      </c>
    </row>
    <row r="193" spans="2:3">
      <c r="B193" t="s">
        <v>101</v>
      </c>
      <c r="C193" s="38">
        <f>(1/SQRT(2*PI()*D$166^2))* EXP(-((D190-D$167)^2/2*DS176^2))</f>
        <v>0.19947114020071635</v>
      </c>
    </row>
  </sheetData>
  <sortState xmlns:xlrd2="http://schemas.microsoft.com/office/spreadsheetml/2017/richdata2" ref="B4:F15">
    <sortCondition ref="E4:E15"/>
  </sortState>
  <mergeCells count="9">
    <mergeCell ref="J2:M2"/>
    <mergeCell ref="C2:E2"/>
    <mergeCell ref="A106:E106"/>
    <mergeCell ref="O3:O7"/>
    <mergeCell ref="P4:P7"/>
    <mergeCell ref="O8:O11"/>
    <mergeCell ref="P8:P11"/>
    <mergeCell ref="O12:O15"/>
    <mergeCell ref="P12:P15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Eromonsei, Samson SESOL-IGN/X/E</dc:creator>
  <cp:lastModifiedBy>Eromonsei, Samson SESOL-IGN/X/E</cp:lastModifiedBy>
  <dcterms:created xsi:type="dcterms:W3CDTF">2024-02-13T18:36:26Z</dcterms:created>
  <dcterms:modified xsi:type="dcterms:W3CDTF">2024-02-14T08:03:59Z</dcterms:modified>
</cp:coreProperties>
</file>