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.eromonsei/Documents/MSC/COMP5300/Information Retrieval/"/>
    </mc:Choice>
  </mc:AlternateContent>
  <xr:revisionPtr revIDLastSave="0" documentId="13_ncr:1_{ED179D98-F93A-DD4C-9780-EC24B550994B}" xr6:coauthVersionLast="47" xr6:coauthVersionMax="47" xr10:uidLastSave="{00000000-0000-0000-0000-000000000000}"/>
  <bookViews>
    <workbookView xWindow="1120" yWindow="500" windowWidth="33600" windowHeight="19020" xr2:uid="{FF4BD4FE-909E-724B-935A-9A2CEE4A25F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9" i="1" l="1"/>
  <c r="Q118" i="1"/>
  <c r="Q101" i="1"/>
  <c r="G97" i="1"/>
  <c r="N97" i="1"/>
  <c r="O114" i="1"/>
  <c r="O115" i="1"/>
  <c r="O113" i="1"/>
  <c r="O112" i="1"/>
  <c r="H97" i="1"/>
  <c r="H98" i="1"/>
  <c r="H99" i="1"/>
  <c r="H100" i="1"/>
  <c r="M97" i="1"/>
  <c r="Z74" i="1"/>
  <c r="Z73" i="1"/>
  <c r="M98" i="1"/>
  <c r="L97" i="1"/>
  <c r="D103" i="1"/>
  <c r="F98" i="1" s="1"/>
  <c r="F100" i="1"/>
  <c r="M115" i="1"/>
  <c r="M114" i="1"/>
  <c r="M113" i="1"/>
  <c r="M112" i="1"/>
  <c r="M106" i="1"/>
  <c r="M107" i="1"/>
  <c r="M108" i="1"/>
  <c r="M105" i="1"/>
  <c r="D98" i="1"/>
  <c r="D99" i="1"/>
  <c r="D100" i="1"/>
  <c r="D97" i="1"/>
  <c r="D86" i="1"/>
  <c r="L115" i="1"/>
  <c r="L112" i="1"/>
  <c r="L106" i="1"/>
  <c r="L105" i="1"/>
  <c r="L98" i="1"/>
  <c r="L100" i="1"/>
  <c r="L62" i="1"/>
  <c r="L53" i="1"/>
  <c r="N53" i="1" s="1"/>
  <c r="L54" i="1"/>
  <c r="N54" i="1" s="1"/>
  <c r="L55" i="1"/>
  <c r="N55" i="1" s="1"/>
  <c r="L56" i="1"/>
  <c r="N56" i="1" s="1"/>
  <c r="L57" i="1"/>
  <c r="N57" i="1" s="1"/>
  <c r="L58" i="1"/>
  <c r="L59" i="1"/>
  <c r="L60" i="1"/>
  <c r="L61" i="1"/>
  <c r="L52" i="1"/>
  <c r="E85" i="1"/>
  <c r="E86" i="1" s="1"/>
  <c r="F85" i="1"/>
  <c r="F86" i="1" s="1"/>
  <c r="G85" i="1"/>
  <c r="G86" i="1" s="1"/>
  <c r="H85" i="1"/>
  <c r="H86" i="1" s="1"/>
  <c r="I85" i="1"/>
  <c r="I86" i="1" s="1"/>
  <c r="J85" i="1"/>
  <c r="J86" i="1" s="1"/>
  <c r="K85" i="1"/>
  <c r="K86" i="1" s="1"/>
  <c r="D85" i="1"/>
  <c r="L43" i="1"/>
  <c r="L42" i="1"/>
  <c r="L41" i="1"/>
  <c r="L40" i="1"/>
  <c r="L39" i="1"/>
  <c r="L38" i="1"/>
  <c r="L36" i="1"/>
  <c r="L37" i="1"/>
  <c r="L35" i="1"/>
  <c r="L34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E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E25" i="1"/>
  <c r="F25" i="1"/>
  <c r="G25" i="1"/>
  <c r="H25" i="1"/>
  <c r="I25" i="1"/>
  <c r="J25" i="1"/>
  <c r="K25" i="1"/>
  <c r="D26" i="1"/>
  <c r="E26" i="1"/>
  <c r="F26" i="1"/>
  <c r="G26" i="1"/>
  <c r="H26" i="1"/>
  <c r="I26" i="1"/>
  <c r="J26" i="1"/>
  <c r="K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H29" i="1"/>
  <c r="I29" i="1"/>
  <c r="J29" i="1"/>
  <c r="K29" i="1"/>
  <c r="E19" i="1"/>
  <c r="F19" i="1"/>
  <c r="G19" i="1"/>
  <c r="H19" i="1"/>
  <c r="I19" i="1"/>
  <c r="J19" i="1"/>
  <c r="K19" i="1"/>
  <c r="D19" i="1"/>
  <c r="O97" i="1" l="1"/>
  <c r="F99" i="1"/>
  <c r="G100" i="1"/>
  <c r="M100" i="1"/>
  <c r="P73" i="1"/>
  <c r="N61" i="1"/>
  <c r="N60" i="1"/>
  <c r="N59" i="1"/>
  <c r="N58" i="1"/>
  <c r="N52" i="1"/>
  <c r="V80" i="1"/>
  <c r="V74" i="1"/>
  <c r="V79" i="1"/>
  <c r="V77" i="1"/>
  <c r="V81" i="1"/>
  <c r="U75" i="1"/>
  <c r="U81" i="1"/>
  <c r="U74" i="1"/>
  <c r="U77" i="1"/>
  <c r="U79" i="1"/>
  <c r="P79" i="1"/>
  <c r="P76" i="1"/>
  <c r="P77" i="1"/>
  <c r="P78" i="1"/>
  <c r="W77" i="1"/>
  <c r="W79" i="1"/>
  <c r="W74" i="1"/>
  <c r="W83" i="1"/>
  <c r="W81" i="1"/>
  <c r="T82" i="1"/>
  <c r="T74" i="1"/>
  <c r="T75" i="1"/>
  <c r="T76" i="1"/>
  <c r="T77" i="1"/>
  <c r="T79" i="1"/>
  <c r="T81" i="1"/>
  <c r="S83" i="1"/>
  <c r="S81" i="1"/>
  <c r="S73" i="1"/>
  <c r="S80" i="1"/>
  <c r="S78" i="1"/>
  <c r="S76" i="1"/>
  <c r="S74" i="1"/>
  <c r="S79" i="1"/>
  <c r="S77" i="1"/>
  <c r="S75" i="1"/>
  <c r="S82" i="1"/>
  <c r="R73" i="1"/>
  <c r="R80" i="1"/>
  <c r="R76" i="1"/>
  <c r="R74" i="1"/>
  <c r="R78" i="1"/>
  <c r="R83" i="1"/>
  <c r="R81" i="1"/>
  <c r="R82" i="1"/>
  <c r="R75" i="1"/>
  <c r="R79" i="1"/>
  <c r="R77" i="1"/>
  <c r="Q79" i="1"/>
  <c r="Q75" i="1"/>
  <c r="Q73" i="1"/>
  <c r="Q78" i="1"/>
  <c r="Q76" i="1"/>
  <c r="Q83" i="1"/>
  <c r="Q81" i="1"/>
  <c r="Q77" i="1"/>
  <c r="Q82" i="1"/>
  <c r="Q80" i="1"/>
  <c r="Q74" i="1"/>
  <c r="P83" i="1"/>
  <c r="W76" i="1"/>
  <c r="U83" i="1"/>
  <c r="U76" i="1"/>
  <c r="U78" i="1"/>
  <c r="V73" i="1"/>
  <c r="W82" i="1"/>
  <c r="V82" i="1"/>
  <c r="T73" i="1"/>
  <c r="P80" i="1"/>
  <c r="U82" i="1"/>
  <c r="V75" i="1"/>
  <c r="P75" i="1"/>
  <c r="P74" i="1"/>
  <c r="V83" i="1"/>
  <c r="V76" i="1"/>
  <c r="T83" i="1"/>
  <c r="W78" i="1"/>
  <c r="V78" i="1"/>
  <c r="W80" i="1"/>
  <c r="W73" i="1"/>
  <c r="L19" i="1"/>
  <c r="M19" i="1" s="1"/>
  <c r="T78" i="1"/>
  <c r="P82" i="1"/>
  <c r="U80" i="1"/>
  <c r="U73" i="1"/>
  <c r="P81" i="1"/>
  <c r="T80" i="1"/>
  <c r="W75" i="1"/>
  <c r="L26" i="1"/>
  <c r="M26" i="1" s="1"/>
  <c r="L28" i="1"/>
  <c r="M28" i="1" s="1"/>
  <c r="L22" i="1"/>
  <c r="M22" i="1" s="1"/>
  <c r="L20" i="1"/>
  <c r="M20" i="1" s="1"/>
  <c r="L21" i="1"/>
  <c r="M21" i="1" s="1"/>
  <c r="L24" i="1"/>
  <c r="M24" i="1" s="1"/>
  <c r="L27" i="1"/>
  <c r="M27" i="1" s="1"/>
  <c r="L25" i="1"/>
  <c r="M25" i="1" s="1"/>
  <c r="L23" i="1"/>
  <c r="M23" i="1" s="1"/>
  <c r="G98" i="1" l="1"/>
  <c r="G99" i="1"/>
  <c r="M99" i="1"/>
  <c r="Y73" i="1"/>
  <c r="Y77" i="1"/>
  <c r="Z77" i="1" s="1"/>
  <c r="Y79" i="1"/>
  <c r="Z79" i="1" s="1"/>
  <c r="Y81" i="1"/>
  <c r="Z81" i="1" s="1"/>
  <c r="Y75" i="1"/>
  <c r="Z75" i="1" s="1"/>
  <c r="Y78" i="1"/>
  <c r="Z78" i="1" s="1"/>
  <c r="Y74" i="1"/>
  <c r="Y82" i="1"/>
  <c r="Z82" i="1" s="1"/>
  <c r="Y76" i="1"/>
  <c r="Z76" i="1" s="1"/>
  <c r="Y80" i="1"/>
  <c r="Z80" i="1" s="1"/>
  <c r="N98" i="1" l="1"/>
  <c r="O98" i="1" s="1"/>
  <c r="N115" i="1"/>
  <c r="N107" i="1"/>
  <c r="O107" i="1" s="1"/>
  <c r="N100" i="1"/>
  <c r="O100" i="1" s="1"/>
  <c r="N112" i="1"/>
  <c r="N99" i="1"/>
  <c r="O99" i="1" s="1"/>
  <c r="N108" i="1"/>
  <c r="O108" i="1" s="1"/>
  <c r="N114" i="1"/>
  <c r="N113" i="1"/>
  <c r="N105" i="1"/>
  <c r="O105" i="1" s="1"/>
  <c r="N106" i="1"/>
  <c r="O106" i="1" s="1"/>
</calcChain>
</file>

<file path=xl/sharedStrings.xml><?xml version="1.0" encoding="utf-8"?>
<sst xmlns="http://schemas.openxmlformats.org/spreadsheetml/2006/main" count="210" uniqueCount="88">
  <si>
    <t>Term</t>
  </si>
  <si>
    <t>doc1</t>
  </si>
  <si>
    <t>doc2</t>
  </si>
  <si>
    <t>doc3</t>
  </si>
  <si>
    <t>doc4</t>
  </si>
  <si>
    <t>doc5</t>
  </si>
  <si>
    <t>doc6</t>
  </si>
  <si>
    <t>doc7</t>
  </si>
  <si>
    <t>doc8</t>
  </si>
  <si>
    <t>doc9</t>
  </si>
  <si>
    <t>doc10</t>
  </si>
  <si>
    <t>Query</t>
  </si>
  <si>
    <t>A</t>
  </si>
  <si>
    <t>B</t>
  </si>
  <si>
    <t>C</t>
  </si>
  <si>
    <t>D</t>
  </si>
  <si>
    <t>E</t>
  </si>
  <si>
    <t xml:space="preserve">F </t>
  </si>
  <si>
    <t xml:space="preserve">G </t>
  </si>
  <si>
    <t>H</t>
  </si>
  <si>
    <t>TERM VECTOR SPACE MODEL based w(i) = tf -idf</t>
  </si>
  <si>
    <t>Counts tf</t>
  </si>
  <si>
    <t>A B C D E F G H</t>
  </si>
  <si>
    <t>doc1 0 3 4 0 0 2 4 0</t>
  </si>
  <si>
    <t>doc2 5 5 0 0 4 0 4 3</t>
  </si>
  <si>
    <t>doc3 3 0 4 3 4 0 0 5</t>
  </si>
  <si>
    <t>doc4 0 7 0 3 2 0 4 3</t>
  </si>
  <si>
    <t>doc5 0 1 0 0 0 5 4 2</t>
  </si>
  <si>
    <t>doc6 2 0 2 0 0 4 0 1</t>
  </si>
  <si>
    <t>doc7 3 5 3 4 0 0 4 2</t>
  </si>
  <si>
    <t>doc8 0 3 0 0 0 4 4 2</t>
  </si>
  <si>
    <t>doc9 0 0 3 3 3 0 0 1</t>
  </si>
  <si>
    <t>doc10 0 5 0 0 0 4 4 2</t>
  </si>
  <si>
    <t>Query 2 1 1 0 2 0 3 0</t>
  </si>
  <si>
    <t>(a) Compute the ranking score for each document based on each of the following</t>
  </si>
  <si>
    <t>query-document similarity measures (sort the documents in the decreasing order of</t>
  </si>
  <si>
    <t>the rank score):</t>
  </si>
  <si>
    <t> Dot product</t>
  </si>
  <si>
    <t> Cosine similarity</t>
  </si>
  <si>
    <t> Jaccard's Coefficient</t>
  </si>
  <si>
    <t> Dice's coefficient, formula of Dice (A,B) = 2* |AB| / (|A| + |B|)</t>
  </si>
  <si>
    <t>(b) Construct a similar table as above, but using raw term frequencies to compute the</t>
  </si>
  <si>
    <t>tf-idf weights for the terms (not normalized). Then compute the ranking scores using</t>
  </si>
  <si>
    <t>cosine similarity. Explain any significant differences between the ranking you</t>
  </si>
  <si>
    <t>obtained here and the cosine similarity ranking of part (a).</t>
  </si>
  <si>
    <t>4. Given a query “best car auto insurance”, for an information retrieval system, if the tf-idf</t>
  </si>
  <si>
    <t>weight scheme notation is: lnc.ltc, based on the following information, calculate the</t>
  </si>
  <si>
    <t>ranking result of the three documents (from textbook chapter 6, Figures 6.8 and 6.9).</t>
  </si>
  <si>
    <t>idf=log(D/d(i))</t>
  </si>
  <si>
    <r>
      <rPr>
        <sz val="20"/>
        <color theme="1"/>
        <rFont val="Aptos Narrow (Body)"/>
      </rPr>
      <t>3</t>
    </r>
    <r>
      <rPr>
        <sz val="12"/>
        <color theme="1"/>
        <rFont val="Aptos Narrow"/>
        <family val="2"/>
        <scheme val="minor"/>
      </rPr>
      <t>(A)</t>
    </r>
  </si>
  <si>
    <t>cosine Similarity</t>
  </si>
  <si>
    <t>dot Product (D,Q)</t>
  </si>
  <si>
    <t xml:space="preserve"> </t>
  </si>
  <si>
    <t>Normalized</t>
  </si>
  <si>
    <t>LOG10(x) +1</t>
  </si>
  <si>
    <t>TERM  DOCUMENT MODEL</t>
  </si>
  <si>
    <t>J(Q,D)=QΩD/QUD</t>
  </si>
  <si>
    <t xml:space="preserve">df </t>
  </si>
  <si>
    <t>3(B)</t>
  </si>
  <si>
    <t>w-tf-IDF</t>
  </si>
  <si>
    <t>Jaccard's Coeffiecient</t>
  </si>
  <si>
    <t>3(a)i&amp;ii</t>
  </si>
  <si>
    <t>3(a)iii</t>
  </si>
  <si>
    <t>3(a)iv</t>
  </si>
  <si>
    <t>Dice's Cofficient</t>
  </si>
  <si>
    <t>Cardinality</t>
  </si>
  <si>
    <t>(Doc n Query)</t>
  </si>
  <si>
    <t>Dice(Doc,Query)</t>
  </si>
  <si>
    <t xml:space="preserve">This indicates a moderate level of similarity between the document sets and the quey, as there are common elements but not complete </t>
  </si>
  <si>
    <t>car</t>
  </si>
  <si>
    <t>auto</t>
  </si>
  <si>
    <t>insurance</t>
  </si>
  <si>
    <t>best</t>
  </si>
  <si>
    <t>tf-raw</t>
  </si>
  <si>
    <t>df</t>
  </si>
  <si>
    <t>idf</t>
  </si>
  <si>
    <t>wt</t>
  </si>
  <si>
    <t>Using  standard weighting scheme Inc.ltc</t>
  </si>
  <si>
    <t>Query: best car auto insurance</t>
  </si>
  <si>
    <t>ltc</t>
  </si>
  <si>
    <t>document</t>
  </si>
  <si>
    <t>Inc</t>
  </si>
  <si>
    <t>tf-wt=&gt; cosine normalization</t>
  </si>
  <si>
    <t>tf-wt =&gt; (logx +1)</t>
  </si>
  <si>
    <t>N</t>
  </si>
  <si>
    <t>d=Normalized wf</t>
  </si>
  <si>
    <t>Product q*d</t>
  </si>
  <si>
    <t>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</si>
</sst>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sz val="18"/>
      <color rgb="FF000000"/>
      <name val="Arial"/>
      <family val="2"/>
    </font>
    <font>
      <sz val="15"/>
      <color theme="1"/>
      <name val="Arial"/>
      <family val="2"/>
    </font>
    <font>
      <sz val="20"/>
      <color theme="1"/>
      <name val="Aptos Narrow (Body)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6"/>
      <color theme="1"/>
      <name val="Aptos Narrow"/>
      <family val="2"/>
      <scheme val="minor"/>
    </font>
    <font>
      <sz val="10"/>
      <color rgb="FF0D0D0D"/>
      <name val="Arial"/>
      <family val="2"/>
    </font>
    <font>
      <sz val="16"/>
      <color theme="1"/>
      <name val="Aptos Narrow"/>
      <scheme val="minor"/>
    </font>
    <font>
      <sz val="10"/>
      <color theme="1"/>
      <name val="Aptos Narrow"/>
      <scheme val="minor"/>
    </font>
    <font>
      <sz val="14"/>
      <color theme="0"/>
      <name val="Aptos Narrow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165" fontId="0" fillId="0" borderId="0" xfId="0" applyNumberFormat="1" applyAlignment="1">
      <alignment horizontal="left"/>
    </xf>
    <xf numFmtId="0" fontId="9" fillId="0" borderId="0" xfId="0" applyFont="1"/>
    <xf numFmtId="0" fontId="6" fillId="0" borderId="0" xfId="0" applyFont="1"/>
    <xf numFmtId="165" fontId="11" fillId="0" borderId="0" xfId="0" applyNumberFormat="1" applyFont="1"/>
    <xf numFmtId="0" fontId="7" fillId="0" borderId="0" xfId="0" applyFont="1"/>
    <xf numFmtId="1" fontId="0" fillId="0" borderId="0" xfId="0" applyNumberFormat="1"/>
    <xf numFmtId="0" fontId="12" fillId="0" borderId="0" xfId="0" applyFont="1"/>
    <xf numFmtId="165" fontId="12" fillId="0" borderId="0" xfId="0" applyNumberFormat="1" applyFont="1"/>
    <xf numFmtId="0" fontId="4" fillId="0" borderId="0" xfId="0" applyFont="1"/>
    <xf numFmtId="0" fontId="7" fillId="0" borderId="0" xfId="0" applyFont="1" applyAlignment="1">
      <alignment horizontal="center"/>
    </xf>
    <xf numFmtId="2" fontId="12" fillId="0" borderId="0" xfId="0" applyNumberFormat="1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165" fontId="0" fillId="0" borderId="7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center" wrapText="1"/>
    </xf>
    <xf numFmtId="0" fontId="5" fillId="0" borderId="3" xfId="0" applyFont="1" applyBorder="1" applyAlignment="1"/>
    <xf numFmtId="0" fontId="5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/>
    <xf numFmtId="2" fontId="18" fillId="0" borderId="0" xfId="0" applyNumberFormat="1" applyFont="1"/>
    <xf numFmtId="0" fontId="17" fillId="0" borderId="0" xfId="0" applyFont="1" applyAlignment="1">
      <alignment horizontal="center"/>
    </xf>
    <xf numFmtId="0" fontId="17" fillId="0" borderId="0" xfId="0" applyFont="1" applyBorder="1" applyAlignment="1"/>
    <xf numFmtId="0" fontId="0" fillId="2" borderId="0" xfId="0" applyFill="1"/>
    <xf numFmtId="0" fontId="13" fillId="2" borderId="0" xfId="0" applyFont="1" applyFill="1" applyAlignment="1">
      <alignment horizontal="center"/>
    </xf>
    <xf numFmtId="0" fontId="19" fillId="2" borderId="0" xfId="0" applyFont="1" applyFill="1" applyBorder="1" applyAlignment="1"/>
    <xf numFmtId="0" fontId="0" fillId="0" borderId="0" xfId="0" applyAlignment="1">
      <alignment wrapText="1"/>
    </xf>
    <xf numFmtId="165" fontId="18" fillId="0" borderId="0" xfId="0" applyNumberFormat="1" applyFont="1"/>
    <xf numFmtId="0" fontId="20" fillId="0" borderId="0" xfId="0" applyFont="1"/>
    <xf numFmtId="2" fontId="2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14</xdr:row>
      <xdr:rowOff>152400</xdr:rowOff>
    </xdr:from>
    <xdr:to>
      <xdr:col>7</xdr:col>
      <xdr:colOff>711200</xdr:colOff>
      <xdr:row>16</xdr:row>
      <xdr:rowOff>190500</xdr:rowOff>
    </xdr:to>
    <xdr:sp macro="" textlink="">
      <xdr:nvSpPr>
        <xdr:cNvPr id="4" name="Striped Right Arrow 3">
          <a:extLst>
            <a:ext uri="{FF2B5EF4-FFF2-40B4-BE49-F238E27FC236}">
              <a16:creationId xmlns:a16="http://schemas.microsoft.com/office/drawing/2014/main" id="{3F5AB659-1C81-C758-B9BB-F15EBBFB7BF9}"/>
            </a:ext>
          </a:extLst>
        </xdr:cNvPr>
        <xdr:cNvSpPr/>
      </xdr:nvSpPr>
      <xdr:spPr>
        <a:xfrm rot="5400000">
          <a:off x="6226175" y="3114675"/>
          <a:ext cx="444500" cy="717550"/>
        </a:xfrm>
        <a:prstGeom prst="striped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571500</xdr:colOff>
      <xdr:row>29</xdr:row>
      <xdr:rowOff>76200</xdr:rowOff>
    </xdr:from>
    <xdr:to>
      <xdr:col>7</xdr:col>
      <xdr:colOff>685800</xdr:colOff>
      <xdr:row>31</xdr:row>
      <xdr:rowOff>127000</xdr:rowOff>
    </xdr:to>
    <xdr:sp macro="" textlink="">
      <xdr:nvSpPr>
        <xdr:cNvPr id="5" name="Striped Right Arrow 4">
          <a:extLst>
            <a:ext uri="{FF2B5EF4-FFF2-40B4-BE49-F238E27FC236}">
              <a16:creationId xmlns:a16="http://schemas.microsoft.com/office/drawing/2014/main" id="{3565ECEE-2F69-0549-97DC-B38A6326FBB3}"/>
            </a:ext>
          </a:extLst>
        </xdr:cNvPr>
        <xdr:cNvSpPr/>
      </xdr:nvSpPr>
      <xdr:spPr>
        <a:xfrm rot="5400000">
          <a:off x="6083300" y="6172200"/>
          <a:ext cx="457200" cy="939800"/>
        </a:xfrm>
        <a:prstGeom prst="striped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95250</xdr:colOff>
      <xdr:row>74</xdr:row>
      <xdr:rowOff>155575</xdr:rowOff>
    </xdr:from>
    <xdr:to>
      <xdr:col>12</xdr:col>
      <xdr:colOff>968375</xdr:colOff>
      <xdr:row>79</xdr:row>
      <xdr:rowOff>0</xdr:rowOff>
    </xdr:to>
    <xdr:sp macro="" textlink="">
      <xdr:nvSpPr>
        <xdr:cNvPr id="7" name="Striped Right Arrow 6">
          <a:extLst>
            <a:ext uri="{FF2B5EF4-FFF2-40B4-BE49-F238E27FC236}">
              <a16:creationId xmlns:a16="http://schemas.microsoft.com/office/drawing/2014/main" id="{E1B76B8C-2B8B-EA1B-67CD-124CF9CA4047}"/>
            </a:ext>
          </a:extLst>
        </xdr:cNvPr>
        <xdr:cNvSpPr/>
      </xdr:nvSpPr>
      <xdr:spPr>
        <a:xfrm>
          <a:off x="13287375" y="16475075"/>
          <a:ext cx="873125" cy="1035050"/>
        </a:xfrm>
        <a:prstGeom prst="striped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12700</xdr:colOff>
      <xdr:row>45</xdr:row>
      <xdr:rowOff>0</xdr:rowOff>
    </xdr:from>
    <xdr:to>
      <xdr:col>15</xdr:col>
      <xdr:colOff>559777</xdr:colOff>
      <xdr:row>49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43E2B0-9BE2-186F-883A-493CB410F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00300" y="9728200"/>
          <a:ext cx="2755900" cy="97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AF2C-C75E-5441-B073-2B6175AEAD36}">
  <dimension ref="A1:Z118"/>
  <sheetViews>
    <sheetView tabSelected="1" topLeftCell="A91" zoomScale="134" zoomScaleNormal="134" workbookViewId="0">
      <selection activeCell="D103" sqref="D103"/>
    </sheetView>
  </sheetViews>
  <sheetFormatPr baseColWidth="10" defaultRowHeight="16" x14ac:dyDescent="0.2"/>
  <cols>
    <col min="1" max="1" width="25.83203125" customWidth="1"/>
    <col min="2" max="2" width="16.6640625" customWidth="1"/>
    <col min="3" max="3" width="13.6640625" customWidth="1"/>
    <col min="4" max="4" width="15" customWidth="1"/>
    <col min="5" max="5" width="11.6640625" bestFit="1" customWidth="1"/>
    <col min="6" max="6" width="12.33203125" customWidth="1"/>
    <col min="7" max="8" width="11.6640625" bestFit="1" customWidth="1"/>
    <col min="9" max="9" width="8.83203125" customWidth="1"/>
    <col min="10" max="10" width="8.6640625" customWidth="1"/>
    <col min="11" max="11" width="9" customWidth="1"/>
    <col min="12" max="12" width="14.83203125" customWidth="1"/>
    <col min="13" max="13" width="9" customWidth="1"/>
    <col min="14" max="14" width="16.33203125" customWidth="1"/>
    <col min="15" max="15" width="12.83203125" customWidth="1"/>
    <col min="26" max="26" width="17.1640625" customWidth="1"/>
  </cols>
  <sheetData>
    <row r="1" spans="1:13" ht="27" x14ac:dyDescent="0.35">
      <c r="A1" t="s">
        <v>49</v>
      </c>
      <c r="G1" s="17" t="s">
        <v>55</v>
      </c>
      <c r="H1" s="17"/>
      <c r="I1" s="17"/>
      <c r="J1" s="17"/>
      <c r="K1" s="17"/>
      <c r="L1" s="17"/>
      <c r="M1" s="17"/>
    </row>
    <row r="3" spans="1:13" ht="19" x14ac:dyDescent="0.25">
      <c r="C3" t="s">
        <v>0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s="1"/>
      <c r="M3" s="1"/>
    </row>
    <row r="4" spans="1:13" x14ac:dyDescent="0.2">
      <c r="C4" t="s">
        <v>1</v>
      </c>
      <c r="D4">
        <v>0</v>
      </c>
      <c r="E4">
        <v>3</v>
      </c>
      <c r="F4">
        <v>4</v>
      </c>
      <c r="G4">
        <v>0</v>
      </c>
      <c r="H4">
        <v>0</v>
      </c>
      <c r="I4">
        <v>2</v>
      </c>
      <c r="J4">
        <v>4</v>
      </c>
      <c r="K4">
        <v>0</v>
      </c>
      <c r="M4" s="6"/>
    </row>
    <row r="5" spans="1:13" x14ac:dyDescent="0.2">
      <c r="C5" t="s">
        <v>2</v>
      </c>
      <c r="D5">
        <v>5</v>
      </c>
      <c r="E5">
        <v>5</v>
      </c>
      <c r="F5">
        <v>0</v>
      </c>
      <c r="G5">
        <v>0</v>
      </c>
      <c r="H5">
        <v>4</v>
      </c>
      <c r="I5">
        <v>0</v>
      </c>
      <c r="J5">
        <v>4</v>
      </c>
      <c r="K5">
        <v>3</v>
      </c>
      <c r="M5" s="6"/>
    </row>
    <row r="6" spans="1:13" x14ac:dyDescent="0.2">
      <c r="C6" t="s">
        <v>3</v>
      </c>
      <c r="D6">
        <v>3</v>
      </c>
      <c r="E6">
        <v>0</v>
      </c>
      <c r="F6">
        <v>4</v>
      </c>
      <c r="G6">
        <v>3</v>
      </c>
      <c r="H6">
        <v>4</v>
      </c>
      <c r="I6">
        <v>0</v>
      </c>
      <c r="J6">
        <v>0</v>
      </c>
      <c r="K6">
        <v>5</v>
      </c>
      <c r="M6" s="6"/>
    </row>
    <row r="7" spans="1:13" x14ac:dyDescent="0.2">
      <c r="C7" t="s">
        <v>4</v>
      </c>
      <c r="D7">
        <v>0</v>
      </c>
      <c r="E7">
        <v>7</v>
      </c>
      <c r="F7">
        <v>0</v>
      </c>
      <c r="G7">
        <v>3</v>
      </c>
      <c r="H7">
        <v>2</v>
      </c>
      <c r="I7">
        <v>0</v>
      </c>
      <c r="J7">
        <v>4</v>
      </c>
      <c r="K7">
        <v>3</v>
      </c>
      <c r="M7" s="6"/>
    </row>
    <row r="8" spans="1:13" x14ac:dyDescent="0.2">
      <c r="C8" t="s">
        <v>5</v>
      </c>
      <c r="D8">
        <v>0</v>
      </c>
      <c r="E8">
        <v>1</v>
      </c>
      <c r="F8">
        <v>0</v>
      </c>
      <c r="G8">
        <v>0</v>
      </c>
      <c r="H8">
        <v>0</v>
      </c>
      <c r="I8">
        <v>5</v>
      </c>
      <c r="J8">
        <v>4</v>
      </c>
      <c r="K8">
        <v>2</v>
      </c>
      <c r="M8" s="6"/>
    </row>
    <row r="9" spans="1:13" x14ac:dyDescent="0.2">
      <c r="C9" t="s">
        <v>6</v>
      </c>
      <c r="D9">
        <v>2</v>
      </c>
      <c r="E9">
        <v>0</v>
      </c>
      <c r="F9">
        <v>2</v>
      </c>
      <c r="G9">
        <v>0</v>
      </c>
      <c r="H9">
        <v>0</v>
      </c>
      <c r="I9">
        <v>4</v>
      </c>
      <c r="J9">
        <v>0</v>
      </c>
      <c r="K9">
        <v>1</v>
      </c>
      <c r="M9" s="6"/>
    </row>
    <row r="10" spans="1:13" x14ac:dyDescent="0.2">
      <c r="C10" t="s">
        <v>7</v>
      </c>
      <c r="D10">
        <v>3</v>
      </c>
      <c r="E10">
        <v>5</v>
      </c>
      <c r="F10">
        <v>3</v>
      </c>
      <c r="G10">
        <v>4</v>
      </c>
      <c r="H10">
        <v>0</v>
      </c>
      <c r="I10">
        <v>0</v>
      </c>
      <c r="J10">
        <v>4</v>
      </c>
      <c r="K10">
        <v>2</v>
      </c>
      <c r="M10" s="6"/>
    </row>
    <row r="11" spans="1:13" x14ac:dyDescent="0.2">
      <c r="C11" t="s">
        <v>8</v>
      </c>
      <c r="D11">
        <v>0</v>
      </c>
      <c r="E11">
        <v>3</v>
      </c>
      <c r="F11">
        <v>0</v>
      </c>
      <c r="G11">
        <v>0</v>
      </c>
      <c r="H11">
        <v>0</v>
      </c>
      <c r="I11">
        <v>4</v>
      </c>
      <c r="J11">
        <v>4</v>
      </c>
      <c r="K11">
        <v>2</v>
      </c>
      <c r="M11" s="6"/>
    </row>
    <row r="12" spans="1:13" x14ac:dyDescent="0.2">
      <c r="C12" t="s">
        <v>9</v>
      </c>
      <c r="D12">
        <v>0</v>
      </c>
      <c r="E12">
        <v>0</v>
      </c>
      <c r="F12">
        <v>3</v>
      </c>
      <c r="G12">
        <v>3</v>
      </c>
      <c r="H12">
        <v>3</v>
      </c>
      <c r="I12">
        <v>0</v>
      </c>
      <c r="J12">
        <v>0</v>
      </c>
      <c r="K12">
        <v>1</v>
      </c>
      <c r="M12" s="6"/>
    </row>
    <row r="13" spans="1:13" x14ac:dyDescent="0.2">
      <c r="C13" t="s">
        <v>10</v>
      </c>
      <c r="D13">
        <v>0</v>
      </c>
      <c r="E13">
        <v>5</v>
      </c>
      <c r="F13">
        <v>0</v>
      </c>
      <c r="G13">
        <v>0</v>
      </c>
      <c r="H13">
        <v>0</v>
      </c>
      <c r="I13">
        <v>4</v>
      </c>
      <c r="J13">
        <v>4</v>
      </c>
      <c r="K13">
        <v>2</v>
      </c>
      <c r="M13" s="6"/>
    </row>
    <row r="14" spans="1:13" ht="19" x14ac:dyDescent="0.25">
      <c r="C14" s="8" t="s">
        <v>11</v>
      </c>
      <c r="D14" s="8">
        <v>2</v>
      </c>
      <c r="E14" s="8">
        <v>1</v>
      </c>
      <c r="F14" s="8">
        <v>1</v>
      </c>
      <c r="G14" s="8">
        <v>0</v>
      </c>
      <c r="H14" s="8">
        <v>2</v>
      </c>
      <c r="I14" s="8">
        <v>0</v>
      </c>
      <c r="J14" s="8">
        <v>3</v>
      </c>
      <c r="K14" s="8">
        <v>0</v>
      </c>
      <c r="M14" s="2"/>
    </row>
    <row r="17" spans="1:13" ht="23" thickBot="1" x14ac:dyDescent="0.35">
      <c r="A17" s="7"/>
      <c r="B17" s="7"/>
      <c r="I17" t="s">
        <v>52</v>
      </c>
      <c r="J17" s="10" t="s">
        <v>53</v>
      </c>
      <c r="K17" t="s">
        <v>54</v>
      </c>
    </row>
    <row r="18" spans="1:13" ht="19" x14ac:dyDescent="0.25">
      <c r="A18" s="8" t="s">
        <v>61</v>
      </c>
      <c r="C18" t="s">
        <v>0</v>
      </c>
      <c r="D18" t="s">
        <v>12</v>
      </c>
      <c r="E18" t="s">
        <v>13</v>
      </c>
      <c r="F18" t="s">
        <v>14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s="21" t="s">
        <v>51</v>
      </c>
      <c r="M18" s="22" t="s">
        <v>50</v>
      </c>
    </row>
    <row r="19" spans="1:13" x14ac:dyDescent="0.2">
      <c r="C19" t="s">
        <v>1</v>
      </c>
      <c r="D19" s="4">
        <f t="shared" ref="D19:K29" si="0">IFERROR(LOG10(D4)+1,0)</f>
        <v>0</v>
      </c>
      <c r="E19" s="4">
        <f t="shared" si="0"/>
        <v>1.4771212547196624</v>
      </c>
      <c r="F19" s="4">
        <f t="shared" si="0"/>
        <v>1.6020599913279625</v>
      </c>
      <c r="G19" s="4">
        <f t="shared" si="0"/>
        <v>0</v>
      </c>
      <c r="H19" s="4">
        <f t="shared" si="0"/>
        <v>0</v>
      </c>
      <c r="I19" s="4">
        <f t="shared" si="0"/>
        <v>1.3010299956639813</v>
      </c>
      <c r="J19" s="4">
        <f t="shared" si="0"/>
        <v>1.6020599913279625</v>
      </c>
      <c r="K19" s="4">
        <f t="shared" si="0"/>
        <v>0</v>
      </c>
      <c r="L19" s="23">
        <f>(D19*$D$14)+(E19*$E$14)+(F19*$F$14)+(G19*$G$14)+(H19*$H$14)+(I19*$I$14)+(J19*$J$14)+(K19*$K$14)</f>
        <v>7.8853612200315126</v>
      </c>
      <c r="M19" s="24">
        <f>L19/(SQRT(D19^2+E19^2+F19^2+G19^2+H19^2+I19^2+J19^2+K19^2)+SQRT(D$29^2+E$29^2+F$29^2+G$29^2+H$29^2+I$29^2+J$29^2+K$29^2))</f>
        <v>1.3708532818791492</v>
      </c>
    </row>
    <row r="20" spans="1:13" x14ac:dyDescent="0.2">
      <c r="C20" t="s">
        <v>2</v>
      </c>
      <c r="D20" s="4">
        <f t="shared" si="0"/>
        <v>1.6989700043360187</v>
      </c>
      <c r="E20" s="4">
        <f t="shared" si="0"/>
        <v>1.6989700043360187</v>
      </c>
      <c r="F20" s="4">
        <f t="shared" si="0"/>
        <v>0</v>
      </c>
      <c r="G20" s="4">
        <f t="shared" si="0"/>
        <v>0</v>
      </c>
      <c r="H20" s="4">
        <f t="shared" si="0"/>
        <v>1.6020599913279625</v>
      </c>
      <c r="I20" s="4">
        <f t="shared" si="0"/>
        <v>0</v>
      </c>
      <c r="J20" s="4">
        <f t="shared" si="0"/>
        <v>1.6020599913279625</v>
      </c>
      <c r="K20" s="4">
        <f t="shared" si="0"/>
        <v>1.4771212547196624</v>
      </c>
      <c r="L20" s="23">
        <f t="shared" ref="L20:L27" si="1">(D20*$D$14)+(E20*$E$14)+(F20*$F$14)+(G20*$G$14)+(H20*$H$14)+(I20*$I$14)+(J20*$J$14)+(K20*$K$14)</f>
        <v>13.107209969647869</v>
      </c>
      <c r="M20" s="24">
        <f t="shared" ref="M20:M27" si="2">L20/(SQRT(D20^2+E20^2+F20^2+G20^2+H20^2+I20^2+J20^2+K20^2)+SQRT(D$29^2+E$29^2+F$29^2+G$29^2+H$29^2+I$29^2+J$29^2+K$29^2))</f>
        <v>2.0580966845782696</v>
      </c>
    </row>
    <row r="21" spans="1:13" x14ac:dyDescent="0.2">
      <c r="C21" t="s">
        <v>3</v>
      </c>
      <c r="D21" s="4">
        <f t="shared" si="0"/>
        <v>1.4771212547196624</v>
      </c>
      <c r="E21" s="4">
        <f t="shared" si="0"/>
        <v>0</v>
      </c>
      <c r="F21" s="4">
        <f t="shared" si="0"/>
        <v>1.6020599913279625</v>
      </c>
      <c r="G21" s="4">
        <f t="shared" si="0"/>
        <v>1.4771212547196624</v>
      </c>
      <c r="H21" s="4">
        <f t="shared" si="0"/>
        <v>1.6020599913279625</v>
      </c>
      <c r="I21" s="4">
        <f t="shared" si="0"/>
        <v>0</v>
      </c>
      <c r="J21" s="4">
        <f t="shared" si="0"/>
        <v>0</v>
      </c>
      <c r="K21" s="4">
        <f t="shared" si="0"/>
        <v>1.6989700043360187</v>
      </c>
      <c r="L21" s="23">
        <f t="shared" si="1"/>
        <v>7.7604224834232127</v>
      </c>
      <c r="M21" s="24">
        <f t="shared" si="2"/>
        <v>1.2377311068961414</v>
      </c>
    </row>
    <row r="22" spans="1:13" x14ac:dyDescent="0.2">
      <c r="C22" t="s">
        <v>4</v>
      </c>
      <c r="D22" s="4">
        <f t="shared" si="0"/>
        <v>0</v>
      </c>
      <c r="E22" s="4">
        <f t="shared" si="0"/>
        <v>1.8450980400142569</v>
      </c>
      <c r="F22" s="4">
        <f t="shared" si="0"/>
        <v>0</v>
      </c>
      <c r="G22" s="4">
        <f t="shared" si="0"/>
        <v>1.4771212547196624</v>
      </c>
      <c r="H22" s="4">
        <f t="shared" si="0"/>
        <v>1.3010299956639813</v>
      </c>
      <c r="I22" s="4">
        <f t="shared" si="0"/>
        <v>0</v>
      </c>
      <c r="J22" s="4">
        <f t="shared" si="0"/>
        <v>1.6020599913279625</v>
      </c>
      <c r="K22" s="4">
        <f t="shared" si="0"/>
        <v>1.4771212547196624</v>
      </c>
      <c r="L22" s="23">
        <f t="shared" si="1"/>
        <v>9.253338005326107</v>
      </c>
      <c r="M22" s="24">
        <f t="shared" si="2"/>
        <v>1.4879327704971625</v>
      </c>
    </row>
    <row r="23" spans="1:13" x14ac:dyDescent="0.2">
      <c r="C23" t="s">
        <v>5</v>
      </c>
      <c r="D23" s="4">
        <f t="shared" si="0"/>
        <v>0</v>
      </c>
      <c r="E23" s="4">
        <f t="shared" si="0"/>
        <v>1</v>
      </c>
      <c r="F23" s="4">
        <f t="shared" si="0"/>
        <v>0</v>
      </c>
      <c r="G23" s="4">
        <f t="shared" si="0"/>
        <v>0</v>
      </c>
      <c r="H23" s="4">
        <f t="shared" si="0"/>
        <v>0</v>
      </c>
      <c r="I23" s="4">
        <f t="shared" si="0"/>
        <v>1.6989700043360187</v>
      </c>
      <c r="J23" s="4">
        <f t="shared" si="0"/>
        <v>1.6020599913279625</v>
      </c>
      <c r="K23" s="4">
        <f t="shared" si="0"/>
        <v>1.3010299956639813</v>
      </c>
      <c r="L23" s="23">
        <f t="shared" si="1"/>
        <v>5.8061799739838875</v>
      </c>
      <c r="M23" s="24">
        <f t="shared" si="2"/>
        <v>1.0359034931387228</v>
      </c>
    </row>
    <row r="24" spans="1:13" x14ac:dyDescent="0.2">
      <c r="C24" t="s">
        <v>6</v>
      </c>
      <c r="D24" s="4">
        <f t="shared" si="0"/>
        <v>1.3010299956639813</v>
      </c>
      <c r="E24" s="4">
        <f t="shared" si="0"/>
        <v>0</v>
      </c>
      <c r="F24" s="4">
        <f t="shared" si="0"/>
        <v>1.3010299956639813</v>
      </c>
      <c r="G24" s="4">
        <f t="shared" si="0"/>
        <v>0</v>
      </c>
      <c r="H24" s="4">
        <f t="shared" si="0"/>
        <v>0</v>
      </c>
      <c r="I24" s="4">
        <f t="shared" si="0"/>
        <v>1.6020599913279625</v>
      </c>
      <c r="J24" s="4">
        <f t="shared" si="0"/>
        <v>0</v>
      </c>
      <c r="K24" s="4">
        <f t="shared" si="0"/>
        <v>1</v>
      </c>
      <c r="L24" s="23">
        <f t="shared" si="1"/>
        <v>3.9030899869919438</v>
      </c>
      <c r="M24" s="24">
        <f t="shared" si="2"/>
        <v>0.72446896581122744</v>
      </c>
    </row>
    <row r="25" spans="1:13" x14ac:dyDescent="0.2">
      <c r="C25" t="s">
        <v>7</v>
      </c>
      <c r="D25" s="4">
        <f t="shared" si="0"/>
        <v>1.4771212547196624</v>
      </c>
      <c r="E25" s="4">
        <f t="shared" si="0"/>
        <v>1.6989700043360187</v>
      </c>
      <c r="F25" s="4">
        <f t="shared" si="0"/>
        <v>1.4771212547196624</v>
      </c>
      <c r="G25" s="4">
        <f t="shared" si="0"/>
        <v>1.6020599913279625</v>
      </c>
      <c r="H25" s="4">
        <f t="shared" si="0"/>
        <v>0</v>
      </c>
      <c r="I25" s="4">
        <f t="shared" si="0"/>
        <v>0</v>
      </c>
      <c r="J25" s="4">
        <f t="shared" si="0"/>
        <v>1.6020599913279625</v>
      </c>
      <c r="K25" s="4">
        <f t="shared" si="0"/>
        <v>1.3010299956639813</v>
      </c>
      <c r="L25" s="23">
        <f t="shared" si="1"/>
        <v>10.936513742478894</v>
      </c>
      <c r="M25" s="24">
        <f t="shared" si="2"/>
        <v>1.6818467406669511</v>
      </c>
    </row>
    <row r="26" spans="1:13" x14ac:dyDescent="0.2">
      <c r="C26" t="s">
        <v>8</v>
      </c>
      <c r="D26" s="4">
        <f t="shared" si="0"/>
        <v>0</v>
      </c>
      <c r="E26" s="4">
        <f t="shared" si="0"/>
        <v>1.4771212547196624</v>
      </c>
      <c r="F26" s="4">
        <f t="shared" si="0"/>
        <v>0</v>
      </c>
      <c r="G26" s="4">
        <f t="shared" si="0"/>
        <v>0</v>
      </c>
      <c r="H26" s="4">
        <f t="shared" si="0"/>
        <v>0</v>
      </c>
      <c r="I26" s="4">
        <f t="shared" si="0"/>
        <v>1.6020599913279625</v>
      </c>
      <c r="J26" s="4">
        <f t="shared" si="0"/>
        <v>1.6020599913279625</v>
      </c>
      <c r="K26" s="4">
        <f t="shared" si="0"/>
        <v>1.3010299956639813</v>
      </c>
      <c r="L26" s="23">
        <f t="shared" si="1"/>
        <v>6.2833012287035501</v>
      </c>
      <c r="M26" s="24">
        <f t="shared" si="2"/>
        <v>1.0923385587615642</v>
      </c>
    </row>
    <row r="27" spans="1:13" x14ac:dyDescent="0.2">
      <c r="C27" t="s">
        <v>9</v>
      </c>
      <c r="D27" s="4">
        <f t="shared" si="0"/>
        <v>0</v>
      </c>
      <c r="E27" s="4">
        <f t="shared" si="0"/>
        <v>0</v>
      </c>
      <c r="F27" s="4">
        <f t="shared" si="0"/>
        <v>1.4771212547196624</v>
      </c>
      <c r="G27" s="4">
        <f t="shared" si="0"/>
        <v>1.4771212547196624</v>
      </c>
      <c r="H27" s="4">
        <f t="shared" si="0"/>
        <v>1.4771212547196624</v>
      </c>
      <c r="I27" s="4">
        <f t="shared" si="0"/>
        <v>0</v>
      </c>
      <c r="J27" s="4">
        <f t="shared" si="0"/>
        <v>0</v>
      </c>
      <c r="K27" s="4">
        <f t="shared" si="0"/>
        <v>1</v>
      </c>
      <c r="L27" s="23">
        <f t="shared" si="1"/>
        <v>4.4313637641589869</v>
      </c>
      <c r="M27" s="24">
        <f t="shared" si="2"/>
        <v>0.80602499847178433</v>
      </c>
    </row>
    <row r="28" spans="1:13" x14ac:dyDescent="0.2">
      <c r="C28" t="s">
        <v>10</v>
      </c>
      <c r="D28" s="4">
        <f t="shared" si="0"/>
        <v>0</v>
      </c>
      <c r="E28" s="4">
        <f t="shared" si="0"/>
        <v>1.6989700043360187</v>
      </c>
      <c r="F28" s="4">
        <f t="shared" si="0"/>
        <v>0</v>
      </c>
      <c r="G28" s="4">
        <f t="shared" si="0"/>
        <v>0</v>
      </c>
      <c r="H28" s="4">
        <f t="shared" si="0"/>
        <v>0</v>
      </c>
      <c r="I28" s="4">
        <f t="shared" si="0"/>
        <v>1.6020599913279625</v>
      </c>
      <c r="J28" s="4">
        <f t="shared" si="0"/>
        <v>1.6020599913279625</v>
      </c>
      <c r="K28" s="4">
        <f t="shared" si="0"/>
        <v>1.3010299956639813</v>
      </c>
      <c r="L28" s="23">
        <f>(D28*$D$14)+(E28*$E$14)+(F28*$F$14)+(G28*$G$14)+(H28*$H$14)+(I28*$I$14)+(J28*$J$14)+(K28*$K$14)</f>
        <v>6.5051499783199063</v>
      </c>
      <c r="M28" s="24">
        <f>L28/(SQRT(D28^2+E28^2+F28^2+G28^2+H28^2+I28^2+J28^2+K28^2)+SQRT(D$29^2+E$29^2+F$29^2+G$29^2+H$29^2+I$29^2+J$29^2+K$29^2))</f>
        <v>1.1087069688537443</v>
      </c>
    </row>
    <row r="29" spans="1:13" ht="22" x14ac:dyDescent="0.3">
      <c r="C29" s="10" t="s">
        <v>11</v>
      </c>
      <c r="D29" s="4">
        <f t="shared" si="0"/>
        <v>1.3010299956639813</v>
      </c>
      <c r="E29" s="4">
        <f t="shared" si="0"/>
        <v>1</v>
      </c>
      <c r="F29" s="4">
        <f t="shared" si="0"/>
        <v>1</v>
      </c>
      <c r="G29" s="4">
        <f t="shared" si="0"/>
        <v>0</v>
      </c>
      <c r="H29" s="4">
        <f t="shared" si="0"/>
        <v>1.3010299956639813</v>
      </c>
      <c r="I29" s="4">
        <f t="shared" si="0"/>
        <v>0</v>
      </c>
      <c r="J29" s="4">
        <f t="shared" si="0"/>
        <v>1.4771212547196624</v>
      </c>
      <c r="K29" s="4">
        <f t="shared" si="0"/>
        <v>0</v>
      </c>
      <c r="L29" s="23"/>
      <c r="M29" s="25"/>
    </row>
    <row r="30" spans="1:13" ht="17" thickBot="1" x14ac:dyDescent="0.25">
      <c r="C30" s="3"/>
      <c r="L30" s="26"/>
      <c r="M30" s="27"/>
    </row>
    <row r="31" spans="1:13" x14ac:dyDescent="0.2">
      <c r="C31" s="3"/>
    </row>
    <row r="32" spans="1:13" ht="19" x14ac:dyDescent="0.25">
      <c r="A32" s="8"/>
      <c r="B32" s="8"/>
      <c r="C32" s="9"/>
    </row>
    <row r="33" spans="1:12" ht="19" x14ac:dyDescent="0.25">
      <c r="A33" s="8" t="s">
        <v>62</v>
      </c>
      <c r="B33" s="1" t="s">
        <v>60</v>
      </c>
      <c r="C33" t="s">
        <v>0</v>
      </c>
      <c r="D33" t="s">
        <v>12</v>
      </c>
      <c r="E33" t="s">
        <v>13</v>
      </c>
      <c r="F33" t="s">
        <v>14</v>
      </c>
      <c r="G33" t="s">
        <v>15</v>
      </c>
      <c r="H33" t="s">
        <v>16</v>
      </c>
      <c r="I33" t="s">
        <v>17</v>
      </c>
      <c r="J33" t="s">
        <v>18</v>
      </c>
      <c r="K33" t="s">
        <v>19</v>
      </c>
      <c r="L33" t="s">
        <v>56</v>
      </c>
    </row>
    <row r="34" spans="1:12" x14ac:dyDescent="0.2">
      <c r="C34" t="s">
        <v>1</v>
      </c>
      <c r="D34" s="11">
        <v>0</v>
      </c>
      <c r="E34" s="11">
        <v>1</v>
      </c>
      <c r="F34" s="11">
        <v>1</v>
      </c>
      <c r="G34" s="11">
        <v>0</v>
      </c>
      <c r="H34" s="11">
        <v>0</v>
      </c>
      <c r="I34" s="11">
        <v>1</v>
      </c>
      <c r="J34" s="11">
        <v>1</v>
      </c>
      <c r="K34" s="11">
        <v>0</v>
      </c>
      <c r="L34">
        <f>4/8</f>
        <v>0.5</v>
      </c>
    </row>
    <row r="35" spans="1:12" x14ac:dyDescent="0.2">
      <c r="C35" t="s">
        <v>2</v>
      </c>
      <c r="D35" s="11">
        <v>1</v>
      </c>
      <c r="E35" s="11">
        <v>1</v>
      </c>
      <c r="F35" s="11">
        <v>0</v>
      </c>
      <c r="G35" s="11">
        <v>0</v>
      </c>
      <c r="H35" s="11">
        <v>1</v>
      </c>
      <c r="I35" s="11">
        <v>0</v>
      </c>
      <c r="J35" s="11">
        <v>1</v>
      </c>
      <c r="K35" s="11">
        <v>1</v>
      </c>
      <c r="L35">
        <f>4/8</f>
        <v>0.5</v>
      </c>
    </row>
    <row r="36" spans="1:12" x14ac:dyDescent="0.2">
      <c r="C36" t="s">
        <v>3</v>
      </c>
      <c r="D36" s="11">
        <v>1</v>
      </c>
      <c r="E36" s="11">
        <v>0</v>
      </c>
      <c r="F36" s="11">
        <v>1</v>
      </c>
      <c r="G36" s="11">
        <v>1</v>
      </c>
      <c r="H36" s="11">
        <v>1</v>
      </c>
      <c r="I36" s="11">
        <v>0</v>
      </c>
      <c r="J36" s="11">
        <v>0</v>
      </c>
      <c r="K36" s="11">
        <v>1</v>
      </c>
      <c r="L36">
        <f>3/8</f>
        <v>0.375</v>
      </c>
    </row>
    <row r="37" spans="1:12" x14ac:dyDescent="0.2">
      <c r="C37" t="s">
        <v>4</v>
      </c>
      <c r="D37" s="11">
        <v>0</v>
      </c>
      <c r="E37" s="11">
        <v>1</v>
      </c>
      <c r="F37" s="11">
        <v>0</v>
      </c>
      <c r="G37" s="11">
        <v>1</v>
      </c>
      <c r="H37" s="11">
        <v>1</v>
      </c>
      <c r="I37" s="11">
        <v>0</v>
      </c>
      <c r="J37" s="11">
        <v>1</v>
      </c>
      <c r="K37" s="11">
        <v>1</v>
      </c>
      <c r="L37">
        <f>3/8</f>
        <v>0.375</v>
      </c>
    </row>
    <row r="38" spans="1:12" x14ac:dyDescent="0.2">
      <c r="C38" t="s">
        <v>5</v>
      </c>
      <c r="D38" s="11">
        <v>0</v>
      </c>
      <c r="E38" s="11">
        <v>1</v>
      </c>
      <c r="F38" s="11">
        <v>0</v>
      </c>
      <c r="G38" s="11">
        <v>0</v>
      </c>
      <c r="H38" s="11">
        <v>0</v>
      </c>
      <c r="I38" s="11">
        <v>1</v>
      </c>
      <c r="J38" s="11">
        <v>1</v>
      </c>
      <c r="K38" s="11">
        <v>1</v>
      </c>
      <c r="L38">
        <f>2/8</f>
        <v>0.25</v>
      </c>
    </row>
    <row r="39" spans="1:12" x14ac:dyDescent="0.2">
      <c r="C39" t="s">
        <v>6</v>
      </c>
      <c r="D39" s="11">
        <v>1</v>
      </c>
      <c r="E39" s="11">
        <v>0</v>
      </c>
      <c r="F39" s="11">
        <v>1</v>
      </c>
      <c r="G39" s="11">
        <v>0</v>
      </c>
      <c r="H39" s="11">
        <v>0</v>
      </c>
      <c r="I39" s="11">
        <v>1</v>
      </c>
      <c r="J39" s="11">
        <v>0</v>
      </c>
      <c r="K39" s="11">
        <v>1</v>
      </c>
      <c r="L39">
        <f>2/8</f>
        <v>0.25</v>
      </c>
    </row>
    <row r="40" spans="1:12" x14ac:dyDescent="0.2">
      <c r="C40" t="s">
        <v>7</v>
      </c>
      <c r="D40" s="11">
        <v>1</v>
      </c>
      <c r="E40" s="11">
        <v>1</v>
      </c>
      <c r="F40" s="11">
        <v>1</v>
      </c>
      <c r="G40" s="11">
        <v>1</v>
      </c>
      <c r="H40" s="11">
        <v>0</v>
      </c>
      <c r="I40" s="11">
        <v>0</v>
      </c>
      <c r="J40" s="11">
        <v>1</v>
      </c>
      <c r="K40" s="11">
        <v>1</v>
      </c>
      <c r="L40">
        <f>4/8</f>
        <v>0.5</v>
      </c>
    </row>
    <row r="41" spans="1:12" x14ac:dyDescent="0.2">
      <c r="C41" t="s">
        <v>8</v>
      </c>
      <c r="D41" s="11">
        <v>0</v>
      </c>
      <c r="E41" s="11">
        <v>1</v>
      </c>
      <c r="F41" s="11">
        <v>0</v>
      </c>
      <c r="G41" s="11">
        <v>0</v>
      </c>
      <c r="H41" s="11">
        <v>0</v>
      </c>
      <c r="I41" s="11">
        <v>1</v>
      </c>
      <c r="J41" s="11">
        <v>1</v>
      </c>
      <c r="K41" s="11">
        <v>1</v>
      </c>
      <c r="L41">
        <f>2/8</f>
        <v>0.25</v>
      </c>
    </row>
    <row r="42" spans="1:12" x14ac:dyDescent="0.2">
      <c r="C42" t="s">
        <v>9</v>
      </c>
      <c r="D42" s="11">
        <v>0</v>
      </c>
      <c r="E42" s="11">
        <v>0</v>
      </c>
      <c r="F42" s="11">
        <v>1</v>
      </c>
      <c r="G42" s="11">
        <v>1</v>
      </c>
      <c r="H42" s="11">
        <v>1</v>
      </c>
      <c r="I42" s="11">
        <v>0</v>
      </c>
      <c r="J42" s="11">
        <v>0</v>
      </c>
      <c r="K42" s="11">
        <v>1</v>
      </c>
      <c r="L42">
        <f>2/8</f>
        <v>0.25</v>
      </c>
    </row>
    <row r="43" spans="1:12" x14ac:dyDescent="0.2">
      <c r="C43" t="s">
        <v>10</v>
      </c>
      <c r="D43" s="11">
        <v>0</v>
      </c>
      <c r="E43" s="11">
        <v>1</v>
      </c>
      <c r="F43" s="11">
        <v>0</v>
      </c>
      <c r="G43" s="11">
        <v>0</v>
      </c>
      <c r="H43" s="11">
        <v>0</v>
      </c>
      <c r="I43" s="11">
        <v>1</v>
      </c>
      <c r="J43" s="11">
        <v>1</v>
      </c>
      <c r="K43" s="11">
        <v>1</v>
      </c>
      <c r="L43">
        <f>2/8</f>
        <v>0.25</v>
      </c>
    </row>
    <row r="44" spans="1:12" ht="22" x14ac:dyDescent="0.3">
      <c r="A44" s="8"/>
      <c r="B44" s="8"/>
      <c r="C44" s="10" t="s">
        <v>11</v>
      </c>
      <c r="D44" s="11">
        <v>1</v>
      </c>
      <c r="E44" s="11">
        <v>1</v>
      </c>
      <c r="F44" s="11">
        <v>1</v>
      </c>
      <c r="G44" s="11">
        <v>0</v>
      </c>
      <c r="H44" s="11">
        <v>1</v>
      </c>
      <c r="I44" s="11">
        <v>0</v>
      </c>
      <c r="J44" s="11">
        <v>1</v>
      </c>
      <c r="K44" s="11">
        <v>0</v>
      </c>
    </row>
    <row r="50" spans="1:18" ht="22" x14ac:dyDescent="0.3">
      <c r="A50" s="10" t="s">
        <v>63</v>
      </c>
      <c r="B50" t="s">
        <v>64</v>
      </c>
    </row>
    <row r="51" spans="1:18" x14ac:dyDescent="0.2">
      <c r="C51" t="s">
        <v>0</v>
      </c>
      <c r="D51" t="s">
        <v>12</v>
      </c>
      <c r="E51" t="s">
        <v>13</v>
      </c>
      <c r="F51" t="s">
        <v>14</v>
      </c>
      <c r="G51" t="s">
        <v>15</v>
      </c>
      <c r="H51" t="s">
        <v>16</v>
      </c>
      <c r="I51" t="s">
        <v>17</v>
      </c>
      <c r="J51" t="s">
        <v>18</v>
      </c>
      <c r="K51" t="s">
        <v>19</v>
      </c>
      <c r="L51" t="s">
        <v>65</v>
      </c>
      <c r="M51" t="s">
        <v>66</v>
      </c>
      <c r="N51" t="s">
        <v>67</v>
      </c>
    </row>
    <row r="52" spans="1:18" ht="20" customHeight="1" x14ac:dyDescent="0.2">
      <c r="C52" t="s">
        <v>1</v>
      </c>
      <c r="D52">
        <v>0</v>
      </c>
      <c r="E52">
        <v>3</v>
      </c>
      <c r="F52">
        <v>4</v>
      </c>
      <c r="G52">
        <v>0</v>
      </c>
      <c r="H52">
        <v>0</v>
      </c>
      <c r="I52">
        <v>2</v>
      </c>
      <c r="J52">
        <v>4</v>
      </c>
      <c r="K52">
        <v>0</v>
      </c>
      <c r="L52">
        <f>COUNT(_xlfn.UNIQUE(D52:K52,TRUE))-1</f>
        <v>3</v>
      </c>
      <c r="M52">
        <v>2</v>
      </c>
      <c r="N52" s="3">
        <f>(2*M52)/(L52+$L$62)</f>
        <v>0.66666666666666663</v>
      </c>
      <c r="P52" s="30" t="s">
        <v>68</v>
      </c>
      <c r="Q52" s="30"/>
      <c r="R52" s="30"/>
    </row>
    <row r="53" spans="1:18" x14ac:dyDescent="0.2">
      <c r="C53" t="s">
        <v>2</v>
      </c>
      <c r="D53">
        <v>5</v>
      </c>
      <c r="E53">
        <v>5</v>
      </c>
      <c r="F53">
        <v>0</v>
      </c>
      <c r="G53">
        <v>0</v>
      </c>
      <c r="H53">
        <v>4</v>
      </c>
      <c r="I53">
        <v>0</v>
      </c>
      <c r="J53">
        <v>4</v>
      </c>
      <c r="K53">
        <v>3</v>
      </c>
      <c r="L53">
        <f t="shared" ref="L53:L62" si="3">COUNT(_xlfn.UNIQUE(D53:K53,TRUE))-1</f>
        <v>3</v>
      </c>
      <c r="M53">
        <v>1</v>
      </c>
      <c r="N53" s="3">
        <f t="shared" ref="N53:N61" si="4">(2*M53)/(L53+$L$62)</f>
        <v>0.33333333333333331</v>
      </c>
      <c r="P53" s="30"/>
      <c r="Q53" s="30"/>
      <c r="R53" s="30"/>
    </row>
    <row r="54" spans="1:18" x14ac:dyDescent="0.2">
      <c r="C54" t="s">
        <v>3</v>
      </c>
      <c r="D54">
        <v>3</v>
      </c>
      <c r="E54">
        <v>0</v>
      </c>
      <c r="F54">
        <v>4</v>
      </c>
      <c r="G54">
        <v>3</v>
      </c>
      <c r="H54">
        <v>4</v>
      </c>
      <c r="I54">
        <v>0</v>
      </c>
      <c r="J54">
        <v>0</v>
      </c>
      <c r="K54">
        <v>5</v>
      </c>
      <c r="L54">
        <f t="shared" si="3"/>
        <v>3</v>
      </c>
      <c r="M54">
        <v>1</v>
      </c>
      <c r="N54" s="3">
        <f t="shared" si="4"/>
        <v>0.33333333333333331</v>
      </c>
      <c r="P54" s="30"/>
      <c r="Q54" s="30"/>
      <c r="R54" s="30"/>
    </row>
    <row r="55" spans="1:18" x14ac:dyDescent="0.2">
      <c r="C55" t="s">
        <v>4</v>
      </c>
      <c r="D55">
        <v>0</v>
      </c>
      <c r="E55">
        <v>7</v>
      </c>
      <c r="F55">
        <v>0</v>
      </c>
      <c r="G55">
        <v>3</v>
      </c>
      <c r="H55">
        <v>2</v>
      </c>
      <c r="I55">
        <v>0</v>
      </c>
      <c r="J55">
        <v>4</v>
      </c>
      <c r="K55">
        <v>3</v>
      </c>
      <c r="L55">
        <f t="shared" si="3"/>
        <v>4</v>
      </c>
      <c r="M55">
        <v>2</v>
      </c>
      <c r="N55" s="3">
        <f t="shared" si="4"/>
        <v>0.5714285714285714</v>
      </c>
    </row>
    <row r="56" spans="1:18" x14ac:dyDescent="0.2">
      <c r="C56" t="s">
        <v>5</v>
      </c>
      <c r="D56">
        <v>0</v>
      </c>
      <c r="E56">
        <v>1</v>
      </c>
      <c r="F56">
        <v>0</v>
      </c>
      <c r="G56">
        <v>0</v>
      </c>
      <c r="H56">
        <v>0</v>
      </c>
      <c r="I56">
        <v>5</v>
      </c>
      <c r="J56">
        <v>4</v>
      </c>
      <c r="K56">
        <v>2</v>
      </c>
      <c r="L56">
        <f t="shared" si="3"/>
        <v>4</v>
      </c>
      <c r="M56">
        <v>1</v>
      </c>
      <c r="N56" s="3">
        <f t="shared" si="4"/>
        <v>0.2857142857142857</v>
      </c>
    </row>
    <row r="57" spans="1:18" x14ac:dyDescent="0.2">
      <c r="C57" t="s">
        <v>6</v>
      </c>
      <c r="D57">
        <v>2</v>
      </c>
      <c r="E57">
        <v>0</v>
      </c>
      <c r="F57">
        <v>2</v>
      </c>
      <c r="G57">
        <v>0</v>
      </c>
      <c r="H57">
        <v>0</v>
      </c>
      <c r="I57">
        <v>4</v>
      </c>
      <c r="J57">
        <v>0</v>
      </c>
      <c r="K57">
        <v>1</v>
      </c>
      <c r="L57">
        <f t="shared" si="3"/>
        <v>3</v>
      </c>
      <c r="M57">
        <v>2</v>
      </c>
      <c r="N57" s="3">
        <f t="shared" si="4"/>
        <v>0.66666666666666663</v>
      </c>
    </row>
    <row r="58" spans="1:18" x14ac:dyDescent="0.2">
      <c r="C58" t="s">
        <v>7</v>
      </c>
      <c r="D58">
        <v>3</v>
      </c>
      <c r="E58">
        <v>5</v>
      </c>
      <c r="F58">
        <v>3</v>
      </c>
      <c r="G58">
        <v>4</v>
      </c>
      <c r="H58">
        <v>0</v>
      </c>
      <c r="I58">
        <v>0</v>
      </c>
      <c r="J58">
        <v>4</v>
      </c>
      <c r="K58">
        <v>2</v>
      </c>
      <c r="L58">
        <f t="shared" si="3"/>
        <v>4</v>
      </c>
      <c r="M58">
        <v>2</v>
      </c>
      <c r="N58" s="3">
        <f t="shared" si="4"/>
        <v>0.5714285714285714</v>
      </c>
    </row>
    <row r="59" spans="1:18" x14ac:dyDescent="0.2">
      <c r="C59" t="s">
        <v>8</v>
      </c>
      <c r="D59">
        <v>0</v>
      </c>
      <c r="E59">
        <v>3</v>
      </c>
      <c r="F59">
        <v>0</v>
      </c>
      <c r="G59">
        <v>0</v>
      </c>
      <c r="H59">
        <v>0</v>
      </c>
      <c r="I59">
        <v>4</v>
      </c>
      <c r="J59">
        <v>4</v>
      </c>
      <c r="K59">
        <v>2</v>
      </c>
      <c r="L59">
        <f t="shared" si="3"/>
        <v>3</v>
      </c>
      <c r="M59">
        <v>2</v>
      </c>
      <c r="N59" s="3">
        <f t="shared" si="4"/>
        <v>0.66666666666666663</v>
      </c>
    </row>
    <row r="60" spans="1:18" x14ac:dyDescent="0.2">
      <c r="C60" t="s">
        <v>9</v>
      </c>
      <c r="D60">
        <v>0</v>
      </c>
      <c r="E60">
        <v>0</v>
      </c>
      <c r="F60">
        <v>3</v>
      </c>
      <c r="G60">
        <v>3</v>
      </c>
      <c r="H60">
        <v>3</v>
      </c>
      <c r="I60">
        <v>0</v>
      </c>
      <c r="J60">
        <v>0</v>
      </c>
      <c r="K60">
        <v>1</v>
      </c>
      <c r="L60">
        <f t="shared" si="3"/>
        <v>2</v>
      </c>
      <c r="M60">
        <v>2</v>
      </c>
      <c r="N60" s="3">
        <f t="shared" si="4"/>
        <v>0.8</v>
      </c>
    </row>
    <row r="61" spans="1:18" x14ac:dyDescent="0.2">
      <c r="C61" t="s">
        <v>10</v>
      </c>
      <c r="D61">
        <v>0</v>
      </c>
      <c r="E61">
        <v>5</v>
      </c>
      <c r="F61">
        <v>0</v>
      </c>
      <c r="G61">
        <v>0</v>
      </c>
      <c r="H61">
        <v>0</v>
      </c>
      <c r="I61">
        <v>4</v>
      </c>
      <c r="J61">
        <v>4</v>
      </c>
      <c r="K61">
        <v>2</v>
      </c>
      <c r="L61">
        <f t="shared" si="3"/>
        <v>3</v>
      </c>
      <c r="M61">
        <v>1</v>
      </c>
      <c r="N61" s="3">
        <f t="shared" si="4"/>
        <v>0.33333333333333331</v>
      </c>
    </row>
    <row r="62" spans="1:18" ht="19" x14ac:dyDescent="0.25">
      <c r="C62" s="8" t="s">
        <v>11</v>
      </c>
      <c r="D62" s="8">
        <v>2</v>
      </c>
      <c r="E62" s="8">
        <v>1</v>
      </c>
      <c r="F62" s="8">
        <v>1</v>
      </c>
      <c r="G62" s="8">
        <v>0</v>
      </c>
      <c r="H62" s="8">
        <v>2</v>
      </c>
      <c r="I62" s="8">
        <v>0</v>
      </c>
      <c r="J62" s="8">
        <v>3</v>
      </c>
      <c r="K62" s="8">
        <v>0</v>
      </c>
      <c r="L62">
        <f t="shared" si="3"/>
        <v>3</v>
      </c>
    </row>
    <row r="67" spans="1:26" ht="27" x14ac:dyDescent="0.35">
      <c r="A67" s="14" t="s">
        <v>58</v>
      </c>
      <c r="B67" s="14"/>
      <c r="I67" s="17" t="s">
        <v>20</v>
      </c>
      <c r="J67" s="17"/>
      <c r="K67" s="17"/>
      <c r="L67" s="17"/>
      <c r="M67" s="17"/>
      <c r="N67" s="17"/>
      <c r="O67" s="17"/>
      <c r="P67" s="17"/>
      <c r="Q67" s="17"/>
      <c r="R67" s="17"/>
    </row>
    <row r="68" spans="1:26" x14ac:dyDescent="0.2">
      <c r="N68" s="4"/>
    </row>
    <row r="70" spans="1:26" ht="24" x14ac:dyDescent="0.3">
      <c r="C70" s="18" t="s">
        <v>21</v>
      </c>
      <c r="D70" s="19"/>
      <c r="E70" s="19"/>
      <c r="F70" s="19"/>
      <c r="G70" s="19"/>
      <c r="H70" s="19"/>
      <c r="I70" s="19"/>
      <c r="J70" s="19"/>
      <c r="K70" s="19"/>
      <c r="M70" s="31"/>
      <c r="N70" s="15"/>
      <c r="O70" s="18" t="s">
        <v>59</v>
      </c>
      <c r="P70" s="19"/>
      <c r="Q70" s="19"/>
      <c r="R70" s="19"/>
      <c r="S70" s="19"/>
      <c r="T70" s="19"/>
      <c r="U70" s="19"/>
      <c r="V70" s="19"/>
      <c r="W70" s="19"/>
      <c r="X70" s="20"/>
    </row>
    <row r="72" spans="1:26" ht="19" x14ac:dyDescent="0.25">
      <c r="C72" s="12" t="s">
        <v>0</v>
      </c>
      <c r="D72" s="12" t="s">
        <v>12</v>
      </c>
      <c r="E72" s="12" t="s">
        <v>13</v>
      </c>
      <c r="F72" s="12" t="s">
        <v>14</v>
      </c>
      <c r="G72" s="12" t="s">
        <v>15</v>
      </c>
      <c r="H72" s="12" t="s">
        <v>16</v>
      </c>
      <c r="I72" s="12" t="s">
        <v>17</v>
      </c>
      <c r="J72" s="12" t="s">
        <v>18</v>
      </c>
      <c r="K72" s="12" t="s">
        <v>19</v>
      </c>
      <c r="O72" s="12" t="s">
        <v>0</v>
      </c>
      <c r="P72" s="12" t="s">
        <v>12</v>
      </c>
      <c r="Q72" s="12" t="s">
        <v>13</v>
      </c>
      <c r="R72" s="12" t="s">
        <v>14</v>
      </c>
      <c r="S72" s="12" t="s">
        <v>15</v>
      </c>
      <c r="T72" s="12" t="s">
        <v>16</v>
      </c>
      <c r="U72" s="12" t="s">
        <v>17</v>
      </c>
      <c r="V72" s="12" t="s">
        <v>18</v>
      </c>
      <c r="W72" s="12" t="s">
        <v>19</v>
      </c>
      <c r="Y72" s="1" t="s">
        <v>51</v>
      </c>
      <c r="Z72" s="1" t="s">
        <v>50</v>
      </c>
    </row>
    <row r="73" spans="1:26" ht="19" x14ac:dyDescent="0.25">
      <c r="C73" s="12" t="s">
        <v>1</v>
      </c>
      <c r="D73" s="12">
        <v>0</v>
      </c>
      <c r="E73" s="12">
        <v>3</v>
      </c>
      <c r="F73" s="12">
        <v>4</v>
      </c>
      <c r="G73" s="12">
        <v>0</v>
      </c>
      <c r="H73" s="12">
        <v>0</v>
      </c>
      <c r="I73" s="12">
        <v>2</v>
      </c>
      <c r="J73" s="12">
        <v>4</v>
      </c>
      <c r="K73" s="12">
        <v>0</v>
      </c>
      <c r="O73" s="12" t="s">
        <v>1</v>
      </c>
      <c r="P73" s="16">
        <f>D73*D$86</f>
        <v>0</v>
      </c>
      <c r="Q73" s="16">
        <f t="shared" ref="Q73:W83" si="5">E73*E$86</f>
        <v>0.29073003902416927</v>
      </c>
      <c r="R73" s="16">
        <f t="shared" si="5"/>
        <v>0.88739499846542558</v>
      </c>
      <c r="S73" s="16">
        <f t="shared" si="5"/>
        <v>0</v>
      </c>
      <c r="T73" s="16">
        <f t="shared" si="5"/>
        <v>0</v>
      </c>
      <c r="U73" s="16">
        <f t="shared" si="5"/>
        <v>0.6020599913279624</v>
      </c>
      <c r="V73" s="16">
        <f t="shared" si="5"/>
        <v>0.38764005203222568</v>
      </c>
      <c r="W73" s="16">
        <f t="shared" si="5"/>
        <v>0</v>
      </c>
      <c r="Y73">
        <f>(P73*$P$83)+(Q73*$Q$83)+(R73*$R$83)+(S73*$S$83)+(T73*$T$83)+(U73*$U$83)+(V73*$V$83)+(W73*$W$83)</f>
        <v>0.33774073014368811</v>
      </c>
      <c r="Z73" s="6">
        <f>Y73/(SQRT(P73^2+Q73^2+R73^2+S73^2+T73^2+U73^2+V73^2+W73^2)+SQRT(P$83^2+Q$83^2+R$83^2+S$83^2+T$83^2+U$83^2+V$83^2+W$83^2))</f>
        <v>0.16018373771982755</v>
      </c>
    </row>
    <row r="74" spans="1:26" ht="19" x14ac:dyDescent="0.25">
      <c r="C74" s="12" t="s">
        <v>2</v>
      </c>
      <c r="D74" s="12">
        <v>5</v>
      </c>
      <c r="E74" s="12">
        <v>5</v>
      </c>
      <c r="F74" s="12">
        <v>0</v>
      </c>
      <c r="G74" s="12">
        <v>0</v>
      </c>
      <c r="H74" s="12">
        <v>4</v>
      </c>
      <c r="I74" s="12">
        <v>0</v>
      </c>
      <c r="J74" s="12">
        <v>4</v>
      </c>
      <c r="K74" s="12">
        <v>3</v>
      </c>
      <c r="O74" s="12" t="s">
        <v>2</v>
      </c>
      <c r="P74" s="16">
        <f>D74*D$86</f>
        <v>1.505149978319906</v>
      </c>
      <c r="Q74" s="16">
        <f t="shared" si="5"/>
        <v>0.48455006504028209</v>
      </c>
      <c r="R74" s="16">
        <f t="shared" si="5"/>
        <v>0</v>
      </c>
      <c r="S74" s="16">
        <f t="shared" si="5"/>
        <v>0</v>
      </c>
      <c r="T74" s="16">
        <f t="shared" si="5"/>
        <v>1.2041199826559248</v>
      </c>
      <c r="U74" s="16">
        <f t="shared" si="5"/>
        <v>0</v>
      </c>
      <c r="V74" s="16">
        <f t="shared" si="5"/>
        <v>0.38764005203222568</v>
      </c>
      <c r="W74" s="16">
        <f>K74*K$86</f>
        <v>0.13727247168202544</v>
      </c>
      <c r="Y74">
        <f t="shared" ref="Y74:Y81" si="6">(P74*$P$83)+(Q74*$Q$83)+(R74*$R$83)+(S74*$S$83)+(T74*$T$83)+(U74*$U$83)+(V74*$V$83)+(W74*$W$83)</f>
        <v>1.7907994097709858</v>
      </c>
      <c r="Z74" s="6">
        <f>Y74/(SQRT(P74^2+Q74^2+R74^2+S74^2+T74^2+U74^2+V74^2+W74^2)+SQRT(P$83^2+Q$83^2+R$83^2+S$83^2+T$83^2+U$83^2+V$83^2+W$83^2))</f>
        <v>0.60473189389773818</v>
      </c>
    </row>
    <row r="75" spans="1:26" ht="19" x14ac:dyDescent="0.25">
      <c r="C75" s="12" t="s">
        <v>3</v>
      </c>
      <c r="D75" s="12">
        <v>3</v>
      </c>
      <c r="E75" s="12">
        <v>0</v>
      </c>
      <c r="F75" s="12">
        <v>4</v>
      </c>
      <c r="G75" s="12">
        <v>3</v>
      </c>
      <c r="H75" s="12">
        <v>4</v>
      </c>
      <c r="I75" s="12">
        <v>0</v>
      </c>
      <c r="J75" s="12">
        <v>0</v>
      </c>
      <c r="K75" s="12">
        <v>5</v>
      </c>
      <c r="O75" s="12" t="s">
        <v>3</v>
      </c>
      <c r="P75" s="16">
        <f t="shared" ref="P75:P82" si="7">D75*D$86</f>
        <v>0.90308998699194354</v>
      </c>
      <c r="Q75" s="16">
        <f t="shared" si="5"/>
        <v>0</v>
      </c>
      <c r="R75" s="16">
        <f t="shared" si="5"/>
        <v>0.88739499846542558</v>
      </c>
      <c r="S75" s="16">
        <f t="shared" si="5"/>
        <v>1.1938200260161129</v>
      </c>
      <c r="T75" s="16">
        <f t="shared" si="5"/>
        <v>1.2041199826559248</v>
      </c>
      <c r="U75" s="16">
        <f t="shared" si="5"/>
        <v>0</v>
      </c>
      <c r="V75" s="16">
        <f t="shared" si="5"/>
        <v>0</v>
      </c>
      <c r="W75" s="16">
        <f t="shared" si="5"/>
        <v>0.2287874528033757</v>
      </c>
      <c r="Y75">
        <f t="shared" si="6"/>
        <v>1.4655342868777548</v>
      </c>
      <c r="Z75" s="6">
        <f t="shared" ref="Z74:Z81" si="8">Y75/(SQRT(P75^2+Q75^2+R75^2+S75^2+T75^2+U75^2+V75^2+W75^2)+SQRT(P$83^2+Q$83^2+R$83^2+S$83^2+T$83^2+U$83^2+V$83^2+W$83^2))</f>
        <v>0.47890038385595213</v>
      </c>
    </row>
    <row r="76" spans="1:26" ht="19" x14ac:dyDescent="0.25">
      <c r="C76" s="12" t="s">
        <v>4</v>
      </c>
      <c r="D76" s="12">
        <v>0</v>
      </c>
      <c r="E76" s="12">
        <v>7</v>
      </c>
      <c r="F76" s="12">
        <v>0</v>
      </c>
      <c r="G76" s="12">
        <v>3</v>
      </c>
      <c r="H76" s="12">
        <v>2</v>
      </c>
      <c r="I76" s="12">
        <v>0</v>
      </c>
      <c r="J76" s="12">
        <v>4</v>
      </c>
      <c r="K76" s="12">
        <v>3</v>
      </c>
      <c r="O76" s="12" t="s">
        <v>4</v>
      </c>
      <c r="P76" s="16">
        <f t="shared" si="7"/>
        <v>0</v>
      </c>
      <c r="Q76" s="16">
        <f t="shared" si="5"/>
        <v>0.6783700910563949</v>
      </c>
      <c r="R76" s="16">
        <f t="shared" si="5"/>
        <v>0</v>
      </c>
      <c r="S76" s="16">
        <f t="shared" si="5"/>
        <v>1.1938200260161129</v>
      </c>
      <c r="T76" s="16">
        <f t="shared" si="5"/>
        <v>0.6020599913279624</v>
      </c>
      <c r="U76" s="16">
        <f t="shared" si="5"/>
        <v>0</v>
      </c>
      <c r="V76" s="16">
        <f t="shared" si="5"/>
        <v>0.38764005203222568</v>
      </c>
      <c r="W76" s="16">
        <f t="shared" si="5"/>
        <v>0.13727247168202544</v>
      </c>
      <c r="Y76">
        <f t="shared" si="6"/>
        <v>0.54091569496103786</v>
      </c>
      <c r="Z76" s="6">
        <f t="shared" si="8"/>
        <v>0.21755205018925552</v>
      </c>
    </row>
    <row r="77" spans="1:26" ht="19" x14ac:dyDescent="0.25">
      <c r="C77" s="12" t="s">
        <v>5</v>
      </c>
      <c r="D77" s="12">
        <v>0</v>
      </c>
      <c r="E77" s="12">
        <v>1</v>
      </c>
      <c r="F77" s="12">
        <v>0</v>
      </c>
      <c r="G77" s="12">
        <v>0</v>
      </c>
      <c r="H77" s="12">
        <v>0</v>
      </c>
      <c r="I77" s="12">
        <v>5</v>
      </c>
      <c r="J77" s="12">
        <v>4</v>
      </c>
      <c r="K77" s="12">
        <v>2</v>
      </c>
      <c r="O77" s="12" t="s">
        <v>5</v>
      </c>
      <c r="P77" s="16">
        <f t="shared" si="7"/>
        <v>0</v>
      </c>
      <c r="Q77" s="16">
        <f t="shared" si="5"/>
        <v>9.691001300805642E-2</v>
      </c>
      <c r="R77" s="16">
        <f t="shared" si="5"/>
        <v>0</v>
      </c>
      <c r="S77" s="16">
        <f t="shared" si="5"/>
        <v>0</v>
      </c>
      <c r="T77" s="16">
        <f t="shared" si="5"/>
        <v>0</v>
      </c>
      <c r="U77" s="16">
        <f t="shared" si="5"/>
        <v>1.505149978319906</v>
      </c>
      <c r="V77" s="16">
        <f t="shared" si="5"/>
        <v>0.38764005203222568</v>
      </c>
      <c r="W77" s="16">
        <f t="shared" si="5"/>
        <v>9.1514981121350286E-2</v>
      </c>
      <c r="Y77">
        <f t="shared" si="6"/>
        <v>0.12209015807588165</v>
      </c>
      <c r="Z77" s="6">
        <f t="shared" si="8"/>
        <v>4.8999109574460985E-2</v>
      </c>
    </row>
    <row r="78" spans="1:26" ht="19" x14ac:dyDescent="0.25">
      <c r="C78" s="12" t="s">
        <v>6</v>
      </c>
      <c r="D78" s="12">
        <v>2</v>
      </c>
      <c r="E78" s="12">
        <v>0</v>
      </c>
      <c r="F78" s="12">
        <v>2</v>
      </c>
      <c r="G78" s="12">
        <v>0</v>
      </c>
      <c r="H78" s="12">
        <v>0</v>
      </c>
      <c r="I78" s="12">
        <v>4</v>
      </c>
      <c r="J78" s="12">
        <v>0</v>
      </c>
      <c r="K78" s="12">
        <v>1</v>
      </c>
      <c r="O78" s="12" t="s">
        <v>6</v>
      </c>
      <c r="P78" s="16">
        <f t="shared" si="7"/>
        <v>0.6020599913279624</v>
      </c>
      <c r="Q78" s="16">
        <f t="shared" si="5"/>
        <v>0</v>
      </c>
      <c r="R78" s="16">
        <f t="shared" si="5"/>
        <v>0.44369749923271279</v>
      </c>
      <c r="S78" s="16">
        <f t="shared" si="5"/>
        <v>0</v>
      </c>
      <c r="T78" s="16">
        <f t="shared" si="5"/>
        <v>0</v>
      </c>
      <c r="U78" s="16">
        <f t="shared" si="5"/>
        <v>1.2041199826559248</v>
      </c>
      <c r="V78" s="16">
        <f t="shared" si="5"/>
        <v>0</v>
      </c>
      <c r="W78" s="16">
        <f t="shared" si="5"/>
        <v>4.5757490560675143E-2</v>
      </c>
      <c r="Y78">
        <f t="shared" si="6"/>
        <v>0.46090996857050776</v>
      </c>
      <c r="Z78" s="6">
        <f t="shared" si="8"/>
        <v>0.19613784927953348</v>
      </c>
    </row>
    <row r="79" spans="1:26" ht="19" x14ac:dyDescent="0.25">
      <c r="C79" s="12" t="s">
        <v>7</v>
      </c>
      <c r="D79" s="12">
        <v>3</v>
      </c>
      <c r="E79" s="12">
        <v>5</v>
      </c>
      <c r="F79" s="12">
        <v>3</v>
      </c>
      <c r="G79" s="12">
        <v>4</v>
      </c>
      <c r="H79" s="12">
        <v>0</v>
      </c>
      <c r="I79" s="12">
        <v>0</v>
      </c>
      <c r="J79" s="12">
        <v>4</v>
      </c>
      <c r="K79" s="12">
        <v>2</v>
      </c>
      <c r="O79" s="12" t="s">
        <v>7</v>
      </c>
      <c r="P79" s="16">
        <f t="shared" si="7"/>
        <v>0.90308998699194354</v>
      </c>
      <c r="Q79" s="16">
        <f t="shared" si="5"/>
        <v>0.48455006504028209</v>
      </c>
      <c r="R79" s="16">
        <f t="shared" si="5"/>
        <v>0.66554624884906921</v>
      </c>
      <c r="S79" s="16">
        <f t="shared" si="5"/>
        <v>1.5917600346881504</v>
      </c>
      <c r="T79" s="16">
        <f t="shared" si="5"/>
        <v>0</v>
      </c>
      <c r="U79" s="16">
        <f t="shared" si="5"/>
        <v>0</v>
      </c>
      <c r="V79" s="16">
        <f t="shared" si="5"/>
        <v>0.38764005203222568</v>
      </c>
      <c r="W79" s="16">
        <f t="shared" si="5"/>
        <v>9.1514981121350286E-2</v>
      </c>
      <c r="Y79">
        <f t="shared" si="6"/>
        <v>0.85102131341652976</v>
      </c>
      <c r="Z79" s="6">
        <f t="shared" si="8"/>
        <v>0.28580806295168126</v>
      </c>
    </row>
    <row r="80" spans="1:26" ht="19" x14ac:dyDescent="0.25">
      <c r="C80" s="12" t="s">
        <v>8</v>
      </c>
      <c r="D80" s="12">
        <v>0</v>
      </c>
      <c r="E80" s="12">
        <v>3</v>
      </c>
      <c r="F80" s="12">
        <v>0</v>
      </c>
      <c r="G80" s="12">
        <v>0</v>
      </c>
      <c r="H80" s="12">
        <v>0</v>
      </c>
      <c r="I80" s="12">
        <v>4</v>
      </c>
      <c r="J80" s="12">
        <v>4</v>
      </c>
      <c r="K80" s="12">
        <v>2</v>
      </c>
      <c r="O80" s="12" t="s">
        <v>8</v>
      </c>
      <c r="P80" s="16">
        <f t="shared" si="7"/>
        <v>0</v>
      </c>
      <c r="Q80" s="16">
        <f t="shared" si="5"/>
        <v>0.29073003902416927</v>
      </c>
      <c r="R80" s="16">
        <f t="shared" si="5"/>
        <v>0</v>
      </c>
      <c r="S80" s="16">
        <f t="shared" si="5"/>
        <v>0</v>
      </c>
      <c r="T80" s="16">
        <f t="shared" si="5"/>
        <v>0</v>
      </c>
      <c r="U80" s="16">
        <f t="shared" si="5"/>
        <v>1.2041199826559248</v>
      </c>
      <c r="V80" s="16">
        <f t="shared" si="5"/>
        <v>0.38764005203222568</v>
      </c>
      <c r="W80" s="16">
        <f t="shared" si="5"/>
        <v>9.1514981121350286E-2</v>
      </c>
      <c r="Y80">
        <f t="shared" si="6"/>
        <v>0.14087325931832498</v>
      </c>
      <c r="Z80" s="6">
        <f t="shared" si="8"/>
        <v>6.3090090326001366E-2</v>
      </c>
    </row>
    <row r="81" spans="2:26" ht="19" x14ac:dyDescent="0.25">
      <c r="C81" s="12" t="s">
        <v>9</v>
      </c>
      <c r="D81" s="12">
        <v>0</v>
      </c>
      <c r="E81" s="12">
        <v>0</v>
      </c>
      <c r="F81" s="12">
        <v>3</v>
      </c>
      <c r="G81" s="12">
        <v>3</v>
      </c>
      <c r="H81" s="12">
        <v>3</v>
      </c>
      <c r="I81" s="12">
        <v>0</v>
      </c>
      <c r="J81" s="12">
        <v>0</v>
      </c>
      <c r="K81" s="12">
        <v>1</v>
      </c>
      <c r="O81" s="12" t="s">
        <v>9</v>
      </c>
      <c r="P81" s="16">
        <f t="shared" si="7"/>
        <v>0</v>
      </c>
      <c r="Q81" s="16">
        <f t="shared" si="5"/>
        <v>0</v>
      </c>
      <c r="R81" s="16">
        <f t="shared" si="5"/>
        <v>0.66554624884906921</v>
      </c>
      <c r="S81" s="16">
        <f t="shared" si="5"/>
        <v>1.1938200260161129</v>
      </c>
      <c r="T81" s="16">
        <f t="shared" si="5"/>
        <v>0.90308998699194354</v>
      </c>
      <c r="U81" s="16">
        <f t="shared" si="5"/>
        <v>0</v>
      </c>
      <c r="V81" s="16">
        <f t="shared" si="5"/>
        <v>0</v>
      </c>
      <c r="W81" s="16">
        <f t="shared" si="5"/>
        <v>4.5757490560675143E-2</v>
      </c>
      <c r="Y81">
        <f t="shared" si="6"/>
        <v>0.69136495285576149</v>
      </c>
      <c r="Z81" s="6">
        <f t="shared" si="8"/>
        <v>0.26895511253849402</v>
      </c>
    </row>
    <row r="82" spans="2:26" ht="19" x14ac:dyDescent="0.25">
      <c r="C82" s="12" t="s">
        <v>10</v>
      </c>
      <c r="D82" s="12">
        <v>0</v>
      </c>
      <c r="E82" s="12">
        <v>5</v>
      </c>
      <c r="F82" s="12">
        <v>0</v>
      </c>
      <c r="G82" s="12">
        <v>0</v>
      </c>
      <c r="H82" s="12">
        <v>0</v>
      </c>
      <c r="I82" s="12">
        <v>4</v>
      </c>
      <c r="J82" s="12">
        <v>4</v>
      </c>
      <c r="K82" s="12">
        <v>2</v>
      </c>
      <c r="O82" s="12" t="s">
        <v>10</v>
      </c>
      <c r="P82" s="16">
        <f t="shared" si="7"/>
        <v>0</v>
      </c>
      <c r="Q82" s="16">
        <f t="shared" si="5"/>
        <v>0.48455006504028209</v>
      </c>
      <c r="R82" s="16">
        <f t="shared" si="5"/>
        <v>0</v>
      </c>
      <c r="S82" s="16">
        <f t="shared" si="5"/>
        <v>0</v>
      </c>
      <c r="T82" s="16">
        <f t="shared" si="5"/>
        <v>0</v>
      </c>
      <c r="U82" s="16">
        <f t="shared" si="5"/>
        <v>1.2041199826559248</v>
      </c>
      <c r="V82" s="16">
        <f t="shared" si="5"/>
        <v>0.38764005203222568</v>
      </c>
      <c r="W82" s="16">
        <f t="shared" si="5"/>
        <v>9.1514981121350286E-2</v>
      </c>
      <c r="Y82">
        <f>(P82*$P$83)+(Q82*$Q$83)+(R82*$R$83)+(S82*$S$83)+(T82*$T$83)+(U82*$U$83)+(V82*$V$83)+(W82*$W$83)</f>
        <v>0.15965636056076832</v>
      </c>
      <c r="Z82" s="6">
        <f>Y82/(SQRT(P82^2+Q82^2+R82^2+S82^2+T82^2+U82^2+V82^2+W82^2)+SQRT(P$83^2+Q$83^2+R$83^2+S$83^2+T$83^2+U$83^2+V$83^2+W$83^2))</f>
        <v>6.9737057507977415E-2</v>
      </c>
    </row>
    <row r="83" spans="2:26" ht="19" x14ac:dyDescent="0.25">
      <c r="C83" s="8" t="s">
        <v>11</v>
      </c>
      <c r="D83" s="12">
        <v>2</v>
      </c>
      <c r="E83" s="12">
        <v>1</v>
      </c>
      <c r="F83" s="12">
        <v>1</v>
      </c>
      <c r="G83" s="12">
        <v>0</v>
      </c>
      <c r="H83" s="12">
        <v>2</v>
      </c>
      <c r="I83" s="12">
        <v>0</v>
      </c>
      <c r="J83" s="12">
        <v>3</v>
      </c>
      <c r="K83" s="12">
        <v>0</v>
      </c>
      <c r="O83" s="8" t="s">
        <v>11</v>
      </c>
      <c r="P83" s="16">
        <f>D83*D$86</f>
        <v>0.6020599913279624</v>
      </c>
      <c r="Q83" s="16">
        <f t="shared" si="5"/>
        <v>9.691001300805642E-2</v>
      </c>
      <c r="R83" s="16">
        <f t="shared" si="5"/>
        <v>0.22184874961635639</v>
      </c>
      <c r="S83" s="16">
        <f t="shared" si="5"/>
        <v>0</v>
      </c>
      <c r="T83" s="16">
        <f t="shared" si="5"/>
        <v>0.6020599913279624</v>
      </c>
      <c r="U83" s="16">
        <f t="shared" si="5"/>
        <v>0</v>
      </c>
      <c r="V83" s="16">
        <f t="shared" si="5"/>
        <v>0.29073003902416927</v>
      </c>
      <c r="W83" s="16">
        <f>K83*K$86</f>
        <v>0</v>
      </c>
    </row>
    <row r="84" spans="2:26" ht="19" x14ac:dyDescent="0.25">
      <c r="C84" s="12"/>
      <c r="D84" s="12"/>
      <c r="E84" s="12"/>
      <c r="F84" s="12"/>
      <c r="G84" s="12"/>
      <c r="H84" s="12"/>
      <c r="I84" s="12"/>
      <c r="J84" s="12"/>
      <c r="K84" s="12"/>
    </row>
    <row r="85" spans="2:26" ht="19" x14ac:dyDescent="0.25">
      <c r="C85" s="12" t="s">
        <v>57</v>
      </c>
      <c r="D85" s="12">
        <f>COUNTIF(D73:D83,"&lt;&gt;0")</f>
        <v>5</v>
      </c>
      <c r="E85" s="12">
        <f t="shared" ref="E85:K85" si="9">COUNTIF(E73:E83,"&lt;&gt;0")</f>
        <v>8</v>
      </c>
      <c r="F85" s="12">
        <f t="shared" si="9"/>
        <v>6</v>
      </c>
      <c r="G85" s="12">
        <f t="shared" si="9"/>
        <v>4</v>
      </c>
      <c r="H85" s="12">
        <f t="shared" si="9"/>
        <v>5</v>
      </c>
      <c r="I85" s="12">
        <f t="shared" si="9"/>
        <v>5</v>
      </c>
      <c r="J85" s="12">
        <f t="shared" si="9"/>
        <v>8</v>
      </c>
      <c r="K85" s="12">
        <f t="shared" si="9"/>
        <v>9</v>
      </c>
    </row>
    <row r="86" spans="2:26" ht="19" x14ac:dyDescent="0.25">
      <c r="C86" s="12" t="s">
        <v>48</v>
      </c>
      <c r="D86" s="13">
        <f>LOG10(COUNT(D73:D82)/(D85))</f>
        <v>0.3010299956639812</v>
      </c>
      <c r="E86" s="13">
        <f t="shared" ref="E86:K86" si="10">LOG10(COUNT(E73:E82)/(E85))</f>
        <v>9.691001300805642E-2</v>
      </c>
      <c r="F86" s="13">
        <f t="shared" si="10"/>
        <v>0.22184874961635639</v>
      </c>
      <c r="G86" s="13">
        <f t="shared" si="10"/>
        <v>0.3979400086720376</v>
      </c>
      <c r="H86" s="13">
        <f t="shared" si="10"/>
        <v>0.3010299956639812</v>
      </c>
      <c r="I86" s="13">
        <f t="shared" si="10"/>
        <v>0.3010299956639812</v>
      </c>
      <c r="J86" s="13">
        <f t="shared" si="10"/>
        <v>9.691001300805642E-2</v>
      </c>
      <c r="K86" s="13">
        <f t="shared" si="10"/>
        <v>4.5757490560675143E-2</v>
      </c>
    </row>
    <row r="92" spans="2:26" ht="22" x14ac:dyDescent="0.3">
      <c r="E92" s="29" t="s">
        <v>77</v>
      </c>
    </row>
    <row r="94" spans="2:26" ht="22" customHeight="1" x14ac:dyDescent="0.3">
      <c r="E94" s="39" t="s">
        <v>78</v>
      </c>
      <c r="F94" s="39"/>
      <c r="G94" s="39"/>
      <c r="K94" s="36"/>
      <c r="L94" s="40" t="s">
        <v>80</v>
      </c>
      <c r="M94" s="37"/>
      <c r="N94" s="37"/>
      <c r="O94" s="33"/>
      <c r="P94" s="33"/>
      <c r="Q94" s="33"/>
      <c r="R94" s="33"/>
      <c r="S94" s="32"/>
    </row>
    <row r="95" spans="2:26" x14ac:dyDescent="0.2">
      <c r="B95" t="s">
        <v>0</v>
      </c>
      <c r="C95" t="s">
        <v>11</v>
      </c>
      <c r="D95" t="s">
        <v>79</v>
      </c>
      <c r="K95" s="28" t="s">
        <v>1</v>
      </c>
      <c r="L95" s="38" t="s">
        <v>81</v>
      </c>
      <c r="Q95" s="34"/>
    </row>
    <row r="96" spans="2:26" ht="34" x14ac:dyDescent="0.2">
      <c r="C96" t="s">
        <v>73</v>
      </c>
      <c r="D96" s="41" t="s">
        <v>82</v>
      </c>
      <c r="E96" t="s">
        <v>74</v>
      </c>
      <c r="F96" t="s">
        <v>75</v>
      </c>
      <c r="G96" t="s">
        <v>76</v>
      </c>
      <c r="H96" t="s">
        <v>53</v>
      </c>
      <c r="K96" t="s">
        <v>73</v>
      </c>
      <c r="L96" t="s">
        <v>83</v>
      </c>
      <c r="M96" t="s">
        <v>76</v>
      </c>
      <c r="N96" t="s">
        <v>85</v>
      </c>
      <c r="O96" t="s">
        <v>86</v>
      </c>
      <c r="Q96" s="34"/>
    </row>
    <row r="97" spans="2:18" x14ac:dyDescent="0.2">
      <c r="B97" t="s">
        <v>69</v>
      </c>
      <c r="C97">
        <v>1</v>
      </c>
      <c r="D97">
        <f>1/SQRT(C$97^2+C$98^2+C$99^2+C$100^2)</f>
        <v>0.5</v>
      </c>
      <c r="E97">
        <v>18165</v>
      </c>
      <c r="F97" s="4">
        <v>1.65</v>
      </c>
      <c r="G97" s="3">
        <f>F97*D97</f>
        <v>0.82499999999999996</v>
      </c>
      <c r="H97">
        <f>G97/SQRT((G$97^2+G$98^2+G$99^2+G$100^2))</f>
        <v>0.7493372122815255</v>
      </c>
      <c r="K97">
        <v>27</v>
      </c>
      <c r="L97" s="4">
        <f>LOG10(K97)+1</f>
        <v>2.4313637641589874</v>
      </c>
      <c r="M97" s="4">
        <f>F97*L97</f>
        <v>4.0117502108623286</v>
      </c>
      <c r="N97" s="3">
        <f>M97/SQRT((M$97^2+M$98^2+M$99^2+M$100^2))</f>
        <v>0.88631741597756974</v>
      </c>
      <c r="O97" s="4">
        <f>N97*H97</f>
        <v>0.66415062168519734</v>
      </c>
      <c r="Q97" s="34"/>
    </row>
    <row r="98" spans="2:18" x14ac:dyDescent="0.2">
      <c r="B98" t="s">
        <v>70</v>
      </c>
      <c r="C98">
        <v>1</v>
      </c>
      <c r="D98">
        <f t="shared" ref="D98:D100" si="11">1/SQRT(C$97^2+C$98^2+C$99^2+C$100^2)</f>
        <v>0.5</v>
      </c>
      <c r="E98">
        <v>6723</v>
      </c>
      <c r="F98" s="4">
        <f>LOG10(D103/E$98)</f>
        <v>1.1482581860843752</v>
      </c>
      <c r="G98" s="3">
        <f t="shared" ref="G98:G100" si="12">F98*D98</f>
        <v>0.57412909304218762</v>
      </c>
      <c r="H98">
        <f t="shared" ref="H98:H100" si="13">G98/SQRT((G$97^2+G$98^2+G$99^2+G$100^2))</f>
        <v>0.52147429584236782</v>
      </c>
      <c r="K98">
        <v>3</v>
      </c>
      <c r="L98" s="4">
        <f t="shared" ref="L98:L100" si="14">LOG10(K98)+1</f>
        <v>1.4771212547196624</v>
      </c>
      <c r="M98" s="4">
        <f>F98*L98</f>
        <v>1.6961165725710758</v>
      </c>
      <c r="N98" s="3">
        <f>M98/SQRT((M$97^2+M$98^2+M$99^2+M$100^2))</f>
        <v>0.374723643991482</v>
      </c>
      <c r="O98" s="4">
        <f t="shared" ref="O98:O100" si="15">N98*H98</f>
        <v>0.19540874838594421</v>
      </c>
      <c r="Q98" s="35"/>
    </row>
    <row r="99" spans="2:18" x14ac:dyDescent="0.2">
      <c r="B99" t="s">
        <v>71</v>
      </c>
      <c r="C99">
        <v>1</v>
      </c>
      <c r="D99">
        <f t="shared" si="11"/>
        <v>0.5</v>
      </c>
      <c r="E99">
        <v>19241</v>
      </c>
      <c r="F99" s="4">
        <f>LOG10(D103/E99)</f>
        <v>0.69159365774561798</v>
      </c>
      <c r="G99" s="3">
        <f t="shared" si="12"/>
        <v>0.34579682887280899</v>
      </c>
      <c r="H99">
        <f t="shared" si="13"/>
        <v>0.31408294759193023</v>
      </c>
      <c r="K99">
        <v>0</v>
      </c>
      <c r="L99" s="4">
        <v>0</v>
      </c>
      <c r="M99" s="4">
        <f t="shared" ref="M98:M100" si="16">F99*L99</f>
        <v>0</v>
      </c>
      <c r="N99" s="3">
        <f t="shared" ref="N98:N100" si="17">M99/SQRT((M$97^2+M$98^2+M$99^2+M$100^2))</f>
        <v>0</v>
      </c>
      <c r="O99" s="4">
        <f t="shared" si="15"/>
        <v>0</v>
      </c>
      <c r="Q99" s="35"/>
    </row>
    <row r="100" spans="2:18" x14ac:dyDescent="0.2">
      <c r="B100" t="s">
        <v>72</v>
      </c>
      <c r="C100">
        <v>1</v>
      </c>
      <c r="D100">
        <f t="shared" si="11"/>
        <v>0.5</v>
      </c>
      <c r="E100">
        <v>25235</v>
      </c>
      <c r="F100" s="4">
        <f>LOG10(D103/E100)</f>
        <v>0.57381798826939434</v>
      </c>
      <c r="G100" s="3">
        <f t="shared" si="12"/>
        <v>0.28690899413469717</v>
      </c>
      <c r="H100">
        <f t="shared" si="13"/>
        <v>0.26059586162835219</v>
      </c>
      <c r="K100">
        <v>14</v>
      </c>
      <c r="L100" s="4">
        <f t="shared" si="14"/>
        <v>2.1461280356782382</v>
      </c>
      <c r="M100" s="4">
        <f t="shared" si="16"/>
        <v>1.2314868720014336</v>
      </c>
      <c r="N100" s="3">
        <f>M100/SQRT((M$97^2+M$98^2+M$99^2+M$100^2))</f>
        <v>0.27207283724875647</v>
      </c>
      <c r="O100" s="4">
        <f t="shared" si="15"/>
        <v>7.0901055448510122E-2</v>
      </c>
      <c r="Q100" s="35"/>
    </row>
    <row r="101" spans="2:18" x14ac:dyDescent="0.2">
      <c r="M101" s="4"/>
      <c r="N101" s="3"/>
      <c r="P101" t="s">
        <v>87</v>
      </c>
      <c r="Q101" s="35">
        <f>O97+O98+O99+O100</f>
        <v>0.93046042551965169</v>
      </c>
      <c r="R101" s="35"/>
    </row>
    <row r="102" spans="2:18" x14ac:dyDescent="0.2">
      <c r="L102" s="35"/>
      <c r="M102" s="35"/>
      <c r="N102" s="42"/>
      <c r="O102" s="34"/>
      <c r="P102" s="35"/>
      <c r="Q102" s="35"/>
      <c r="R102" s="35"/>
    </row>
    <row r="103" spans="2:18" ht="19" x14ac:dyDescent="0.25">
      <c r="C103" t="s">
        <v>84</v>
      </c>
      <c r="D103">
        <f>EXP(1.65)*18165</f>
        <v>94584.78856072195</v>
      </c>
      <c r="K103" s="28" t="s">
        <v>2</v>
      </c>
      <c r="M103" s="35"/>
      <c r="N103" s="42"/>
      <c r="O103" s="12"/>
      <c r="P103" s="16"/>
      <c r="Q103" s="16"/>
      <c r="R103" s="16"/>
    </row>
    <row r="104" spans="2:18" ht="19" x14ac:dyDescent="0.25">
      <c r="K104" t="s">
        <v>73</v>
      </c>
      <c r="L104" t="s">
        <v>83</v>
      </c>
      <c r="M104" t="s">
        <v>76</v>
      </c>
      <c r="N104" t="s">
        <v>85</v>
      </c>
      <c r="O104" t="s">
        <v>86</v>
      </c>
      <c r="P104" s="16"/>
      <c r="Q104" s="16"/>
      <c r="R104" s="16"/>
    </row>
    <row r="105" spans="2:18" ht="19" x14ac:dyDescent="0.25">
      <c r="K105">
        <v>4</v>
      </c>
      <c r="L105" s="4">
        <f>LOG10(K105)+1</f>
        <v>1.6020599913279625</v>
      </c>
      <c r="M105" s="35">
        <f>L105*F$97</f>
        <v>2.643398985691138</v>
      </c>
      <c r="N105" s="3">
        <f>M105/SQRT((M$97^2+M$98^2+M$99^2+M$100^2))</f>
        <v>0.5840070879916256</v>
      </c>
      <c r="O105" s="4">
        <f>H97*N105</f>
        <v>0.43761824326829629</v>
      </c>
      <c r="P105" s="16"/>
      <c r="Q105" s="16"/>
      <c r="R105" s="16"/>
    </row>
    <row r="106" spans="2:18" ht="19" x14ac:dyDescent="0.25">
      <c r="K106">
        <v>33</v>
      </c>
      <c r="L106" s="4">
        <f t="shared" ref="L106:L108" si="18">LOG10(K106)+1</f>
        <v>2.5185139398778875</v>
      </c>
      <c r="M106" s="35">
        <f t="shared" ref="M106:M108" si="19">L106*F$97</f>
        <v>4.1555480007985146</v>
      </c>
      <c r="N106" s="3">
        <f t="shared" ref="N106:N108" si="20">M106/SQRT((M$97^2+M$98^2+M$99^2+M$100^2))</f>
        <v>0.91808671339156056</v>
      </c>
      <c r="O106" s="4">
        <f t="shared" ref="O106:O108" si="21">H98*N106</f>
        <v>0.4787586223880978</v>
      </c>
      <c r="P106" s="16"/>
      <c r="Q106" s="16"/>
      <c r="R106" s="16"/>
    </row>
    <row r="107" spans="2:18" ht="19" x14ac:dyDescent="0.25">
      <c r="K107">
        <v>33</v>
      </c>
      <c r="L107" s="4">
        <v>0</v>
      </c>
      <c r="M107" s="35">
        <f t="shared" si="19"/>
        <v>0</v>
      </c>
      <c r="N107" s="3">
        <f t="shared" si="20"/>
        <v>0</v>
      </c>
      <c r="O107" s="4">
        <f t="shared" si="21"/>
        <v>0</v>
      </c>
      <c r="P107" s="16"/>
      <c r="Q107" s="16"/>
      <c r="R107" s="16"/>
    </row>
    <row r="108" spans="2:18" ht="19" x14ac:dyDescent="0.25">
      <c r="K108">
        <v>0</v>
      </c>
      <c r="L108" s="4">
        <v>0</v>
      </c>
      <c r="M108" s="35">
        <f t="shared" si="19"/>
        <v>0</v>
      </c>
      <c r="N108" s="3">
        <f t="shared" si="20"/>
        <v>0</v>
      </c>
      <c r="O108" s="4">
        <f t="shared" si="21"/>
        <v>0</v>
      </c>
      <c r="P108" s="16"/>
      <c r="R108" s="16"/>
    </row>
    <row r="109" spans="2:18" x14ac:dyDescent="0.2">
      <c r="K109" s="35"/>
      <c r="M109" s="35"/>
      <c r="N109" s="42"/>
      <c r="P109" t="s">
        <v>87</v>
      </c>
      <c r="Q109" s="35">
        <f>SUM(O105:O108)</f>
        <v>0.91637686565639409</v>
      </c>
    </row>
    <row r="110" spans="2:18" x14ac:dyDescent="0.2">
      <c r="K110" t="s">
        <v>3</v>
      </c>
      <c r="M110" s="4"/>
      <c r="N110" s="3"/>
    </row>
    <row r="111" spans="2:18" x14ac:dyDescent="0.2">
      <c r="K111" t="s">
        <v>73</v>
      </c>
      <c r="L111" t="s">
        <v>83</v>
      </c>
      <c r="M111" t="s">
        <v>76</v>
      </c>
      <c r="N111" t="s">
        <v>85</v>
      </c>
      <c r="O111" t="s">
        <v>86</v>
      </c>
    </row>
    <row r="112" spans="2:18" x14ac:dyDescent="0.2">
      <c r="K112">
        <v>24</v>
      </c>
      <c r="L112" s="4">
        <f>LOG10(K112)+1</f>
        <v>2.3802112417116059</v>
      </c>
      <c r="M112" s="35">
        <f>L112*F$97</f>
        <v>3.9273485488241495</v>
      </c>
      <c r="N112" s="3">
        <f>M112/SQRT((M$97^2+M$98^2+M$99^2+M$100^2))</f>
        <v>0.86767052644807152</v>
      </c>
      <c r="O112" s="4">
        <f>N112*H97</f>
        <v>0.65017781346744152</v>
      </c>
    </row>
    <row r="113" spans="11:17" x14ac:dyDescent="0.2">
      <c r="K113">
        <v>0</v>
      </c>
      <c r="L113" s="4">
        <v>0</v>
      </c>
      <c r="M113" s="35">
        <f t="shared" ref="M113:M115" si="22">L113*F$97</f>
        <v>0</v>
      </c>
      <c r="N113" s="3">
        <f t="shared" ref="N113:N115" si="23">M113/SQRT((M$97^2+M$98^2+M$99^2+M$100^2))</f>
        <v>0</v>
      </c>
      <c r="O113" s="4">
        <f>N113*H98</f>
        <v>0</v>
      </c>
    </row>
    <row r="114" spans="11:17" x14ac:dyDescent="0.2">
      <c r="K114">
        <v>29</v>
      </c>
      <c r="L114" s="4">
        <v>0</v>
      </c>
      <c r="M114" s="35">
        <f t="shared" si="22"/>
        <v>0</v>
      </c>
      <c r="N114" s="3">
        <f t="shared" si="23"/>
        <v>0</v>
      </c>
      <c r="O114" s="4">
        <f t="shared" ref="O114:O115" si="24">N114*H99</f>
        <v>0</v>
      </c>
    </row>
    <row r="115" spans="11:17" x14ac:dyDescent="0.2">
      <c r="K115">
        <v>17</v>
      </c>
      <c r="L115" s="4">
        <f t="shared" ref="L113:L115" si="25">LOG10(K115)+1</f>
        <v>2.2304489213782741</v>
      </c>
      <c r="M115" s="35">
        <f t="shared" si="22"/>
        <v>3.6802407202741523</v>
      </c>
      <c r="N115" s="3">
        <f t="shared" si="23"/>
        <v>0.81307690507173358</v>
      </c>
      <c r="O115" s="4">
        <f t="shared" si="24"/>
        <v>0.21188447664728233</v>
      </c>
    </row>
    <row r="118" spans="11:17" x14ac:dyDescent="0.2">
      <c r="N118" s="4"/>
      <c r="P118" s="43" t="s">
        <v>87</v>
      </c>
      <c r="Q118" s="44">
        <f>SUM(O112:O115)</f>
        <v>0.86206229011472391</v>
      </c>
    </row>
  </sheetData>
  <mergeCells count="7">
    <mergeCell ref="E94:G94"/>
    <mergeCell ref="O94:R94"/>
    <mergeCell ref="G1:M1"/>
    <mergeCell ref="O70:X70"/>
    <mergeCell ref="I67:R67"/>
    <mergeCell ref="P52:R54"/>
    <mergeCell ref="C70:K70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0C75-3458-3B40-9206-434BF14F5746}">
  <dimension ref="A1:A26"/>
  <sheetViews>
    <sheetView topLeftCell="A5" workbookViewId="0">
      <selection activeCell="A20" sqref="A20:K23"/>
    </sheetView>
  </sheetViews>
  <sheetFormatPr baseColWidth="10" defaultRowHeight="16" x14ac:dyDescent="0.2"/>
  <sheetData>
    <row r="1" spans="1:1" ht="23" x14ac:dyDescent="0.25">
      <c r="A1" s="5" t="s">
        <v>22</v>
      </c>
    </row>
    <row r="2" spans="1:1" ht="23" x14ac:dyDescent="0.25">
      <c r="A2" s="5" t="s">
        <v>23</v>
      </c>
    </row>
    <row r="3" spans="1:1" ht="23" x14ac:dyDescent="0.25">
      <c r="A3" s="5" t="s">
        <v>24</v>
      </c>
    </row>
    <row r="4" spans="1:1" ht="23" x14ac:dyDescent="0.25">
      <c r="A4" s="5" t="s">
        <v>25</v>
      </c>
    </row>
    <row r="5" spans="1:1" ht="23" x14ac:dyDescent="0.25">
      <c r="A5" s="5" t="s">
        <v>26</v>
      </c>
    </row>
    <row r="6" spans="1:1" ht="23" x14ac:dyDescent="0.25">
      <c r="A6" s="5" t="s">
        <v>27</v>
      </c>
    </row>
    <row r="7" spans="1:1" ht="23" x14ac:dyDescent="0.25">
      <c r="A7" s="5" t="s">
        <v>28</v>
      </c>
    </row>
    <row r="8" spans="1:1" ht="23" x14ac:dyDescent="0.25">
      <c r="A8" s="5" t="s">
        <v>29</v>
      </c>
    </row>
    <row r="9" spans="1:1" ht="23" x14ac:dyDescent="0.25">
      <c r="A9" s="5" t="s">
        <v>30</v>
      </c>
    </row>
    <row r="10" spans="1:1" ht="23" x14ac:dyDescent="0.25">
      <c r="A10" s="5" t="s">
        <v>31</v>
      </c>
    </row>
    <row r="11" spans="1:1" ht="23" x14ac:dyDescent="0.25">
      <c r="A11" s="5" t="s">
        <v>32</v>
      </c>
    </row>
    <row r="12" spans="1:1" ht="23" x14ac:dyDescent="0.25">
      <c r="A12" s="5" t="s">
        <v>33</v>
      </c>
    </row>
    <row r="13" spans="1:1" ht="23" x14ac:dyDescent="0.25">
      <c r="A13" s="5" t="s">
        <v>34</v>
      </c>
    </row>
    <row r="14" spans="1:1" ht="23" x14ac:dyDescent="0.25">
      <c r="A14" s="5" t="s">
        <v>35</v>
      </c>
    </row>
    <row r="15" spans="1:1" ht="23" x14ac:dyDescent="0.25">
      <c r="A15" s="5" t="s">
        <v>36</v>
      </c>
    </row>
    <row r="16" spans="1:1" ht="23" x14ac:dyDescent="0.25">
      <c r="A16" s="5" t="s">
        <v>37</v>
      </c>
    </row>
    <row r="17" spans="1:1" ht="23" x14ac:dyDescent="0.25">
      <c r="A17" s="5" t="s">
        <v>38</v>
      </c>
    </row>
    <row r="18" spans="1:1" ht="23" x14ac:dyDescent="0.25">
      <c r="A18" s="5" t="s">
        <v>39</v>
      </c>
    </row>
    <row r="19" spans="1:1" ht="23" x14ac:dyDescent="0.25">
      <c r="A19" s="5" t="s">
        <v>40</v>
      </c>
    </row>
    <row r="20" spans="1:1" ht="23" x14ac:dyDescent="0.25">
      <c r="A20" s="5" t="s">
        <v>41</v>
      </c>
    </row>
    <row r="21" spans="1:1" ht="23" x14ac:dyDescent="0.25">
      <c r="A21" s="5" t="s">
        <v>42</v>
      </c>
    </row>
    <row r="22" spans="1:1" ht="23" x14ac:dyDescent="0.25">
      <c r="A22" s="5" t="s">
        <v>43</v>
      </c>
    </row>
    <row r="23" spans="1:1" ht="23" x14ac:dyDescent="0.25">
      <c r="A23" s="5" t="s">
        <v>44</v>
      </c>
    </row>
    <row r="24" spans="1:1" ht="23" x14ac:dyDescent="0.25">
      <c r="A24" s="5" t="s">
        <v>45</v>
      </c>
    </row>
    <row r="25" spans="1:1" ht="23" x14ac:dyDescent="0.25">
      <c r="A25" s="5" t="s">
        <v>46</v>
      </c>
    </row>
    <row r="26" spans="1:1" ht="23" x14ac:dyDescent="0.25">
      <c r="A26" s="5" t="s">
        <v>47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49536e-9021-4e8b-a813-eda5cb0caf1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Eromonsei, Samson SESOL-IGN/X/E</dc:creator>
  <cp:lastModifiedBy>Eromonsei, Samson SESOL-IGN/X/E</cp:lastModifiedBy>
  <dcterms:created xsi:type="dcterms:W3CDTF">2024-02-06T04:01:42Z</dcterms:created>
  <dcterms:modified xsi:type="dcterms:W3CDTF">2024-02-11T05:14:41Z</dcterms:modified>
</cp:coreProperties>
</file>