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6A6C138C-544F-4910-92A9-2BD181A442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50-400x100-250x250-400 " sheetId="1" r:id="rId1"/>
  </sheets>
  <definedNames>
    <definedName name="TABLE" localSheetId="0">'250-400x100-250x250-400 '!$B$38:$B$38</definedName>
    <definedName name="TABLE_2" localSheetId="0">'250-400x100-250x250-400 '!$B$39:$B$40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G63" i="1"/>
  <c r="G62" i="1"/>
  <c r="P31" i="1"/>
  <c r="C40" i="1" s="1"/>
  <c r="D47" i="1"/>
  <c r="D44" i="1"/>
  <c r="D42" i="1"/>
  <c r="D41" i="1"/>
  <c r="D40" i="1"/>
  <c r="D39" i="1"/>
  <c r="K4" i="1"/>
  <c r="Q29" i="1"/>
  <c r="M12" i="1" l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Q27" i="1" l="1"/>
  <c r="E7" i="1"/>
  <c r="E8" i="1"/>
  <c r="E9" i="1"/>
  <c r="E10" i="1"/>
  <c r="E11" i="1"/>
  <c r="E6" i="1"/>
  <c r="F22" i="1" l="1"/>
  <c r="Q22" i="1" s="1"/>
  <c r="N6" i="1"/>
  <c r="N30" i="1" s="1"/>
  <c r="E58" i="1"/>
  <c r="E57" i="1"/>
  <c r="E54" i="1"/>
  <c r="E47" i="1"/>
  <c r="E46" i="1"/>
  <c r="E45" i="1"/>
  <c r="E43" i="1"/>
  <c r="E42" i="1"/>
  <c r="E41" i="1"/>
  <c r="E33" i="1"/>
  <c r="D33" i="1"/>
  <c r="C33" i="1"/>
  <c r="H30" i="1"/>
  <c r="G30" i="1"/>
  <c r="F29" i="1"/>
  <c r="I29" i="1" s="1"/>
  <c r="F28" i="1"/>
  <c r="I28" i="1" s="1"/>
  <c r="J27" i="1"/>
  <c r="P27" i="1" s="1"/>
  <c r="I27" i="1"/>
  <c r="K27" i="1" s="1"/>
  <c r="F27" i="1"/>
  <c r="J25" i="1"/>
  <c r="P25" i="1" s="1"/>
  <c r="I25" i="1"/>
  <c r="Q24" i="1"/>
  <c r="J24" i="1"/>
  <c r="P24" i="1" s="1"/>
  <c r="I24" i="1"/>
  <c r="Q23" i="1"/>
  <c r="J23" i="1"/>
  <c r="P23" i="1" s="1"/>
  <c r="I23" i="1"/>
  <c r="J22" i="1"/>
  <c r="P22" i="1" s="1"/>
  <c r="I22" i="1"/>
  <c r="Q19" i="1"/>
  <c r="J19" i="1"/>
  <c r="P19" i="1" s="1"/>
  <c r="I19" i="1"/>
  <c r="I17" i="1"/>
  <c r="O16" i="1"/>
  <c r="O15" i="1"/>
  <c r="J15" i="1"/>
  <c r="P15" i="1" s="1"/>
  <c r="I15" i="1"/>
  <c r="O14" i="1"/>
  <c r="J14" i="1"/>
  <c r="P14" i="1" s="1"/>
  <c r="I14" i="1"/>
  <c r="O13" i="1"/>
  <c r="J13" i="1"/>
  <c r="P13" i="1" s="1"/>
  <c r="I13" i="1"/>
  <c r="Q12" i="1"/>
  <c r="O12" i="1"/>
  <c r="J12" i="1"/>
  <c r="P12" i="1" s="1"/>
  <c r="I12" i="1"/>
  <c r="K12" i="1" s="1"/>
  <c r="D11" i="1"/>
  <c r="O11" i="1" s="1"/>
  <c r="C11" i="1"/>
  <c r="F10" i="1"/>
  <c r="D10" i="1"/>
  <c r="C10" i="1"/>
  <c r="F9" i="1"/>
  <c r="N9" i="1" s="1"/>
  <c r="D9" i="1"/>
  <c r="C9" i="1"/>
  <c r="D8" i="1"/>
  <c r="C8" i="1"/>
  <c r="F7" i="1"/>
  <c r="D7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F6" i="1"/>
  <c r="D6" i="1"/>
  <c r="C6" i="1"/>
  <c r="S3" i="1"/>
  <c r="S1" i="1" s="1"/>
  <c r="U1" i="1"/>
  <c r="I10" i="1" l="1"/>
  <c r="K23" i="1"/>
  <c r="L23" i="1" s="1"/>
  <c r="K25" i="1"/>
  <c r="L25" i="1" s="1"/>
  <c r="I16" i="1"/>
  <c r="J28" i="1"/>
  <c r="P28" i="1" s="1"/>
  <c r="I7" i="1"/>
  <c r="K13" i="1"/>
  <c r="L13" i="1" s="1"/>
  <c r="R13" i="1" s="1"/>
  <c r="S13" i="1" s="1"/>
  <c r="K15" i="1"/>
  <c r="L15" i="1" s="1"/>
  <c r="R15" i="1" s="1"/>
  <c r="S15" i="1" s="1"/>
  <c r="I8" i="1"/>
  <c r="M8" i="1" s="1"/>
  <c r="I9" i="1"/>
  <c r="J10" i="1"/>
  <c r="P10" i="1" s="1"/>
  <c r="I6" i="1"/>
  <c r="M6" i="1" s="1"/>
  <c r="I11" i="1"/>
  <c r="E44" i="1"/>
  <c r="J7" i="1"/>
  <c r="P7" i="1" s="1"/>
  <c r="L12" i="1"/>
  <c r="K17" i="1"/>
  <c r="K28" i="1"/>
  <c r="K29" i="1"/>
  <c r="L27" i="1"/>
  <c r="R27" i="1" s="1"/>
  <c r="K16" i="1"/>
  <c r="F26" i="1"/>
  <c r="O10" i="1"/>
  <c r="J11" i="1"/>
  <c r="P11" i="1" s="1"/>
  <c r="K14" i="1"/>
  <c r="J16" i="1"/>
  <c r="P16" i="1" s="1"/>
  <c r="K19" i="1"/>
  <c r="F20" i="1"/>
  <c r="K22" i="1"/>
  <c r="K24" i="1"/>
  <c r="J6" i="1"/>
  <c r="J8" i="1"/>
  <c r="P8" i="1" s="1"/>
  <c r="J9" i="1"/>
  <c r="P9" i="1" s="1"/>
  <c r="J17" i="1"/>
  <c r="P17" i="1" s="1"/>
  <c r="O17" i="1"/>
  <c r="F21" i="1"/>
  <c r="J29" i="1"/>
  <c r="P29" i="1" s="1"/>
  <c r="R25" i="1" l="1"/>
  <c r="S25" i="1" s="1"/>
  <c r="S27" i="1"/>
  <c r="C49" i="1"/>
  <c r="E49" i="1" s="1"/>
  <c r="K10" i="1"/>
  <c r="L10" i="1" s="1"/>
  <c r="M10" i="1"/>
  <c r="K7" i="1"/>
  <c r="L7" i="1" s="1"/>
  <c r="M7" i="1"/>
  <c r="K11" i="1"/>
  <c r="L11" i="1" s="1"/>
  <c r="M11" i="1"/>
  <c r="K9" i="1"/>
  <c r="M9" i="1"/>
  <c r="R23" i="1"/>
  <c r="S23" i="1" s="1"/>
  <c r="R12" i="1"/>
  <c r="S12" i="1" s="1"/>
  <c r="K8" i="1"/>
  <c r="L8" i="1" s="1"/>
  <c r="R8" i="1" s="1"/>
  <c r="S8" i="1" s="1"/>
  <c r="K6" i="1"/>
  <c r="L6" i="1" s="1"/>
  <c r="J20" i="1"/>
  <c r="P20" i="1" s="1"/>
  <c r="Q20" i="1"/>
  <c r="I20" i="1"/>
  <c r="L24" i="1"/>
  <c r="R24" i="1" s="1"/>
  <c r="S24" i="1" s="1"/>
  <c r="L28" i="1"/>
  <c r="R28" i="1" s="1"/>
  <c r="P6" i="1"/>
  <c r="L16" i="1"/>
  <c r="R16" i="1" s="1"/>
  <c r="S16" i="1" s="1"/>
  <c r="L29" i="1"/>
  <c r="R29" i="1" s="1"/>
  <c r="Q21" i="1"/>
  <c r="I21" i="1"/>
  <c r="M21" i="1" s="1"/>
  <c r="J21" i="1"/>
  <c r="P21" i="1" s="1"/>
  <c r="L22" i="1"/>
  <c r="R22" i="1" s="1"/>
  <c r="S22" i="1" s="1"/>
  <c r="L14" i="1"/>
  <c r="R14" i="1" s="1"/>
  <c r="S14" i="1" s="1"/>
  <c r="I26" i="1"/>
  <c r="J26" i="1"/>
  <c r="P26" i="1" s="1"/>
  <c r="Q26" i="1"/>
  <c r="L17" i="1"/>
  <c r="R17" i="1" s="1"/>
  <c r="S17" i="1" s="1"/>
  <c r="L19" i="1"/>
  <c r="R19" i="1" s="1"/>
  <c r="S19" i="1" s="1"/>
  <c r="L9" i="1"/>
  <c r="R9" i="1" s="1"/>
  <c r="S9" i="1" s="1"/>
  <c r="F30" i="1"/>
  <c r="O30" i="1"/>
  <c r="S29" i="1" l="1"/>
  <c r="C56" i="1"/>
  <c r="E56" i="1" s="1"/>
  <c r="S28" i="1"/>
  <c r="C48" i="1"/>
  <c r="E48" i="1" s="1"/>
  <c r="R7" i="1"/>
  <c r="S7" i="1" s="1"/>
  <c r="R10" i="1"/>
  <c r="S10" i="1" s="1"/>
  <c r="R6" i="1"/>
  <c r="S6" i="1" s="1"/>
  <c r="R11" i="1"/>
  <c r="S11" i="1" s="1"/>
  <c r="K20" i="1"/>
  <c r="I30" i="1"/>
  <c r="C36" i="1" s="1"/>
  <c r="K26" i="1"/>
  <c r="K21" i="1"/>
  <c r="P30" i="1"/>
  <c r="Q30" i="1"/>
  <c r="J30" i="1"/>
  <c r="E39" i="1" l="1"/>
  <c r="D59" i="1"/>
  <c r="E59" i="1" s="1"/>
  <c r="D53" i="1"/>
  <c r="E53" i="1" s="1"/>
  <c r="E40" i="1"/>
  <c r="L26" i="1"/>
  <c r="R26" i="1" s="1"/>
  <c r="S26" i="1" s="1"/>
  <c r="L20" i="1"/>
  <c r="K30" i="1"/>
  <c r="L21" i="1"/>
  <c r="R21" i="1" s="1"/>
  <c r="S21" i="1" s="1"/>
  <c r="M30" i="1"/>
  <c r="E55" i="1" l="1"/>
  <c r="E50" i="1"/>
  <c r="L30" i="1"/>
  <c r="R20" i="1"/>
  <c r="S20" i="1" l="1"/>
  <c r="S30" i="1" s="1"/>
  <c r="R30" i="1"/>
  <c r="E51" i="1"/>
  <c r="E52" i="1" s="1"/>
  <c r="E60" i="1" s="1"/>
  <c r="T30" i="1" l="1"/>
  <c r="S31" i="1"/>
  <c r="E61" i="1"/>
  <c r="E62" i="1" s="1"/>
  <c r="E63" i="1" s="1"/>
</calcChain>
</file>

<file path=xl/sharedStrings.xml><?xml version="1.0" encoding="utf-8"?>
<sst xmlns="http://schemas.openxmlformats.org/spreadsheetml/2006/main" count="82" uniqueCount="77">
  <si>
    <t>w</t>
  </si>
  <si>
    <t>d</t>
  </si>
  <si>
    <t>h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</si>
  <si>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</si>
  <si>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</si>
  <si>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</si>
  <si>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</si>
  <si>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</si>
  <si>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</si>
  <si>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</si>
  <si>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</si>
  <si>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</si>
  <si>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</si>
  <si>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</si>
  <si>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</si>
  <si>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</si>
  <si>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</si>
  <si>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</si>
  <si>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</si>
  <si>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</si>
  <si>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</si>
  <si>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</si>
  <si>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</si>
  <si>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</si>
  <si>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</si>
  <si>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Gland plate</t>
  </si>
  <si>
    <t>Door</t>
  </si>
  <si>
    <t>C Plate</t>
  </si>
  <si>
    <t>Ind.Z on Door</t>
  </si>
  <si>
    <t>Bkt</t>
  </si>
  <si>
    <t>Lifting Hooks</t>
  </si>
  <si>
    <t>Gasket PE</t>
  </si>
  <si>
    <t>Gasket PU</t>
  </si>
  <si>
    <t>Lock</t>
  </si>
  <si>
    <t>Bush</t>
  </si>
  <si>
    <t>Brass Bolts</t>
  </si>
  <si>
    <t>Cutouts</t>
  </si>
  <si>
    <t>Hinge</t>
  </si>
  <si>
    <t>Hardware</t>
  </si>
  <si>
    <t>Assly</t>
  </si>
  <si>
    <t>Packing &amp; Transport</t>
  </si>
  <si>
    <t>Enclosure</t>
  </si>
  <si>
    <t>W</t>
  </si>
  <si>
    <t>D</t>
  </si>
  <si>
    <t>H</t>
  </si>
  <si>
    <t>B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</si>
  <si>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</si>
  <si>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</si>
  <si>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</si>
  <si>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</si>
  <si>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</si>
  <si>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</si>
  <si>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</si>
  <si>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</si>
  <si>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</si>
  <si>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</si>
  <si>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</si>
  <si>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</si>
  <si>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</si>
  <si>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</si>
  <si>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</si>
  <si>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</si>
  <si>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</si>
  <si>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</si>
  <si>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</si>
  <si>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</si>
  <si>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Packing</t>
  </si>
  <si>
    <t>AV pad</t>
  </si>
  <si>
    <t>Transport</t>
  </si>
  <si>
    <t>Scrap rebate</t>
  </si>
  <si>
    <t>60 days credit</t>
  </si>
  <si>
    <t>Grand Total</t>
  </si>
  <si>
    <t>Say</t>
  </si>
  <si>
    <t>Steel Price</t>
  </si>
  <si>
    <t>Thk</t>
  </si>
  <si>
    <t>Max Size</t>
  </si>
  <si>
    <t>COSTING OF  JB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</si>
</sst>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1" fillId="0" borderId="0" xfId="1" applyBorder="1"/>
    <xf numFmtId="0" fontId="1" fillId="0" borderId="0" xfId="1"/>
    <xf numFmtId="0" fontId="2" fillId="0" borderId="0" xfId="1" applyFont="1"/>
    <xf numFmtId="0" fontId="1" fillId="0" borderId="0" xfId="1" applyFont="1"/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2" fontId="1" fillId="0" borderId="0" xfId="1" applyNumberFormat="1"/>
    <xf numFmtId="0" fontId="1" fillId="0" borderId="0" xfId="1" applyFill="1" applyBorder="1"/>
    <xf numFmtId="10" fontId="1" fillId="0" borderId="0" xfId="1" applyNumberFormat="1"/>
    <xf numFmtId="0" fontId="1" fillId="0" borderId="0" xfId="1" applyFont="1" applyFill="1" applyBorder="1"/>
    <xf numFmtId="0" fontId="3" fillId="0" borderId="1" xfId="1" applyFont="1" applyFill="1" applyBorder="1"/>
    <xf numFmtId="0" fontId="3" fillId="0" borderId="1" xfId="1" applyFont="1" applyBorder="1"/>
    <xf numFmtId="0" fontId="3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9" fontId="1" fillId="0" borderId="0" xfId="1" applyNumberFormat="1" applyBorder="1"/>
    <xf numFmtId="2" fontId="3" fillId="0" borderId="1" xfId="1" applyNumberFormat="1" applyFont="1" applyFill="1" applyBorder="1"/>
    <xf numFmtId="10" fontId="1" fillId="0" borderId="0" xfId="1" applyNumberForma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/>
    </xf>
    <xf numFmtId="9" fontId="3" fillId="0" borderId="1" xfId="1" applyNumberFormat="1" applyFont="1" applyFill="1" applyBorder="1"/>
    <xf numFmtId="9" fontId="3" fillId="0" borderId="0" xfId="1" applyNumberFormat="1" applyFont="1"/>
    <xf numFmtId="1" fontId="3" fillId="0" borderId="1" xfId="1" applyNumberFormat="1" applyFont="1" applyFill="1" applyBorder="1"/>
    <xf numFmtId="1" fontId="1" fillId="0" borderId="0" xfId="1" applyNumberFormat="1" applyBorder="1"/>
    <xf numFmtId="0" fontId="2" fillId="0" borderId="0" xfId="1" applyFont="1" applyBorder="1"/>
    <xf numFmtId="0" fontId="1" fillId="0" borderId="0" xfId="1" applyBorder="1" applyAlignment="1">
      <alignment horizontal="center"/>
    </xf>
    <xf numFmtId="0" fontId="1" fillId="0" borderId="0" xfId="1" quotePrefix="1" applyBorder="1"/>
    <xf numFmtId="0" fontId="6" fillId="0" borderId="0" xfId="1" applyFont="1"/>
    <xf numFmtId="164" fontId="1" fillId="0" borderId="0" xfId="1" applyNumberFormat="1"/>
    <xf numFmtId="1" fontId="3" fillId="0" borderId="1" xfId="1" applyNumberFormat="1" applyFont="1" applyBorder="1"/>
    <xf numFmtId="0" fontId="3" fillId="0" borderId="1" xfId="1" applyFont="1" applyBorder="1" applyAlignment="1">
      <alignment vertical="center"/>
    </xf>
  </cellXfs>
  <cellStyles count="15">
    <cellStyle name="Excel Built-in Normal" xfId="2" xr:uid="{00000000-0005-0000-0000-000000000000}"/>
    <cellStyle name="Hyperlink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2_ITW Signode" xfId="6" xr:uid="{00000000-0005-0000-0000-000005000000}"/>
    <cellStyle name="Normal 3" xfId="7" xr:uid="{00000000-0005-0000-0000-000006000000}"/>
    <cellStyle name="Normal 3 2" xfId="8" xr:uid="{00000000-0005-0000-0000-000007000000}"/>
    <cellStyle name="Normal 4" xfId="1" xr:uid="{00000000-0005-0000-0000-000008000000}"/>
    <cellStyle name="Normal 4 2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2" xr:uid="{00000000-0005-0000-0000-00000C000000}"/>
    <cellStyle name="Normal 8" xfId="13" xr:uid="{00000000-0005-0000-0000-00000D000000}"/>
    <cellStyle name="Normal 9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5"/>
  <sheetViews>
    <sheetView tabSelected="1" zoomScale="80" zoomScaleNormal="80" workbookViewId="0">
      <pane xSplit="4" ySplit="5" topLeftCell="E37" activePane="bottomRight" state="frozen"/>
      <selection activeCell="T29" sqref="T29"/>
      <selection pane="topRight" activeCell="T29" sqref="T29"/>
      <selection pane="bottomLeft" activeCell="T29" sqref="T29"/>
      <selection pane="bottomRight" activeCell="C40" sqref="C40"/>
    </sheetView>
  </sheetViews>
  <sheetFormatPr defaultColWidth="9.109375" defaultRowHeight="13.2" x14ac:dyDescent="0.25"/>
  <cols>
    <col min="1" max="1" width="3.109375" style="2" customWidth="1"/>
    <col min="2" max="2" width="12.5546875" style="2" customWidth="1"/>
    <col min="3" max="3" width="5.88671875" style="2" customWidth="1"/>
    <col min="4" max="4" width="5.44140625" style="2" customWidth="1"/>
    <col min="5" max="5" width="6.6640625" style="2" customWidth="1"/>
    <col min="6" max="6" width="5.33203125" style="2" customWidth="1"/>
    <col min="7" max="7" width="5.5546875" style="2" customWidth="1"/>
    <col min="8" max="8" width="7.33203125" style="2" customWidth="1"/>
    <col min="9" max="9" width="10" style="2" customWidth="1"/>
    <col min="10" max="10" width="6.5546875" style="2" customWidth="1"/>
    <col min="11" max="11" width="8" style="2" customWidth="1"/>
    <col min="12" max="12" width="6.88671875" style="2" customWidth="1"/>
    <col min="13" max="13" width="5.33203125" style="2" customWidth="1"/>
    <col min="14" max="14" width="5.44140625" style="2" customWidth="1"/>
    <col min="15" max="15" width="5.33203125" style="2" customWidth="1"/>
    <col min="16" max="16" width="5.6640625" style="2" customWidth="1"/>
    <col min="17" max="17" width="5.44140625" style="2" customWidth="1"/>
    <col min="18" max="18" width="7.6640625" style="2" customWidth="1"/>
    <col min="19" max="19" width="6.44140625" style="2" customWidth="1"/>
    <col min="20" max="20" width="6.109375" style="2" customWidth="1"/>
    <col min="21" max="16384" width="9.109375" style="2"/>
  </cols>
  <sheetData>
    <row r="1" spans="1:21" ht="21" x14ac:dyDescent="0.4">
      <c r="A1" s="1"/>
      <c r="C1" s="3" t="s">
        <v>76</v>
      </c>
      <c r="D1" s="3"/>
      <c r="E1" s="3"/>
      <c r="I1" s="32" t="s">
        <v>73</v>
      </c>
      <c r="J1" s="32">
        <v>70</v>
      </c>
      <c r="S1" s="2">
        <f>S3-S3*10%</f>
        <v>1.2</v>
      </c>
      <c r="U1" s="2">
        <f>1500*5%</f>
        <v>75</v>
      </c>
    </row>
    <row r="2" spans="1:21" ht="13.2" customHeight="1" x14ac:dyDescent="0.4">
      <c r="A2" s="1"/>
      <c r="B2" s="2">
        <v>400</v>
      </c>
      <c r="C2" s="2">
        <v>250</v>
      </c>
      <c r="D2" s="2">
        <v>400</v>
      </c>
      <c r="E2" s="3"/>
      <c r="G2" s="2" t="s">
        <v>75</v>
      </c>
      <c r="I2" s="32" t="s">
        <v>74</v>
      </c>
      <c r="J2" s="32">
        <v>1.6</v>
      </c>
    </row>
    <row r="3" spans="1:21" x14ac:dyDescent="0.25">
      <c r="A3" s="1"/>
      <c r="B3" s="4">
        <v>250</v>
      </c>
      <c r="C3" s="4">
        <v>150</v>
      </c>
      <c r="D3" s="4">
        <v>250</v>
      </c>
      <c r="E3" s="4">
        <v>1</v>
      </c>
      <c r="F3" s="4"/>
      <c r="G3" s="4"/>
      <c r="H3" s="4"/>
      <c r="S3" s="2">
        <f>1/S4</f>
        <v>1.3333333333333333</v>
      </c>
    </row>
    <row r="4" spans="1:21" x14ac:dyDescent="0.25">
      <c r="B4" s="2" t="s">
        <v>0</v>
      </c>
      <c r="C4" s="2" t="s">
        <v>1</v>
      </c>
      <c r="D4" s="2" t="s">
        <v>2</v>
      </c>
      <c r="E4" s="2" t="s">
        <v>3</v>
      </c>
      <c r="K4" s="2">
        <f>J1</f>
        <v>70</v>
      </c>
      <c r="L4" s="5">
        <v>0.1</v>
      </c>
      <c r="M4" s="2">
        <v>25</v>
      </c>
      <c r="P4" s="2">
        <v>13</v>
      </c>
      <c r="S4" s="2">
        <v>0.75</v>
      </c>
    </row>
    <row r="5" spans="1:2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21" x14ac:dyDescent="0.25">
      <c r="A6" s="7">
        <v>1</v>
      </c>
      <c r="B6" s="7" t="s">
        <v>23</v>
      </c>
      <c r="C6" s="7">
        <f>B3+C3*2+10</f>
        <v>560</v>
      </c>
      <c r="D6" s="7">
        <f>D3-2.5</f>
        <v>247.5</v>
      </c>
      <c r="E6" s="7">
        <f t="shared" ref="E6:E11" si="0">J$2</f>
        <v>1.6</v>
      </c>
      <c r="F6" s="7">
        <f>E$3*1</f>
        <v>1</v>
      </c>
      <c r="G6" s="7"/>
      <c r="H6" s="7"/>
      <c r="I6" s="7">
        <f t="shared" ref="I6:I17" si="1">C6/1000*D6/1000*E6*F6*8</f>
        <v>1.7740800000000005</v>
      </c>
      <c r="J6" s="7">
        <f t="shared" ref="J6:J17" si="2">C6/1000*D6/1000*2*10.76*F6</f>
        <v>2.9826720000000004</v>
      </c>
      <c r="K6" s="7">
        <f t="shared" ref="K6:K17" si="3">I6*K$4</f>
        <v>124.18560000000004</v>
      </c>
      <c r="L6" s="7">
        <f t="shared" ref="L6:L17" si="4">K6*L$4</f>
        <v>12.418560000000005</v>
      </c>
      <c r="M6" s="8">
        <f>I6*M$4</f>
        <v>44.352000000000011</v>
      </c>
      <c r="N6" s="8">
        <f>(B3/1000*2+C3/1000*4+0.5)*120*E3</f>
        <v>192</v>
      </c>
      <c r="O6" s="8">
        <v>0</v>
      </c>
      <c r="P6" s="8">
        <f t="shared" ref="P6:P17" si="5">J6*P$4</f>
        <v>38.774736000000004</v>
      </c>
      <c r="Q6" s="8">
        <v>0</v>
      </c>
      <c r="R6" s="8">
        <f t="shared" ref="R6:R17" si="6">K6+L6+M6+N6+O6+P6+Q6</f>
        <v>411.73089600000009</v>
      </c>
      <c r="S6" s="8">
        <f t="shared" ref="S6:S17" si="7">R6/S$4</f>
        <v>548.97452800000008</v>
      </c>
      <c r="U6" s="9"/>
    </row>
    <row r="7" spans="1:21" x14ac:dyDescent="0.25">
      <c r="A7" s="7">
        <f t="shared" ref="A7:A29" si="8">A6+1</f>
        <v>2</v>
      </c>
      <c r="B7" s="7" t="s">
        <v>24</v>
      </c>
      <c r="C7" s="7">
        <f>C3+5</f>
        <v>155</v>
      </c>
      <c r="D7" s="7">
        <f>B3</f>
        <v>250</v>
      </c>
      <c r="E7" s="7">
        <f t="shared" si="0"/>
        <v>1.6</v>
      </c>
      <c r="F7" s="7">
        <f>E$3*2</f>
        <v>2</v>
      </c>
      <c r="G7" s="7"/>
      <c r="H7" s="7"/>
      <c r="I7" s="7">
        <f t="shared" si="1"/>
        <v>0.99199999999999999</v>
      </c>
      <c r="J7" s="7">
        <f t="shared" si="2"/>
        <v>1.6677999999999999</v>
      </c>
      <c r="K7" s="7">
        <f t="shared" si="3"/>
        <v>69.44</v>
      </c>
      <c r="L7" s="7">
        <f t="shared" si="4"/>
        <v>6.944</v>
      </c>
      <c r="M7" s="8">
        <f t="shared" ref="M7:M29" si="9">I7*M$4</f>
        <v>24.8</v>
      </c>
      <c r="N7" s="8">
        <v>0</v>
      </c>
      <c r="O7" s="8">
        <v>0</v>
      </c>
      <c r="P7" s="8">
        <f t="shared" si="5"/>
        <v>21.6814</v>
      </c>
      <c r="Q7" s="8">
        <v>0</v>
      </c>
      <c r="R7" s="8">
        <f t="shared" si="6"/>
        <v>122.86539999999999</v>
      </c>
      <c r="S7" s="8">
        <f t="shared" si="7"/>
        <v>163.82053333333332</v>
      </c>
      <c r="U7" s="9"/>
    </row>
    <row r="8" spans="1:21" x14ac:dyDescent="0.25">
      <c r="A8" s="7">
        <f t="shared" si="8"/>
        <v>3</v>
      </c>
      <c r="B8" s="7" t="s">
        <v>25</v>
      </c>
      <c r="C8" s="7">
        <f>B3-50</f>
        <v>200</v>
      </c>
      <c r="D8" s="7">
        <f>C3-26</f>
        <v>124</v>
      </c>
      <c r="E8" s="7">
        <f t="shared" si="0"/>
        <v>1.6</v>
      </c>
      <c r="F8" s="7">
        <v>0</v>
      </c>
      <c r="G8" s="7"/>
      <c r="H8" s="7"/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 t="shared" si="4"/>
        <v>0</v>
      </c>
      <c r="M8" s="8">
        <f t="shared" si="9"/>
        <v>0</v>
      </c>
      <c r="N8" s="8">
        <v>0</v>
      </c>
      <c r="O8" s="8">
        <v>0</v>
      </c>
      <c r="P8" s="8">
        <f t="shared" si="5"/>
        <v>0</v>
      </c>
      <c r="Q8" s="8">
        <v>0</v>
      </c>
      <c r="R8" s="8">
        <f t="shared" si="6"/>
        <v>0</v>
      </c>
      <c r="S8" s="8">
        <f t="shared" si="7"/>
        <v>0</v>
      </c>
      <c r="U8" s="9"/>
    </row>
    <row r="9" spans="1:21" x14ac:dyDescent="0.25">
      <c r="A9" s="7">
        <f t="shared" si="8"/>
        <v>4</v>
      </c>
      <c r="B9" s="7" t="s">
        <v>26</v>
      </c>
      <c r="C9" s="7">
        <f>B3+15</f>
        <v>265</v>
      </c>
      <c r="D9" s="7">
        <f>D3+15</f>
        <v>265</v>
      </c>
      <c r="E9" s="7">
        <f t="shared" si="0"/>
        <v>1.6</v>
      </c>
      <c r="F9" s="7">
        <f>E$3*1</f>
        <v>1</v>
      </c>
      <c r="G9" s="7"/>
      <c r="H9" s="7"/>
      <c r="I9" s="7">
        <f t="shared" si="1"/>
        <v>0.89888000000000012</v>
      </c>
      <c r="J9" s="7">
        <f t="shared" si="2"/>
        <v>1.5112420000000002</v>
      </c>
      <c r="K9" s="7">
        <f t="shared" si="3"/>
        <v>62.921600000000012</v>
      </c>
      <c r="L9" s="7">
        <f t="shared" si="4"/>
        <v>6.2921600000000018</v>
      </c>
      <c r="M9" s="8">
        <f t="shared" si="9"/>
        <v>22.472000000000001</v>
      </c>
      <c r="N9" s="8">
        <f>F9*40</f>
        <v>40</v>
      </c>
      <c r="O9" s="8">
        <v>0</v>
      </c>
      <c r="P9" s="8">
        <f t="shared" si="5"/>
        <v>19.646146000000002</v>
      </c>
      <c r="Q9" s="8">
        <v>0</v>
      </c>
      <c r="R9" s="8">
        <f t="shared" si="6"/>
        <v>151.331906</v>
      </c>
      <c r="S9" s="8">
        <f t="shared" si="7"/>
        <v>201.77587466666668</v>
      </c>
      <c r="U9" s="9"/>
    </row>
    <row r="10" spans="1:21" x14ac:dyDescent="0.25">
      <c r="A10" s="7">
        <f t="shared" si="8"/>
        <v>5</v>
      </c>
      <c r="B10" s="7" t="s">
        <v>27</v>
      </c>
      <c r="C10" s="7">
        <f>15*3</f>
        <v>45</v>
      </c>
      <c r="D10" s="7">
        <f>D3</f>
        <v>250</v>
      </c>
      <c r="E10" s="7">
        <f t="shared" si="0"/>
        <v>1.6</v>
      </c>
      <c r="F10" s="7">
        <f>E$3*2</f>
        <v>2</v>
      </c>
      <c r="G10" s="7"/>
      <c r="H10" s="7"/>
      <c r="I10" s="7">
        <f t="shared" si="1"/>
        <v>0.28799999999999998</v>
      </c>
      <c r="J10" s="7">
        <f t="shared" si="2"/>
        <v>0.48419999999999996</v>
      </c>
      <c r="K10" s="7">
        <f t="shared" si="3"/>
        <v>20.16</v>
      </c>
      <c r="L10" s="7">
        <f t="shared" si="4"/>
        <v>2.016</v>
      </c>
      <c r="M10" s="8">
        <f t="shared" si="9"/>
        <v>7.1999999999999993</v>
      </c>
      <c r="N10" s="8">
        <v>0</v>
      </c>
      <c r="O10" s="8">
        <f>D10/25*F10*0.5</f>
        <v>10</v>
      </c>
      <c r="P10" s="8">
        <f t="shared" si="5"/>
        <v>6.2945999999999991</v>
      </c>
      <c r="Q10" s="8">
        <v>0</v>
      </c>
      <c r="R10" s="8">
        <f t="shared" si="6"/>
        <v>45.670600000000007</v>
      </c>
      <c r="S10" s="8">
        <f t="shared" si="7"/>
        <v>60.894133333333343</v>
      </c>
      <c r="U10" s="9"/>
    </row>
    <row r="11" spans="1:21" x14ac:dyDescent="0.25">
      <c r="A11" s="7">
        <f t="shared" si="8"/>
        <v>6</v>
      </c>
      <c r="B11" s="7" t="s">
        <v>28</v>
      </c>
      <c r="C11" s="7">
        <f>15*3-1.35*4</f>
        <v>39.6</v>
      </c>
      <c r="D11" s="7">
        <f>D3-50</f>
        <v>200</v>
      </c>
      <c r="E11" s="7">
        <f t="shared" si="0"/>
        <v>1.6</v>
      </c>
      <c r="F11" s="7">
        <v>0</v>
      </c>
      <c r="G11" s="7"/>
      <c r="H11" s="7"/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 t="shared" si="4"/>
        <v>0</v>
      </c>
      <c r="M11" s="8">
        <f t="shared" si="9"/>
        <v>0</v>
      </c>
      <c r="N11" s="8">
        <v>0</v>
      </c>
      <c r="O11" s="8">
        <f>D11/25*0.5*F11</f>
        <v>0</v>
      </c>
      <c r="P11" s="8">
        <f t="shared" si="5"/>
        <v>0</v>
      </c>
      <c r="Q11" s="8">
        <v>0</v>
      </c>
      <c r="R11" s="8">
        <f t="shared" si="6"/>
        <v>0</v>
      </c>
      <c r="S11" s="8">
        <f t="shared" si="7"/>
        <v>0</v>
      </c>
      <c r="U11" s="9"/>
    </row>
    <row r="12" spans="1:21" x14ac:dyDescent="0.25">
      <c r="A12" s="7">
        <f t="shared" si="8"/>
        <v>7</v>
      </c>
      <c r="B12" s="7" t="s">
        <v>29</v>
      </c>
      <c r="C12" s="7">
        <v>25</v>
      </c>
      <c r="D12" s="7">
        <v>100</v>
      </c>
      <c r="E12" s="7">
        <v>3</v>
      </c>
      <c r="F12" s="7">
        <v>0</v>
      </c>
      <c r="G12" s="7"/>
      <c r="H12" s="7"/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 t="shared" si="4"/>
        <v>0</v>
      </c>
      <c r="M12" s="8">
        <f t="shared" si="9"/>
        <v>0</v>
      </c>
      <c r="N12" s="8">
        <v>0</v>
      </c>
      <c r="O12" s="8">
        <f t="shared" ref="O12:O17" si="10">D12/25*F12*0.1</f>
        <v>0</v>
      </c>
      <c r="P12" s="8">
        <f t="shared" si="5"/>
        <v>0</v>
      </c>
      <c r="Q12" s="8">
        <f>4*F12</f>
        <v>0</v>
      </c>
      <c r="R12" s="8">
        <f t="shared" si="6"/>
        <v>0</v>
      </c>
      <c r="S12" s="8">
        <f t="shared" si="7"/>
        <v>0</v>
      </c>
      <c r="U12" s="9"/>
    </row>
    <row r="13" spans="1:21" x14ac:dyDescent="0.25">
      <c r="A13" s="7">
        <f t="shared" si="8"/>
        <v>8</v>
      </c>
      <c r="B13" s="7"/>
      <c r="C13" s="7"/>
      <c r="D13" s="7"/>
      <c r="E13" s="7"/>
      <c r="F13" s="7"/>
      <c r="G13" s="7"/>
      <c r="H13" s="7"/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 t="shared" si="4"/>
        <v>0</v>
      </c>
      <c r="M13" s="8">
        <f t="shared" si="9"/>
        <v>0</v>
      </c>
      <c r="N13" s="8">
        <v>0</v>
      </c>
      <c r="O13" s="8">
        <f t="shared" si="10"/>
        <v>0</v>
      </c>
      <c r="P13" s="8">
        <f t="shared" si="5"/>
        <v>0</v>
      </c>
      <c r="Q13" s="8">
        <v>0</v>
      </c>
      <c r="R13" s="8">
        <f t="shared" si="6"/>
        <v>0</v>
      </c>
      <c r="S13" s="8">
        <f t="shared" si="7"/>
        <v>0</v>
      </c>
      <c r="U13" s="9"/>
    </row>
    <row r="14" spans="1:21" x14ac:dyDescent="0.25">
      <c r="A14" s="7">
        <f t="shared" si="8"/>
        <v>9</v>
      </c>
      <c r="B14" s="7"/>
      <c r="C14" s="7"/>
      <c r="D14" s="7"/>
      <c r="E14" s="7"/>
      <c r="F14" s="7"/>
      <c r="G14" s="7"/>
      <c r="H14" s="7"/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 t="shared" si="4"/>
        <v>0</v>
      </c>
      <c r="M14" s="8">
        <f t="shared" si="9"/>
        <v>0</v>
      </c>
      <c r="N14" s="8">
        <v>0</v>
      </c>
      <c r="O14" s="8">
        <f t="shared" si="10"/>
        <v>0</v>
      </c>
      <c r="P14" s="8">
        <f t="shared" si="5"/>
        <v>0</v>
      </c>
      <c r="Q14" s="8">
        <v>0</v>
      </c>
      <c r="R14" s="8">
        <f t="shared" si="6"/>
        <v>0</v>
      </c>
      <c r="S14" s="8">
        <f t="shared" si="7"/>
        <v>0</v>
      </c>
      <c r="U14" s="9"/>
    </row>
    <row r="15" spans="1:21" x14ac:dyDescent="0.25">
      <c r="A15" s="7">
        <f t="shared" si="8"/>
        <v>10</v>
      </c>
      <c r="B15" s="7"/>
      <c r="C15" s="7"/>
      <c r="D15" s="7"/>
      <c r="E15" s="7"/>
      <c r="F15" s="7"/>
      <c r="G15" s="7"/>
      <c r="H15" s="7"/>
      <c r="I15" s="7">
        <f t="shared" si="1"/>
        <v>0</v>
      </c>
      <c r="J15" s="7">
        <f t="shared" si="2"/>
        <v>0</v>
      </c>
      <c r="K15" s="7">
        <f t="shared" si="3"/>
        <v>0</v>
      </c>
      <c r="L15" s="7">
        <f t="shared" si="4"/>
        <v>0</v>
      </c>
      <c r="M15" s="8">
        <f t="shared" si="9"/>
        <v>0</v>
      </c>
      <c r="N15" s="8">
        <v>0</v>
      </c>
      <c r="O15" s="8">
        <f t="shared" si="10"/>
        <v>0</v>
      </c>
      <c r="P15" s="8">
        <f t="shared" si="5"/>
        <v>0</v>
      </c>
      <c r="Q15" s="8">
        <v>0</v>
      </c>
      <c r="R15" s="8">
        <f t="shared" si="6"/>
        <v>0</v>
      </c>
      <c r="S15" s="8">
        <f t="shared" si="7"/>
        <v>0</v>
      </c>
      <c r="U15" s="9"/>
    </row>
    <row r="16" spans="1:21" x14ac:dyDescent="0.25">
      <c r="A16" s="7">
        <f t="shared" si="8"/>
        <v>11</v>
      </c>
      <c r="B16" s="7"/>
      <c r="C16" s="7"/>
      <c r="D16" s="7"/>
      <c r="E16" s="7"/>
      <c r="F16" s="7"/>
      <c r="G16" s="7"/>
      <c r="H16" s="7"/>
      <c r="I16" s="7">
        <f t="shared" si="1"/>
        <v>0</v>
      </c>
      <c r="J16" s="7">
        <f t="shared" si="2"/>
        <v>0</v>
      </c>
      <c r="K16" s="7">
        <f t="shared" si="3"/>
        <v>0</v>
      </c>
      <c r="L16" s="7">
        <f t="shared" si="4"/>
        <v>0</v>
      </c>
      <c r="M16" s="8">
        <f t="shared" si="9"/>
        <v>0</v>
      </c>
      <c r="N16" s="8">
        <v>0</v>
      </c>
      <c r="O16" s="8">
        <f t="shared" si="10"/>
        <v>0</v>
      </c>
      <c r="P16" s="8">
        <f t="shared" si="5"/>
        <v>0</v>
      </c>
      <c r="Q16" s="8">
        <v>0</v>
      </c>
      <c r="R16" s="8">
        <f t="shared" si="6"/>
        <v>0</v>
      </c>
      <c r="S16" s="8">
        <f t="shared" si="7"/>
        <v>0</v>
      </c>
      <c r="U16" s="9"/>
    </row>
    <row r="17" spans="1:21" x14ac:dyDescent="0.25">
      <c r="A17" s="7">
        <f t="shared" si="8"/>
        <v>12</v>
      </c>
      <c r="B17" s="7"/>
      <c r="C17" s="7"/>
      <c r="D17" s="7"/>
      <c r="E17" s="7"/>
      <c r="F17" s="7"/>
      <c r="G17" s="7"/>
      <c r="H17" s="7"/>
      <c r="I17" s="7">
        <f t="shared" si="1"/>
        <v>0</v>
      </c>
      <c r="J17" s="7">
        <f t="shared" si="2"/>
        <v>0</v>
      </c>
      <c r="K17" s="7">
        <f t="shared" si="3"/>
        <v>0</v>
      </c>
      <c r="L17" s="7">
        <f t="shared" si="4"/>
        <v>0</v>
      </c>
      <c r="M17" s="8">
        <f t="shared" si="9"/>
        <v>0</v>
      </c>
      <c r="N17" s="8">
        <v>0</v>
      </c>
      <c r="O17" s="8">
        <f t="shared" si="10"/>
        <v>0</v>
      </c>
      <c r="P17" s="8">
        <f t="shared" si="5"/>
        <v>0</v>
      </c>
      <c r="Q17" s="8">
        <v>0</v>
      </c>
      <c r="R17" s="8">
        <f t="shared" si="6"/>
        <v>0</v>
      </c>
      <c r="S17" s="8">
        <f t="shared" si="7"/>
        <v>0</v>
      </c>
      <c r="U17" s="9"/>
    </row>
    <row r="18" spans="1:21" x14ac:dyDescent="0.25">
      <c r="A18" s="7">
        <f t="shared" si="8"/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>
        <f t="shared" si="9"/>
        <v>0</v>
      </c>
      <c r="N18" s="8"/>
      <c r="O18" s="8"/>
      <c r="P18" s="8"/>
      <c r="Q18" s="8"/>
      <c r="R18" s="8"/>
      <c r="S18" s="8"/>
      <c r="U18" s="9"/>
    </row>
    <row r="19" spans="1:21" x14ac:dyDescent="0.25">
      <c r="A19" s="7">
        <f t="shared" si="8"/>
        <v>14</v>
      </c>
      <c r="B19" s="7" t="s">
        <v>30</v>
      </c>
      <c r="C19" s="7"/>
      <c r="D19" s="7"/>
      <c r="E19" s="7"/>
      <c r="F19" s="7">
        <v>0</v>
      </c>
      <c r="G19" s="7"/>
      <c r="H19" s="7"/>
      <c r="I19" s="7">
        <f t="shared" ref="I19:I29" si="11">C19/1000*D19/1000*E19*F19*8</f>
        <v>0</v>
      </c>
      <c r="J19" s="7">
        <f t="shared" ref="J19:J29" si="12">C19/1000*D19/1000*2*10.76*F19</f>
        <v>0</v>
      </c>
      <c r="K19" s="7">
        <f t="shared" ref="K19:K29" si="13">I19*K$4</f>
        <v>0</v>
      </c>
      <c r="L19" s="7">
        <f t="shared" ref="L19:L29" si="14">K19*L$4</f>
        <v>0</v>
      </c>
      <c r="M19" s="8">
        <f t="shared" si="9"/>
        <v>0</v>
      </c>
      <c r="N19" s="8">
        <v>0</v>
      </c>
      <c r="O19" s="8">
        <v>0</v>
      </c>
      <c r="P19" s="8">
        <f t="shared" ref="P19:P29" si="15">J19*P$4</f>
        <v>0</v>
      </c>
      <c r="Q19" s="8">
        <f>20*F19</f>
        <v>0</v>
      </c>
      <c r="R19" s="8">
        <f t="shared" ref="R19:R29" si="16">K19+L19+M19+N19+O19+P19+Q19</f>
        <v>0</v>
      </c>
      <c r="S19" s="8">
        <f t="shared" ref="S19:S29" si="17">R19/S$4</f>
        <v>0</v>
      </c>
      <c r="U19" s="9"/>
    </row>
    <row r="20" spans="1:21" x14ac:dyDescent="0.25">
      <c r="A20" s="7">
        <f t="shared" si="8"/>
        <v>15</v>
      </c>
      <c r="B20" s="7" t="s">
        <v>31</v>
      </c>
      <c r="C20" s="7">
        <v>0</v>
      </c>
      <c r="D20" s="7">
        <v>0</v>
      </c>
      <c r="E20" s="7">
        <v>0</v>
      </c>
      <c r="F20" s="7">
        <f>((C9*2/1000)+(D9*2/1000))*F9</f>
        <v>1.06</v>
      </c>
      <c r="G20" s="7"/>
      <c r="H20" s="7"/>
      <c r="I20" s="7">
        <f t="shared" si="11"/>
        <v>0</v>
      </c>
      <c r="J20" s="7">
        <f t="shared" si="12"/>
        <v>0</v>
      </c>
      <c r="K20" s="7">
        <f t="shared" si="13"/>
        <v>0</v>
      </c>
      <c r="L20" s="7">
        <f t="shared" si="14"/>
        <v>0</v>
      </c>
      <c r="M20" s="8">
        <f t="shared" si="9"/>
        <v>0</v>
      </c>
      <c r="N20" s="8">
        <v>0</v>
      </c>
      <c r="O20" s="8">
        <v>0</v>
      </c>
      <c r="P20" s="8">
        <f t="shared" si="15"/>
        <v>0</v>
      </c>
      <c r="Q20" s="8">
        <f>F20*35</f>
        <v>37.1</v>
      </c>
      <c r="R20" s="8">
        <f t="shared" si="16"/>
        <v>37.1</v>
      </c>
      <c r="S20" s="8">
        <f t="shared" si="17"/>
        <v>49.466666666666669</v>
      </c>
      <c r="U20" s="9"/>
    </row>
    <row r="21" spans="1:21" x14ac:dyDescent="0.25">
      <c r="A21" s="7">
        <f t="shared" si="8"/>
        <v>16</v>
      </c>
      <c r="B21" s="7" t="s">
        <v>32</v>
      </c>
      <c r="C21" s="7">
        <v>0</v>
      </c>
      <c r="D21" s="7">
        <v>0</v>
      </c>
      <c r="E21" s="7">
        <v>0</v>
      </c>
      <c r="F21" s="7">
        <f>(C8/1000*2+D8/1000*2)*F8</f>
        <v>0</v>
      </c>
      <c r="G21" s="7"/>
      <c r="H21" s="7"/>
      <c r="I21" s="7">
        <f t="shared" si="11"/>
        <v>0</v>
      </c>
      <c r="J21" s="7">
        <f t="shared" si="12"/>
        <v>0</v>
      </c>
      <c r="K21" s="7">
        <f t="shared" si="13"/>
        <v>0</v>
      </c>
      <c r="L21" s="7">
        <f t="shared" si="14"/>
        <v>0</v>
      </c>
      <c r="M21" s="8">
        <f t="shared" si="9"/>
        <v>0</v>
      </c>
      <c r="N21" s="8">
        <v>0</v>
      </c>
      <c r="O21" s="8">
        <v>0</v>
      </c>
      <c r="P21" s="8">
        <f t="shared" si="15"/>
        <v>0</v>
      </c>
      <c r="Q21" s="8">
        <f>F21*8</f>
        <v>0</v>
      </c>
      <c r="R21" s="8">
        <f t="shared" si="16"/>
        <v>0</v>
      </c>
      <c r="S21" s="8">
        <f t="shared" si="17"/>
        <v>0</v>
      </c>
      <c r="U21" s="9"/>
    </row>
    <row r="22" spans="1:21" x14ac:dyDescent="0.25">
      <c r="A22" s="7">
        <f t="shared" si="8"/>
        <v>17</v>
      </c>
      <c r="B22" s="7" t="s">
        <v>33</v>
      </c>
      <c r="C22" s="7">
        <v>0</v>
      </c>
      <c r="D22" s="7">
        <v>0</v>
      </c>
      <c r="E22" s="7">
        <v>0</v>
      </c>
      <c r="F22" s="8">
        <f>E3</f>
        <v>1</v>
      </c>
      <c r="G22" s="7"/>
      <c r="H22" s="7"/>
      <c r="I22" s="7">
        <f t="shared" si="11"/>
        <v>0</v>
      </c>
      <c r="J22" s="7">
        <f t="shared" si="12"/>
        <v>0</v>
      </c>
      <c r="K22" s="7">
        <f t="shared" si="13"/>
        <v>0</v>
      </c>
      <c r="L22" s="7">
        <f t="shared" si="14"/>
        <v>0</v>
      </c>
      <c r="M22" s="8">
        <f t="shared" si="9"/>
        <v>0</v>
      </c>
      <c r="N22" s="8">
        <v>0</v>
      </c>
      <c r="O22" s="8">
        <v>0</v>
      </c>
      <c r="P22" s="8">
        <f t="shared" si="15"/>
        <v>0</v>
      </c>
      <c r="Q22" s="8">
        <f>40*F$22</f>
        <v>40</v>
      </c>
      <c r="R22" s="8">
        <f t="shared" si="16"/>
        <v>40</v>
      </c>
      <c r="S22" s="8">
        <f t="shared" si="17"/>
        <v>53.333333333333336</v>
      </c>
      <c r="U22" s="9"/>
    </row>
    <row r="23" spans="1:21" x14ac:dyDescent="0.25">
      <c r="A23" s="7">
        <f t="shared" si="8"/>
        <v>18</v>
      </c>
      <c r="B23" s="7" t="s">
        <v>34</v>
      </c>
      <c r="C23" s="7">
        <v>0</v>
      </c>
      <c r="D23" s="7">
        <v>0</v>
      </c>
      <c r="E23" s="7">
        <v>0</v>
      </c>
      <c r="F23" s="7">
        <v>0</v>
      </c>
      <c r="G23" s="7"/>
      <c r="H23" s="7"/>
      <c r="I23" s="7">
        <f t="shared" si="11"/>
        <v>0</v>
      </c>
      <c r="J23" s="7">
        <f t="shared" si="12"/>
        <v>0</v>
      </c>
      <c r="K23" s="7">
        <f t="shared" si="13"/>
        <v>0</v>
      </c>
      <c r="L23" s="7">
        <f t="shared" si="14"/>
        <v>0</v>
      </c>
      <c r="M23" s="8">
        <f t="shared" si="9"/>
        <v>0</v>
      </c>
      <c r="N23" s="8">
        <v>0</v>
      </c>
      <c r="O23" s="8">
        <v>0</v>
      </c>
      <c r="P23" s="8">
        <f t="shared" si="15"/>
        <v>0</v>
      </c>
      <c r="Q23" s="8">
        <f>4*F$23</f>
        <v>0</v>
      </c>
      <c r="R23" s="8">
        <f t="shared" si="16"/>
        <v>0</v>
      </c>
      <c r="S23" s="8">
        <f t="shared" si="17"/>
        <v>0</v>
      </c>
      <c r="U23" s="9"/>
    </row>
    <row r="24" spans="1:21" x14ac:dyDescent="0.25">
      <c r="A24" s="7">
        <f t="shared" si="8"/>
        <v>19</v>
      </c>
      <c r="B24" s="7" t="s">
        <v>35</v>
      </c>
      <c r="C24" s="7"/>
      <c r="D24" s="7"/>
      <c r="E24" s="7"/>
      <c r="F24" s="7">
        <v>0</v>
      </c>
      <c r="G24" s="7"/>
      <c r="H24" s="7"/>
      <c r="I24" s="7">
        <f t="shared" si="11"/>
        <v>0</v>
      </c>
      <c r="J24" s="7">
        <f t="shared" si="12"/>
        <v>0</v>
      </c>
      <c r="K24" s="7">
        <f t="shared" si="13"/>
        <v>0</v>
      </c>
      <c r="L24" s="7">
        <f t="shared" si="14"/>
        <v>0</v>
      </c>
      <c r="M24" s="8">
        <f t="shared" si="9"/>
        <v>0</v>
      </c>
      <c r="N24" s="8">
        <v>0</v>
      </c>
      <c r="O24" s="8">
        <v>0</v>
      </c>
      <c r="P24" s="8">
        <f t="shared" si="15"/>
        <v>0</v>
      </c>
      <c r="Q24" s="8">
        <f>35*F24</f>
        <v>0</v>
      </c>
      <c r="R24" s="8">
        <f t="shared" si="16"/>
        <v>0</v>
      </c>
      <c r="S24" s="8">
        <f t="shared" si="17"/>
        <v>0</v>
      </c>
      <c r="U24" s="9"/>
    </row>
    <row r="25" spans="1:21" x14ac:dyDescent="0.25">
      <c r="A25" s="7">
        <f t="shared" si="8"/>
        <v>20</v>
      </c>
      <c r="B25" s="7" t="s">
        <v>36</v>
      </c>
      <c r="C25" s="7"/>
      <c r="D25" s="7"/>
      <c r="E25" s="7"/>
      <c r="F25" s="8">
        <v>0</v>
      </c>
      <c r="G25" s="7"/>
      <c r="H25" s="7"/>
      <c r="I25" s="7">
        <f t="shared" si="11"/>
        <v>0</v>
      </c>
      <c r="J25" s="7">
        <f t="shared" si="12"/>
        <v>0</v>
      </c>
      <c r="K25" s="7">
        <f t="shared" si="13"/>
        <v>0</v>
      </c>
      <c r="L25" s="7">
        <f t="shared" si="14"/>
        <v>0</v>
      </c>
      <c r="M25" s="8">
        <f t="shared" si="9"/>
        <v>0</v>
      </c>
      <c r="N25" s="8">
        <v>0</v>
      </c>
      <c r="O25" s="8">
        <v>0</v>
      </c>
      <c r="P25" s="8">
        <f t="shared" si="15"/>
        <v>0</v>
      </c>
      <c r="Q25" s="8">
        <v>50</v>
      </c>
      <c r="R25" s="8">
        <f t="shared" si="16"/>
        <v>50</v>
      </c>
      <c r="S25" s="8">
        <f t="shared" si="17"/>
        <v>66.666666666666671</v>
      </c>
      <c r="U25" s="9"/>
    </row>
    <row r="26" spans="1:21" x14ac:dyDescent="0.25">
      <c r="A26" s="7">
        <f t="shared" si="8"/>
        <v>21</v>
      </c>
      <c r="B26" s="7" t="s">
        <v>37</v>
      </c>
      <c r="C26" s="7">
        <v>0</v>
      </c>
      <c r="D26" s="7">
        <v>0</v>
      </c>
      <c r="E26" s="7">
        <v>0</v>
      </c>
      <c r="F26" s="7">
        <f>2*F9</f>
        <v>2</v>
      </c>
      <c r="G26" s="7"/>
      <c r="H26" s="7"/>
      <c r="I26" s="7">
        <f t="shared" si="11"/>
        <v>0</v>
      </c>
      <c r="J26" s="7">
        <f t="shared" si="12"/>
        <v>0</v>
      </c>
      <c r="K26" s="7">
        <f t="shared" si="13"/>
        <v>0</v>
      </c>
      <c r="L26" s="7">
        <f t="shared" si="14"/>
        <v>0</v>
      </c>
      <c r="M26" s="8">
        <f t="shared" si="9"/>
        <v>0</v>
      </c>
      <c r="N26" s="8">
        <v>0</v>
      </c>
      <c r="O26" s="8">
        <v>0</v>
      </c>
      <c r="P26" s="8">
        <f t="shared" si="15"/>
        <v>0</v>
      </c>
      <c r="Q26" s="8">
        <f>30*F26</f>
        <v>60</v>
      </c>
      <c r="R26" s="8">
        <f t="shared" si="16"/>
        <v>60</v>
      </c>
      <c r="S26" s="8">
        <f t="shared" si="17"/>
        <v>80</v>
      </c>
      <c r="U26" s="9"/>
    </row>
    <row r="27" spans="1:21" x14ac:dyDescent="0.25">
      <c r="A27" s="7">
        <f t="shared" si="8"/>
        <v>22</v>
      </c>
      <c r="B27" s="7" t="s">
        <v>38</v>
      </c>
      <c r="C27" s="7">
        <v>0</v>
      </c>
      <c r="D27" s="7">
        <v>0</v>
      </c>
      <c r="E27" s="7">
        <v>0</v>
      </c>
      <c r="F27" s="7">
        <f>E$3</f>
        <v>1</v>
      </c>
      <c r="G27" s="7"/>
      <c r="H27" s="7"/>
      <c r="I27" s="7">
        <f t="shared" si="11"/>
        <v>0</v>
      </c>
      <c r="J27" s="7">
        <f t="shared" si="12"/>
        <v>0</v>
      </c>
      <c r="K27" s="7">
        <f t="shared" si="13"/>
        <v>0</v>
      </c>
      <c r="L27" s="7">
        <f t="shared" si="14"/>
        <v>0</v>
      </c>
      <c r="M27" s="8">
        <f t="shared" si="9"/>
        <v>0</v>
      </c>
      <c r="N27" s="8">
        <v>0</v>
      </c>
      <c r="O27" s="8">
        <v>0</v>
      </c>
      <c r="P27" s="8">
        <f t="shared" si="15"/>
        <v>0</v>
      </c>
      <c r="Q27" s="8">
        <f>(60)*F27</f>
        <v>60</v>
      </c>
      <c r="R27" s="8">
        <f t="shared" si="16"/>
        <v>60</v>
      </c>
      <c r="S27" s="8">
        <f t="shared" si="17"/>
        <v>80</v>
      </c>
      <c r="U27" s="9"/>
    </row>
    <row r="28" spans="1:21" x14ac:dyDescent="0.25">
      <c r="A28" s="7">
        <f t="shared" si="8"/>
        <v>23</v>
      </c>
      <c r="B28" s="7" t="s">
        <v>39</v>
      </c>
      <c r="C28" s="7"/>
      <c r="D28" s="7"/>
      <c r="E28" s="7"/>
      <c r="F28" s="7">
        <f>E$3</f>
        <v>1</v>
      </c>
      <c r="G28" s="7"/>
      <c r="H28" s="7"/>
      <c r="I28" s="7">
        <f t="shared" si="11"/>
        <v>0</v>
      </c>
      <c r="J28" s="7">
        <f t="shared" si="12"/>
        <v>0</v>
      </c>
      <c r="K28" s="7">
        <f t="shared" si="13"/>
        <v>0</v>
      </c>
      <c r="L28" s="7">
        <f t="shared" si="14"/>
        <v>0</v>
      </c>
      <c r="M28" s="8">
        <f t="shared" si="9"/>
        <v>0</v>
      </c>
      <c r="N28" s="8">
        <v>0</v>
      </c>
      <c r="O28" s="8">
        <v>0</v>
      </c>
      <c r="P28" s="8">
        <f t="shared" si="15"/>
        <v>0</v>
      </c>
      <c r="Q28" s="8">
        <v>60</v>
      </c>
      <c r="R28" s="8">
        <f t="shared" si="16"/>
        <v>60</v>
      </c>
      <c r="S28" s="8">
        <f t="shared" si="17"/>
        <v>80</v>
      </c>
      <c r="U28" s="9"/>
    </row>
    <row r="29" spans="1:21" x14ac:dyDescent="0.25">
      <c r="A29" s="7">
        <f t="shared" si="8"/>
        <v>24</v>
      </c>
      <c r="B29" s="7" t="s">
        <v>40</v>
      </c>
      <c r="C29" s="7">
        <v>0</v>
      </c>
      <c r="D29" s="7">
        <v>0</v>
      </c>
      <c r="E29" s="7">
        <v>0</v>
      </c>
      <c r="F29" s="7">
        <f>E$3</f>
        <v>1</v>
      </c>
      <c r="G29" s="7"/>
      <c r="H29" s="7"/>
      <c r="I29" s="7">
        <f t="shared" si="11"/>
        <v>0</v>
      </c>
      <c r="J29" s="7">
        <f t="shared" si="12"/>
        <v>0</v>
      </c>
      <c r="K29" s="7">
        <f t="shared" si="13"/>
        <v>0</v>
      </c>
      <c r="L29" s="7">
        <f t="shared" si="14"/>
        <v>0</v>
      </c>
      <c r="M29" s="8">
        <f t="shared" si="9"/>
        <v>0</v>
      </c>
      <c r="N29" s="8">
        <v>0</v>
      </c>
      <c r="O29" s="8">
        <v>0</v>
      </c>
      <c r="P29" s="8">
        <f t="shared" si="15"/>
        <v>0</v>
      </c>
      <c r="Q29" s="8">
        <f>F29*100</f>
        <v>100</v>
      </c>
      <c r="R29" s="8">
        <f t="shared" si="16"/>
        <v>100</v>
      </c>
      <c r="S29" s="8">
        <f t="shared" si="17"/>
        <v>133.33333333333334</v>
      </c>
      <c r="U29" s="9"/>
    </row>
    <row r="30" spans="1:21" x14ac:dyDescent="0.25">
      <c r="F30" s="9">
        <f t="shared" ref="F30:S30" si="18">SUM(F6:F29)</f>
        <v>13.06</v>
      </c>
      <c r="G30" s="9">
        <f t="shared" si="18"/>
        <v>0</v>
      </c>
      <c r="H30" s="9">
        <f t="shared" si="18"/>
        <v>0</v>
      </c>
      <c r="I30" s="10">
        <f t="shared" si="18"/>
        <v>3.9529600000000005</v>
      </c>
      <c r="J30" s="9">
        <f t="shared" si="18"/>
        <v>6.6459140000000012</v>
      </c>
      <c r="K30" s="9">
        <f t="shared" si="18"/>
        <v>276.70720000000006</v>
      </c>
      <c r="L30" s="9">
        <f t="shared" si="18"/>
        <v>27.67072000000001</v>
      </c>
      <c r="M30" s="9">
        <f t="shared" si="18"/>
        <v>98.824000000000026</v>
      </c>
      <c r="N30" s="9">
        <f t="shared" si="18"/>
        <v>232</v>
      </c>
      <c r="O30" s="9">
        <f t="shared" si="18"/>
        <v>10</v>
      </c>
      <c r="P30" s="9">
        <f t="shared" si="18"/>
        <v>86.396882000000005</v>
      </c>
      <c r="Q30" s="9">
        <f t="shared" si="18"/>
        <v>407.1</v>
      </c>
      <c r="R30" s="9">
        <f t="shared" si="18"/>
        <v>1138.6988020000001</v>
      </c>
      <c r="S30" s="9">
        <f t="shared" si="18"/>
        <v>1518.2650693333333</v>
      </c>
      <c r="T30" s="9">
        <f>S30-S30*26%</f>
        <v>1123.5161513066666</v>
      </c>
      <c r="U30" s="9"/>
    </row>
    <row r="31" spans="1:21" x14ac:dyDescent="0.25">
      <c r="I31" s="11"/>
      <c r="P31" s="2">
        <f>P30/I30</f>
        <v>21.856249999999999</v>
      </c>
      <c r="R31" s="33">
        <v>0.15</v>
      </c>
      <c r="S31" s="9">
        <f>S30-S30*R31</f>
        <v>1290.5253089333332</v>
      </c>
    </row>
    <row r="32" spans="1:21" x14ac:dyDescent="0.25">
      <c r="B32" s="13"/>
      <c r="C32" s="13"/>
      <c r="D32" s="13"/>
      <c r="E32" s="13"/>
      <c r="F32" s="13"/>
      <c r="S32" s="9"/>
    </row>
    <row r="33" spans="1:21" x14ac:dyDescent="0.25">
      <c r="B33" s="14" t="s">
        <v>41</v>
      </c>
      <c r="C33" s="14">
        <f>B3</f>
        <v>250</v>
      </c>
      <c r="D33" s="14">
        <f>C3</f>
        <v>150</v>
      </c>
      <c r="E33" s="14">
        <f>D3</f>
        <v>250</v>
      </c>
      <c r="F33" s="15">
        <v>0</v>
      </c>
      <c r="R33" s="12"/>
      <c r="S33" s="9"/>
      <c r="U33" s="5"/>
    </row>
    <row r="34" spans="1:21" x14ac:dyDescent="0.25">
      <c r="B34" s="14"/>
      <c r="C34" s="16" t="s">
        <v>42</v>
      </c>
      <c r="D34" s="16" t="s">
        <v>43</v>
      </c>
      <c r="E34" s="16" t="s">
        <v>44</v>
      </c>
      <c r="F34" s="17" t="s">
        <v>45</v>
      </c>
      <c r="K34" s="5"/>
      <c r="S34" s="9"/>
    </row>
    <row r="35" spans="1:21" x14ac:dyDescent="0.25">
      <c r="A35" s="1"/>
      <c r="B35" s="14"/>
      <c r="C35" s="14"/>
      <c r="D35" s="14"/>
      <c r="E35" s="14"/>
      <c r="G35" s="18"/>
      <c r="H35" s="1"/>
      <c r="I35" s="1"/>
      <c r="J35" s="1"/>
      <c r="K35" s="18"/>
      <c r="L35" s="1"/>
      <c r="M35" s="1"/>
      <c r="Q35" s="1"/>
      <c r="R35" s="1"/>
    </row>
    <row r="36" spans="1:21" x14ac:dyDescent="0.25">
      <c r="A36" s="1"/>
      <c r="B36" s="14" t="s">
        <v>46</v>
      </c>
      <c r="C36" s="19">
        <f>I30</f>
        <v>3.9529600000000005</v>
      </c>
      <c r="D36" s="14" t="s">
        <v>47</v>
      </c>
      <c r="E36" s="14"/>
      <c r="G36" s="1"/>
      <c r="H36" s="1"/>
      <c r="I36" s="1"/>
      <c r="J36" s="1"/>
      <c r="K36" s="20"/>
      <c r="L36" s="1"/>
      <c r="M36" s="1"/>
    </row>
    <row r="37" spans="1:21" x14ac:dyDescent="0.25">
      <c r="B37" s="14"/>
      <c r="C37" s="14"/>
      <c r="D37" s="14"/>
      <c r="E37" s="14"/>
      <c r="F37" s="21"/>
      <c r="G37" s="1"/>
      <c r="H37" s="1"/>
      <c r="I37" s="1"/>
      <c r="J37" s="1"/>
      <c r="K37" s="1"/>
      <c r="L37" s="1"/>
      <c r="M37" s="1"/>
    </row>
    <row r="38" spans="1:21" x14ac:dyDescent="0.25">
      <c r="B38" s="14" t="s">
        <v>48</v>
      </c>
      <c r="C38" s="14" t="s">
        <v>49</v>
      </c>
      <c r="D38" s="14" t="s">
        <v>50</v>
      </c>
      <c r="E38" s="14" t="s">
        <v>51</v>
      </c>
      <c r="F38" s="21"/>
      <c r="G38" s="1"/>
      <c r="H38" s="1"/>
      <c r="I38" s="1"/>
      <c r="J38" s="20"/>
      <c r="K38" s="1"/>
      <c r="L38" s="1"/>
      <c r="M38" s="1"/>
    </row>
    <row r="39" spans="1:21" x14ac:dyDescent="0.25">
      <c r="B39" s="15" t="s">
        <v>52</v>
      </c>
      <c r="C39" s="15">
        <f>K4</f>
        <v>70</v>
      </c>
      <c r="D39" s="15">
        <f>C36</f>
        <v>3.9529600000000005</v>
      </c>
      <c r="E39" s="14">
        <f t="shared" ref="E39:E49" si="19">D39*C39</f>
        <v>276.70720000000006</v>
      </c>
      <c r="F39" s="22"/>
      <c r="G39" s="1"/>
      <c r="H39" s="20"/>
      <c r="I39" s="1"/>
      <c r="J39" s="1"/>
      <c r="K39" s="1"/>
      <c r="L39" s="1"/>
      <c r="M39" s="1"/>
    </row>
    <row r="40" spans="1:21" x14ac:dyDescent="0.25">
      <c r="B40" s="15" t="s">
        <v>53</v>
      </c>
      <c r="C40" s="15">
        <f>P31</f>
        <v>21.856249999999999</v>
      </c>
      <c r="D40" s="15">
        <f>C36</f>
        <v>3.9529600000000005</v>
      </c>
      <c r="E40" s="14">
        <f t="shared" si="19"/>
        <v>86.396882000000005</v>
      </c>
      <c r="F40" s="21"/>
      <c r="G40" s="1"/>
      <c r="H40" s="1"/>
      <c r="I40" s="1"/>
      <c r="J40" s="1"/>
      <c r="K40" s="1"/>
      <c r="L40" s="1"/>
      <c r="M40" s="1"/>
    </row>
    <row r="41" spans="1:21" x14ac:dyDescent="0.25">
      <c r="B41" s="15" t="s">
        <v>54</v>
      </c>
      <c r="C41" s="15">
        <v>30</v>
      </c>
      <c r="D41" s="15">
        <f>F26</f>
        <v>2</v>
      </c>
      <c r="E41" s="14">
        <f t="shared" si="19"/>
        <v>60</v>
      </c>
      <c r="F41" s="21"/>
      <c r="G41" s="1"/>
      <c r="H41" s="1"/>
      <c r="I41" s="1"/>
      <c r="J41" s="1"/>
      <c r="K41" s="1"/>
      <c r="L41" s="1"/>
      <c r="M41" s="1"/>
    </row>
    <row r="42" spans="1:21" x14ac:dyDescent="0.25">
      <c r="B42" s="15" t="s">
        <v>33</v>
      </c>
      <c r="C42" s="15">
        <v>50</v>
      </c>
      <c r="D42" s="34">
        <f>F22</f>
        <v>1</v>
      </c>
      <c r="E42" s="14">
        <f t="shared" si="19"/>
        <v>50</v>
      </c>
      <c r="F42" s="21"/>
    </row>
    <row r="43" spans="1:21" x14ac:dyDescent="0.25">
      <c r="B43" s="15" t="s">
        <v>33</v>
      </c>
      <c r="C43" s="15">
        <v>85</v>
      </c>
      <c r="D43" s="15">
        <v>0</v>
      </c>
      <c r="E43" s="14">
        <f t="shared" si="19"/>
        <v>0</v>
      </c>
      <c r="F43" s="21"/>
    </row>
    <row r="44" spans="1:21" x14ac:dyDescent="0.25">
      <c r="B44" s="15" t="s">
        <v>55</v>
      </c>
      <c r="C44" s="15">
        <v>35</v>
      </c>
      <c r="D44" s="15">
        <f>F20+F21/2</f>
        <v>1.06</v>
      </c>
      <c r="E44" s="14">
        <f t="shared" si="19"/>
        <v>37.1</v>
      </c>
      <c r="F44" s="21"/>
    </row>
    <row r="45" spans="1:21" x14ac:dyDescent="0.25">
      <c r="B45" s="15" t="s">
        <v>56</v>
      </c>
      <c r="C45" s="15">
        <v>30</v>
      </c>
      <c r="D45" s="15">
        <v>0</v>
      </c>
      <c r="E45" s="14">
        <f t="shared" si="19"/>
        <v>0</v>
      </c>
      <c r="F45" s="21"/>
    </row>
    <row r="46" spans="1:21" x14ac:dyDescent="0.25">
      <c r="B46" s="35" t="s">
        <v>57</v>
      </c>
      <c r="C46" s="35">
        <v>30</v>
      </c>
      <c r="D46" s="35">
        <v>0</v>
      </c>
      <c r="E46" s="23">
        <f t="shared" si="19"/>
        <v>0</v>
      </c>
      <c r="F46" s="21"/>
    </row>
    <row r="47" spans="1:21" x14ac:dyDescent="0.25">
      <c r="B47" s="35" t="s">
        <v>58</v>
      </c>
      <c r="C47" s="35">
        <v>5</v>
      </c>
      <c r="D47" s="35">
        <f>F9*2</f>
        <v>2</v>
      </c>
      <c r="E47" s="23">
        <f t="shared" si="19"/>
        <v>10</v>
      </c>
      <c r="F47" s="21"/>
    </row>
    <row r="48" spans="1:21" x14ac:dyDescent="0.25">
      <c r="B48" s="14" t="s">
        <v>59</v>
      </c>
      <c r="C48" s="27">
        <f>R28</f>
        <v>60</v>
      </c>
      <c r="D48" s="14">
        <v>1</v>
      </c>
      <c r="E48" s="14">
        <f t="shared" si="19"/>
        <v>60</v>
      </c>
      <c r="F48" s="21"/>
    </row>
    <row r="49" spans="1:20" x14ac:dyDescent="0.25">
      <c r="B49" s="14" t="s">
        <v>38</v>
      </c>
      <c r="C49" s="27">
        <f>R27</f>
        <v>60</v>
      </c>
      <c r="D49" s="14">
        <v>1</v>
      </c>
      <c r="E49" s="14">
        <f t="shared" si="19"/>
        <v>60</v>
      </c>
      <c r="F49" s="21"/>
    </row>
    <row r="50" spans="1:20" x14ac:dyDescent="0.25">
      <c r="B50" s="14"/>
      <c r="C50" s="14"/>
      <c r="D50" s="14" t="s">
        <v>60</v>
      </c>
      <c r="E50" s="14">
        <f>SUM(E39:E49)</f>
        <v>640.20408200000008</v>
      </c>
      <c r="F50" s="21"/>
    </row>
    <row r="51" spans="1:20" x14ac:dyDescent="0.25">
      <c r="B51" s="14"/>
      <c r="C51" s="24" t="s">
        <v>61</v>
      </c>
      <c r="D51" s="25">
        <v>0.4</v>
      </c>
      <c r="E51" s="14">
        <f>E50*D51</f>
        <v>256.08163280000002</v>
      </c>
      <c r="F51" s="21"/>
    </row>
    <row r="52" spans="1:20" x14ac:dyDescent="0.25">
      <c r="B52" s="14"/>
      <c r="C52" s="14"/>
      <c r="D52" s="14" t="s">
        <v>60</v>
      </c>
      <c r="E52" s="14">
        <f>SUM(E50:E51)</f>
        <v>896.28571480000005</v>
      </c>
      <c r="F52" s="21"/>
    </row>
    <row r="53" spans="1:20" x14ac:dyDescent="0.25">
      <c r="B53" s="14" t="s">
        <v>62</v>
      </c>
      <c r="C53" s="14">
        <v>40</v>
      </c>
      <c r="D53" s="14">
        <f>C36</f>
        <v>3.9529600000000005</v>
      </c>
      <c r="E53" s="14">
        <f>D53*C53</f>
        <v>158.11840000000001</v>
      </c>
      <c r="F53" s="21"/>
    </row>
    <row r="54" spans="1:20" x14ac:dyDescent="0.25">
      <c r="B54" s="14" t="s">
        <v>63</v>
      </c>
      <c r="C54" s="14">
        <v>150</v>
      </c>
      <c r="D54" s="14">
        <v>0</v>
      </c>
      <c r="E54" s="14">
        <f>D54*C54</f>
        <v>0</v>
      </c>
      <c r="F54" s="21"/>
    </row>
    <row r="55" spans="1:20" x14ac:dyDescent="0.25">
      <c r="B55" s="14" t="s">
        <v>64</v>
      </c>
      <c r="C55" s="14" t="s">
        <v>65</v>
      </c>
      <c r="D55" s="25">
        <v>0.1</v>
      </c>
      <c r="E55" s="14">
        <f>E39*D55</f>
        <v>27.670720000000006</v>
      </c>
      <c r="F55" s="21"/>
    </row>
    <row r="56" spans="1:20" x14ac:dyDescent="0.25">
      <c r="B56" s="14" t="s">
        <v>66</v>
      </c>
      <c r="C56" s="27">
        <f>R29</f>
        <v>100</v>
      </c>
      <c r="D56" s="14">
        <v>1</v>
      </c>
      <c r="E56" s="14">
        <f>D56*C56</f>
        <v>100</v>
      </c>
      <c r="F56" s="21"/>
    </row>
    <row r="57" spans="1:20" x14ac:dyDescent="0.25">
      <c r="B57" s="14" t="s">
        <v>67</v>
      </c>
      <c r="C57" s="14">
        <v>180</v>
      </c>
      <c r="D57" s="14">
        <v>0</v>
      </c>
      <c r="E57" s="14">
        <f>D57*C57</f>
        <v>0</v>
      </c>
      <c r="F57" s="21"/>
    </row>
    <row r="58" spans="1:20" x14ac:dyDescent="0.25">
      <c r="B58" s="14" t="s">
        <v>68</v>
      </c>
      <c r="C58" s="14">
        <v>100</v>
      </c>
      <c r="D58" s="14">
        <v>0</v>
      </c>
      <c r="E58" s="14">
        <f>D58*C58</f>
        <v>0</v>
      </c>
      <c r="F58" s="21"/>
    </row>
    <row r="59" spans="1:20" x14ac:dyDescent="0.25">
      <c r="B59" s="14" t="s">
        <v>69</v>
      </c>
      <c r="C59" s="14">
        <v>-20</v>
      </c>
      <c r="D59" s="14">
        <f>C36*10%</f>
        <v>0.39529600000000009</v>
      </c>
      <c r="E59" s="14">
        <f>D59*C59</f>
        <v>-7.9059200000000018</v>
      </c>
      <c r="F59" s="21"/>
    </row>
    <row r="60" spans="1:20" x14ac:dyDescent="0.25">
      <c r="B60" s="14" t="s">
        <v>60</v>
      </c>
      <c r="C60" s="14"/>
      <c r="D60" s="14"/>
      <c r="E60" s="14">
        <f>SUM(E52:E59)</f>
        <v>1174.1689148000003</v>
      </c>
      <c r="F60" s="26"/>
    </row>
    <row r="61" spans="1:20" x14ac:dyDescent="0.25">
      <c r="A61" s="1"/>
      <c r="B61" s="14" t="s">
        <v>70</v>
      </c>
      <c r="C61" s="25">
        <v>0.03</v>
      </c>
      <c r="D61" s="14"/>
      <c r="E61" s="14">
        <f>E60*C61</f>
        <v>35.225067444000004</v>
      </c>
      <c r="F61" s="2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x14ac:dyDescent="0.25">
      <c r="A62" s="1"/>
      <c r="B62" s="14" t="s">
        <v>71</v>
      </c>
      <c r="C62" s="14"/>
      <c r="D62" s="14"/>
      <c r="E62" s="14">
        <f>SUM(E60:E61)</f>
        <v>1209.3939822440002</v>
      </c>
      <c r="F62" s="21"/>
      <c r="G62" s="9">
        <f>S30</f>
        <v>1518.2650693333333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 x14ac:dyDescent="0.25">
      <c r="B63" s="14"/>
      <c r="C63" s="14" t="s">
        <v>72</v>
      </c>
      <c r="D63" s="14"/>
      <c r="E63" s="27">
        <f>E62</f>
        <v>1209.3939822440002</v>
      </c>
      <c r="F63" s="26">
        <v>0.2</v>
      </c>
      <c r="G63" s="9">
        <f>G62-G62*F63</f>
        <v>1214.6120554666666</v>
      </c>
      <c r="H63" s="5"/>
      <c r="T63" s="9"/>
    </row>
    <row r="64" spans="1:20" x14ac:dyDescent="0.25">
      <c r="F64" s="5"/>
      <c r="T64" s="9"/>
    </row>
    <row r="65" spans="1:20" x14ac:dyDescent="0.25">
      <c r="T65" s="9"/>
    </row>
    <row r="66" spans="1:20" x14ac:dyDescent="0.25">
      <c r="T66" s="9"/>
    </row>
    <row r="67" spans="1:20" x14ac:dyDescent="0.25">
      <c r="T67" s="1"/>
    </row>
    <row r="74" spans="1:20" x14ac:dyDescent="0.25">
      <c r="T74" s="28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21" x14ac:dyDescent="0.4">
      <c r="A115" s="1"/>
      <c r="B115" s="29"/>
      <c r="C115" s="29"/>
      <c r="D115" s="29"/>
      <c r="E115" s="2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x14ac:dyDescent="0.25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21" x14ac:dyDescent="0.4">
      <c r="A214" s="1"/>
      <c r="B214" s="29"/>
      <c r="C214" s="29"/>
      <c r="D214" s="29"/>
      <c r="E214" s="2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 spans="1:19" x14ac:dyDescent="0.25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1"/>
    </row>
    <row r="313" spans="1:24" x14ac:dyDescent="0.25">
      <c r="T313" s="1"/>
    </row>
    <row r="314" spans="1:24" ht="21" x14ac:dyDescent="0.4">
      <c r="A314" s="1"/>
      <c r="B314" s="29"/>
      <c r="C314" s="29"/>
      <c r="D314" s="29"/>
      <c r="E314" s="2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0"/>
      <c r="U314" s="30"/>
      <c r="V314" s="30"/>
      <c r="W314" s="30"/>
      <c r="X314" s="30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1"/>
      <c r="U317" s="1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3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3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3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3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411" spans="1:20" x14ac:dyDescent="0.25">
      <c r="T411" s="1"/>
    </row>
    <row r="412" spans="1:20" x14ac:dyDescent="0.25">
      <c r="T412" s="1"/>
    </row>
    <row r="413" spans="1:20" x14ac:dyDescent="0.25">
      <c r="T413" s="1"/>
    </row>
    <row r="414" spans="1:20" ht="21" x14ac:dyDescent="0.4">
      <c r="A414" s="1"/>
      <c r="B414" s="29"/>
      <c r="C414" s="29"/>
      <c r="D414" s="29"/>
      <c r="E414" s="2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1"/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3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3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3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3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250-400x100-250x250-400 </vt:lpstr>
      <vt:lpstr>'250-400x100-250x250-400 '!TABLE</vt:lpstr>
      <vt:lpstr>'250-400x100-250x250-400 '!TABLE_2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2020-11-07T11:17:11Z</dcterms:created>
  <dcterms:modified xsi:type="dcterms:W3CDTF">2021-01-10T08:10:25Z</dcterms:modified>
</cp:coreProperties>
</file>