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8FDCA181-37E0-4502-89F8-522D773A56B3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500-1000x300-600x300-1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Q38" i="1"/>
  <c r="Q43" i="1"/>
  <c r="Q42" i="1"/>
  <c r="C72" i="1" s="1"/>
  <c r="Q41" i="1"/>
  <c r="Q40" i="1"/>
  <c r="C65" i="1" s="1"/>
  <c r="F38" i="1"/>
  <c r="F37" i="1"/>
  <c r="F25" i="1"/>
  <c r="F23" i="1"/>
  <c r="D23" i="1"/>
  <c r="F21" i="1"/>
  <c r="F11" i="1"/>
  <c r="D62" i="1" s="1"/>
  <c r="D21" i="1"/>
  <c r="C21" i="1"/>
  <c r="D14" i="1"/>
  <c r="D11" i="1"/>
  <c r="C11" i="1"/>
  <c r="C7" i="1"/>
  <c r="C6" i="1"/>
  <c r="F6" i="1"/>
  <c r="N6" i="1"/>
  <c r="Q35" i="1"/>
  <c r="C64" i="1"/>
  <c r="F35" i="1"/>
  <c r="D60" i="1"/>
  <c r="D29" i="1"/>
  <c r="D28" i="1"/>
  <c r="F27" i="1"/>
  <c r="C27" i="1"/>
  <c r="C14" i="1"/>
  <c r="F14" i="1"/>
  <c r="D10" i="1"/>
  <c r="C10" i="1"/>
  <c r="F9" i="1"/>
  <c r="C54" i="1"/>
  <c r="C57" i="1" l="1"/>
  <c r="K4" i="1"/>
  <c r="E36" i="1"/>
  <c r="E34" i="1"/>
  <c r="E33" i="1"/>
  <c r="E20" i="1"/>
  <c r="E19" i="1"/>
  <c r="E13" i="1"/>
  <c r="E12" i="1"/>
  <c r="E7" i="1"/>
  <c r="E6" i="1"/>
  <c r="Q37" i="1" l="1"/>
  <c r="E74" i="1"/>
  <c r="E73" i="1"/>
  <c r="E72" i="1"/>
  <c r="E70" i="1"/>
  <c r="E62" i="1"/>
  <c r="E61" i="1"/>
  <c r="E60" i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6" i="1"/>
  <c r="N36" i="1"/>
  <c r="D36" i="1"/>
  <c r="C36" i="1"/>
  <c r="J36" i="1" s="1"/>
  <c r="P36" i="1" s="1"/>
  <c r="R35" i="1"/>
  <c r="S35" i="1" s="1"/>
  <c r="M35" i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Q29" i="1" s="1"/>
  <c r="C29" i="1"/>
  <c r="F28" i="1"/>
  <c r="J28" i="1" s="1"/>
  <c r="P28" i="1" s="1"/>
  <c r="Q27" i="1"/>
  <c r="N27" i="1"/>
  <c r="D27" i="1"/>
  <c r="J26" i="1"/>
  <c r="P26" i="1" s="1"/>
  <c r="O23" i="1"/>
  <c r="I23" i="1"/>
  <c r="C23" i="1"/>
  <c r="D22" i="1"/>
  <c r="J22" i="1" s="1"/>
  <c r="P22" i="1" s="1"/>
  <c r="C22" i="1"/>
  <c r="Q21" i="1"/>
  <c r="O20" i="1"/>
  <c r="D19" i="1"/>
  <c r="C20" i="1" s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O14" i="1"/>
  <c r="D13" i="1"/>
  <c r="D12" i="1"/>
  <c r="F24" i="1"/>
  <c r="F10" i="1"/>
  <c r="D9" i="1"/>
  <c r="C9" i="1"/>
  <c r="O8" i="1"/>
  <c r="D8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 s="1"/>
  <c r="P7" i="1" s="1"/>
  <c r="A7" i="1"/>
  <c r="D6" i="1"/>
  <c r="J8" i="1" l="1"/>
  <c r="P8" i="1" s="1"/>
  <c r="R38" i="1"/>
  <c r="S38" i="1" s="1"/>
  <c r="J33" i="1"/>
  <c r="P33" i="1" s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L23" i="1" s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R39" i="1"/>
  <c r="S39" i="1" s="1"/>
  <c r="M40" i="1"/>
  <c r="K40" i="1"/>
  <c r="Q16" i="1"/>
  <c r="I16" i="1"/>
  <c r="J16" i="1"/>
  <c r="P16" i="1" s="1"/>
  <c r="N17" i="1"/>
  <c r="I22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Q28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5" i="1"/>
  <c r="J19" i="1"/>
  <c r="P19" i="1" s="1"/>
  <c r="I12" i="1" l="1"/>
  <c r="K12" i="1" s="1"/>
  <c r="N34" i="1"/>
  <c r="K33" i="1"/>
  <c r="L33" i="1" s="1"/>
  <c r="M33" i="1"/>
  <c r="R34" i="1"/>
  <c r="S34" i="1" s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Q44" i="1" s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M12" i="1" l="1"/>
  <c r="R33" i="1"/>
  <c r="S33" i="1" s="1"/>
  <c r="R30" i="1"/>
  <c r="S30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R12" i="1" l="1"/>
  <c r="S12" i="1" s="1"/>
  <c r="P44" i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<sst xmlns="http://schemas.openxmlformats.org/spreadsheetml/2006/main" count="104" uniqueCount="96">
  <si>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</si>
  <si>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</si>
  <si>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</si>
  <si>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</si>
  <si>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</si>
  <si>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</si>
  <si>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</si>
  <si>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</si>
  <si>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</si>
  <si>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</si>
  <si>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</si>
  <si>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</si>
  <si>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</si>
  <si>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</si>
  <si>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</si>
  <si>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</si>
  <si>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</si>
  <si>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</si>
  <si>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</si>
  <si>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</si>
  <si>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</si>
  <si>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</si>
  <si>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</si>
  <si>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</si>
  <si>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</si>
  <si>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</si>
  <si>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</si>
  <si>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</si>
  <si>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</si>
  <si>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</si>
  <si>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</si>
  <si>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</si>
  <si>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</si>
  <si>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</si>
  <si>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</si>
  <si>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</si>
  <si>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</si>
  <si>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</si>
  <si>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</si>
  <si>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</si>
  <si>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</si>
  <si>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</si>
  <si>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</si>
  <si>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</si>
  <si>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</si>
  <si>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</si>
  <si>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</si>
  <si>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</si>
  <si>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</si>
  <si>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</si>
  <si>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</si>
  <si>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</si>
  <si>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</si>
  <si>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</si>
  <si>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</si>
  <si>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</si>
  <si>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</si>
  <si>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</si>
  <si>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</si>
  <si>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</si>
  <si>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</si>
  <si>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</si>
  <si>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</si>
  <si>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</si>
  <si>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</si>
  <si>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</si>
  <si>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</si>
  <si>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</si>
  <si>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</si>
  <si>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</si>
  <si>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</si>
  <si>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</si>
  <si>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</si>
  <si>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</si>
  <si>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</si>
  <si>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</si>
  <si>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</si>
  <si>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</si>
  <si>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</si>
  <si>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</si>
  <si>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</si>
  <si>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</si>
  <si>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</si>
  <si>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</si>
  <si>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</si>
  <si>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</si>
  <si>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</si>
  <si>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</si>
  <si>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</si>
  <si>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</si>
  <si>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</si>
  <si>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</si>
  <si>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Handle Lock</t>
  </si>
  <si>
    <t>Lock Handle</t>
  </si>
  <si>
    <t>Lock Cam</t>
  </si>
  <si>
    <t>COSTING OF  W-BIG Single Front and Rear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</si>
</sst>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57" activePane="bottomRight" state="frozen"/>
      <selection activeCell="D3" sqref="D3"/>
      <selection pane="topRight" activeCell="D3" sqref="D3"/>
      <selection pane="bottomLeft" activeCell="D3" sqref="D3"/>
      <selection pane="bottomRight" activeCell="B6" sqref="B6"/>
    </sheetView>
  </sheetViews>
  <sheetFormatPr defaultColWidth="9.109375" defaultRowHeight="13.2" x14ac:dyDescent="0.25"/>
  <cols>
    <col min="1" max="1" width="3.109375" style="1" customWidth="1"/>
    <col min="2" max="2" width="18" style="1" customWidth="1"/>
    <col min="3" max="4" width="9.21875" style="1" customWidth="1"/>
    <col min="5" max="5" width="8" style="1" customWidth="1"/>
    <col min="6" max="6" width="7.109375" style="1" customWidth="1"/>
    <col min="7" max="7" width="7.88671875" style="1" customWidth="1"/>
    <col min="8" max="8" width="4.5546875" style="1" customWidth="1"/>
    <col min="9" max="9" width="9.10937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95</v>
      </c>
      <c r="C1" s="2"/>
      <c r="D1" s="2"/>
      <c r="E1" s="2"/>
      <c r="J1" s="33" t="s">
        <v>91</v>
      </c>
      <c r="K1" s="33">
        <v>70</v>
      </c>
    </row>
    <row r="2" spans="1:21" x14ac:dyDescent="0.25">
      <c r="B2" s="3">
        <v>1000</v>
      </c>
      <c r="C2" s="3">
        <v>800</v>
      </c>
      <c r="D2" s="3">
        <v>2200</v>
      </c>
      <c r="E2" s="3"/>
      <c r="F2" s="3"/>
      <c r="G2" s="3"/>
      <c r="H2" s="1" t="s">
        <v>0</v>
      </c>
      <c r="J2" s="33" t="s">
        <v>90</v>
      </c>
      <c r="K2" s="33">
        <v>1.6</v>
      </c>
    </row>
    <row r="3" spans="1:21" x14ac:dyDescent="0.25">
      <c r="B3" s="4">
        <v>600</v>
      </c>
      <c r="C3" s="4">
        <v>450</v>
      </c>
      <c r="D3" s="4">
        <v>1800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(C3-29*2)+43+43+26+26</f>
        <v>530</v>
      </c>
      <c r="D6" s="7">
        <f>D3</f>
        <v>1800</v>
      </c>
      <c r="E6" s="7">
        <f>K2</f>
        <v>1.6</v>
      </c>
      <c r="F6" s="7">
        <f>F$3*2</f>
        <v>2</v>
      </c>
      <c r="G6" s="7"/>
      <c r="H6" s="7"/>
      <c r="I6" s="7">
        <f t="shared" ref="I6:I43" si="0">C6/1000*D6/1000*E6*F6*8</f>
        <v>24.4224</v>
      </c>
      <c r="J6" s="7">
        <f t="shared" ref="J6:J13" si="1">C6/1000*D6/1000*2*10.76*F6</f>
        <v>41.060159999999996</v>
      </c>
      <c r="K6" s="7">
        <f t="shared" ref="K6:K43" si="2">I6*K$4</f>
        <v>1709.568</v>
      </c>
      <c r="L6" s="7">
        <f t="shared" ref="L6:L43" si="3">K6*L$4</f>
        <v>170.95680000000002</v>
      </c>
      <c r="M6" s="8">
        <f>I6*M$4</f>
        <v>610.55999999999995</v>
      </c>
      <c r="N6" s="8">
        <f>(B3/1000*2+C3/1000*4+D3/1000*1)*125</f>
        <v>600</v>
      </c>
      <c r="O6" s="8">
        <v>0</v>
      </c>
      <c r="P6" s="8">
        <f>J6*P$4</f>
        <v>533.78207999999995</v>
      </c>
      <c r="Q6" s="8">
        <v>0</v>
      </c>
      <c r="R6" s="8">
        <f t="shared" ref="R6:R43" si="4">K6+L6+M6+N6+O6+P6+Q6</f>
        <v>3624.8668799999996</v>
      </c>
      <c r="S6" s="8">
        <f t="shared" ref="S6:S43" si="5">R6/S$4</f>
        <v>4833.1558399999994</v>
      </c>
    </row>
    <row r="7" spans="1:21" x14ac:dyDescent="0.25">
      <c r="A7" s="7">
        <f t="shared" ref="A7:A41" si="6">A6+1</f>
        <v>2</v>
      </c>
      <c r="B7" s="7" t="s">
        <v>27</v>
      </c>
      <c r="C7" s="7">
        <f>C6</f>
        <v>530</v>
      </c>
      <c r="D7" s="7">
        <f>B3</f>
        <v>600</v>
      </c>
      <c r="E7" s="7">
        <f>K2</f>
        <v>1.6</v>
      </c>
      <c r="F7" s="7">
        <f>F$3*2</f>
        <v>2</v>
      </c>
      <c r="G7" s="7"/>
      <c r="H7" s="7"/>
      <c r="I7" s="7">
        <f t="shared" si="0"/>
        <v>8.1408000000000005</v>
      </c>
      <c r="J7" s="7">
        <f t="shared" si="1"/>
        <v>13.686719999999999</v>
      </c>
      <c r="K7" s="7">
        <f t="shared" si="2"/>
        <v>569.85599999999999</v>
      </c>
      <c r="L7" s="7">
        <f t="shared" si="3"/>
        <v>56.985600000000005</v>
      </c>
      <c r="M7" s="8">
        <f t="shared" ref="M7:M43" si="7">I7*M$4</f>
        <v>203.52</v>
      </c>
      <c r="N7" s="8">
        <v>0</v>
      </c>
      <c r="O7" s="8">
        <v>0</v>
      </c>
      <c r="P7" s="8">
        <f t="shared" ref="P7:P43" si="8">J7*P$4</f>
        <v>177.92735999999999</v>
      </c>
      <c r="Q7" s="8">
        <v>0</v>
      </c>
      <c r="R7" s="8">
        <f t="shared" si="4"/>
        <v>1008.28896</v>
      </c>
      <c r="S7" s="8">
        <f t="shared" si="5"/>
        <v>1344.38528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1800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1650</v>
      </c>
      <c r="E9" s="7">
        <v>2</v>
      </c>
      <c r="F9" s="7">
        <f>F3*4</f>
        <v>4</v>
      </c>
      <c r="G9" s="7"/>
      <c r="H9" s="7"/>
      <c r="I9" s="7">
        <f>C9/1000*D9/1000*E9*F9*8</f>
        <v>5.5439999999999996</v>
      </c>
      <c r="J9" s="7">
        <f>C9/1000*D9/1000*2*10.76*F9</f>
        <v>7.4566799999999995</v>
      </c>
      <c r="K9" s="7">
        <f>I9*K$4</f>
        <v>388.08</v>
      </c>
      <c r="L9" s="7">
        <f>K9*L$4</f>
        <v>38.808</v>
      </c>
      <c r="M9" s="8">
        <f t="shared" si="7"/>
        <v>138.6</v>
      </c>
      <c r="N9" s="8">
        <v>1</v>
      </c>
      <c r="O9" s="8">
        <v>0</v>
      </c>
      <c r="P9" s="8">
        <f>J9*P$4</f>
        <v>96.936839999999989</v>
      </c>
      <c r="Q9" s="8">
        <v>0</v>
      </c>
      <c r="R9" s="8">
        <f>K9+L9+M9+N9+O9+P9+Q9</f>
        <v>663.4248399999999</v>
      </c>
      <c r="S9" s="8">
        <f>R9/S$4</f>
        <v>884.56645333333324</v>
      </c>
    </row>
    <row r="10" spans="1:21" x14ac:dyDescent="0.25">
      <c r="A10" s="7">
        <f t="shared" si="6"/>
        <v>5</v>
      </c>
      <c r="B10" s="7" t="s">
        <v>30</v>
      </c>
      <c r="C10" s="7">
        <f>B3-100</f>
        <v>500</v>
      </c>
      <c r="D10" s="7">
        <f>C3-100</f>
        <v>350</v>
      </c>
      <c r="E10" s="7">
        <v>2</v>
      </c>
      <c r="F10" s="7">
        <f>F3</f>
        <v>1</v>
      </c>
      <c r="G10" s="7"/>
      <c r="H10" s="7"/>
      <c r="I10" s="7">
        <f t="shared" si="0"/>
        <v>2.8</v>
      </c>
      <c r="J10" s="7">
        <f t="shared" si="1"/>
        <v>3.7659999999999996</v>
      </c>
      <c r="K10" s="7">
        <f t="shared" si="2"/>
        <v>196</v>
      </c>
      <c r="L10" s="7">
        <f t="shared" si="3"/>
        <v>19.600000000000001</v>
      </c>
      <c r="M10" s="8">
        <f t="shared" si="7"/>
        <v>70</v>
      </c>
      <c r="N10" s="8">
        <v>0</v>
      </c>
      <c r="O10" s="8">
        <v>0</v>
      </c>
      <c r="P10" s="8">
        <f t="shared" si="8"/>
        <v>48.957999999999991</v>
      </c>
      <c r="Q10" s="8">
        <v>0</v>
      </c>
      <c r="R10" s="8">
        <f t="shared" si="4"/>
        <v>334.55799999999999</v>
      </c>
      <c r="S10" s="8">
        <f t="shared" si="5"/>
        <v>446.07733333333334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B3+48</f>
        <v>648</v>
      </c>
      <c r="D11" s="7">
        <f>D3+48</f>
        <v>1848</v>
      </c>
      <c r="E11" s="7">
        <v>2</v>
      </c>
      <c r="F11" s="7">
        <f>F3*2</f>
        <v>2</v>
      </c>
      <c r="G11" s="7"/>
      <c r="H11" s="7"/>
      <c r="I11" s="7">
        <f t="shared" si="0"/>
        <v>38.320128000000004</v>
      </c>
      <c r="J11" s="7">
        <f t="shared" si="1"/>
        <v>51.540572160000004</v>
      </c>
      <c r="K11" s="7">
        <f t="shared" si="2"/>
        <v>2682.4089600000002</v>
      </c>
      <c r="L11" s="7">
        <f t="shared" si="3"/>
        <v>268.24089600000002</v>
      </c>
      <c r="M11" s="8">
        <f t="shared" si="7"/>
        <v>958.00320000000011</v>
      </c>
      <c r="N11" s="8">
        <f>F11*150</f>
        <v>300</v>
      </c>
      <c r="O11" s="8">
        <v>0</v>
      </c>
      <c r="P11" s="8">
        <f t="shared" si="8"/>
        <v>670.02743808000002</v>
      </c>
      <c r="Q11" s="8">
        <v>0</v>
      </c>
      <c r="R11" s="8">
        <f t="shared" si="4"/>
        <v>4878.6804940800002</v>
      </c>
      <c r="S11" s="8">
        <f t="shared" si="5"/>
        <v>6504.90732544</v>
      </c>
    </row>
    <row r="12" spans="1:21" x14ac:dyDescent="0.25">
      <c r="A12" s="7">
        <f t="shared" si="6"/>
        <v>7</v>
      </c>
      <c r="B12" s="7" t="s">
        <v>32</v>
      </c>
      <c r="C12" s="7">
        <v>69</v>
      </c>
      <c r="D12" s="7">
        <f>D3-77</f>
        <v>1723</v>
      </c>
      <c r="E12" s="7">
        <f>K2</f>
        <v>1.6</v>
      </c>
      <c r="F12" s="7">
        <f>F11*2</f>
        <v>4</v>
      </c>
      <c r="G12" s="7"/>
      <c r="H12" s="7"/>
      <c r="I12" s="7">
        <f t="shared" si="0"/>
        <v>6.087014400000001</v>
      </c>
      <c r="J12" s="7">
        <f t="shared" si="1"/>
        <v>10.233792960000002</v>
      </c>
      <c r="K12" s="7">
        <f t="shared" si="2"/>
        <v>426.0910080000001</v>
      </c>
      <c r="L12" s="7">
        <f t="shared" si="3"/>
        <v>42.609100800000014</v>
      </c>
      <c r="M12" s="8">
        <f t="shared" si="7"/>
        <v>152.17536000000001</v>
      </c>
      <c r="N12" s="8">
        <v>0</v>
      </c>
      <c r="O12" s="8">
        <v>0</v>
      </c>
      <c r="P12" s="8">
        <f t="shared" si="8"/>
        <v>133.03930848000005</v>
      </c>
      <c r="Q12" s="8">
        <v>0</v>
      </c>
      <c r="R12" s="8">
        <f t="shared" si="4"/>
        <v>753.91477728000018</v>
      </c>
      <c r="S12" s="8">
        <f t="shared" si="5"/>
        <v>1005.2197030400002</v>
      </c>
    </row>
    <row r="13" spans="1:21" x14ac:dyDescent="0.25">
      <c r="A13" s="7">
        <f t="shared" si="6"/>
        <v>8</v>
      </c>
      <c r="B13" s="7" t="s">
        <v>33</v>
      </c>
      <c r="C13" s="7">
        <v>69</v>
      </c>
      <c r="D13" s="7">
        <f>(B3-77)</f>
        <v>523</v>
      </c>
      <c r="E13" s="7">
        <f>K2</f>
        <v>1.6</v>
      </c>
      <c r="F13" s="7">
        <f>F12*1</f>
        <v>4</v>
      </c>
      <c r="G13" s="7"/>
      <c r="H13" s="7"/>
      <c r="I13" s="7">
        <f t="shared" si="0"/>
        <v>1.8476544000000001</v>
      </c>
      <c r="J13" s="7">
        <f t="shared" si="1"/>
        <v>3.1063689600000002</v>
      </c>
      <c r="K13" s="7">
        <f t="shared" si="2"/>
        <v>129.33580800000001</v>
      </c>
      <c r="L13" s="7">
        <f t="shared" si="3"/>
        <v>12.933580800000001</v>
      </c>
      <c r="M13" s="8">
        <f t="shared" si="7"/>
        <v>46.191360000000003</v>
      </c>
      <c r="N13" s="8">
        <v>0</v>
      </c>
      <c r="O13" s="8">
        <v>0</v>
      </c>
      <c r="P13" s="8">
        <f t="shared" si="8"/>
        <v>40.382796480000003</v>
      </c>
      <c r="Q13" s="8">
        <v>0</v>
      </c>
      <c r="R13" s="8">
        <f t="shared" si="4"/>
        <v>228.84354528</v>
      </c>
      <c r="S13" s="8">
        <f t="shared" si="5"/>
        <v>305.12472703999998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43*2-2.65*2</f>
        <v>80.7</v>
      </c>
      <c r="D14" s="7">
        <f>C3-29*2</f>
        <v>392</v>
      </c>
      <c r="E14" s="7">
        <v>3</v>
      </c>
      <c r="F14" s="7">
        <f>F3*4</f>
        <v>4</v>
      </c>
      <c r="G14" s="7"/>
      <c r="H14" s="7"/>
      <c r="I14" s="7">
        <f>C14/1000*D14/1000*E14*F14*8</f>
        <v>3.0369023999999998</v>
      </c>
      <c r="J14" s="7">
        <f>C14/1000*D14/1000*2*10.76*F14</f>
        <v>2.723089152</v>
      </c>
      <c r="K14" s="7">
        <f>I14*K$4</f>
        <v>212.58316799999997</v>
      </c>
      <c r="L14" s="7">
        <f>K14*L$4</f>
        <v>21.258316799999999</v>
      </c>
      <c r="M14" s="8">
        <f t="shared" si="7"/>
        <v>75.92255999999999</v>
      </c>
      <c r="N14" s="8">
        <v>0</v>
      </c>
      <c r="O14" s="8">
        <f>D14/25*F14*0.5</f>
        <v>31.36</v>
      </c>
      <c r="P14" s="8">
        <f>J14*P$4</f>
        <v>35.400158976</v>
      </c>
      <c r="Q14" s="8">
        <v>0</v>
      </c>
      <c r="R14" s="8">
        <f>K14+L14+M14+N14+O14+P14+Q14</f>
        <v>376.52420377599998</v>
      </c>
      <c r="S14" s="8">
        <f>R14/S$4</f>
        <v>502.03227170133329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600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1800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140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190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B3-100+100</f>
        <v>600</v>
      </c>
      <c r="D21" s="7">
        <f>D3-100+100</f>
        <v>1800</v>
      </c>
      <c r="E21" s="7">
        <v>2</v>
      </c>
      <c r="F21" s="7">
        <f>F3*2</f>
        <v>2</v>
      </c>
      <c r="G21" s="7"/>
      <c r="H21" s="7"/>
      <c r="I21" s="7">
        <f t="shared" si="0"/>
        <v>34.56</v>
      </c>
      <c r="J21" s="7">
        <f t="shared" si="9"/>
        <v>46.483200000000004</v>
      </c>
      <c r="K21" s="7">
        <f t="shared" si="2"/>
        <v>2419.2000000000003</v>
      </c>
      <c r="L21" s="7">
        <f t="shared" si="3"/>
        <v>241.92000000000004</v>
      </c>
      <c r="M21" s="8">
        <f t="shared" si="7"/>
        <v>864</v>
      </c>
      <c r="N21" s="8">
        <v>0</v>
      </c>
      <c r="O21" s="8">
        <v>0</v>
      </c>
      <c r="P21" s="8">
        <f t="shared" si="8"/>
        <v>604.28160000000003</v>
      </c>
      <c r="Q21" s="8">
        <f>4*10*0</f>
        <v>0</v>
      </c>
      <c r="R21" s="8">
        <f t="shared" si="4"/>
        <v>4129.4016000000001</v>
      </c>
      <c r="S21" s="8">
        <f t="shared" si="5"/>
        <v>5505.8688000000002</v>
      </c>
    </row>
    <row r="22" spans="1:21" x14ac:dyDescent="0.25">
      <c r="A22" s="7">
        <f t="shared" si="6"/>
        <v>16</v>
      </c>
      <c r="B22" s="7" t="s">
        <v>41</v>
      </c>
      <c r="C22" s="7">
        <f>45+45-2.65*2</f>
        <v>84.7</v>
      </c>
      <c r="D22" s="7">
        <f>C3</f>
        <v>450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42</v>
      </c>
      <c r="C23" s="7">
        <f>25*2-1.75*4</f>
        <v>43</v>
      </c>
      <c r="D23" s="7">
        <f>C3-29*2-56+29+20</f>
        <v>385</v>
      </c>
      <c r="E23" s="7">
        <v>2</v>
      </c>
      <c r="F23" s="7">
        <f>F3*6</f>
        <v>6</v>
      </c>
      <c r="G23" s="7"/>
      <c r="H23" s="7"/>
      <c r="I23" s="7">
        <f t="shared" si="0"/>
        <v>1.58928</v>
      </c>
      <c r="J23" s="7">
        <f t="shared" si="9"/>
        <v>2.1375815999999999</v>
      </c>
      <c r="K23" s="7">
        <f t="shared" si="2"/>
        <v>111.2496</v>
      </c>
      <c r="L23" s="7">
        <f t="shared" si="3"/>
        <v>11.124960000000002</v>
      </c>
      <c r="M23" s="8">
        <f t="shared" si="7"/>
        <v>39.731999999999999</v>
      </c>
      <c r="N23" s="8">
        <v>0</v>
      </c>
      <c r="O23" s="8">
        <f>D23/25*0.2*F23</f>
        <v>18.48</v>
      </c>
      <c r="P23" s="8">
        <f t="shared" si="8"/>
        <v>27.788560799999999</v>
      </c>
      <c r="Q23" s="8">
        <v>0</v>
      </c>
      <c r="R23" s="8">
        <f t="shared" si="4"/>
        <v>208.37512079999999</v>
      </c>
      <c r="S23" s="8">
        <f t="shared" si="5"/>
        <v>277.83349440000001</v>
      </c>
      <c r="T23" s="9"/>
    </row>
    <row r="24" spans="1:21" x14ac:dyDescent="0.25">
      <c r="A24" s="7">
        <f t="shared" si="6"/>
        <v>18</v>
      </c>
      <c r="B24" s="7" t="s">
        <v>43</v>
      </c>
      <c r="C24" s="7">
        <v>0</v>
      </c>
      <c r="D24" s="7">
        <v>0</v>
      </c>
      <c r="E24" s="7">
        <v>0</v>
      </c>
      <c r="F24" s="7">
        <f>((C11/1000*2)+(D11/1000*2))*F11</f>
        <v>9.984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349.44</v>
      </c>
      <c r="R24" s="8">
        <f t="shared" si="4"/>
        <v>349.44</v>
      </c>
      <c r="S24" s="8">
        <f t="shared" si="5"/>
        <v>465.92</v>
      </c>
    </row>
    <row r="25" spans="1:21" x14ac:dyDescent="0.25">
      <c r="A25" s="7">
        <f t="shared" si="6"/>
        <v>19</v>
      </c>
      <c r="B25" s="7" t="s">
        <v>44</v>
      </c>
      <c r="C25" s="7">
        <v>0</v>
      </c>
      <c r="D25" s="7">
        <v>0</v>
      </c>
      <c r="E25" s="7">
        <v>0</v>
      </c>
      <c r="F25" s="7">
        <f>((C10*2/1000)+(D10*2/1000))*2*F$10</f>
        <v>3.4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40.799999999999997</v>
      </c>
      <c r="R25" s="8">
        <f t="shared" si="4"/>
        <v>40.799999999999997</v>
      </c>
      <c r="S25" s="8">
        <f t="shared" si="5"/>
        <v>54.4</v>
      </c>
      <c r="T25" s="9"/>
    </row>
    <row r="26" spans="1:21" x14ac:dyDescent="0.25">
      <c r="A26" s="7">
        <f>A24+1</f>
        <v>19</v>
      </c>
      <c r="B26" s="7" t="s">
        <v>45</v>
      </c>
      <c r="C26" s="7">
        <v>100</v>
      </c>
      <c r="D26" s="7">
        <v>50</v>
      </c>
      <c r="E26" s="7">
        <v>4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C3-29+120*2</f>
        <v>661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6.0283200000000008</v>
      </c>
      <c r="J27" s="7">
        <f t="shared" si="9"/>
        <v>5.4053936</v>
      </c>
      <c r="K27" s="7">
        <f t="shared" si="2"/>
        <v>421.98240000000004</v>
      </c>
      <c r="L27" s="7">
        <f t="shared" si="3"/>
        <v>42.198240000000006</v>
      </c>
      <c r="M27" s="8">
        <f t="shared" si="7"/>
        <v>150.70800000000003</v>
      </c>
      <c r="N27" s="8">
        <f>F27*50</f>
        <v>100</v>
      </c>
      <c r="O27" s="8">
        <v>0</v>
      </c>
      <c r="P27" s="8">
        <f t="shared" si="8"/>
        <v>70.270116799999997</v>
      </c>
      <c r="Q27" s="8">
        <f t="shared" ref="Q27:Q29" si="10">F27*12</f>
        <v>24</v>
      </c>
      <c r="R27" s="8">
        <f t="shared" si="4"/>
        <v>809.15875680000011</v>
      </c>
      <c r="S27" s="8">
        <f t="shared" si="5"/>
        <v>1078.8783424000001</v>
      </c>
      <c r="T27" s="9"/>
    </row>
    <row r="28" spans="1:21" x14ac:dyDescent="0.25">
      <c r="A28" s="7">
        <f t="shared" si="6"/>
        <v>21</v>
      </c>
      <c r="B28" s="7" t="s">
        <v>46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11.56</v>
      </c>
      <c r="N28" s="8">
        <v>0</v>
      </c>
      <c r="O28" s="8">
        <v>0</v>
      </c>
      <c r="P28" s="8">
        <f t="shared" si="8"/>
        <v>8.0850640000000009</v>
      </c>
      <c r="Q28" s="8">
        <f t="shared" si="10"/>
        <v>48</v>
      </c>
      <c r="R28" s="8">
        <f t="shared" si="4"/>
        <v>103.249864</v>
      </c>
      <c r="S28" s="8">
        <f t="shared" si="5"/>
        <v>137.66648533333333</v>
      </c>
      <c r="T28" s="9"/>
    </row>
    <row r="29" spans="1:21" x14ac:dyDescent="0.25">
      <c r="A29" s="7">
        <f t="shared" si="6"/>
        <v>22</v>
      </c>
      <c r="B29" s="7" t="s">
        <v>47</v>
      </c>
      <c r="C29" s="7">
        <f>B3-121*2</f>
        <v>358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1.592384</v>
      </c>
      <c r="J29" s="7">
        <f t="shared" si="9"/>
        <v>2.1417564800000002</v>
      </c>
      <c r="K29" s="7">
        <f t="shared" si="2"/>
        <v>111.46688</v>
      </c>
      <c r="L29" s="7">
        <f t="shared" si="3"/>
        <v>11.146688000000001</v>
      </c>
      <c r="M29" s="8">
        <f t="shared" si="7"/>
        <v>39.809600000000003</v>
      </c>
      <c r="N29" s="8">
        <v>0</v>
      </c>
      <c r="O29" s="8">
        <v>0</v>
      </c>
      <c r="P29" s="8">
        <f t="shared" si="8"/>
        <v>27.842834240000002</v>
      </c>
      <c r="Q29" s="8">
        <f t="shared" si="10"/>
        <v>24</v>
      </c>
      <c r="R29" s="8">
        <f t="shared" si="4"/>
        <v>214.26600224000001</v>
      </c>
      <c r="S29" s="8">
        <f t="shared" si="5"/>
        <v>285.68800298666667</v>
      </c>
      <c r="T29" s="9"/>
    </row>
    <row r="30" spans="1:21" x14ac:dyDescent="0.25">
      <c r="A30" s="7">
        <f t="shared" si="6"/>
        <v>23</v>
      </c>
      <c r="B30" s="7" t="s">
        <v>48</v>
      </c>
      <c r="C30" s="7">
        <f>50+50</f>
        <v>100</v>
      </c>
      <c r="D30" s="7">
        <f>B3-40-40</f>
        <v>520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49</v>
      </c>
      <c r="C31" s="7">
        <f>C30</f>
        <v>100</v>
      </c>
      <c r="D31" s="7">
        <f>C3-20-6</f>
        <v>424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50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51</v>
      </c>
      <c r="C33" s="7">
        <f>G3-20</f>
        <v>-20</v>
      </c>
      <c r="D33" s="7">
        <f>B3</f>
        <v>600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52</v>
      </c>
      <c r="C34" s="7">
        <f>G3-20</f>
        <v>-20</v>
      </c>
      <c r="D34" s="7">
        <f>C3</f>
        <v>450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53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54</v>
      </c>
      <c r="C36" s="14">
        <f>C3+25*2+100</f>
        <v>600</v>
      </c>
      <c r="D36" s="7">
        <f>B3+25*2+200</f>
        <v>850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55</v>
      </c>
      <c r="C37" s="7">
        <v>0</v>
      </c>
      <c r="D37" s="7">
        <v>0</v>
      </c>
      <c r="E37" s="7">
        <v>0</v>
      </c>
      <c r="F37" s="7">
        <f>F11*4</f>
        <v>8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60*F37</f>
        <v>480</v>
      </c>
      <c r="R37" s="8">
        <f t="shared" si="4"/>
        <v>480</v>
      </c>
      <c r="S37" s="8">
        <f t="shared" si="5"/>
        <v>640</v>
      </c>
    </row>
    <row r="38" spans="1:22" x14ac:dyDescent="0.25">
      <c r="A38" s="7">
        <f t="shared" si="6"/>
        <v>31</v>
      </c>
      <c r="B38" s="7" t="s">
        <v>92</v>
      </c>
      <c r="C38" s="7"/>
      <c r="D38" s="7"/>
      <c r="E38" s="7"/>
      <c r="F38" s="7">
        <f>F11</f>
        <v>2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F38*650</f>
        <v>1300</v>
      </c>
      <c r="R38" s="8">
        <f>K38+L38+M38+N38+O38+P38+Q38</f>
        <v>1300</v>
      </c>
      <c r="S38" s="8">
        <f>R38/S$4</f>
        <v>1733.3333333333333</v>
      </c>
    </row>
    <row r="39" spans="1:22" x14ac:dyDescent="0.25">
      <c r="A39" s="7">
        <f t="shared" si="6"/>
        <v>32</v>
      </c>
      <c r="B39" s="7" t="s">
        <v>56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57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300*F40</f>
        <v>300</v>
      </c>
      <c r="R40" s="8">
        <f t="shared" si="4"/>
        <v>300</v>
      </c>
      <c r="S40" s="8">
        <f t="shared" si="5"/>
        <v>400</v>
      </c>
    </row>
    <row r="41" spans="1:22" x14ac:dyDescent="0.25">
      <c r="A41" s="7">
        <f t="shared" si="6"/>
        <v>34</v>
      </c>
      <c r="B41" s="7" t="s">
        <v>58</v>
      </c>
      <c r="C41" s="7"/>
      <c r="D41" s="7"/>
      <c r="E41" s="7"/>
      <c r="F41" s="7">
        <f t="shared" ref="F41:F43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350*F41</f>
        <v>350</v>
      </c>
      <c r="R41" s="8">
        <f t="shared" si="4"/>
        <v>350</v>
      </c>
      <c r="S41" s="8">
        <f t="shared" si="5"/>
        <v>466.66666666666669</v>
      </c>
    </row>
    <row r="42" spans="1:22" x14ac:dyDescent="0.25">
      <c r="A42" s="7">
        <f>A41+1</f>
        <v>35</v>
      </c>
      <c r="B42" s="7" t="s">
        <v>59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300*F42</f>
        <v>300</v>
      </c>
      <c r="R42" s="8">
        <f t="shared" si="4"/>
        <v>300</v>
      </c>
      <c r="S42" s="8">
        <f t="shared" si="5"/>
        <v>400</v>
      </c>
      <c r="T42" s="9"/>
    </row>
    <row r="43" spans="1:22" x14ac:dyDescent="0.25">
      <c r="A43" s="7">
        <f>A42+1</f>
        <v>36</v>
      </c>
      <c r="B43" s="7" t="s">
        <v>60</v>
      </c>
      <c r="C43" s="7">
        <v>0</v>
      </c>
      <c r="D43" s="7">
        <v>0</v>
      </c>
      <c r="E43" s="7">
        <v>0</v>
      </c>
      <c r="F43" s="7">
        <f t="shared" si="11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300*F43</f>
        <v>300</v>
      </c>
      <c r="R43" s="8">
        <f t="shared" si="4"/>
        <v>300</v>
      </c>
      <c r="S43" s="8">
        <f t="shared" si="5"/>
        <v>400</v>
      </c>
      <c r="T43" s="9"/>
      <c r="V43" s="9"/>
    </row>
    <row r="44" spans="1:22" x14ac:dyDescent="0.25">
      <c r="F44" s="9">
        <f t="shared" ref="F44:S44" si="12">SUM(F6:F43)</f>
        <v>70.384</v>
      </c>
      <c r="G44" s="9">
        <f t="shared" si="12"/>
        <v>0</v>
      </c>
      <c r="H44" s="9">
        <f t="shared" si="12"/>
        <v>0</v>
      </c>
      <c r="I44" s="9">
        <f t="shared" si="12"/>
        <v>134.43128320000002</v>
      </c>
      <c r="J44" s="9">
        <f t="shared" si="12"/>
        <v>190.36324291200003</v>
      </c>
      <c r="K44" s="9">
        <f t="shared" si="12"/>
        <v>9410.189824000001</v>
      </c>
      <c r="L44" s="9">
        <f t="shared" si="12"/>
        <v>941.01898240000014</v>
      </c>
      <c r="M44" s="9">
        <f t="shared" si="12"/>
        <v>3360.78208</v>
      </c>
      <c r="N44" s="9">
        <f t="shared" si="12"/>
        <v>1001</v>
      </c>
      <c r="O44" s="9">
        <f t="shared" si="12"/>
        <v>49.84</v>
      </c>
      <c r="P44" s="9">
        <f t="shared" si="12"/>
        <v>2474.7221578560002</v>
      </c>
      <c r="Q44" s="9">
        <f t="shared" si="12"/>
        <v>3636.24</v>
      </c>
      <c r="R44" s="9">
        <f t="shared" si="12"/>
        <v>20873.793044255999</v>
      </c>
      <c r="S44" s="9">
        <f t="shared" si="12"/>
        <v>27831.724059008004</v>
      </c>
      <c r="T44" s="9">
        <f>S44-S44*12%</f>
        <v>24491.917171927045</v>
      </c>
      <c r="V44" s="9"/>
    </row>
    <row r="45" spans="1:22" x14ac:dyDescent="0.25">
      <c r="P45" s="1">
        <f>P44/I44</f>
        <v>18.40882642006946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61</v>
      </c>
      <c r="C48" s="16">
        <f>B3</f>
        <v>600</v>
      </c>
      <c r="D48" s="16">
        <f>C3</f>
        <v>450</v>
      </c>
      <c r="E48" s="16">
        <f>D3</f>
        <v>1800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62</v>
      </c>
      <c r="D49" s="17" t="s">
        <v>63</v>
      </c>
      <c r="E49" s="17" t="s">
        <v>64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65</v>
      </c>
      <c r="C51" s="20">
        <f>I44</f>
        <v>134.43128320000002</v>
      </c>
      <c r="D51" s="16" t="s">
        <v>66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67</v>
      </c>
      <c r="C53" s="16" t="s">
        <v>68</v>
      </c>
      <c r="D53" s="16" t="s">
        <v>5</v>
      </c>
      <c r="E53" s="16" t="s">
        <v>69</v>
      </c>
      <c r="F53" s="21"/>
      <c r="G53" s="12"/>
      <c r="H53" s="12"/>
    </row>
    <row r="54" spans="2:21" x14ac:dyDescent="0.25">
      <c r="B54" s="16" t="s">
        <v>70</v>
      </c>
      <c r="C54" s="16">
        <f>K4</f>
        <v>70</v>
      </c>
      <c r="D54" s="20">
        <f>C51</f>
        <v>134.43128320000002</v>
      </c>
      <c r="E54" s="16">
        <f t="shared" ref="E54:E65" si="13">D54*C54</f>
        <v>9410.189824000001</v>
      </c>
      <c r="F54" s="22"/>
      <c r="G54" s="12"/>
      <c r="H54" s="12"/>
    </row>
    <row r="55" spans="2:21" x14ac:dyDescent="0.25">
      <c r="B55" s="16" t="s">
        <v>71</v>
      </c>
      <c r="C55" s="16">
        <f>P45</f>
        <v>18.40882642006946</v>
      </c>
      <c r="D55" s="16">
        <f>C51</f>
        <v>134.43128320000002</v>
      </c>
      <c r="E55" s="16">
        <f t="shared" si="13"/>
        <v>2474.7221578560002</v>
      </c>
      <c r="F55" s="21"/>
      <c r="G55" s="12"/>
      <c r="H55" s="23"/>
    </row>
    <row r="56" spans="2:21" x14ac:dyDescent="0.25">
      <c r="B56" s="16" t="s">
        <v>72</v>
      </c>
      <c r="C56" s="16">
        <v>60</v>
      </c>
      <c r="D56" s="16">
        <f>F37</f>
        <v>8</v>
      </c>
      <c r="E56" s="16">
        <f t="shared" si="13"/>
        <v>480</v>
      </c>
      <c r="F56" s="21"/>
      <c r="G56" s="12"/>
      <c r="H56" s="12"/>
    </row>
    <row r="57" spans="2:21" x14ac:dyDescent="0.25">
      <c r="B57" s="16" t="s">
        <v>93</v>
      </c>
      <c r="C57" s="24">
        <f>Q38/F38</f>
        <v>650</v>
      </c>
      <c r="D57" s="24">
        <f>F38</f>
        <v>2</v>
      </c>
      <c r="E57" s="16">
        <f t="shared" si="13"/>
        <v>1300</v>
      </c>
      <c r="F57" s="21"/>
      <c r="G57" s="12"/>
      <c r="H57" s="12"/>
    </row>
    <row r="58" spans="2:21" x14ac:dyDescent="0.25">
      <c r="B58" s="16" t="s">
        <v>94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73</v>
      </c>
      <c r="C59" s="16">
        <v>35</v>
      </c>
      <c r="D59" s="16">
        <f>F24+F25/2</f>
        <v>11.683999999999999</v>
      </c>
      <c r="E59" s="16">
        <f t="shared" si="13"/>
        <v>408.94</v>
      </c>
      <c r="F59" s="21"/>
      <c r="G59" s="12"/>
      <c r="H59" s="12"/>
    </row>
    <row r="60" spans="2:21" x14ac:dyDescent="0.25">
      <c r="B60" s="16" t="s">
        <v>74</v>
      </c>
      <c r="C60" s="16">
        <v>30</v>
      </c>
      <c r="D60" s="16">
        <f>F35</f>
        <v>4</v>
      </c>
      <c r="E60" s="16">
        <f t="shared" si="13"/>
        <v>120</v>
      </c>
      <c r="F60" s="21"/>
      <c r="G60" s="12"/>
      <c r="H60" s="12"/>
    </row>
    <row r="61" spans="2:21" x14ac:dyDescent="0.25">
      <c r="B61" s="25" t="s">
        <v>75</v>
      </c>
      <c r="C61" s="25">
        <v>30</v>
      </c>
      <c r="D61" s="25">
        <v>0</v>
      </c>
      <c r="E61" s="25">
        <f t="shared" si="13"/>
        <v>0</v>
      </c>
      <c r="F61" s="21"/>
      <c r="G61" s="12"/>
      <c r="H61" s="12"/>
    </row>
    <row r="62" spans="2:21" x14ac:dyDescent="0.25">
      <c r="B62" s="25" t="s">
        <v>76</v>
      </c>
      <c r="C62" s="25">
        <v>5</v>
      </c>
      <c r="D62" s="25">
        <f>F11*2</f>
        <v>4</v>
      </c>
      <c r="E62" s="25">
        <f t="shared" si="13"/>
        <v>20</v>
      </c>
      <c r="F62" s="21"/>
      <c r="G62" s="12"/>
      <c r="H62" s="12"/>
    </row>
    <row r="63" spans="2:21" x14ac:dyDescent="0.25">
      <c r="B63" s="25" t="s">
        <v>35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77</v>
      </c>
      <c r="C64" s="24">
        <f>Q41</f>
        <v>350</v>
      </c>
      <c r="D64" s="16">
        <f>F41</f>
        <v>1</v>
      </c>
      <c r="E64" s="16">
        <f t="shared" si="13"/>
        <v>350</v>
      </c>
      <c r="F64" s="21"/>
      <c r="G64" s="12"/>
      <c r="H64" s="12"/>
    </row>
    <row r="65" spans="2:20" x14ac:dyDescent="0.25">
      <c r="B65" s="16" t="s">
        <v>57</v>
      </c>
      <c r="C65" s="24">
        <f>Q40</f>
        <v>300</v>
      </c>
      <c r="D65" s="16">
        <f>F40</f>
        <v>1</v>
      </c>
      <c r="E65" s="16">
        <f t="shared" si="13"/>
        <v>300</v>
      </c>
      <c r="F65" s="21"/>
      <c r="G65" s="12"/>
      <c r="H65" s="12"/>
    </row>
    <row r="66" spans="2:20" x14ac:dyDescent="0.25">
      <c r="B66" s="16"/>
      <c r="C66" s="16"/>
      <c r="D66" s="16" t="s">
        <v>78</v>
      </c>
      <c r="E66" s="16">
        <f>SUM(E54:E65)</f>
        <v>14863.851981856002</v>
      </c>
      <c r="F66" s="21"/>
      <c r="G66" s="12"/>
      <c r="H66" s="12"/>
    </row>
    <row r="67" spans="2:20" x14ac:dyDescent="0.25">
      <c r="B67" s="16"/>
      <c r="C67" s="27" t="s">
        <v>79</v>
      </c>
      <c r="D67" s="28">
        <v>0.2</v>
      </c>
      <c r="E67" s="16">
        <f>E66*D67</f>
        <v>2972.7703963712006</v>
      </c>
      <c r="F67" s="21"/>
      <c r="G67" s="12"/>
      <c r="H67" s="12"/>
    </row>
    <row r="68" spans="2:20" x14ac:dyDescent="0.25">
      <c r="B68" s="16"/>
      <c r="C68" s="16"/>
      <c r="D68" s="16" t="s">
        <v>78</v>
      </c>
      <c r="E68" s="16">
        <f>SUM(E66:E67)</f>
        <v>17836.622378227203</v>
      </c>
      <c r="F68" s="21"/>
      <c r="G68" s="12"/>
      <c r="H68" s="12"/>
    </row>
    <row r="69" spans="2:20" x14ac:dyDescent="0.25">
      <c r="B69" s="16" t="s">
        <v>80</v>
      </c>
      <c r="C69" s="16">
        <v>25</v>
      </c>
      <c r="D69" s="16">
        <f>C51</f>
        <v>134.43128320000002</v>
      </c>
      <c r="E69" s="16">
        <f>D69*C69</f>
        <v>3360.7820800000004</v>
      </c>
      <c r="F69" s="21"/>
      <c r="G69" s="12"/>
      <c r="H69" s="12"/>
    </row>
    <row r="70" spans="2:20" x14ac:dyDescent="0.25">
      <c r="B70" s="16" t="s">
        <v>81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82</v>
      </c>
      <c r="C71" s="16" t="s">
        <v>83</v>
      </c>
      <c r="D71" s="28">
        <v>0.1</v>
      </c>
      <c r="E71" s="16">
        <f>E54*D71</f>
        <v>941.01898240000014</v>
      </c>
      <c r="F71" s="21"/>
      <c r="G71" s="12"/>
      <c r="H71" s="12"/>
    </row>
    <row r="72" spans="2:20" x14ac:dyDescent="0.25">
      <c r="B72" s="16" t="s">
        <v>59</v>
      </c>
      <c r="C72" s="24">
        <f>Q42</f>
        <v>300</v>
      </c>
      <c r="D72" s="16">
        <v>1</v>
      </c>
      <c r="E72" s="16">
        <f>D72*C72</f>
        <v>300</v>
      </c>
      <c r="F72" s="21"/>
      <c r="G72" s="12"/>
      <c r="H72" s="12"/>
    </row>
    <row r="73" spans="2:20" x14ac:dyDescent="0.25">
      <c r="B73" s="16" t="s">
        <v>84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85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86</v>
      </c>
      <c r="C75" s="16">
        <v>-20</v>
      </c>
      <c r="D75" s="16">
        <f>C51*10%</f>
        <v>13.443128320000003</v>
      </c>
      <c r="E75" s="16">
        <f>D75*C75</f>
        <v>-268.86256640000005</v>
      </c>
      <c r="F75" s="21"/>
      <c r="G75" s="12"/>
      <c r="H75" s="12"/>
    </row>
    <row r="76" spans="2:20" x14ac:dyDescent="0.25">
      <c r="B76" s="16" t="s">
        <v>78</v>
      </c>
      <c r="C76" s="16"/>
      <c r="D76" s="16"/>
      <c r="E76" s="16">
        <f>SUM(E68:E75)</f>
        <v>22169.560874227205</v>
      </c>
      <c r="F76" s="29"/>
      <c r="G76" s="12"/>
      <c r="H76" s="12"/>
    </row>
    <row r="77" spans="2:20" x14ac:dyDescent="0.25">
      <c r="B77" s="16" t="s">
        <v>87</v>
      </c>
      <c r="C77" s="28">
        <v>0.03</v>
      </c>
      <c r="D77" s="16"/>
      <c r="E77" s="16">
        <f>E76*C77</f>
        <v>665.08682622681613</v>
      </c>
      <c r="F77" s="21"/>
      <c r="G77" s="12"/>
      <c r="H77" s="12"/>
    </row>
    <row r="78" spans="2:20" x14ac:dyDescent="0.25">
      <c r="B78" s="16" t="s">
        <v>88</v>
      </c>
      <c r="C78" s="16"/>
      <c r="D78" s="16"/>
      <c r="E78" s="16">
        <f>SUM(E76:E77)</f>
        <v>22834.647700454021</v>
      </c>
      <c r="F78" s="21"/>
      <c r="G78" s="12"/>
      <c r="H78" s="12"/>
    </row>
    <row r="79" spans="2:20" x14ac:dyDescent="0.25">
      <c r="B79" s="16"/>
      <c r="C79" s="16" t="s">
        <v>89</v>
      </c>
      <c r="D79" s="16"/>
      <c r="E79" s="24">
        <f>E78</f>
        <v>22834.647700454021</v>
      </c>
      <c r="F79" s="21"/>
      <c r="G79" s="13">
        <f>S44</f>
        <v>27831.724059008004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23656.965450156804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500-1000x300-600x300-1500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2021-01-14T17:46:50Z</dcterms:modified>
</cp:coreProperties>
</file>