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ABD589CC-E233-4711-9270-CCA2A0C21044}" xr6:coauthVersionLast="46" xr6:coauthVersionMax="46" xr10:uidLastSave="{00000000-0000-0000-0000-000000000000}"/>
  <bookViews>
    <workbookView xWindow="-108" yWindow="-108" windowWidth="23256" windowHeight="12576" xr2:uid="{CFDBBC01-3D9D-49AE-88AF-892CCD9FCCA9}"/>
  </bookViews>
  <sheets>
    <sheet name="PC Enclosure ECO Standing" sheetId="1" r:id="rId1"/>
  </sheets>
  <definedNames>
    <definedName name="TABLE" localSheetId="0">'PC Enclosure ECO Standing'!$B$56:$B$56</definedName>
    <definedName name="TABLE_2" localSheetId="0">'PC Enclosure ECO Standing'!$B$57:$B$58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" l="1"/>
  <c r="Q38" i="1"/>
  <c r="Q47" i="1"/>
  <c r="Q46" i="1"/>
  <c r="E34" i="1"/>
  <c r="Q31" i="1"/>
  <c r="E28" i="1"/>
  <c r="E29" i="1"/>
  <c r="E27" i="1"/>
  <c r="E18" i="1"/>
  <c r="E19" i="1"/>
  <c r="E17" i="1"/>
  <c r="K15" i="1"/>
  <c r="D15" i="1"/>
  <c r="C15" i="1"/>
  <c r="Q12" i="1"/>
  <c r="E9" i="1"/>
  <c r="E10" i="1"/>
  <c r="E11" i="1"/>
  <c r="E8" i="1"/>
  <c r="K5" i="1"/>
  <c r="Q44" i="1"/>
  <c r="F39" i="1"/>
  <c r="I39" i="1" s="1"/>
  <c r="D39" i="1"/>
  <c r="C39" i="1"/>
  <c r="A39" i="1"/>
  <c r="D37" i="1"/>
  <c r="C37" i="1"/>
  <c r="F37" i="1"/>
  <c r="F36" i="1"/>
  <c r="I36" i="1" s="1"/>
  <c r="D36" i="1"/>
  <c r="C36" i="1"/>
  <c r="D35" i="1"/>
  <c r="C35" i="1"/>
  <c r="I35" i="1" s="1"/>
  <c r="M15" i="1"/>
  <c r="H48" i="1"/>
  <c r="G48" i="1"/>
  <c r="F47" i="1"/>
  <c r="J47" i="1" s="1"/>
  <c r="P47" i="1" s="1"/>
  <c r="F46" i="1"/>
  <c r="J46" i="1" s="1"/>
  <c r="P46" i="1" s="1"/>
  <c r="F45" i="1"/>
  <c r="Q45" i="1" s="1"/>
  <c r="F44" i="1"/>
  <c r="F43" i="1"/>
  <c r="J43" i="1" s="1"/>
  <c r="P43" i="1" s="1"/>
  <c r="D42" i="1"/>
  <c r="C42" i="1"/>
  <c r="D41" i="1"/>
  <c r="F42" i="1"/>
  <c r="D40" i="1"/>
  <c r="C40" i="1"/>
  <c r="A40" i="1"/>
  <c r="A41" i="1" s="1"/>
  <c r="A42" i="1" s="1"/>
  <c r="A43" i="1" s="1"/>
  <c r="A44" i="1" s="1"/>
  <c r="A45" i="1" s="1"/>
  <c r="A46" i="1" s="1"/>
  <c r="A47" i="1" s="1"/>
  <c r="J38" i="1"/>
  <c r="P38" i="1" s="1"/>
  <c r="I38" i="1"/>
  <c r="K38" i="1" s="1"/>
  <c r="D34" i="1"/>
  <c r="C34" i="1"/>
  <c r="D30" i="1"/>
  <c r="F29" i="1"/>
  <c r="F31" i="1" s="1"/>
  <c r="D29" i="1"/>
  <c r="C29" i="1"/>
  <c r="F28" i="1"/>
  <c r="D28" i="1"/>
  <c r="C28" i="1"/>
  <c r="A28" i="1"/>
  <c r="A29" i="1" s="1"/>
  <c r="A30" i="1" s="1"/>
  <c r="A31" i="1" s="1"/>
  <c r="A32" i="1" s="1"/>
  <c r="A33" i="1" s="1"/>
  <c r="A34" i="1" s="1"/>
  <c r="F27" i="1"/>
  <c r="F35" i="1" s="1"/>
  <c r="D27" i="1"/>
  <c r="C27" i="1"/>
  <c r="I26" i="1"/>
  <c r="M26" i="1" s="1"/>
  <c r="Q23" i="1"/>
  <c r="J23" i="1"/>
  <c r="P23" i="1" s="1"/>
  <c r="I23" i="1"/>
  <c r="K23" i="1" s="1"/>
  <c r="J22" i="1"/>
  <c r="P22" i="1" s="1"/>
  <c r="I22" i="1"/>
  <c r="M22" i="1" s="1"/>
  <c r="F21" i="1"/>
  <c r="D21" i="1"/>
  <c r="C21" i="1"/>
  <c r="D20" i="1"/>
  <c r="F19" i="1"/>
  <c r="F24" i="1" s="1"/>
  <c r="D19" i="1"/>
  <c r="C19" i="1"/>
  <c r="F18" i="1"/>
  <c r="D18" i="1"/>
  <c r="C18" i="1"/>
  <c r="A18" i="1"/>
  <c r="A19" i="1" s="1"/>
  <c r="A20" i="1" s="1"/>
  <c r="A21" i="1" s="1"/>
  <c r="A22" i="1" s="1"/>
  <c r="A23" i="1" s="1"/>
  <c r="A24" i="1" s="1"/>
  <c r="A25" i="1" s="1"/>
  <c r="N17" i="1"/>
  <c r="F17" i="1"/>
  <c r="D17" i="1"/>
  <c r="C17" i="1"/>
  <c r="I16" i="1"/>
  <c r="M16" i="1" s="1"/>
  <c r="P15" i="1"/>
  <c r="D11" i="1"/>
  <c r="C11" i="1"/>
  <c r="F10" i="1"/>
  <c r="F13" i="1" s="1"/>
  <c r="D10" i="1"/>
  <c r="C10" i="1"/>
  <c r="F9" i="1"/>
  <c r="D9" i="1"/>
  <c r="C9" i="1"/>
  <c r="A9" i="1"/>
  <c r="A10" i="1" s="1"/>
  <c r="A11" i="1" s="1"/>
  <c r="A12" i="1" s="1"/>
  <c r="A13" i="1" s="1"/>
  <c r="A14" i="1" s="1"/>
  <c r="A15" i="1" s="1"/>
  <c r="N8" i="1"/>
  <c r="F8" i="1"/>
  <c r="D8" i="1"/>
  <c r="C8" i="1"/>
  <c r="K39" i="1" l="1"/>
  <c r="L39" i="1" s="1"/>
  <c r="M39" i="1"/>
  <c r="N39" i="1"/>
  <c r="J39" i="1"/>
  <c r="P39" i="1" s="1"/>
  <c r="O35" i="1"/>
  <c r="K22" i="1"/>
  <c r="L22" i="1" s="1"/>
  <c r="A37" i="1"/>
  <c r="A35" i="1"/>
  <c r="A36" i="1" s="1"/>
  <c r="I18" i="1"/>
  <c r="M18" i="1" s="1"/>
  <c r="J36" i="1"/>
  <c r="P36" i="1" s="1"/>
  <c r="K35" i="1"/>
  <c r="M35" i="1"/>
  <c r="J35" i="1"/>
  <c r="P35" i="1" s="1"/>
  <c r="J9" i="1"/>
  <c r="P9" i="1" s="1"/>
  <c r="J44" i="1"/>
  <c r="P44" i="1" s="1"/>
  <c r="I37" i="1"/>
  <c r="M37" i="1" s="1"/>
  <c r="K36" i="1"/>
  <c r="M36" i="1"/>
  <c r="N19" i="1"/>
  <c r="Q43" i="1"/>
  <c r="F32" i="1"/>
  <c r="I32" i="1" s="1"/>
  <c r="M32" i="1" s="1"/>
  <c r="F20" i="1"/>
  <c r="J20" i="1" s="1"/>
  <c r="P20" i="1" s="1"/>
  <c r="I21" i="1"/>
  <c r="M21" i="1" s="1"/>
  <c r="I45" i="1"/>
  <c r="M45" i="1" s="1"/>
  <c r="J45" i="1"/>
  <c r="P45" i="1" s="1"/>
  <c r="J8" i="1"/>
  <c r="J27" i="1"/>
  <c r="P27" i="1" s="1"/>
  <c r="J37" i="1"/>
  <c r="P37" i="1" s="1"/>
  <c r="I17" i="1"/>
  <c r="M17" i="1" s="1"/>
  <c r="I34" i="1"/>
  <c r="M34" i="1" s="1"/>
  <c r="I40" i="1"/>
  <c r="M40" i="1" s="1"/>
  <c r="I10" i="1"/>
  <c r="M10" i="1" s="1"/>
  <c r="F25" i="1"/>
  <c r="J25" i="1" s="1"/>
  <c r="P25" i="1" s="1"/>
  <c r="I8" i="1"/>
  <c r="M38" i="1"/>
  <c r="M23" i="1"/>
  <c r="J17" i="1"/>
  <c r="P17" i="1" s="1"/>
  <c r="J40" i="1"/>
  <c r="P40" i="1" s="1"/>
  <c r="I44" i="1"/>
  <c r="M44" i="1" s="1"/>
  <c r="Q22" i="1"/>
  <c r="R22" i="1" s="1"/>
  <c r="S22" i="1" s="1"/>
  <c r="I47" i="1"/>
  <c r="I29" i="1"/>
  <c r="M29" i="1" s="1"/>
  <c r="I27" i="1"/>
  <c r="J42" i="1"/>
  <c r="P42" i="1" s="1"/>
  <c r="J29" i="1"/>
  <c r="P29" i="1" s="1"/>
  <c r="J28" i="1"/>
  <c r="P28" i="1" s="1"/>
  <c r="I42" i="1"/>
  <c r="M42" i="1" s="1"/>
  <c r="I19" i="1"/>
  <c r="M19" i="1" s="1"/>
  <c r="J19" i="1"/>
  <c r="P19" i="1" s="1"/>
  <c r="I20" i="1"/>
  <c r="M20" i="1" s="1"/>
  <c r="J21" i="1"/>
  <c r="P21" i="1" s="1"/>
  <c r="J10" i="1"/>
  <c r="P10" i="1" s="1"/>
  <c r="P8" i="1"/>
  <c r="L38" i="1"/>
  <c r="K18" i="1"/>
  <c r="J31" i="1"/>
  <c r="P31" i="1" s="1"/>
  <c r="I31" i="1"/>
  <c r="M31" i="1" s="1"/>
  <c r="Q13" i="1"/>
  <c r="J13" i="1"/>
  <c r="P13" i="1" s="1"/>
  <c r="I13" i="1"/>
  <c r="M13" i="1" s="1"/>
  <c r="L23" i="1"/>
  <c r="J24" i="1"/>
  <c r="P24" i="1" s="1"/>
  <c r="I24" i="1"/>
  <c r="M24" i="1" s="1"/>
  <c r="Q24" i="1"/>
  <c r="K40" i="1"/>
  <c r="J18" i="1"/>
  <c r="P18" i="1" s="1"/>
  <c r="F30" i="1"/>
  <c r="O30" i="1" s="1"/>
  <c r="J32" i="1"/>
  <c r="P32" i="1" s="1"/>
  <c r="J34" i="1"/>
  <c r="P34" i="1" s="1"/>
  <c r="F41" i="1"/>
  <c r="J41" i="1" s="1"/>
  <c r="P41" i="1" s="1"/>
  <c r="I43" i="1"/>
  <c r="M43" i="1" s="1"/>
  <c r="I9" i="1"/>
  <c r="M9" i="1" s="1"/>
  <c r="F11" i="1"/>
  <c r="I11" i="1" s="1"/>
  <c r="M11" i="1" s="1"/>
  <c r="I28" i="1"/>
  <c r="M28" i="1" s="1"/>
  <c r="F33" i="1"/>
  <c r="I46" i="1"/>
  <c r="M46" i="1" s="1"/>
  <c r="N10" i="1"/>
  <c r="F14" i="1"/>
  <c r="N29" i="1"/>
  <c r="N40" i="1"/>
  <c r="F12" i="1"/>
  <c r="F15" i="1"/>
  <c r="Q32" i="1"/>
  <c r="R39" i="1" l="1"/>
  <c r="S39" i="1" s="1"/>
  <c r="K21" i="1"/>
  <c r="L21" i="1" s="1"/>
  <c r="K44" i="1"/>
  <c r="L44" i="1" s="1"/>
  <c r="L35" i="1"/>
  <c r="R35" i="1" s="1"/>
  <c r="S35" i="1" s="1"/>
  <c r="K37" i="1"/>
  <c r="L37" i="1" s="1"/>
  <c r="R37" i="1" s="1"/>
  <c r="S37" i="1" s="1"/>
  <c r="K29" i="1"/>
  <c r="L29" i="1" s="1"/>
  <c r="R29" i="1" s="1"/>
  <c r="S29" i="1" s="1"/>
  <c r="R38" i="1"/>
  <c r="S38" i="1" s="1"/>
  <c r="O20" i="1"/>
  <c r="R23" i="1"/>
  <c r="S23" i="1" s="1"/>
  <c r="K45" i="1"/>
  <c r="L45" i="1" s="1"/>
  <c r="R45" i="1" s="1"/>
  <c r="S45" i="1" s="1"/>
  <c r="L36" i="1"/>
  <c r="R36" i="1" s="1"/>
  <c r="S36" i="1" s="1"/>
  <c r="Q25" i="1"/>
  <c r="K34" i="1"/>
  <c r="L34" i="1" s="1"/>
  <c r="R34" i="1" s="1"/>
  <c r="S34" i="1" s="1"/>
  <c r="K42" i="1"/>
  <c r="I41" i="1"/>
  <c r="M41" i="1" s="1"/>
  <c r="K32" i="1"/>
  <c r="L32" i="1" s="1"/>
  <c r="R32" i="1" s="1"/>
  <c r="S32" i="1" s="1"/>
  <c r="K10" i="1"/>
  <c r="L10" i="1" s="1"/>
  <c r="R10" i="1" s="1"/>
  <c r="S10" i="1" s="1"/>
  <c r="I25" i="1"/>
  <c r="M25" i="1" s="1"/>
  <c r="K17" i="1"/>
  <c r="L17" i="1" s="1"/>
  <c r="R17" i="1" s="1"/>
  <c r="S17" i="1" s="1"/>
  <c r="K8" i="1"/>
  <c r="M8" i="1"/>
  <c r="M47" i="1"/>
  <c r="K47" i="1"/>
  <c r="L47" i="1" s="1"/>
  <c r="J30" i="1"/>
  <c r="P30" i="1" s="1"/>
  <c r="K27" i="1"/>
  <c r="M27" i="1"/>
  <c r="K20" i="1"/>
  <c r="L20" i="1" s="1"/>
  <c r="R20" i="1" s="1"/>
  <c r="S20" i="1" s="1"/>
  <c r="K19" i="1"/>
  <c r="L19" i="1" s="1"/>
  <c r="R19" i="1" s="1"/>
  <c r="S19" i="1" s="1"/>
  <c r="K43" i="1"/>
  <c r="L40" i="1"/>
  <c r="R40" i="1" s="1"/>
  <c r="S40" i="1" s="1"/>
  <c r="J33" i="1"/>
  <c r="P33" i="1" s="1"/>
  <c r="I33" i="1"/>
  <c r="M33" i="1" s="1"/>
  <c r="Q33" i="1"/>
  <c r="L18" i="1"/>
  <c r="R18" i="1" s="1"/>
  <c r="S18" i="1" s="1"/>
  <c r="L15" i="1"/>
  <c r="I30" i="1"/>
  <c r="M30" i="1" s="1"/>
  <c r="K24" i="1"/>
  <c r="L42" i="1"/>
  <c r="R42" i="1" s="1"/>
  <c r="S42" i="1" s="1"/>
  <c r="K46" i="1"/>
  <c r="O11" i="1"/>
  <c r="J11" i="1"/>
  <c r="J12" i="1"/>
  <c r="P12" i="1" s="1"/>
  <c r="I12" i="1"/>
  <c r="M12" i="1" s="1"/>
  <c r="F48" i="1"/>
  <c r="J14" i="1"/>
  <c r="P14" i="1" s="1"/>
  <c r="I14" i="1"/>
  <c r="M14" i="1" s="1"/>
  <c r="Q14" i="1"/>
  <c r="K9" i="1"/>
  <c r="K11" i="1"/>
  <c r="K28" i="1"/>
  <c r="N48" i="1"/>
  <c r="K13" i="1"/>
  <c r="K31" i="1"/>
  <c r="R15" i="1" l="1"/>
  <c r="S15" i="1" s="1"/>
  <c r="R44" i="1"/>
  <c r="S44" i="1" s="1"/>
  <c r="R21" i="1"/>
  <c r="S21" i="1" s="1"/>
  <c r="O48" i="1"/>
  <c r="R47" i="1"/>
  <c r="S47" i="1" s="1"/>
  <c r="K25" i="1"/>
  <c r="L25" i="1" s="1"/>
  <c r="R25" i="1" s="1"/>
  <c r="S25" i="1" s="1"/>
  <c r="K41" i="1"/>
  <c r="L8" i="1"/>
  <c r="R8" i="1" s="1"/>
  <c r="S8" i="1" s="1"/>
  <c r="L27" i="1"/>
  <c r="R27" i="1" s="1"/>
  <c r="S27" i="1" s="1"/>
  <c r="I48" i="1"/>
  <c r="Q48" i="1"/>
  <c r="L11" i="1"/>
  <c r="K30" i="1"/>
  <c r="L9" i="1"/>
  <c r="L13" i="1"/>
  <c r="R13" i="1" s="1"/>
  <c r="S13" i="1" s="1"/>
  <c r="K12" i="1"/>
  <c r="K14" i="1"/>
  <c r="P11" i="1"/>
  <c r="P48" i="1" s="1"/>
  <c r="J48" i="1"/>
  <c r="L46" i="1"/>
  <c r="R46" i="1" s="1"/>
  <c r="S46" i="1" s="1"/>
  <c r="K33" i="1"/>
  <c r="L31" i="1"/>
  <c r="R31" i="1" s="1"/>
  <c r="S31" i="1" s="1"/>
  <c r="L28" i="1"/>
  <c r="R28" i="1" s="1"/>
  <c r="S28" i="1" s="1"/>
  <c r="L41" i="1"/>
  <c r="R41" i="1" s="1"/>
  <c r="S41" i="1" s="1"/>
  <c r="L24" i="1"/>
  <c r="R24" i="1" s="1"/>
  <c r="S24" i="1" s="1"/>
  <c r="L43" i="1"/>
  <c r="R43" i="1" s="1"/>
  <c r="S43" i="1" s="1"/>
  <c r="T25" i="1" l="1"/>
  <c r="M48" i="1"/>
  <c r="T47" i="1"/>
  <c r="T42" i="1"/>
  <c r="R11" i="1"/>
  <c r="S11" i="1" s="1"/>
  <c r="L12" i="1"/>
  <c r="R12" i="1" s="1"/>
  <c r="S12" i="1" s="1"/>
  <c r="K48" i="1"/>
  <c r="L30" i="1"/>
  <c r="R30" i="1" s="1"/>
  <c r="S30" i="1" s="1"/>
  <c r="L33" i="1"/>
  <c r="R33" i="1" s="1"/>
  <c r="S33" i="1" s="1"/>
  <c r="L14" i="1"/>
  <c r="R14" i="1" s="1"/>
  <c r="S14" i="1" s="1"/>
  <c r="R9" i="1"/>
  <c r="T37" i="1" l="1"/>
  <c r="S9" i="1"/>
  <c r="R48" i="1"/>
  <c r="L48" i="1"/>
  <c r="T15" i="1" l="1"/>
  <c r="S48" i="1"/>
  <c r="S50" i="1" l="1"/>
  <c r="T50" i="1" s="1"/>
  <c r="V50" i="1" s="1"/>
  <c r="T48" i="1"/>
</calcChain>
</file>

<file path=xl/sharedStrings.xml><?xml version="1.0" encoding="utf-8"?>
<sst xmlns="http://schemas.openxmlformats.org/spreadsheetml/2006/main" count="70" uniqueCount="62">
  <si>
    <t>ECO PC</t>
  </si>
  <si>
    <t>w</t>
  </si>
  <si>
    <t>d</t>
  </si>
  <si>
    <t>h</t>
  </si>
  <si>
    <t>q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</si>
  <si>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</si>
  <si>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</si>
  <si>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</si>
  <si>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</si>
  <si>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</si>
  <si>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</si>
  <si>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</si>
  <si>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</si>
  <si>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</si>
  <si>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</si>
  <si>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</si>
  <si>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</si>
  <si>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</si>
  <si>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</si>
  <si>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</si>
  <si>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</si>
  <si>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</si>
  <si>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</si>
  <si>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</si>
  <si>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Top box</t>
  </si>
  <si>
    <t>Top box side</t>
  </si>
  <si>
    <t>Top box T/B</t>
  </si>
  <si>
    <t>Door F/R</t>
  </si>
  <si>
    <t>Ind.Z on Door</t>
  </si>
  <si>
    <t>Lock</t>
  </si>
  <si>
    <t>Hinge</t>
  </si>
  <si>
    <t>Gasket PE</t>
  </si>
  <si>
    <t>Glass</t>
  </si>
  <si>
    <t>Middle box</t>
  </si>
  <si>
    <t>Main Body</t>
  </si>
  <si>
    <t>T/B</t>
  </si>
  <si>
    <t>Door F</t>
  </si>
  <si>
    <t>C Plate</t>
  </si>
  <si>
    <t>Rail</t>
  </si>
  <si>
    <t>Thumb Screw</t>
  </si>
  <si>
    <t>Lower box</t>
  </si>
  <si>
    <t>Lower box side</t>
  </si>
  <si>
    <t>Lower box T/B</t>
  </si>
  <si>
    <t>Horizontal Partition</t>
  </si>
  <si>
    <t>3" Caster</t>
  </si>
  <si>
    <t>Base</t>
  </si>
  <si>
    <t>Plinth plates</t>
  </si>
  <si>
    <t>Base Cover thk</t>
  </si>
  <si>
    <t>Cutouts</t>
  </si>
  <si>
    <t>Filters</t>
  </si>
  <si>
    <t>Hardware</t>
  </si>
  <si>
    <t>Assly</t>
  </si>
  <si>
    <t>Packing &amp; Transport</t>
  </si>
  <si>
    <t>IIoT Solution Engineer</t>
  </si>
  <si>
    <t xml:space="preserve">swati.basande@aiplindia.com </t>
  </si>
  <si>
    <t>Indexing Z</t>
  </si>
  <si>
    <t>Cross Angles</t>
  </si>
  <si>
    <t>Castor Supp Ch</t>
  </si>
  <si>
    <t>COSTING OF  PC Enclosure ECO Standing</t>
  </si>
  <si>
    <t>Steel</t>
  </si>
  <si>
    <t>Thk</t>
  </si>
  <si>
    <t>Drawer and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</si>
</sst>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2" xfId="0" applyBorder="1"/>
    <xf numFmtId="0" fontId="2" fillId="0" borderId="2" xfId="0" applyFont="1" applyBorder="1"/>
    <xf numFmtId="1" fontId="0" fillId="0" borderId="3" xfId="0" applyNumberFormat="1" applyBorder="1"/>
    <xf numFmtId="1" fontId="0" fillId="0" borderId="2" xfId="0" applyNumberFormat="1" applyBorder="1"/>
    <xf numFmtId="0" fontId="0" fillId="0" borderId="4" xfId="0" applyBorder="1"/>
    <xf numFmtId="1" fontId="0" fillId="0" borderId="4" xfId="0" applyNumberFormat="1" applyBorder="1"/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0" fontId="3" fillId="0" borderId="6" xfId="0" applyFont="1" applyBorder="1" applyAlignment="1">
      <alignment horizontal="left"/>
    </xf>
    <xf numFmtId="1" fontId="0" fillId="0" borderId="5" xfId="0" applyNumberFormat="1" applyBorder="1"/>
    <xf numFmtId="0" fontId="2" fillId="0" borderId="4" xfId="0" applyFont="1" applyBorder="1"/>
    <xf numFmtId="10" fontId="0" fillId="0" borderId="0" xfId="0" applyNumberFormat="1"/>
    <xf numFmtId="1" fontId="4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5" fillId="0" borderId="0" xfId="0" applyFont="1" applyAlignment="1">
      <alignment vertical="center"/>
    </xf>
    <xf numFmtId="1" fontId="2" fillId="0" borderId="0" xfId="0" applyNumberFormat="1" applyFont="1"/>
    <xf numFmtId="0" fontId="6" fillId="0" borderId="0" xfId="1" applyFill="1" applyBorder="1"/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quotePrefix="1"/>
    <xf numFmtId="0" fontId="4" fillId="0" borderId="1" xfId="0" applyFont="1" applyBorder="1"/>
    <xf numFmtId="1" fontId="4" fillId="0" borderId="1" xfId="0" applyNumberFormat="1" applyFont="1" applyBorder="1"/>
    <xf numFmtId="0" fontId="4" fillId="0" borderId="3" xfId="0" applyFont="1" applyBorder="1"/>
    <xf numFmtId="1" fontId="4" fillId="0" borderId="3" xfId="0" applyNumberFormat="1" applyFont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ati.basande@aipl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8B1A-C6FE-4558-9F64-90DE8FF67484}">
  <dimension ref="A1:X441"/>
  <sheetViews>
    <sheetView tabSelected="1" zoomScale="75" workbookViewId="0">
      <pane xSplit="4" ySplit="6" topLeftCell="E7" activePane="bottomRight" state="frozen"/>
      <selection activeCell="W49" sqref="W49"/>
      <selection pane="topRight" activeCell="W49" sqref="W49"/>
      <selection pane="bottomLeft" activeCell="W49" sqref="W49"/>
      <selection pane="bottomRight" activeCell="N28" sqref="N28"/>
    </sheetView>
  </sheetViews>
  <sheetFormatPr defaultRowHeight="13.2" x14ac:dyDescent="0.25"/>
  <cols>
    <col min="1" max="1" width="3.109375" customWidth="1"/>
    <col min="2" max="2" width="18.77734375" bestFit="1" customWidth="1"/>
    <col min="3" max="3" width="5.88671875" customWidth="1"/>
    <col min="4" max="4" width="5.44140625" customWidth="1"/>
    <col min="5" max="5" width="6.6640625" customWidth="1"/>
    <col min="6" max="6" width="5.33203125" customWidth="1"/>
    <col min="7" max="7" width="5.5546875" customWidth="1"/>
    <col min="8" max="8" width="6" customWidth="1"/>
    <col min="9" max="9" width="9" customWidth="1"/>
    <col min="10" max="10" width="6.5546875" customWidth="1"/>
    <col min="11" max="11" width="8" customWidth="1"/>
    <col min="12" max="12" width="6.88671875" customWidth="1"/>
    <col min="13" max="13" width="5.33203125" customWidth="1"/>
    <col min="14" max="14" width="5.44140625" customWidth="1"/>
    <col min="15" max="15" width="5.33203125" customWidth="1"/>
    <col min="16" max="16" width="5.6640625" customWidth="1"/>
    <col min="17" max="17" width="5.44140625" customWidth="1"/>
    <col min="18" max="19" width="7.6640625" customWidth="1"/>
    <col min="20" max="20" width="8.88671875" bestFit="1" customWidth="1"/>
    <col min="257" max="257" width="3.109375" customWidth="1"/>
    <col min="258" max="258" width="12.5546875" customWidth="1"/>
    <col min="259" max="259" width="5.88671875" customWidth="1"/>
    <col min="260" max="260" width="5.44140625" customWidth="1"/>
    <col min="261" max="261" width="6.6640625" customWidth="1"/>
    <col min="262" max="262" width="5.33203125" customWidth="1"/>
    <col min="263" max="263" width="5.5546875" customWidth="1"/>
    <col min="264" max="264" width="6" customWidth="1"/>
    <col min="265" max="265" width="9" customWidth="1"/>
    <col min="266" max="266" width="6.5546875" customWidth="1"/>
    <col min="267" max="267" width="8" customWidth="1"/>
    <col min="268" max="268" width="6.88671875" customWidth="1"/>
    <col min="269" max="269" width="5.33203125" customWidth="1"/>
    <col min="270" max="270" width="5.44140625" customWidth="1"/>
    <col min="271" max="271" width="5.33203125" customWidth="1"/>
    <col min="272" max="272" width="5.6640625" customWidth="1"/>
    <col min="273" max="273" width="5.44140625" customWidth="1"/>
    <col min="274" max="275" width="7.6640625" customWidth="1"/>
    <col min="276" max="276" width="6.5546875" bestFit="1" customWidth="1"/>
    <col min="513" max="513" width="3.109375" customWidth="1"/>
    <col min="514" max="514" width="12.5546875" customWidth="1"/>
    <col min="515" max="515" width="5.88671875" customWidth="1"/>
    <col min="516" max="516" width="5.44140625" customWidth="1"/>
    <col min="517" max="517" width="6.6640625" customWidth="1"/>
    <col min="518" max="518" width="5.33203125" customWidth="1"/>
    <col min="519" max="519" width="5.5546875" customWidth="1"/>
    <col min="520" max="520" width="6" customWidth="1"/>
    <col min="521" max="521" width="9" customWidth="1"/>
    <col min="522" max="522" width="6.5546875" customWidth="1"/>
    <col min="523" max="523" width="8" customWidth="1"/>
    <col min="524" max="524" width="6.88671875" customWidth="1"/>
    <col min="525" max="525" width="5.33203125" customWidth="1"/>
    <col min="526" max="526" width="5.44140625" customWidth="1"/>
    <col min="527" max="527" width="5.33203125" customWidth="1"/>
    <col min="528" max="528" width="5.6640625" customWidth="1"/>
    <col min="529" max="529" width="5.44140625" customWidth="1"/>
    <col min="530" max="531" width="7.6640625" customWidth="1"/>
    <col min="532" max="532" width="6.5546875" bestFit="1" customWidth="1"/>
    <col min="769" max="769" width="3.109375" customWidth="1"/>
    <col min="770" max="770" width="12.5546875" customWidth="1"/>
    <col min="771" max="771" width="5.88671875" customWidth="1"/>
    <col min="772" max="772" width="5.44140625" customWidth="1"/>
    <col min="773" max="773" width="6.6640625" customWidth="1"/>
    <col min="774" max="774" width="5.33203125" customWidth="1"/>
    <col min="775" max="775" width="5.5546875" customWidth="1"/>
    <col min="776" max="776" width="6" customWidth="1"/>
    <col min="777" max="777" width="9" customWidth="1"/>
    <col min="778" max="778" width="6.5546875" customWidth="1"/>
    <col min="779" max="779" width="8" customWidth="1"/>
    <col min="780" max="780" width="6.88671875" customWidth="1"/>
    <col min="781" max="781" width="5.33203125" customWidth="1"/>
    <col min="782" max="782" width="5.44140625" customWidth="1"/>
    <col min="783" max="783" width="5.33203125" customWidth="1"/>
    <col min="784" max="784" width="5.6640625" customWidth="1"/>
    <col min="785" max="785" width="5.44140625" customWidth="1"/>
    <col min="786" max="787" width="7.6640625" customWidth="1"/>
    <col min="788" max="788" width="6.5546875" bestFit="1" customWidth="1"/>
    <col min="1025" max="1025" width="3.109375" customWidth="1"/>
    <col min="1026" max="1026" width="12.5546875" customWidth="1"/>
    <col min="1027" max="1027" width="5.88671875" customWidth="1"/>
    <col min="1028" max="1028" width="5.44140625" customWidth="1"/>
    <col min="1029" max="1029" width="6.6640625" customWidth="1"/>
    <col min="1030" max="1030" width="5.33203125" customWidth="1"/>
    <col min="1031" max="1031" width="5.5546875" customWidth="1"/>
    <col min="1032" max="1032" width="6" customWidth="1"/>
    <col min="1033" max="1033" width="9" customWidth="1"/>
    <col min="1034" max="1034" width="6.5546875" customWidth="1"/>
    <col min="1035" max="1035" width="8" customWidth="1"/>
    <col min="1036" max="1036" width="6.88671875" customWidth="1"/>
    <col min="1037" max="1037" width="5.33203125" customWidth="1"/>
    <col min="1038" max="1038" width="5.44140625" customWidth="1"/>
    <col min="1039" max="1039" width="5.33203125" customWidth="1"/>
    <col min="1040" max="1040" width="5.6640625" customWidth="1"/>
    <col min="1041" max="1041" width="5.44140625" customWidth="1"/>
    <col min="1042" max="1043" width="7.6640625" customWidth="1"/>
    <col min="1044" max="1044" width="6.5546875" bestFit="1" customWidth="1"/>
    <col min="1281" max="1281" width="3.109375" customWidth="1"/>
    <col min="1282" max="1282" width="12.5546875" customWidth="1"/>
    <col min="1283" max="1283" width="5.88671875" customWidth="1"/>
    <col min="1284" max="1284" width="5.44140625" customWidth="1"/>
    <col min="1285" max="1285" width="6.6640625" customWidth="1"/>
    <col min="1286" max="1286" width="5.33203125" customWidth="1"/>
    <col min="1287" max="1287" width="5.5546875" customWidth="1"/>
    <col min="1288" max="1288" width="6" customWidth="1"/>
    <col min="1289" max="1289" width="9" customWidth="1"/>
    <col min="1290" max="1290" width="6.5546875" customWidth="1"/>
    <col min="1291" max="1291" width="8" customWidth="1"/>
    <col min="1292" max="1292" width="6.88671875" customWidth="1"/>
    <col min="1293" max="1293" width="5.33203125" customWidth="1"/>
    <col min="1294" max="1294" width="5.44140625" customWidth="1"/>
    <col min="1295" max="1295" width="5.33203125" customWidth="1"/>
    <col min="1296" max="1296" width="5.6640625" customWidth="1"/>
    <col min="1297" max="1297" width="5.44140625" customWidth="1"/>
    <col min="1298" max="1299" width="7.6640625" customWidth="1"/>
    <col min="1300" max="1300" width="6.5546875" bestFit="1" customWidth="1"/>
    <col min="1537" max="1537" width="3.109375" customWidth="1"/>
    <col min="1538" max="1538" width="12.5546875" customWidth="1"/>
    <col min="1539" max="1539" width="5.88671875" customWidth="1"/>
    <col min="1540" max="1540" width="5.44140625" customWidth="1"/>
    <col min="1541" max="1541" width="6.6640625" customWidth="1"/>
    <col min="1542" max="1542" width="5.33203125" customWidth="1"/>
    <col min="1543" max="1543" width="5.5546875" customWidth="1"/>
    <col min="1544" max="1544" width="6" customWidth="1"/>
    <col min="1545" max="1545" width="9" customWidth="1"/>
    <col min="1546" max="1546" width="6.5546875" customWidth="1"/>
    <col min="1547" max="1547" width="8" customWidth="1"/>
    <col min="1548" max="1548" width="6.88671875" customWidth="1"/>
    <col min="1549" max="1549" width="5.33203125" customWidth="1"/>
    <col min="1550" max="1550" width="5.44140625" customWidth="1"/>
    <col min="1551" max="1551" width="5.33203125" customWidth="1"/>
    <col min="1552" max="1552" width="5.6640625" customWidth="1"/>
    <col min="1553" max="1553" width="5.44140625" customWidth="1"/>
    <col min="1554" max="1555" width="7.6640625" customWidth="1"/>
    <col min="1556" max="1556" width="6.5546875" bestFit="1" customWidth="1"/>
    <col min="1793" max="1793" width="3.109375" customWidth="1"/>
    <col min="1794" max="1794" width="12.5546875" customWidth="1"/>
    <col min="1795" max="1795" width="5.88671875" customWidth="1"/>
    <col min="1796" max="1796" width="5.44140625" customWidth="1"/>
    <col min="1797" max="1797" width="6.6640625" customWidth="1"/>
    <col min="1798" max="1798" width="5.33203125" customWidth="1"/>
    <col min="1799" max="1799" width="5.5546875" customWidth="1"/>
    <col min="1800" max="1800" width="6" customWidth="1"/>
    <col min="1801" max="1801" width="9" customWidth="1"/>
    <col min="1802" max="1802" width="6.5546875" customWidth="1"/>
    <col min="1803" max="1803" width="8" customWidth="1"/>
    <col min="1804" max="1804" width="6.88671875" customWidth="1"/>
    <col min="1805" max="1805" width="5.33203125" customWidth="1"/>
    <col min="1806" max="1806" width="5.44140625" customWidth="1"/>
    <col min="1807" max="1807" width="5.33203125" customWidth="1"/>
    <col min="1808" max="1808" width="5.6640625" customWidth="1"/>
    <col min="1809" max="1809" width="5.44140625" customWidth="1"/>
    <col min="1810" max="1811" width="7.6640625" customWidth="1"/>
    <col min="1812" max="1812" width="6.5546875" bestFit="1" customWidth="1"/>
    <col min="2049" max="2049" width="3.109375" customWidth="1"/>
    <col min="2050" max="2050" width="12.5546875" customWidth="1"/>
    <col min="2051" max="2051" width="5.88671875" customWidth="1"/>
    <col min="2052" max="2052" width="5.44140625" customWidth="1"/>
    <col min="2053" max="2053" width="6.6640625" customWidth="1"/>
    <col min="2054" max="2054" width="5.33203125" customWidth="1"/>
    <col min="2055" max="2055" width="5.5546875" customWidth="1"/>
    <col min="2056" max="2056" width="6" customWidth="1"/>
    <col min="2057" max="2057" width="9" customWidth="1"/>
    <col min="2058" max="2058" width="6.5546875" customWidth="1"/>
    <col min="2059" max="2059" width="8" customWidth="1"/>
    <col min="2060" max="2060" width="6.88671875" customWidth="1"/>
    <col min="2061" max="2061" width="5.33203125" customWidth="1"/>
    <col min="2062" max="2062" width="5.44140625" customWidth="1"/>
    <col min="2063" max="2063" width="5.33203125" customWidth="1"/>
    <col min="2064" max="2064" width="5.6640625" customWidth="1"/>
    <col min="2065" max="2065" width="5.44140625" customWidth="1"/>
    <col min="2066" max="2067" width="7.6640625" customWidth="1"/>
    <col min="2068" max="2068" width="6.5546875" bestFit="1" customWidth="1"/>
    <col min="2305" max="2305" width="3.109375" customWidth="1"/>
    <col min="2306" max="2306" width="12.5546875" customWidth="1"/>
    <col min="2307" max="2307" width="5.88671875" customWidth="1"/>
    <col min="2308" max="2308" width="5.44140625" customWidth="1"/>
    <col min="2309" max="2309" width="6.6640625" customWidth="1"/>
    <col min="2310" max="2310" width="5.33203125" customWidth="1"/>
    <col min="2311" max="2311" width="5.5546875" customWidth="1"/>
    <col min="2312" max="2312" width="6" customWidth="1"/>
    <col min="2313" max="2313" width="9" customWidth="1"/>
    <col min="2314" max="2314" width="6.5546875" customWidth="1"/>
    <col min="2315" max="2315" width="8" customWidth="1"/>
    <col min="2316" max="2316" width="6.88671875" customWidth="1"/>
    <col min="2317" max="2317" width="5.33203125" customWidth="1"/>
    <col min="2318" max="2318" width="5.44140625" customWidth="1"/>
    <col min="2319" max="2319" width="5.33203125" customWidth="1"/>
    <col min="2320" max="2320" width="5.6640625" customWidth="1"/>
    <col min="2321" max="2321" width="5.44140625" customWidth="1"/>
    <col min="2322" max="2323" width="7.6640625" customWidth="1"/>
    <col min="2324" max="2324" width="6.5546875" bestFit="1" customWidth="1"/>
    <col min="2561" max="2561" width="3.109375" customWidth="1"/>
    <col min="2562" max="2562" width="12.5546875" customWidth="1"/>
    <col min="2563" max="2563" width="5.88671875" customWidth="1"/>
    <col min="2564" max="2564" width="5.44140625" customWidth="1"/>
    <col min="2565" max="2565" width="6.6640625" customWidth="1"/>
    <col min="2566" max="2566" width="5.33203125" customWidth="1"/>
    <col min="2567" max="2567" width="5.5546875" customWidth="1"/>
    <col min="2568" max="2568" width="6" customWidth="1"/>
    <col min="2569" max="2569" width="9" customWidth="1"/>
    <col min="2570" max="2570" width="6.5546875" customWidth="1"/>
    <col min="2571" max="2571" width="8" customWidth="1"/>
    <col min="2572" max="2572" width="6.88671875" customWidth="1"/>
    <col min="2573" max="2573" width="5.33203125" customWidth="1"/>
    <col min="2574" max="2574" width="5.44140625" customWidth="1"/>
    <col min="2575" max="2575" width="5.33203125" customWidth="1"/>
    <col min="2576" max="2576" width="5.6640625" customWidth="1"/>
    <col min="2577" max="2577" width="5.44140625" customWidth="1"/>
    <col min="2578" max="2579" width="7.6640625" customWidth="1"/>
    <col min="2580" max="2580" width="6.5546875" bestFit="1" customWidth="1"/>
    <col min="2817" max="2817" width="3.109375" customWidth="1"/>
    <col min="2818" max="2818" width="12.5546875" customWidth="1"/>
    <col min="2819" max="2819" width="5.88671875" customWidth="1"/>
    <col min="2820" max="2820" width="5.44140625" customWidth="1"/>
    <col min="2821" max="2821" width="6.6640625" customWidth="1"/>
    <col min="2822" max="2822" width="5.33203125" customWidth="1"/>
    <col min="2823" max="2823" width="5.5546875" customWidth="1"/>
    <col min="2824" max="2824" width="6" customWidth="1"/>
    <col min="2825" max="2825" width="9" customWidth="1"/>
    <col min="2826" max="2826" width="6.5546875" customWidth="1"/>
    <col min="2827" max="2827" width="8" customWidth="1"/>
    <col min="2828" max="2828" width="6.88671875" customWidth="1"/>
    <col min="2829" max="2829" width="5.33203125" customWidth="1"/>
    <col min="2830" max="2830" width="5.44140625" customWidth="1"/>
    <col min="2831" max="2831" width="5.33203125" customWidth="1"/>
    <col min="2832" max="2832" width="5.6640625" customWidth="1"/>
    <col min="2833" max="2833" width="5.44140625" customWidth="1"/>
    <col min="2834" max="2835" width="7.6640625" customWidth="1"/>
    <col min="2836" max="2836" width="6.5546875" bestFit="1" customWidth="1"/>
    <col min="3073" max="3073" width="3.109375" customWidth="1"/>
    <col min="3074" max="3074" width="12.5546875" customWidth="1"/>
    <col min="3075" max="3075" width="5.88671875" customWidth="1"/>
    <col min="3076" max="3076" width="5.44140625" customWidth="1"/>
    <col min="3077" max="3077" width="6.6640625" customWidth="1"/>
    <col min="3078" max="3078" width="5.33203125" customWidth="1"/>
    <col min="3079" max="3079" width="5.5546875" customWidth="1"/>
    <col min="3080" max="3080" width="6" customWidth="1"/>
    <col min="3081" max="3081" width="9" customWidth="1"/>
    <col min="3082" max="3082" width="6.5546875" customWidth="1"/>
    <col min="3083" max="3083" width="8" customWidth="1"/>
    <col min="3084" max="3084" width="6.88671875" customWidth="1"/>
    <col min="3085" max="3085" width="5.33203125" customWidth="1"/>
    <col min="3086" max="3086" width="5.44140625" customWidth="1"/>
    <col min="3087" max="3087" width="5.33203125" customWidth="1"/>
    <col min="3088" max="3088" width="5.6640625" customWidth="1"/>
    <col min="3089" max="3089" width="5.44140625" customWidth="1"/>
    <col min="3090" max="3091" width="7.6640625" customWidth="1"/>
    <col min="3092" max="3092" width="6.5546875" bestFit="1" customWidth="1"/>
    <col min="3329" max="3329" width="3.109375" customWidth="1"/>
    <col min="3330" max="3330" width="12.5546875" customWidth="1"/>
    <col min="3331" max="3331" width="5.88671875" customWidth="1"/>
    <col min="3332" max="3332" width="5.44140625" customWidth="1"/>
    <col min="3333" max="3333" width="6.6640625" customWidth="1"/>
    <col min="3334" max="3334" width="5.33203125" customWidth="1"/>
    <col min="3335" max="3335" width="5.5546875" customWidth="1"/>
    <col min="3336" max="3336" width="6" customWidth="1"/>
    <col min="3337" max="3337" width="9" customWidth="1"/>
    <col min="3338" max="3338" width="6.5546875" customWidth="1"/>
    <col min="3339" max="3339" width="8" customWidth="1"/>
    <col min="3340" max="3340" width="6.88671875" customWidth="1"/>
    <col min="3341" max="3341" width="5.33203125" customWidth="1"/>
    <col min="3342" max="3342" width="5.44140625" customWidth="1"/>
    <col min="3343" max="3343" width="5.33203125" customWidth="1"/>
    <col min="3344" max="3344" width="5.6640625" customWidth="1"/>
    <col min="3345" max="3345" width="5.44140625" customWidth="1"/>
    <col min="3346" max="3347" width="7.6640625" customWidth="1"/>
    <col min="3348" max="3348" width="6.5546875" bestFit="1" customWidth="1"/>
    <col min="3585" max="3585" width="3.109375" customWidth="1"/>
    <col min="3586" max="3586" width="12.5546875" customWidth="1"/>
    <col min="3587" max="3587" width="5.88671875" customWidth="1"/>
    <col min="3588" max="3588" width="5.44140625" customWidth="1"/>
    <col min="3589" max="3589" width="6.6640625" customWidth="1"/>
    <col min="3590" max="3590" width="5.33203125" customWidth="1"/>
    <col min="3591" max="3591" width="5.5546875" customWidth="1"/>
    <col min="3592" max="3592" width="6" customWidth="1"/>
    <col min="3593" max="3593" width="9" customWidth="1"/>
    <col min="3594" max="3594" width="6.5546875" customWidth="1"/>
    <col min="3595" max="3595" width="8" customWidth="1"/>
    <col min="3596" max="3596" width="6.88671875" customWidth="1"/>
    <col min="3597" max="3597" width="5.33203125" customWidth="1"/>
    <col min="3598" max="3598" width="5.44140625" customWidth="1"/>
    <col min="3599" max="3599" width="5.33203125" customWidth="1"/>
    <col min="3600" max="3600" width="5.6640625" customWidth="1"/>
    <col min="3601" max="3601" width="5.44140625" customWidth="1"/>
    <col min="3602" max="3603" width="7.6640625" customWidth="1"/>
    <col min="3604" max="3604" width="6.5546875" bestFit="1" customWidth="1"/>
    <col min="3841" max="3841" width="3.109375" customWidth="1"/>
    <col min="3842" max="3842" width="12.5546875" customWidth="1"/>
    <col min="3843" max="3843" width="5.88671875" customWidth="1"/>
    <col min="3844" max="3844" width="5.44140625" customWidth="1"/>
    <col min="3845" max="3845" width="6.6640625" customWidth="1"/>
    <col min="3846" max="3846" width="5.33203125" customWidth="1"/>
    <col min="3847" max="3847" width="5.5546875" customWidth="1"/>
    <col min="3848" max="3848" width="6" customWidth="1"/>
    <col min="3849" max="3849" width="9" customWidth="1"/>
    <col min="3850" max="3850" width="6.5546875" customWidth="1"/>
    <col min="3851" max="3851" width="8" customWidth="1"/>
    <col min="3852" max="3852" width="6.88671875" customWidth="1"/>
    <col min="3853" max="3853" width="5.33203125" customWidth="1"/>
    <col min="3854" max="3854" width="5.44140625" customWidth="1"/>
    <col min="3855" max="3855" width="5.33203125" customWidth="1"/>
    <col min="3856" max="3856" width="5.6640625" customWidth="1"/>
    <col min="3857" max="3857" width="5.44140625" customWidth="1"/>
    <col min="3858" max="3859" width="7.6640625" customWidth="1"/>
    <col min="3860" max="3860" width="6.5546875" bestFit="1" customWidth="1"/>
    <col min="4097" max="4097" width="3.109375" customWidth="1"/>
    <col min="4098" max="4098" width="12.5546875" customWidth="1"/>
    <col min="4099" max="4099" width="5.88671875" customWidth="1"/>
    <col min="4100" max="4100" width="5.44140625" customWidth="1"/>
    <col min="4101" max="4101" width="6.6640625" customWidth="1"/>
    <col min="4102" max="4102" width="5.33203125" customWidth="1"/>
    <col min="4103" max="4103" width="5.5546875" customWidth="1"/>
    <col min="4104" max="4104" width="6" customWidth="1"/>
    <col min="4105" max="4105" width="9" customWidth="1"/>
    <col min="4106" max="4106" width="6.5546875" customWidth="1"/>
    <col min="4107" max="4107" width="8" customWidth="1"/>
    <col min="4108" max="4108" width="6.88671875" customWidth="1"/>
    <col min="4109" max="4109" width="5.33203125" customWidth="1"/>
    <col min="4110" max="4110" width="5.44140625" customWidth="1"/>
    <col min="4111" max="4111" width="5.33203125" customWidth="1"/>
    <col min="4112" max="4112" width="5.6640625" customWidth="1"/>
    <col min="4113" max="4113" width="5.44140625" customWidth="1"/>
    <col min="4114" max="4115" width="7.6640625" customWidth="1"/>
    <col min="4116" max="4116" width="6.5546875" bestFit="1" customWidth="1"/>
    <col min="4353" max="4353" width="3.109375" customWidth="1"/>
    <col min="4354" max="4354" width="12.5546875" customWidth="1"/>
    <col min="4355" max="4355" width="5.88671875" customWidth="1"/>
    <col min="4356" max="4356" width="5.44140625" customWidth="1"/>
    <col min="4357" max="4357" width="6.6640625" customWidth="1"/>
    <col min="4358" max="4358" width="5.33203125" customWidth="1"/>
    <col min="4359" max="4359" width="5.5546875" customWidth="1"/>
    <col min="4360" max="4360" width="6" customWidth="1"/>
    <col min="4361" max="4361" width="9" customWidth="1"/>
    <col min="4362" max="4362" width="6.5546875" customWidth="1"/>
    <col min="4363" max="4363" width="8" customWidth="1"/>
    <col min="4364" max="4364" width="6.88671875" customWidth="1"/>
    <col min="4365" max="4365" width="5.33203125" customWidth="1"/>
    <col min="4366" max="4366" width="5.44140625" customWidth="1"/>
    <col min="4367" max="4367" width="5.33203125" customWidth="1"/>
    <col min="4368" max="4368" width="5.6640625" customWidth="1"/>
    <col min="4369" max="4369" width="5.44140625" customWidth="1"/>
    <col min="4370" max="4371" width="7.6640625" customWidth="1"/>
    <col min="4372" max="4372" width="6.5546875" bestFit="1" customWidth="1"/>
    <col min="4609" max="4609" width="3.109375" customWidth="1"/>
    <col min="4610" max="4610" width="12.5546875" customWidth="1"/>
    <col min="4611" max="4611" width="5.88671875" customWidth="1"/>
    <col min="4612" max="4612" width="5.44140625" customWidth="1"/>
    <col min="4613" max="4613" width="6.6640625" customWidth="1"/>
    <col min="4614" max="4614" width="5.33203125" customWidth="1"/>
    <col min="4615" max="4615" width="5.5546875" customWidth="1"/>
    <col min="4616" max="4616" width="6" customWidth="1"/>
    <col min="4617" max="4617" width="9" customWidth="1"/>
    <col min="4618" max="4618" width="6.5546875" customWidth="1"/>
    <col min="4619" max="4619" width="8" customWidth="1"/>
    <col min="4620" max="4620" width="6.88671875" customWidth="1"/>
    <col min="4621" max="4621" width="5.33203125" customWidth="1"/>
    <col min="4622" max="4622" width="5.44140625" customWidth="1"/>
    <col min="4623" max="4623" width="5.33203125" customWidth="1"/>
    <col min="4624" max="4624" width="5.6640625" customWidth="1"/>
    <col min="4625" max="4625" width="5.44140625" customWidth="1"/>
    <col min="4626" max="4627" width="7.6640625" customWidth="1"/>
    <col min="4628" max="4628" width="6.5546875" bestFit="1" customWidth="1"/>
    <col min="4865" max="4865" width="3.109375" customWidth="1"/>
    <col min="4866" max="4866" width="12.5546875" customWidth="1"/>
    <col min="4867" max="4867" width="5.88671875" customWidth="1"/>
    <col min="4868" max="4868" width="5.44140625" customWidth="1"/>
    <col min="4869" max="4869" width="6.6640625" customWidth="1"/>
    <col min="4870" max="4870" width="5.33203125" customWidth="1"/>
    <col min="4871" max="4871" width="5.5546875" customWidth="1"/>
    <col min="4872" max="4872" width="6" customWidth="1"/>
    <col min="4873" max="4873" width="9" customWidth="1"/>
    <col min="4874" max="4874" width="6.5546875" customWidth="1"/>
    <col min="4875" max="4875" width="8" customWidth="1"/>
    <col min="4876" max="4876" width="6.88671875" customWidth="1"/>
    <col min="4877" max="4877" width="5.33203125" customWidth="1"/>
    <col min="4878" max="4878" width="5.44140625" customWidth="1"/>
    <col min="4879" max="4879" width="5.33203125" customWidth="1"/>
    <col min="4880" max="4880" width="5.6640625" customWidth="1"/>
    <col min="4881" max="4881" width="5.44140625" customWidth="1"/>
    <col min="4882" max="4883" width="7.6640625" customWidth="1"/>
    <col min="4884" max="4884" width="6.5546875" bestFit="1" customWidth="1"/>
    <col min="5121" max="5121" width="3.109375" customWidth="1"/>
    <col min="5122" max="5122" width="12.5546875" customWidth="1"/>
    <col min="5123" max="5123" width="5.88671875" customWidth="1"/>
    <col min="5124" max="5124" width="5.44140625" customWidth="1"/>
    <col min="5125" max="5125" width="6.6640625" customWidth="1"/>
    <col min="5126" max="5126" width="5.33203125" customWidth="1"/>
    <col min="5127" max="5127" width="5.5546875" customWidth="1"/>
    <col min="5128" max="5128" width="6" customWidth="1"/>
    <col min="5129" max="5129" width="9" customWidth="1"/>
    <col min="5130" max="5130" width="6.5546875" customWidth="1"/>
    <col min="5131" max="5131" width="8" customWidth="1"/>
    <col min="5132" max="5132" width="6.88671875" customWidth="1"/>
    <col min="5133" max="5133" width="5.33203125" customWidth="1"/>
    <col min="5134" max="5134" width="5.44140625" customWidth="1"/>
    <col min="5135" max="5135" width="5.33203125" customWidth="1"/>
    <col min="5136" max="5136" width="5.6640625" customWidth="1"/>
    <col min="5137" max="5137" width="5.44140625" customWidth="1"/>
    <col min="5138" max="5139" width="7.6640625" customWidth="1"/>
    <col min="5140" max="5140" width="6.5546875" bestFit="1" customWidth="1"/>
    <col min="5377" max="5377" width="3.109375" customWidth="1"/>
    <col min="5378" max="5378" width="12.5546875" customWidth="1"/>
    <col min="5379" max="5379" width="5.88671875" customWidth="1"/>
    <col min="5380" max="5380" width="5.44140625" customWidth="1"/>
    <col min="5381" max="5381" width="6.6640625" customWidth="1"/>
    <col min="5382" max="5382" width="5.33203125" customWidth="1"/>
    <col min="5383" max="5383" width="5.5546875" customWidth="1"/>
    <col min="5384" max="5384" width="6" customWidth="1"/>
    <col min="5385" max="5385" width="9" customWidth="1"/>
    <col min="5386" max="5386" width="6.5546875" customWidth="1"/>
    <col min="5387" max="5387" width="8" customWidth="1"/>
    <col min="5388" max="5388" width="6.88671875" customWidth="1"/>
    <col min="5389" max="5389" width="5.33203125" customWidth="1"/>
    <col min="5390" max="5390" width="5.44140625" customWidth="1"/>
    <col min="5391" max="5391" width="5.33203125" customWidth="1"/>
    <col min="5392" max="5392" width="5.6640625" customWidth="1"/>
    <col min="5393" max="5393" width="5.44140625" customWidth="1"/>
    <col min="5394" max="5395" width="7.6640625" customWidth="1"/>
    <col min="5396" max="5396" width="6.5546875" bestFit="1" customWidth="1"/>
    <col min="5633" max="5633" width="3.109375" customWidth="1"/>
    <col min="5634" max="5634" width="12.5546875" customWidth="1"/>
    <col min="5635" max="5635" width="5.88671875" customWidth="1"/>
    <col min="5636" max="5636" width="5.44140625" customWidth="1"/>
    <col min="5637" max="5637" width="6.6640625" customWidth="1"/>
    <col min="5638" max="5638" width="5.33203125" customWidth="1"/>
    <col min="5639" max="5639" width="5.5546875" customWidth="1"/>
    <col min="5640" max="5640" width="6" customWidth="1"/>
    <col min="5641" max="5641" width="9" customWidth="1"/>
    <col min="5642" max="5642" width="6.5546875" customWidth="1"/>
    <col min="5643" max="5643" width="8" customWidth="1"/>
    <col min="5644" max="5644" width="6.88671875" customWidth="1"/>
    <col min="5645" max="5645" width="5.33203125" customWidth="1"/>
    <col min="5646" max="5646" width="5.44140625" customWidth="1"/>
    <col min="5647" max="5647" width="5.33203125" customWidth="1"/>
    <col min="5648" max="5648" width="5.6640625" customWidth="1"/>
    <col min="5649" max="5649" width="5.44140625" customWidth="1"/>
    <col min="5650" max="5651" width="7.6640625" customWidth="1"/>
    <col min="5652" max="5652" width="6.5546875" bestFit="1" customWidth="1"/>
    <col min="5889" max="5889" width="3.109375" customWidth="1"/>
    <col min="5890" max="5890" width="12.5546875" customWidth="1"/>
    <col min="5891" max="5891" width="5.88671875" customWidth="1"/>
    <col min="5892" max="5892" width="5.44140625" customWidth="1"/>
    <col min="5893" max="5893" width="6.6640625" customWidth="1"/>
    <col min="5894" max="5894" width="5.33203125" customWidth="1"/>
    <col min="5895" max="5895" width="5.5546875" customWidth="1"/>
    <col min="5896" max="5896" width="6" customWidth="1"/>
    <col min="5897" max="5897" width="9" customWidth="1"/>
    <col min="5898" max="5898" width="6.5546875" customWidth="1"/>
    <col min="5899" max="5899" width="8" customWidth="1"/>
    <col min="5900" max="5900" width="6.88671875" customWidth="1"/>
    <col min="5901" max="5901" width="5.33203125" customWidth="1"/>
    <col min="5902" max="5902" width="5.44140625" customWidth="1"/>
    <col min="5903" max="5903" width="5.33203125" customWidth="1"/>
    <col min="5904" max="5904" width="5.6640625" customWidth="1"/>
    <col min="5905" max="5905" width="5.44140625" customWidth="1"/>
    <col min="5906" max="5907" width="7.6640625" customWidth="1"/>
    <col min="5908" max="5908" width="6.5546875" bestFit="1" customWidth="1"/>
    <col min="6145" max="6145" width="3.109375" customWidth="1"/>
    <col min="6146" max="6146" width="12.5546875" customWidth="1"/>
    <col min="6147" max="6147" width="5.88671875" customWidth="1"/>
    <col min="6148" max="6148" width="5.44140625" customWidth="1"/>
    <col min="6149" max="6149" width="6.6640625" customWidth="1"/>
    <col min="6150" max="6150" width="5.33203125" customWidth="1"/>
    <col min="6151" max="6151" width="5.5546875" customWidth="1"/>
    <col min="6152" max="6152" width="6" customWidth="1"/>
    <col min="6153" max="6153" width="9" customWidth="1"/>
    <col min="6154" max="6154" width="6.5546875" customWidth="1"/>
    <col min="6155" max="6155" width="8" customWidth="1"/>
    <col min="6156" max="6156" width="6.88671875" customWidth="1"/>
    <col min="6157" max="6157" width="5.33203125" customWidth="1"/>
    <col min="6158" max="6158" width="5.44140625" customWidth="1"/>
    <col min="6159" max="6159" width="5.33203125" customWidth="1"/>
    <col min="6160" max="6160" width="5.6640625" customWidth="1"/>
    <col min="6161" max="6161" width="5.44140625" customWidth="1"/>
    <col min="6162" max="6163" width="7.6640625" customWidth="1"/>
    <col min="6164" max="6164" width="6.5546875" bestFit="1" customWidth="1"/>
    <col min="6401" max="6401" width="3.109375" customWidth="1"/>
    <col min="6402" max="6402" width="12.5546875" customWidth="1"/>
    <col min="6403" max="6403" width="5.88671875" customWidth="1"/>
    <col min="6404" max="6404" width="5.44140625" customWidth="1"/>
    <col min="6405" max="6405" width="6.6640625" customWidth="1"/>
    <col min="6406" max="6406" width="5.33203125" customWidth="1"/>
    <col min="6407" max="6407" width="5.5546875" customWidth="1"/>
    <col min="6408" max="6408" width="6" customWidth="1"/>
    <col min="6409" max="6409" width="9" customWidth="1"/>
    <col min="6410" max="6410" width="6.5546875" customWidth="1"/>
    <col min="6411" max="6411" width="8" customWidth="1"/>
    <col min="6412" max="6412" width="6.88671875" customWidth="1"/>
    <col min="6413" max="6413" width="5.33203125" customWidth="1"/>
    <col min="6414" max="6414" width="5.44140625" customWidth="1"/>
    <col min="6415" max="6415" width="5.33203125" customWidth="1"/>
    <col min="6416" max="6416" width="5.6640625" customWidth="1"/>
    <col min="6417" max="6417" width="5.44140625" customWidth="1"/>
    <col min="6418" max="6419" width="7.6640625" customWidth="1"/>
    <col min="6420" max="6420" width="6.5546875" bestFit="1" customWidth="1"/>
    <col min="6657" max="6657" width="3.109375" customWidth="1"/>
    <col min="6658" max="6658" width="12.5546875" customWidth="1"/>
    <col min="6659" max="6659" width="5.88671875" customWidth="1"/>
    <col min="6660" max="6660" width="5.44140625" customWidth="1"/>
    <col min="6661" max="6661" width="6.6640625" customWidth="1"/>
    <col min="6662" max="6662" width="5.33203125" customWidth="1"/>
    <col min="6663" max="6663" width="5.5546875" customWidth="1"/>
    <col min="6664" max="6664" width="6" customWidth="1"/>
    <col min="6665" max="6665" width="9" customWidth="1"/>
    <col min="6666" max="6666" width="6.5546875" customWidth="1"/>
    <col min="6667" max="6667" width="8" customWidth="1"/>
    <col min="6668" max="6668" width="6.88671875" customWidth="1"/>
    <col min="6669" max="6669" width="5.33203125" customWidth="1"/>
    <col min="6670" max="6670" width="5.44140625" customWidth="1"/>
    <col min="6671" max="6671" width="5.33203125" customWidth="1"/>
    <col min="6672" max="6672" width="5.6640625" customWidth="1"/>
    <col min="6673" max="6673" width="5.44140625" customWidth="1"/>
    <col min="6674" max="6675" width="7.6640625" customWidth="1"/>
    <col min="6676" max="6676" width="6.5546875" bestFit="1" customWidth="1"/>
    <col min="6913" max="6913" width="3.109375" customWidth="1"/>
    <col min="6914" max="6914" width="12.5546875" customWidth="1"/>
    <col min="6915" max="6915" width="5.88671875" customWidth="1"/>
    <col min="6916" max="6916" width="5.44140625" customWidth="1"/>
    <col min="6917" max="6917" width="6.6640625" customWidth="1"/>
    <col min="6918" max="6918" width="5.33203125" customWidth="1"/>
    <col min="6919" max="6919" width="5.5546875" customWidth="1"/>
    <col min="6920" max="6920" width="6" customWidth="1"/>
    <col min="6921" max="6921" width="9" customWidth="1"/>
    <col min="6922" max="6922" width="6.5546875" customWidth="1"/>
    <col min="6923" max="6923" width="8" customWidth="1"/>
    <col min="6924" max="6924" width="6.88671875" customWidth="1"/>
    <col min="6925" max="6925" width="5.33203125" customWidth="1"/>
    <col min="6926" max="6926" width="5.44140625" customWidth="1"/>
    <col min="6927" max="6927" width="5.33203125" customWidth="1"/>
    <col min="6928" max="6928" width="5.6640625" customWidth="1"/>
    <col min="6929" max="6929" width="5.44140625" customWidth="1"/>
    <col min="6930" max="6931" width="7.6640625" customWidth="1"/>
    <col min="6932" max="6932" width="6.5546875" bestFit="1" customWidth="1"/>
    <col min="7169" max="7169" width="3.109375" customWidth="1"/>
    <col min="7170" max="7170" width="12.5546875" customWidth="1"/>
    <col min="7171" max="7171" width="5.88671875" customWidth="1"/>
    <col min="7172" max="7172" width="5.44140625" customWidth="1"/>
    <col min="7173" max="7173" width="6.6640625" customWidth="1"/>
    <col min="7174" max="7174" width="5.33203125" customWidth="1"/>
    <col min="7175" max="7175" width="5.5546875" customWidth="1"/>
    <col min="7176" max="7176" width="6" customWidth="1"/>
    <col min="7177" max="7177" width="9" customWidth="1"/>
    <col min="7178" max="7178" width="6.5546875" customWidth="1"/>
    <col min="7179" max="7179" width="8" customWidth="1"/>
    <col min="7180" max="7180" width="6.88671875" customWidth="1"/>
    <col min="7181" max="7181" width="5.33203125" customWidth="1"/>
    <col min="7182" max="7182" width="5.44140625" customWidth="1"/>
    <col min="7183" max="7183" width="5.33203125" customWidth="1"/>
    <col min="7184" max="7184" width="5.6640625" customWidth="1"/>
    <col min="7185" max="7185" width="5.44140625" customWidth="1"/>
    <col min="7186" max="7187" width="7.6640625" customWidth="1"/>
    <col min="7188" max="7188" width="6.5546875" bestFit="1" customWidth="1"/>
    <col min="7425" max="7425" width="3.109375" customWidth="1"/>
    <col min="7426" max="7426" width="12.5546875" customWidth="1"/>
    <col min="7427" max="7427" width="5.88671875" customWidth="1"/>
    <col min="7428" max="7428" width="5.44140625" customWidth="1"/>
    <col min="7429" max="7429" width="6.6640625" customWidth="1"/>
    <col min="7430" max="7430" width="5.33203125" customWidth="1"/>
    <col min="7431" max="7431" width="5.5546875" customWidth="1"/>
    <col min="7432" max="7432" width="6" customWidth="1"/>
    <col min="7433" max="7433" width="9" customWidth="1"/>
    <col min="7434" max="7434" width="6.5546875" customWidth="1"/>
    <col min="7435" max="7435" width="8" customWidth="1"/>
    <col min="7436" max="7436" width="6.88671875" customWidth="1"/>
    <col min="7437" max="7437" width="5.33203125" customWidth="1"/>
    <col min="7438" max="7438" width="5.44140625" customWidth="1"/>
    <col min="7439" max="7439" width="5.33203125" customWidth="1"/>
    <col min="7440" max="7440" width="5.6640625" customWidth="1"/>
    <col min="7441" max="7441" width="5.44140625" customWidth="1"/>
    <col min="7442" max="7443" width="7.6640625" customWidth="1"/>
    <col min="7444" max="7444" width="6.5546875" bestFit="1" customWidth="1"/>
    <col min="7681" max="7681" width="3.109375" customWidth="1"/>
    <col min="7682" max="7682" width="12.5546875" customWidth="1"/>
    <col min="7683" max="7683" width="5.88671875" customWidth="1"/>
    <col min="7684" max="7684" width="5.44140625" customWidth="1"/>
    <col min="7685" max="7685" width="6.6640625" customWidth="1"/>
    <col min="7686" max="7686" width="5.33203125" customWidth="1"/>
    <col min="7687" max="7687" width="5.5546875" customWidth="1"/>
    <col min="7688" max="7688" width="6" customWidth="1"/>
    <col min="7689" max="7689" width="9" customWidth="1"/>
    <col min="7690" max="7690" width="6.5546875" customWidth="1"/>
    <col min="7691" max="7691" width="8" customWidth="1"/>
    <col min="7692" max="7692" width="6.88671875" customWidth="1"/>
    <col min="7693" max="7693" width="5.33203125" customWidth="1"/>
    <col min="7694" max="7694" width="5.44140625" customWidth="1"/>
    <col min="7695" max="7695" width="5.33203125" customWidth="1"/>
    <col min="7696" max="7696" width="5.6640625" customWidth="1"/>
    <col min="7697" max="7697" width="5.44140625" customWidth="1"/>
    <col min="7698" max="7699" width="7.6640625" customWidth="1"/>
    <col min="7700" max="7700" width="6.5546875" bestFit="1" customWidth="1"/>
    <col min="7937" max="7937" width="3.109375" customWidth="1"/>
    <col min="7938" max="7938" width="12.5546875" customWidth="1"/>
    <col min="7939" max="7939" width="5.88671875" customWidth="1"/>
    <col min="7940" max="7940" width="5.44140625" customWidth="1"/>
    <col min="7941" max="7941" width="6.6640625" customWidth="1"/>
    <col min="7942" max="7942" width="5.33203125" customWidth="1"/>
    <col min="7943" max="7943" width="5.5546875" customWidth="1"/>
    <col min="7944" max="7944" width="6" customWidth="1"/>
    <col min="7945" max="7945" width="9" customWidth="1"/>
    <col min="7946" max="7946" width="6.5546875" customWidth="1"/>
    <col min="7947" max="7947" width="8" customWidth="1"/>
    <col min="7948" max="7948" width="6.88671875" customWidth="1"/>
    <col min="7949" max="7949" width="5.33203125" customWidth="1"/>
    <col min="7950" max="7950" width="5.44140625" customWidth="1"/>
    <col min="7951" max="7951" width="5.33203125" customWidth="1"/>
    <col min="7952" max="7952" width="5.6640625" customWidth="1"/>
    <col min="7953" max="7953" width="5.44140625" customWidth="1"/>
    <col min="7954" max="7955" width="7.6640625" customWidth="1"/>
    <col min="7956" max="7956" width="6.5546875" bestFit="1" customWidth="1"/>
    <col min="8193" max="8193" width="3.109375" customWidth="1"/>
    <col min="8194" max="8194" width="12.5546875" customWidth="1"/>
    <col min="8195" max="8195" width="5.88671875" customWidth="1"/>
    <col min="8196" max="8196" width="5.44140625" customWidth="1"/>
    <col min="8197" max="8197" width="6.6640625" customWidth="1"/>
    <col min="8198" max="8198" width="5.33203125" customWidth="1"/>
    <col min="8199" max="8199" width="5.5546875" customWidth="1"/>
    <col min="8200" max="8200" width="6" customWidth="1"/>
    <col min="8201" max="8201" width="9" customWidth="1"/>
    <col min="8202" max="8202" width="6.5546875" customWidth="1"/>
    <col min="8203" max="8203" width="8" customWidth="1"/>
    <col min="8204" max="8204" width="6.88671875" customWidth="1"/>
    <col min="8205" max="8205" width="5.33203125" customWidth="1"/>
    <col min="8206" max="8206" width="5.44140625" customWidth="1"/>
    <col min="8207" max="8207" width="5.33203125" customWidth="1"/>
    <col min="8208" max="8208" width="5.6640625" customWidth="1"/>
    <col min="8209" max="8209" width="5.44140625" customWidth="1"/>
    <col min="8210" max="8211" width="7.6640625" customWidth="1"/>
    <col min="8212" max="8212" width="6.5546875" bestFit="1" customWidth="1"/>
    <col min="8449" max="8449" width="3.109375" customWidth="1"/>
    <col min="8450" max="8450" width="12.5546875" customWidth="1"/>
    <col min="8451" max="8451" width="5.88671875" customWidth="1"/>
    <col min="8452" max="8452" width="5.44140625" customWidth="1"/>
    <col min="8453" max="8453" width="6.6640625" customWidth="1"/>
    <col min="8454" max="8454" width="5.33203125" customWidth="1"/>
    <col min="8455" max="8455" width="5.5546875" customWidth="1"/>
    <col min="8456" max="8456" width="6" customWidth="1"/>
    <col min="8457" max="8457" width="9" customWidth="1"/>
    <col min="8458" max="8458" width="6.5546875" customWidth="1"/>
    <col min="8459" max="8459" width="8" customWidth="1"/>
    <col min="8460" max="8460" width="6.88671875" customWidth="1"/>
    <col min="8461" max="8461" width="5.33203125" customWidth="1"/>
    <col min="8462" max="8462" width="5.44140625" customWidth="1"/>
    <col min="8463" max="8463" width="5.33203125" customWidth="1"/>
    <col min="8464" max="8464" width="5.6640625" customWidth="1"/>
    <col min="8465" max="8465" width="5.44140625" customWidth="1"/>
    <col min="8466" max="8467" width="7.6640625" customWidth="1"/>
    <col min="8468" max="8468" width="6.5546875" bestFit="1" customWidth="1"/>
    <col min="8705" max="8705" width="3.109375" customWidth="1"/>
    <col min="8706" max="8706" width="12.5546875" customWidth="1"/>
    <col min="8707" max="8707" width="5.88671875" customWidth="1"/>
    <col min="8708" max="8708" width="5.44140625" customWidth="1"/>
    <col min="8709" max="8709" width="6.6640625" customWidth="1"/>
    <col min="8710" max="8710" width="5.33203125" customWidth="1"/>
    <col min="8711" max="8711" width="5.5546875" customWidth="1"/>
    <col min="8712" max="8712" width="6" customWidth="1"/>
    <col min="8713" max="8713" width="9" customWidth="1"/>
    <col min="8714" max="8714" width="6.5546875" customWidth="1"/>
    <col min="8715" max="8715" width="8" customWidth="1"/>
    <col min="8716" max="8716" width="6.88671875" customWidth="1"/>
    <col min="8717" max="8717" width="5.33203125" customWidth="1"/>
    <col min="8718" max="8718" width="5.44140625" customWidth="1"/>
    <col min="8719" max="8719" width="5.33203125" customWidth="1"/>
    <col min="8720" max="8720" width="5.6640625" customWidth="1"/>
    <col min="8721" max="8721" width="5.44140625" customWidth="1"/>
    <col min="8722" max="8723" width="7.6640625" customWidth="1"/>
    <col min="8724" max="8724" width="6.5546875" bestFit="1" customWidth="1"/>
    <col min="8961" max="8961" width="3.109375" customWidth="1"/>
    <col min="8962" max="8962" width="12.5546875" customWidth="1"/>
    <col min="8963" max="8963" width="5.88671875" customWidth="1"/>
    <col min="8964" max="8964" width="5.44140625" customWidth="1"/>
    <col min="8965" max="8965" width="6.6640625" customWidth="1"/>
    <col min="8966" max="8966" width="5.33203125" customWidth="1"/>
    <col min="8967" max="8967" width="5.5546875" customWidth="1"/>
    <col min="8968" max="8968" width="6" customWidth="1"/>
    <col min="8969" max="8969" width="9" customWidth="1"/>
    <col min="8970" max="8970" width="6.5546875" customWidth="1"/>
    <col min="8971" max="8971" width="8" customWidth="1"/>
    <col min="8972" max="8972" width="6.88671875" customWidth="1"/>
    <col min="8973" max="8973" width="5.33203125" customWidth="1"/>
    <col min="8974" max="8974" width="5.44140625" customWidth="1"/>
    <col min="8975" max="8975" width="5.33203125" customWidth="1"/>
    <col min="8976" max="8976" width="5.6640625" customWidth="1"/>
    <col min="8977" max="8977" width="5.44140625" customWidth="1"/>
    <col min="8978" max="8979" width="7.6640625" customWidth="1"/>
    <col min="8980" max="8980" width="6.5546875" bestFit="1" customWidth="1"/>
    <col min="9217" max="9217" width="3.109375" customWidth="1"/>
    <col min="9218" max="9218" width="12.5546875" customWidth="1"/>
    <col min="9219" max="9219" width="5.88671875" customWidth="1"/>
    <col min="9220" max="9220" width="5.44140625" customWidth="1"/>
    <col min="9221" max="9221" width="6.6640625" customWidth="1"/>
    <col min="9222" max="9222" width="5.33203125" customWidth="1"/>
    <col min="9223" max="9223" width="5.5546875" customWidth="1"/>
    <col min="9224" max="9224" width="6" customWidth="1"/>
    <col min="9225" max="9225" width="9" customWidth="1"/>
    <col min="9226" max="9226" width="6.5546875" customWidth="1"/>
    <col min="9227" max="9227" width="8" customWidth="1"/>
    <col min="9228" max="9228" width="6.88671875" customWidth="1"/>
    <col min="9229" max="9229" width="5.33203125" customWidth="1"/>
    <col min="9230" max="9230" width="5.44140625" customWidth="1"/>
    <col min="9231" max="9231" width="5.33203125" customWidth="1"/>
    <col min="9232" max="9232" width="5.6640625" customWidth="1"/>
    <col min="9233" max="9233" width="5.44140625" customWidth="1"/>
    <col min="9234" max="9235" width="7.6640625" customWidth="1"/>
    <col min="9236" max="9236" width="6.5546875" bestFit="1" customWidth="1"/>
    <col min="9473" max="9473" width="3.109375" customWidth="1"/>
    <col min="9474" max="9474" width="12.5546875" customWidth="1"/>
    <col min="9475" max="9475" width="5.88671875" customWidth="1"/>
    <col min="9476" max="9476" width="5.44140625" customWidth="1"/>
    <col min="9477" max="9477" width="6.6640625" customWidth="1"/>
    <col min="9478" max="9478" width="5.33203125" customWidth="1"/>
    <col min="9479" max="9479" width="5.5546875" customWidth="1"/>
    <col min="9480" max="9480" width="6" customWidth="1"/>
    <col min="9481" max="9481" width="9" customWidth="1"/>
    <col min="9482" max="9482" width="6.5546875" customWidth="1"/>
    <col min="9483" max="9483" width="8" customWidth="1"/>
    <col min="9484" max="9484" width="6.88671875" customWidth="1"/>
    <col min="9485" max="9485" width="5.33203125" customWidth="1"/>
    <col min="9486" max="9486" width="5.44140625" customWidth="1"/>
    <col min="9487" max="9487" width="5.33203125" customWidth="1"/>
    <col min="9488" max="9488" width="5.6640625" customWidth="1"/>
    <col min="9489" max="9489" width="5.44140625" customWidth="1"/>
    <col min="9490" max="9491" width="7.6640625" customWidth="1"/>
    <col min="9492" max="9492" width="6.5546875" bestFit="1" customWidth="1"/>
    <col min="9729" max="9729" width="3.109375" customWidth="1"/>
    <col min="9730" max="9730" width="12.5546875" customWidth="1"/>
    <col min="9731" max="9731" width="5.88671875" customWidth="1"/>
    <col min="9732" max="9732" width="5.44140625" customWidth="1"/>
    <col min="9733" max="9733" width="6.6640625" customWidth="1"/>
    <col min="9734" max="9734" width="5.33203125" customWidth="1"/>
    <col min="9735" max="9735" width="5.5546875" customWidth="1"/>
    <col min="9736" max="9736" width="6" customWidth="1"/>
    <col min="9737" max="9737" width="9" customWidth="1"/>
    <col min="9738" max="9738" width="6.5546875" customWidth="1"/>
    <col min="9739" max="9739" width="8" customWidth="1"/>
    <col min="9740" max="9740" width="6.88671875" customWidth="1"/>
    <col min="9741" max="9741" width="5.33203125" customWidth="1"/>
    <col min="9742" max="9742" width="5.44140625" customWidth="1"/>
    <col min="9743" max="9743" width="5.33203125" customWidth="1"/>
    <col min="9744" max="9744" width="5.6640625" customWidth="1"/>
    <col min="9745" max="9745" width="5.44140625" customWidth="1"/>
    <col min="9746" max="9747" width="7.6640625" customWidth="1"/>
    <col min="9748" max="9748" width="6.5546875" bestFit="1" customWidth="1"/>
    <col min="9985" max="9985" width="3.109375" customWidth="1"/>
    <col min="9986" max="9986" width="12.5546875" customWidth="1"/>
    <col min="9987" max="9987" width="5.88671875" customWidth="1"/>
    <col min="9988" max="9988" width="5.44140625" customWidth="1"/>
    <col min="9989" max="9989" width="6.6640625" customWidth="1"/>
    <col min="9990" max="9990" width="5.33203125" customWidth="1"/>
    <col min="9991" max="9991" width="5.5546875" customWidth="1"/>
    <col min="9992" max="9992" width="6" customWidth="1"/>
    <col min="9993" max="9993" width="9" customWidth="1"/>
    <col min="9994" max="9994" width="6.5546875" customWidth="1"/>
    <col min="9995" max="9995" width="8" customWidth="1"/>
    <col min="9996" max="9996" width="6.88671875" customWidth="1"/>
    <col min="9997" max="9997" width="5.33203125" customWidth="1"/>
    <col min="9998" max="9998" width="5.44140625" customWidth="1"/>
    <col min="9999" max="9999" width="5.33203125" customWidth="1"/>
    <col min="10000" max="10000" width="5.6640625" customWidth="1"/>
    <col min="10001" max="10001" width="5.44140625" customWidth="1"/>
    <col min="10002" max="10003" width="7.6640625" customWidth="1"/>
    <col min="10004" max="10004" width="6.5546875" bestFit="1" customWidth="1"/>
    <col min="10241" max="10241" width="3.109375" customWidth="1"/>
    <col min="10242" max="10242" width="12.5546875" customWidth="1"/>
    <col min="10243" max="10243" width="5.88671875" customWidth="1"/>
    <col min="10244" max="10244" width="5.44140625" customWidth="1"/>
    <col min="10245" max="10245" width="6.6640625" customWidth="1"/>
    <col min="10246" max="10246" width="5.33203125" customWidth="1"/>
    <col min="10247" max="10247" width="5.5546875" customWidth="1"/>
    <col min="10248" max="10248" width="6" customWidth="1"/>
    <col min="10249" max="10249" width="9" customWidth="1"/>
    <col min="10250" max="10250" width="6.5546875" customWidth="1"/>
    <col min="10251" max="10251" width="8" customWidth="1"/>
    <col min="10252" max="10252" width="6.88671875" customWidth="1"/>
    <col min="10253" max="10253" width="5.33203125" customWidth="1"/>
    <col min="10254" max="10254" width="5.44140625" customWidth="1"/>
    <col min="10255" max="10255" width="5.33203125" customWidth="1"/>
    <col min="10256" max="10256" width="5.6640625" customWidth="1"/>
    <col min="10257" max="10257" width="5.44140625" customWidth="1"/>
    <col min="10258" max="10259" width="7.6640625" customWidth="1"/>
    <col min="10260" max="10260" width="6.5546875" bestFit="1" customWidth="1"/>
    <col min="10497" max="10497" width="3.109375" customWidth="1"/>
    <col min="10498" max="10498" width="12.5546875" customWidth="1"/>
    <col min="10499" max="10499" width="5.88671875" customWidth="1"/>
    <col min="10500" max="10500" width="5.44140625" customWidth="1"/>
    <col min="10501" max="10501" width="6.6640625" customWidth="1"/>
    <col min="10502" max="10502" width="5.33203125" customWidth="1"/>
    <col min="10503" max="10503" width="5.5546875" customWidth="1"/>
    <col min="10504" max="10504" width="6" customWidth="1"/>
    <col min="10505" max="10505" width="9" customWidth="1"/>
    <col min="10506" max="10506" width="6.5546875" customWidth="1"/>
    <col min="10507" max="10507" width="8" customWidth="1"/>
    <col min="10508" max="10508" width="6.88671875" customWidth="1"/>
    <col min="10509" max="10509" width="5.33203125" customWidth="1"/>
    <col min="10510" max="10510" width="5.44140625" customWidth="1"/>
    <col min="10511" max="10511" width="5.33203125" customWidth="1"/>
    <col min="10512" max="10512" width="5.6640625" customWidth="1"/>
    <col min="10513" max="10513" width="5.44140625" customWidth="1"/>
    <col min="10514" max="10515" width="7.6640625" customWidth="1"/>
    <col min="10516" max="10516" width="6.5546875" bestFit="1" customWidth="1"/>
    <col min="10753" max="10753" width="3.109375" customWidth="1"/>
    <col min="10754" max="10754" width="12.5546875" customWidth="1"/>
    <col min="10755" max="10755" width="5.88671875" customWidth="1"/>
    <col min="10756" max="10756" width="5.44140625" customWidth="1"/>
    <col min="10757" max="10757" width="6.6640625" customWidth="1"/>
    <col min="10758" max="10758" width="5.33203125" customWidth="1"/>
    <col min="10759" max="10759" width="5.5546875" customWidth="1"/>
    <col min="10760" max="10760" width="6" customWidth="1"/>
    <col min="10761" max="10761" width="9" customWidth="1"/>
    <col min="10762" max="10762" width="6.5546875" customWidth="1"/>
    <col min="10763" max="10763" width="8" customWidth="1"/>
    <col min="10764" max="10764" width="6.88671875" customWidth="1"/>
    <col min="10765" max="10765" width="5.33203125" customWidth="1"/>
    <col min="10766" max="10766" width="5.44140625" customWidth="1"/>
    <col min="10767" max="10767" width="5.33203125" customWidth="1"/>
    <col min="10768" max="10768" width="5.6640625" customWidth="1"/>
    <col min="10769" max="10769" width="5.44140625" customWidth="1"/>
    <col min="10770" max="10771" width="7.6640625" customWidth="1"/>
    <col min="10772" max="10772" width="6.5546875" bestFit="1" customWidth="1"/>
    <col min="11009" max="11009" width="3.109375" customWidth="1"/>
    <col min="11010" max="11010" width="12.5546875" customWidth="1"/>
    <col min="11011" max="11011" width="5.88671875" customWidth="1"/>
    <col min="11012" max="11012" width="5.44140625" customWidth="1"/>
    <col min="11013" max="11013" width="6.6640625" customWidth="1"/>
    <col min="11014" max="11014" width="5.33203125" customWidth="1"/>
    <col min="11015" max="11015" width="5.5546875" customWidth="1"/>
    <col min="11016" max="11016" width="6" customWidth="1"/>
    <col min="11017" max="11017" width="9" customWidth="1"/>
    <col min="11018" max="11018" width="6.5546875" customWidth="1"/>
    <col min="11019" max="11019" width="8" customWidth="1"/>
    <col min="11020" max="11020" width="6.88671875" customWidth="1"/>
    <col min="11021" max="11021" width="5.33203125" customWidth="1"/>
    <col min="11022" max="11022" width="5.44140625" customWidth="1"/>
    <col min="11023" max="11023" width="5.33203125" customWidth="1"/>
    <col min="11024" max="11024" width="5.6640625" customWidth="1"/>
    <col min="11025" max="11025" width="5.44140625" customWidth="1"/>
    <col min="11026" max="11027" width="7.6640625" customWidth="1"/>
    <col min="11028" max="11028" width="6.5546875" bestFit="1" customWidth="1"/>
    <col min="11265" max="11265" width="3.109375" customWidth="1"/>
    <col min="11266" max="11266" width="12.5546875" customWidth="1"/>
    <col min="11267" max="11267" width="5.88671875" customWidth="1"/>
    <col min="11268" max="11268" width="5.44140625" customWidth="1"/>
    <col min="11269" max="11269" width="6.6640625" customWidth="1"/>
    <col min="11270" max="11270" width="5.33203125" customWidth="1"/>
    <col min="11271" max="11271" width="5.5546875" customWidth="1"/>
    <col min="11272" max="11272" width="6" customWidth="1"/>
    <col min="11273" max="11273" width="9" customWidth="1"/>
    <col min="11274" max="11274" width="6.5546875" customWidth="1"/>
    <col min="11275" max="11275" width="8" customWidth="1"/>
    <col min="11276" max="11276" width="6.88671875" customWidth="1"/>
    <col min="11277" max="11277" width="5.33203125" customWidth="1"/>
    <col min="11278" max="11278" width="5.44140625" customWidth="1"/>
    <col min="11279" max="11279" width="5.33203125" customWidth="1"/>
    <col min="11280" max="11280" width="5.6640625" customWidth="1"/>
    <col min="11281" max="11281" width="5.44140625" customWidth="1"/>
    <col min="11282" max="11283" width="7.6640625" customWidth="1"/>
    <col min="11284" max="11284" width="6.5546875" bestFit="1" customWidth="1"/>
    <col min="11521" max="11521" width="3.109375" customWidth="1"/>
    <col min="11522" max="11522" width="12.5546875" customWidth="1"/>
    <col min="11523" max="11523" width="5.88671875" customWidth="1"/>
    <col min="11524" max="11524" width="5.44140625" customWidth="1"/>
    <col min="11525" max="11525" width="6.6640625" customWidth="1"/>
    <col min="11526" max="11526" width="5.33203125" customWidth="1"/>
    <col min="11527" max="11527" width="5.5546875" customWidth="1"/>
    <col min="11528" max="11528" width="6" customWidth="1"/>
    <col min="11529" max="11529" width="9" customWidth="1"/>
    <col min="11530" max="11530" width="6.5546875" customWidth="1"/>
    <col min="11531" max="11531" width="8" customWidth="1"/>
    <col min="11532" max="11532" width="6.88671875" customWidth="1"/>
    <col min="11533" max="11533" width="5.33203125" customWidth="1"/>
    <col min="11534" max="11534" width="5.44140625" customWidth="1"/>
    <col min="11535" max="11535" width="5.33203125" customWidth="1"/>
    <col min="11536" max="11536" width="5.6640625" customWidth="1"/>
    <col min="11537" max="11537" width="5.44140625" customWidth="1"/>
    <col min="11538" max="11539" width="7.6640625" customWidth="1"/>
    <col min="11540" max="11540" width="6.5546875" bestFit="1" customWidth="1"/>
    <col min="11777" max="11777" width="3.109375" customWidth="1"/>
    <col min="11778" max="11778" width="12.5546875" customWidth="1"/>
    <col min="11779" max="11779" width="5.88671875" customWidth="1"/>
    <col min="11780" max="11780" width="5.44140625" customWidth="1"/>
    <col min="11781" max="11781" width="6.6640625" customWidth="1"/>
    <col min="11782" max="11782" width="5.33203125" customWidth="1"/>
    <col min="11783" max="11783" width="5.5546875" customWidth="1"/>
    <col min="11784" max="11784" width="6" customWidth="1"/>
    <col min="11785" max="11785" width="9" customWidth="1"/>
    <col min="11786" max="11786" width="6.5546875" customWidth="1"/>
    <col min="11787" max="11787" width="8" customWidth="1"/>
    <col min="11788" max="11788" width="6.88671875" customWidth="1"/>
    <col min="11789" max="11789" width="5.33203125" customWidth="1"/>
    <col min="11790" max="11790" width="5.44140625" customWidth="1"/>
    <col min="11791" max="11791" width="5.33203125" customWidth="1"/>
    <col min="11792" max="11792" width="5.6640625" customWidth="1"/>
    <col min="11793" max="11793" width="5.44140625" customWidth="1"/>
    <col min="11794" max="11795" width="7.6640625" customWidth="1"/>
    <col min="11796" max="11796" width="6.5546875" bestFit="1" customWidth="1"/>
    <col min="12033" max="12033" width="3.109375" customWidth="1"/>
    <col min="12034" max="12034" width="12.5546875" customWidth="1"/>
    <col min="12035" max="12035" width="5.88671875" customWidth="1"/>
    <col min="12036" max="12036" width="5.44140625" customWidth="1"/>
    <col min="12037" max="12037" width="6.6640625" customWidth="1"/>
    <col min="12038" max="12038" width="5.33203125" customWidth="1"/>
    <col min="12039" max="12039" width="5.5546875" customWidth="1"/>
    <col min="12040" max="12040" width="6" customWidth="1"/>
    <col min="12041" max="12041" width="9" customWidth="1"/>
    <col min="12042" max="12042" width="6.5546875" customWidth="1"/>
    <col min="12043" max="12043" width="8" customWidth="1"/>
    <col min="12044" max="12044" width="6.88671875" customWidth="1"/>
    <col min="12045" max="12045" width="5.33203125" customWidth="1"/>
    <col min="12046" max="12046" width="5.44140625" customWidth="1"/>
    <col min="12047" max="12047" width="5.33203125" customWidth="1"/>
    <col min="12048" max="12048" width="5.6640625" customWidth="1"/>
    <col min="12049" max="12049" width="5.44140625" customWidth="1"/>
    <col min="12050" max="12051" width="7.6640625" customWidth="1"/>
    <col min="12052" max="12052" width="6.5546875" bestFit="1" customWidth="1"/>
    <col min="12289" max="12289" width="3.109375" customWidth="1"/>
    <col min="12290" max="12290" width="12.5546875" customWidth="1"/>
    <col min="12291" max="12291" width="5.88671875" customWidth="1"/>
    <col min="12292" max="12292" width="5.44140625" customWidth="1"/>
    <col min="12293" max="12293" width="6.6640625" customWidth="1"/>
    <col min="12294" max="12294" width="5.33203125" customWidth="1"/>
    <col min="12295" max="12295" width="5.5546875" customWidth="1"/>
    <col min="12296" max="12296" width="6" customWidth="1"/>
    <col min="12297" max="12297" width="9" customWidth="1"/>
    <col min="12298" max="12298" width="6.5546875" customWidth="1"/>
    <col min="12299" max="12299" width="8" customWidth="1"/>
    <col min="12300" max="12300" width="6.88671875" customWidth="1"/>
    <col min="12301" max="12301" width="5.33203125" customWidth="1"/>
    <col min="12302" max="12302" width="5.44140625" customWidth="1"/>
    <col min="12303" max="12303" width="5.33203125" customWidth="1"/>
    <col min="12304" max="12304" width="5.6640625" customWidth="1"/>
    <col min="12305" max="12305" width="5.44140625" customWidth="1"/>
    <col min="12306" max="12307" width="7.6640625" customWidth="1"/>
    <col min="12308" max="12308" width="6.5546875" bestFit="1" customWidth="1"/>
    <col min="12545" max="12545" width="3.109375" customWidth="1"/>
    <col min="12546" max="12546" width="12.5546875" customWidth="1"/>
    <col min="12547" max="12547" width="5.88671875" customWidth="1"/>
    <col min="12548" max="12548" width="5.44140625" customWidth="1"/>
    <col min="12549" max="12549" width="6.6640625" customWidth="1"/>
    <col min="12550" max="12550" width="5.33203125" customWidth="1"/>
    <col min="12551" max="12551" width="5.5546875" customWidth="1"/>
    <col min="12552" max="12552" width="6" customWidth="1"/>
    <col min="12553" max="12553" width="9" customWidth="1"/>
    <col min="12554" max="12554" width="6.5546875" customWidth="1"/>
    <col min="12555" max="12555" width="8" customWidth="1"/>
    <col min="12556" max="12556" width="6.88671875" customWidth="1"/>
    <col min="12557" max="12557" width="5.33203125" customWidth="1"/>
    <col min="12558" max="12558" width="5.44140625" customWidth="1"/>
    <col min="12559" max="12559" width="5.33203125" customWidth="1"/>
    <col min="12560" max="12560" width="5.6640625" customWidth="1"/>
    <col min="12561" max="12561" width="5.44140625" customWidth="1"/>
    <col min="12562" max="12563" width="7.6640625" customWidth="1"/>
    <col min="12564" max="12564" width="6.5546875" bestFit="1" customWidth="1"/>
    <col min="12801" max="12801" width="3.109375" customWidth="1"/>
    <col min="12802" max="12802" width="12.5546875" customWidth="1"/>
    <col min="12803" max="12803" width="5.88671875" customWidth="1"/>
    <col min="12804" max="12804" width="5.44140625" customWidth="1"/>
    <col min="12805" max="12805" width="6.6640625" customWidth="1"/>
    <col min="12806" max="12806" width="5.33203125" customWidth="1"/>
    <col min="12807" max="12807" width="5.5546875" customWidth="1"/>
    <col min="12808" max="12808" width="6" customWidth="1"/>
    <col min="12809" max="12809" width="9" customWidth="1"/>
    <col min="12810" max="12810" width="6.5546875" customWidth="1"/>
    <col min="12811" max="12811" width="8" customWidth="1"/>
    <col min="12812" max="12812" width="6.88671875" customWidth="1"/>
    <col min="12813" max="12813" width="5.33203125" customWidth="1"/>
    <col min="12814" max="12814" width="5.44140625" customWidth="1"/>
    <col min="12815" max="12815" width="5.33203125" customWidth="1"/>
    <col min="12816" max="12816" width="5.6640625" customWidth="1"/>
    <col min="12817" max="12817" width="5.44140625" customWidth="1"/>
    <col min="12818" max="12819" width="7.6640625" customWidth="1"/>
    <col min="12820" max="12820" width="6.5546875" bestFit="1" customWidth="1"/>
    <col min="13057" max="13057" width="3.109375" customWidth="1"/>
    <col min="13058" max="13058" width="12.5546875" customWidth="1"/>
    <col min="13059" max="13059" width="5.88671875" customWidth="1"/>
    <col min="13060" max="13060" width="5.44140625" customWidth="1"/>
    <col min="13061" max="13061" width="6.6640625" customWidth="1"/>
    <col min="13062" max="13062" width="5.33203125" customWidth="1"/>
    <col min="13063" max="13063" width="5.5546875" customWidth="1"/>
    <col min="13064" max="13064" width="6" customWidth="1"/>
    <col min="13065" max="13065" width="9" customWidth="1"/>
    <col min="13066" max="13066" width="6.5546875" customWidth="1"/>
    <col min="13067" max="13067" width="8" customWidth="1"/>
    <col min="13068" max="13068" width="6.88671875" customWidth="1"/>
    <col min="13069" max="13069" width="5.33203125" customWidth="1"/>
    <col min="13070" max="13070" width="5.44140625" customWidth="1"/>
    <col min="13071" max="13071" width="5.33203125" customWidth="1"/>
    <col min="13072" max="13072" width="5.6640625" customWidth="1"/>
    <col min="13073" max="13073" width="5.44140625" customWidth="1"/>
    <col min="13074" max="13075" width="7.6640625" customWidth="1"/>
    <col min="13076" max="13076" width="6.5546875" bestFit="1" customWidth="1"/>
    <col min="13313" max="13313" width="3.109375" customWidth="1"/>
    <col min="13314" max="13314" width="12.5546875" customWidth="1"/>
    <col min="13315" max="13315" width="5.88671875" customWidth="1"/>
    <col min="13316" max="13316" width="5.44140625" customWidth="1"/>
    <col min="13317" max="13317" width="6.6640625" customWidth="1"/>
    <col min="13318" max="13318" width="5.33203125" customWidth="1"/>
    <col min="13319" max="13319" width="5.5546875" customWidth="1"/>
    <col min="13320" max="13320" width="6" customWidth="1"/>
    <col min="13321" max="13321" width="9" customWidth="1"/>
    <col min="13322" max="13322" width="6.5546875" customWidth="1"/>
    <col min="13323" max="13323" width="8" customWidth="1"/>
    <col min="13324" max="13324" width="6.88671875" customWidth="1"/>
    <col min="13325" max="13325" width="5.33203125" customWidth="1"/>
    <col min="13326" max="13326" width="5.44140625" customWidth="1"/>
    <col min="13327" max="13327" width="5.33203125" customWidth="1"/>
    <col min="13328" max="13328" width="5.6640625" customWidth="1"/>
    <col min="13329" max="13329" width="5.44140625" customWidth="1"/>
    <col min="13330" max="13331" width="7.6640625" customWidth="1"/>
    <col min="13332" max="13332" width="6.5546875" bestFit="1" customWidth="1"/>
    <col min="13569" max="13569" width="3.109375" customWidth="1"/>
    <col min="13570" max="13570" width="12.5546875" customWidth="1"/>
    <col min="13571" max="13571" width="5.88671875" customWidth="1"/>
    <col min="13572" max="13572" width="5.44140625" customWidth="1"/>
    <col min="13573" max="13573" width="6.6640625" customWidth="1"/>
    <col min="13574" max="13574" width="5.33203125" customWidth="1"/>
    <col min="13575" max="13575" width="5.5546875" customWidth="1"/>
    <col min="13576" max="13576" width="6" customWidth="1"/>
    <col min="13577" max="13577" width="9" customWidth="1"/>
    <col min="13578" max="13578" width="6.5546875" customWidth="1"/>
    <col min="13579" max="13579" width="8" customWidth="1"/>
    <col min="13580" max="13580" width="6.88671875" customWidth="1"/>
    <col min="13581" max="13581" width="5.33203125" customWidth="1"/>
    <col min="13582" max="13582" width="5.44140625" customWidth="1"/>
    <col min="13583" max="13583" width="5.33203125" customWidth="1"/>
    <col min="13584" max="13584" width="5.6640625" customWidth="1"/>
    <col min="13585" max="13585" width="5.44140625" customWidth="1"/>
    <col min="13586" max="13587" width="7.6640625" customWidth="1"/>
    <col min="13588" max="13588" width="6.5546875" bestFit="1" customWidth="1"/>
    <col min="13825" max="13825" width="3.109375" customWidth="1"/>
    <col min="13826" max="13826" width="12.5546875" customWidth="1"/>
    <col min="13827" max="13827" width="5.88671875" customWidth="1"/>
    <col min="13828" max="13828" width="5.44140625" customWidth="1"/>
    <col min="13829" max="13829" width="6.6640625" customWidth="1"/>
    <col min="13830" max="13830" width="5.33203125" customWidth="1"/>
    <col min="13831" max="13831" width="5.5546875" customWidth="1"/>
    <col min="13832" max="13832" width="6" customWidth="1"/>
    <col min="13833" max="13833" width="9" customWidth="1"/>
    <col min="13834" max="13834" width="6.5546875" customWidth="1"/>
    <col min="13835" max="13835" width="8" customWidth="1"/>
    <col min="13836" max="13836" width="6.88671875" customWidth="1"/>
    <col min="13837" max="13837" width="5.33203125" customWidth="1"/>
    <col min="13838" max="13838" width="5.44140625" customWidth="1"/>
    <col min="13839" max="13839" width="5.33203125" customWidth="1"/>
    <col min="13840" max="13840" width="5.6640625" customWidth="1"/>
    <col min="13841" max="13841" width="5.44140625" customWidth="1"/>
    <col min="13842" max="13843" width="7.6640625" customWidth="1"/>
    <col min="13844" max="13844" width="6.5546875" bestFit="1" customWidth="1"/>
    <col min="14081" max="14081" width="3.109375" customWidth="1"/>
    <col min="14082" max="14082" width="12.5546875" customWidth="1"/>
    <col min="14083" max="14083" width="5.88671875" customWidth="1"/>
    <col min="14084" max="14084" width="5.44140625" customWidth="1"/>
    <col min="14085" max="14085" width="6.6640625" customWidth="1"/>
    <col min="14086" max="14086" width="5.33203125" customWidth="1"/>
    <col min="14087" max="14087" width="5.5546875" customWidth="1"/>
    <col min="14088" max="14088" width="6" customWidth="1"/>
    <col min="14089" max="14089" width="9" customWidth="1"/>
    <col min="14090" max="14090" width="6.5546875" customWidth="1"/>
    <col min="14091" max="14091" width="8" customWidth="1"/>
    <col min="14092" max="14092" width="6.88671875" customWidth="1"/>
    <col min="14093" max="14093" width="5.33203125" customWidth="1"/>
    <col min="14094" max="14094" width="5.44140625" customWidth="1"/>
    <col min="14095" max="14095" width="5.33203125" customWidth="1"/>
    <col min="14096" max="14096" width="5.6640625" customWidth="1"/>
    <col min="14097" max="14097" width="5.44140625" customWidth="1"/>
    <col min="14098" max="14099" width="7.6640625" customWidth="1"/>
    <col min="14100" max="14100" width="6.5546875" bestFit="1" customWidth="1"/>
    <col min="14337" max="14337" width="3.109375" customWidth="1"/>
    <col min="14338" max="14338" width="12.5546875" customWidth="1"/>
    <col min="14339" max="14339" width="5.88671875" customWidth="1"/>
    <col min="14340" max="14340" width="5.44140625" customWidth="1"/>
    <col min="14341" max="14341" width="6.6640625" customWidth="1"/>
    <col min="14342" max="14342" width="5.33203125" customWidth="1"/>
    <col min="14343" max="14343" width="5.5546875" customWidth="1"/>
    <col min="14344" max="14344" width="6" customWidth="1"/>
    <col min="14345" max="14345" width="9" customWidth="1"/>
    <col min="14346" max="14346" width="6.5546875" customWidth="1"/>
    <col min="14347" max="14347" width="8" customWidth="1"/>
    <col min="14348" max="14348" width="6.88671875" customWidth="1"/>
    <col min="14349" max="14349" width="5.33203125" customWidth="1"/>
    <col min="14350" max="14350" width="5.44140625" customWidth="1"/>
    <col min="14351" max="14351" width="5.33203125" customWidth="1"/>
    <col min="14352" max="14352" width="5.6640625" customWidth="1"/>
    <col min="14353" max="14353" width="5.44140625" customWidth="1"/>
    <col min="14354" max="14355" width="7.6640625" customWidth="1"/>
    <col min="14356" max="14356" width="6.5546875" bestFit="1" customWidth="1"/>
    <col min="14593" max="14593" width="3.109375" customWidth="1"/>
    <col min="14594" max="14594" width="12.5546875" customWidth="1"/>
    <col min="14595" max="14595" width="5.88671875" customWidth="1"/>
    <col min="14596" max="14596" width="5.44140625" customWidth="1"/>
    <col min="14597" max="14597" width="6.6640625" customWidth="1"/>
    <col min="14598" max="14598" width="5.33203125" customWidth="1"/>
    <col min="14599" max="14599" width="5.5546875" customWidth="1"/>
    <col min="14600" max="14600" width="6" customWidth="1"/>
    <col min="14601" max="14601" width="9" customWidth="1"/>
    <col min="14602" max="14602" width="6.5546875" customWidth="1"/>
    <col min="14603" max="14603" width="8" customWidth="1"/>
    <col min="14604" max="14604" width="6.88671875" customWidth="1"/>
    <col min="14605" max="14605" width="5.33203125" customWidth="1"/>
    <col min="14606" max="14606" width="5.44140625" customWidth="1"/>
    <col min="14607" max="14607" width="5.33203125" customWidth="1"/>
    <col min="14608" max="14608" width="5.6640625" customWidth="1"/>
    <col min="14609" max="14609" width="5.44140625" customWidth="1"/>
    <col min="14610" max="14611" width="7.6640625" customWidth="1"/>
    <col min="14612" max="14612" width="6.5546875" bestFit="1" customWidth="1"/>
    <col min="14849" max="14849" width="3.109375" customWidth="1"/>
    <col min="14850" max="14850" width="12.5546875" customWidth="1"/>
    <col min="14851" max="14851" width="5.88671875" customWidth="1"/>
    <col min="14852" max="14852" width="5.44140625" customWidth="1"/>
    <col min="14853" max="14853" width="6.6640625" customWidth="1"/>
    <col min="14854" max="14854" width="5.33203125" customWidth="1"/>
    <col min="14855" max="14855" width="5.5546875" customWidth="1"/>
    <col min="14856" max="14856" width="6" customWidth="1"/>
    <col min="14857" max="14857" width="9" customWidth="1"/>
    <col min="14858" max="14858" width="6.5546875" customWidth="1"/>
    <col min="14859" max="14859" width="8" customWidth="1"/>
    <col min="14860" max="14860" width="6.88671875" customWidth="1"/>
    <col min="14861" max="14861" width="5.33203125" customWidth="1"/>
    <col min="14862" max="14862" width="5.44140625" customWidth="1"/>
    <col min="14863" max="14863" width="5.33203125" customWidth="1"/>
    <col min="14864" max="14864" width="5.6640625" customWidth="1"/>
    <col min="14865" max="14865" width="5.44140625" customWidth="1"/>
    <col min="14866" max="14867" width="7.6640625" customWidth="1"/>
    <col min="14868" max="14868" width="6.5546875" bestFit="1" customWidth="1"/>
    <col min="15105" max="15105" width="3.109375" customWidth="1"/>
    <col min="15106" max="15106" width="12.5546875" customWidth="1"/>
    <col min="15107" max="15107" width="5.88671875" customWidth="1"/>
    <col min="15108" max="15108" width="5.44140625" customWidth="1"/>
    <col min="15109" max="15109" width="6.6640625" customWidth="1"/>
    <col min="15110" max="15110" width="5.33203125" customWidth="1"/>
    <col min="15111" max="15111" width="5.5546875" customWidth="1"/>
    <col min="15112" max="15112" width="6" customWidth="1"/>
    <col min="15113" max="15113" width="9" customWidth="1"/>
    <col min="15114" max="15114" width="6.5546875" customWidth="1"/>
    <col min="15115" max="15115" width="8" customWidth="1"/>
    <col min="15116" max="15116" width="6.88671875" customWidth="1"/>
    <col min="15117" max="15117" width="5.33203125" customWidth="1"/>
    <col min="15118" max="15118" width="5.44140625" customWidth="1"/>
    <col min="15119" max="15119" width="5.33203125" customWidth="1"/>
    <col min="15120" max="15120" width="5.6640625" customWidth="1"/>
    <col min="15121" max="15121" width="5.44140625" customWidth="1"/>
    <col min="15122" max="15123" width="7.6640625" customWidth="1"/>
    <col min="15124" max="15124" width="6.5546875" bestFit="1" customWidth="1"/>
    <col min="15361" max="15361" width="3.109375" customWidth="1"/>
    <col min="15362" max="15362" width="12.5546875" customWidth="1"/>
    <col min="15363" max="15363" width="5.88671875" customWidth="1"/>
    <col min="15364" max="15364" width="5.44140625" customWidth="1"/>
    <col min="15365" max="15365" width="6.6640625" customWidth="1"/>
    <col min="15366" max="15366" width="5.33203125" customWidth="1"/>
    <col min="15367" max="15367" width="5.5546875" customWidth="1"/>
    <col min="15368" max="15368" width="6" customWidth="1"/>
    <col min="15369" max="15369" width="9" customWidth="1"/>
    <col min="15370" max="15370" width="6.5546875" customWidth="1"/>
    <col min="15371" max="15371" width="8" customWidth="1"/>
    <col min="15372" max="15372" width="6.88671875" customWidth="1"/>
    <col min="15373" max="15373" width="5.33203125" customWidth="1"/>
    <col min="15374" max="15374" width="5.44140625" customWidth="1"/>
    <col min="15375" max="15375" width="5.33203125" customWidth="1"/>
    <col min="15376" max="15376" width="5.6640625" customWidth="1"/>
    <col min="15377" max="15377" width="5.44140625" customWidth="1"/>
    <col min="15378" max="15379" width="7.6640625" customWidth="1"/>
    <col min="15380" max="15380" width="6.5546875" bestFit="1" customWidth="1"/>
    <col min="15617" max="15617" width="3.109375" customWidth="1"/>
    <col min="15618" max="15618" width="12.5546875" customWidth="1"/>
    <col min="15619" max="15619" width="5.88671875" customWidth="1"/>
    <col min="15620" max="15620" width="5.44140625" customWidth="1"/>
    <col min="15621" max="15621" width="6.6640625" customWidth="1"/>
    <col min="15622" max="15622" width="5.33203125" customWidth="1"/>
    <col min="15623" max="15623" width="5.5546875" customWidth="1"/>
    <col min="15624" max="15624" width="6" customWidth="1"/>
    <col min="15625" max="15625" width="9" customWidth="1"/>
    <col min="15626" max="15626" width="6.5546875" customWidth="1"/>
    <col min="15627" max="15627" width="8" customWidth="1"/>
    <col min="15628" max="15628" width="6.88671875" customWidth="1"/>
    <col min="15629" max="15629" width="5.33203125" customWidth="1"/>
    <col min="15630" max="15630" width="5.44140625" customWidth="1"/>
    <col min="15631" max="15631" width="5.33203125" customWidth="1"/>
    <col min="15632" max="15632" width="5.6640625" customWidth="1"/>
    <col min="15633" max="15633" width="5.44140625" customWidth="1"/>
    <col min="15634" max="15635" width="7.6640625" customWidth="1"/>
    <col min="15636" max="15636" width="6.5546875" bestFit="1" customWidth="1"/>
    <col min="15873" max="15873" width="3.109375" customWidth="1"/>
    <col min="15874" max="15874" width="12.5546875" customWidth="1"/>
    <col min="15875" max="15875" width="5.88671875" customWidth="1"/>
    <col min="15876" max="15876" width="5.44140625" customWidth="1"/>
    <col min="15877" max="15877" width="6.6640625" customWidth="1"/>
    <col min="15878" max="15878" width="5.33203125" customWidth="1"/>
    <col min="15879" max="15879" width="5.5546875" customWidth="1"/>
    <col min="15880" max="15880" width="6" customWidth="1"/>
    <col min="15881" max="15881" width="9" customWidth="1"/>
    <col min="15882" max="15882" width="6.5546875" customWidth="1"/>
    <col min="15883" max="15883" width="8" customWidth="1"/>
    <col min="15884" max="15884" width="6.88671875" customWidth="1"/>
    <col min="15885" max="15885" width="5.33203125" customWidth="1"/>
    <col min="15886" max="15886" width="5.44140625" customWidth="1"/>
    <col min="15887" max="15887" width="5.33203125" customWidth="1"/>
    <col min="15888" max="15888" width="5.6640625" customWidth="1"/>
    <col min="15889" max="15889" width="5.44140625" customWidth="1"/>
    <col min="15890" max="15891" width="7.6640625" customWidth="1"/>
    <col min="15892" max="15892" width="6.5546875" bestFit="1" customWidth="1"/>
    <col min="16129" max="16129" width="3.109375" customWidth="1"/>
    <col min="16130" max="16130" width="12.5546875" customWidth="1"/>
    <col min="16131" max="16131" width="5.88671875" customWidth="1"/>
    <col min="16132" max="16132" width="5.44140625" customWidth="1"/>
    <col min="16133" max="16133" width="6.6640625" customWidth="1"/>
    <col min="16134" max="16134" width="5.33203125" customWidth="1"/>
    <col min="16135" max="16135" width="5.5546875" customWidth="1"/>
    <col min="16136" max="16136" width="6" customWidth="1"/>
    <col min="16137" max="16137" width="9" customWidth="1"/>
    <col min="16138" max="16138" width="6.5546875" customWidth="1"/>
    <col min="16139" max="16139" width="8" customWidth="1"/>
    <col min="16140" max="16140" width="6.88671875" customWidth="1"/>
    <col min="16141" max="16141" width="5.33203125" customWidth="1"/>
    <col min="16142" max="16142" width="5.44140625" customWidth="1"/>
    <col min="16143" max="16143" width="5.33203125" customWidth="1"/>
    <col min="16144" max="16144" width="5.6640625" customWidth="1"/>
    <col min="16145" max="16145" width="5.44140625" customWidth="1"/>
    <col min="16146" max="16147" width="7.6640625" customWidth="1"/>
    <col min="16148" max="16148" width="6.5546875" bestFit="1" customWidth="1"/>
  </cols>
  <sheetData>
    <row r="1" spans="1:21" ht="21" x14ac:dyDescent="0.4">
      <c r="C1" s="1" t="s">
        <v>58</v>
      </c>
      <c r="D1" s="1"/>
      <c r="E1" s="1"/>
      <c r="S1" s="2" t="s">
        <v>0</v>
      </c>
    </row>
    <row r="2" spans="1:21" x14ac:dyDescent="0.25">
      <c r="B2" s="2">
        <v>600</v>
      </c>
      <c r="C2" s="2">
        <v>290</v>
      </c>
      <c r="D2" s="2">
        <v>600</v>
      </c>
      <c r="E2" s="2">
        <v>1</v>
      </c>
      <c r="F2" s="2"/>
      <c r="G2" s="2"/>
      <c r="H2" s="2"/>
      <c r="I2" s="36" t="s">
        <v>59</v>
      </c>
      <c r="J2" s="36">
        <v>75</v>
      </c>
    </row>
    <row r="3" spans="1:21" x14ac:dyDescent="0.25">
      <c r="B3" s="2">
        <v>600</v>
      </c>
      <c r="C3" s="2">
        <v>200</v>
      </c>
      <c r="D3" s="2">
        <v>600</v>
      </c>
      <c r="E3" s="2">
        <v>1</v>
      </c>
      <c r="F3" s="2"/>
      <c r="G3" s="2"/>
      <c r="H3" s="2"/>
      <c r="I3" s="36" t="s">
        <v>60</v>
      </c>
      <c r="J3" s="36">
        <v>1.2</v>
      </c>
    </row>
    <row r="4" spans="1:21" x14ac:dyDescent="0.25">
      <c r="B4" s="2">
        <v>600</v>
      </c>
      <c r="C4" s="2">
        <v>600</v>
      </c>
      <c r="D4" s="2">
        <v>845</v>
      </c>
      <c r="E4" s="2">
        <v>1</v>
      </c>
      <c r="F4" s="2">
        <v>75</v>
      </c>
      <c r="G4" s="2"/>
      <c r="H4" s="2"/>
      <c r="I4" s="2"/>
    </row>
    <row r="5" spans="1:21" x14ac:dyDescent="0.25">
      <c r="B5" t="s">
        <v>1</v>
      </c>
      <c r="C5" t="s">
        <v>2</v>
      </c>
      <c r="D5" t="s">
        <v>3</v>
      </c>
      <c r="E5" t="s">
        <v>4</v>
      </c>
      <c r="K5">
        <f>J2</f>
        <v>75</v>
      </c>
      <c r="L5" s="3">
        <v>0.1</v>
      </c>
      <c r="M5">
        <v>20</v>
      </c>
      <c r="P5">
        <v>13</v>
      </c>
      <c r="S5">
        <v>0.75</v>
      </c>
    </row>
    <row r="6" spans="1:21" x14ac:dyDescent="0.25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  <c r="R6" s="4" t="s">
        <v>22</v>
      </c>
      <c r="S6" s="4" t="s">
        <v>23</v>
      </c>
    </row>
    <row r="7" spans="1:21" x14ac:dyDescent="0.25">
      <c r="A7" s="4"/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1" x14ac:dyDescent="0.25">
      <c r="A8" s="6">
        <v>1</v>
      </c>
      <c r="B8" s="6" t="s">
        <v>25</v>
      </c>
      <c r="C8" s="6">
        <f>C2+86</f>
        <v>376</v>
      </c>
      <c r="D8" s="6">
        <f>D2-3</f>
        <v>597</v>
      </c>
      <c r="E8" s="6">
        <f>J$3</f>
        <v>1.2</v>
      </c>
      <c r="F8" s="6">
        <f>E$2*2</f>
        <v>2</v>
      </c>
      <c r="G8" s="6"/>
      <c r="H8" s="6"/>
      <c r="I8" s="6">
        <f t="shared" ref="I8:I14" si="0">C8/1000*D8/1000*E8*F8*7.85</f>
        <v>4.22905248</v>
      </c>
      <c r="J8" s="6">
        <f t="shared" ref="J8:J14" si="1">C8/1000*D8/1000*2*10.76*F8</f>
        <v>9.6612748800000006</v>
      </c>
      <c r="K8" s="6">
        <f t="shared" ref="K8:K14" si="2">I8*K$5</f>
        <v>317.17893600000002</v>
      </c>
      <c r="L8" s="6">
        <f t="shared" ref="L8:L14" si="3">K8*L$5</f>
        <v>31.717893600000004</v>
      </c>
      <c r="M8" s="7">
        <f>I8*M$5</f>
        <v>84.5810496</v>
      </c>
      <c r="N8" s="7">
        <f>(B2/1000*2+C2/1000*4+0.5)*120*E2</f>
        <v>343.2</v>
      </c>
      <c r="O8" s="7">
        <v>0</v>
      </c>
      <c r="P8" s="7">
        <f t="shared" ref="P8:P15" si="4">J8*P$5</f>
        <v>125.59657344000001</v>
      </c>
      <c r="Q8" s="7">
        <v>0</v>
      </c>
      <c r="R8" s="7">
        <f t="shared" ref="R8:R15" si="5">K8+L8+M8+N8+O8+P8+Q8</f>
        <v>902.27445264000005</v>
      </c>
      <c r="S8" s="7">
        <f t="shared" ref="S8:S15" si="6">R8/S$5</f>
        <v>1203.0326035200001</v>
      </c>
      <c r="U8" s="8"/>
    </row>
    <row r="9" spans="1:21" x14ac:dyDescent="0.25">
      <c r="A9" s="6">
        <f t="shared" ref="A9:A15" si="7">A8+1</f>
        <v>2</v>
      </c>
      <c r="B9" s="6" t="s">
        <v>26</v>
      </c>
      <c r="C9" s="6">
        <f>C2+86</f>
        <v>376</v>
      </c>
      <c r="D9" s="6">
        <f>B2</f>
        <v>600</v>
      </c>
      <c r="E9" s="6">
        <f t="shared" ref="E9:E11" si="8">J$3</f>
        <v>1.2</v>
      </c>
      <c r="F9" s="6">
        <f>E$2*2</f>
        <v>2</v>
      </c>
      <c r="G9" s="6"/>
      <c r="H9" s="6"/>
      <c r="I9" s="6">
        <f t="shared" si="0"/>
        <v>4.250303999999999</v>
      </c>
      <c r="J9" s="6">
        <f t="shared" si="1"/>
        <v>9.7098239999999993</v>
      </c>
      <c r="K9" s="6">
        <f t="shared" si="2"/>
        <v>318.7727999999999</v>
      </c>
      <c r="L9" s="6">
        <f t="shared" si="3"/>
        <v>31.877279999999992</v>
      </c>
      <c r="M9" s="7">
        <f t="shared" ref="M9:M47" si="9">I9*M$5</f>
        <v>85.006079999999983</v>
      </c>
      <c r="N9" s="7">
        <v>0</v>
      </c>
      <c r="O9" s="7">
        <v>0</v>
      </c>
      <c r="P9" s="7">
        <f t="shared" si="4"/>
        <v>126.227712</v>
      </c>
      <c r="Q9" s="7">
        <v>0</v>
      </c>
      <c r="R9" s="7">
        <f t="shared" si="5"/>
        <v>561.88387199999988</v>
      </c>
      <c r="S9" s="7">
        <f t="shared" si="6"/>
        <v>749.17849599999988</v>
      </c>
      <c r="U9" s="8"/>
    </row>
    <row r="10" spans="1:21" x14ac:dyDescent="0.25">
      <c r="A10" s="6">
        <f t="shared" si="7"/>
        <v>3</v>
      </c>
      <c r="B10" s="6" t="s">
        <v>27</v>
      </c>
      <c r="C10" s="6">
        <f>B2+25</f>
        <v>625</v>
      </c>
      <c r="D10" s="6">
        <f>D2+25</f>
        <v>625</v>
      </c>
      <c r="E10" s="6">
        <f t="shared" si="8"/>
        <v>1.2</v>
      </c>
      <c r="F10" s="6">
        <f>E2*2</f>
        <v>2</v>
      </c>
      <c r="G10" s="6"/>
      <c r="H10" s="6"/>
      <c r="I10" s="6">
        <f t="shared" si="0"/>
        <v>7.359375</v>
      </c>
      <c r="J10" s="6">
        <f t="shared" si="1"/>
        <v>16.8125</v>
      </c>
      <c r="K10" s="6">
        <f t="shared" si="2"/>
        <v>551.953125</v>
      </c>
      <c r="L10" s="6">
        <f t="shared" si="3"/>
        <v>55.1953125</v>
      </c>
      <c r="M10" s="7">
        <f t="shared" si="9"/>
        <v>147.1875</v>
      </c>
      <c r="N10" s="7">
        <f>F10*75</f>
        <v>150</v>
      </c>
      <c r="O10" s="7">
        <v>0</v>
      </c>
      <c r="P10" s="7">
        <f t="shared" si="4"/>
        <v>218.5625</v>
      </c>
      <c r="Q10" s="7">
        <v>0</v>
      </c>
      <c r="R10" s="7">
        <f t="shared" si="5"/>
        <v>1122.8984375</v>
      </c>
      <c r="S10" s="7">
        <f t="shared" si="6"/>
        <v>1497.1979166666667</v>
      </c>
      <c r="U10" s="8"/>
    </row>
    <row r="11" spans="1:21" x14ac:dyDescent="0.25">
      <c r="A11" s="6">
        <f t="shared" si="7"/>
        <v>4</v>
      </c>
      <c r="B11" s="6" t="s">
        <v>28</v>
      </c>
      <c r="C11" s="6">
        <f>15*2+12</f>
        <v>42</v>
      </c>
      <c r="D11" s="6">
        <f>(D2+B2)/2-50</f>
        <v>550</v>
      </c>
      <c r="E11" s="6">
        <f t="shared" si="8"/>
        <v>1.2</v>
      </c>
      <c r="F11" s="6">
        <f>F10*4</f>
        <v>8</v>
      </c>
      <c r="G11" s="6"/>
      <c r="H11" s="6"/>
      <c r="I11" s="6">
        <f t="shared" si="0"/>
        <v>1.7408159999999999</v>
      </c>
      <c r="J11" s="6">
        <f t="shared" si="1"/>
        <v>3.9768960000000004</v>
      </c>
      <c r="K11" s="6">
        <f t="shared" si="2"/>
        <v>130.56119999999999</v>
      </c>
      <c r="L11" s="6">
        <f t="shared" si="3"/>
        <v>13.05612</v>
      </c>
      <c r="M11" s="7">
        <f t="shared" si="9"/>
        <v>34.816319999999997</v>
      </c>
      <c r="N11" s="7">
        <v>0</v>
      </c>
      <c r="O11" s="7">
        <f>D11/25*0.2*F11</f>
        <v>35.200000000000003</v>
      </c>
      <c r="P11" s="7">
        <f t="shared" si="4"/>
        <v>51.699648000000003</v>
      </c>
      <c r="Q11" s="7">
        <v>0</v>
      </c>
      <c r="R11" s="7">
        <f t="shared" si="5"/>
        <v>265.33328799999998</v>
      </c>
      <c r="S11" s="7">
        <f t="shared" si="6"/>
        <v>353.77771733333333</v>
      </c>
      <c r="U11" s="8"/>
    </row>
    <row r="12" spans="1:21" x14ac:dyDescent="0.25">
      <c r="A12" s="6">
        <f t="shared" si="7"/>
        <v>5</v>
      </c>
      <c r="B12" s="6" t="s">
        <v>29</v>
      </c>
      <c r="C12" s="6">
        <v>0</v>
      </c>
      <c r="D12" s="6">
        <v>0</v>
      </c>
      <c r="E12" s="6">
        <v>0</v>
      </c>
      <c r="F12" s="7">
        <f>F10*2</f>
        <v>4</v>
      </c>
      <c r="G12" s="6"/>
      <c r="H12" s="6"/>
      <c r="I12" s="6">
        <f t="shared" si="0"/>
        <v>0</v>
      </c>
      <c r="J12" s="6">
        <f t="shared" si="1"/>
        <v>0</v>
      </c>
      <c r="K12" s="6">
        <f t="shared" si="2"/>
        <v>0</v>
      </c>
      <c r="L12" s="6">
        <f t="shared" si="3"/>
        <v>0</v>
      </c>
      <c r="M12" s="7">
        <f t="shared" si="9"/>
        <v>0</v>
      </c>
      <c r="N12" s="7">
        <v>0</v>
      </c>
      <c r="O12" s="7">
        <v>0</v>
      </c>
      <c r="P12" s="7">
        <f t="shared" si="4"/>
        <v>0</v>
      </c>
      <c r="Q12" s="7">
        <f>65*F12</f>
        <v>260</v>
      </c>
      <c r="R12" s="7">
        <f t="shared" si="5"/>
        <v>260</v>
      </c>
      <c r="S12" s="7">
        <f t="shared" si="6"/>
        <v>346.66666666666669</v>
      </c>
      <c r="U12" s="8"/>
    </row>
    <row r="13" spans="1:21" x14ac:dyDescent="0.25">
      <c r="A13" s="6">
        <f t="shared" si="7"/>
        <v>6</v>
      </c>
      <c r="B13" s="6" t="s">
        <v>30</v>
      </c>
      <c r="C13" s="6">
        <v>0</v>
      </c>
      <c r="D13" s="6">
        <v>0</v>
      </c>
      <c r="E13" s="6">
        <v>0</v>
      </c>
      <c r="F13" s="6">
        <f>F10*3</f>
        <v>6</v>
      </c>
      <c r="G13" s="6"/>
      <c r="H13" s="6"/>
      <c r="I13" s="6">
        <f t="shared" si="0"/>
        <v>0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7">
        <f t="shared" si="9"/>
        <v>0</v>
      </c>
      <c r="N13" s="7">
        <v>0</v>
      </c>
      <c r="O13" s="7">
        <v>0</v>
      </c>
      <c r="P13" s="7">
        <f t="shared" si="4"/>
        <v>0</v>
      </c>
      <c r="Q13" s="7">
        <f>45*F13</f>
        <v>270</v>
      </c>
      <c r="R13" s="7">
        <f t="shared" si="5"/>
        <v>270</v>
      </c>
      <c r="S13" s="7">
        <f t="shared" si="6"/>
        <v>360</v>
      </c>
      <c r="U13" s="8"/>
    </row>
    <row r="14" spans="1:21" x14ac:dyDescent="0.25">
      <c r="A14" s="6">
        <f t="shared" si="7"/>
        <v>7</v>
      </c>
      <c r="B14" s="6" t="s">
        <v>31</v>
      </c>
      <c r="C14" s="6">
        <v>0</v>
      </c>
      <c r="D14" s="6">
        <v>0</v>
      </c>
      <c r="E14" s="6">
        <v>0</v>
      </c>
      <c r="F14" s="6">
        <f>((C10*2/1000)+(D10*2/1000))*F10</f>
        <v>5</v>
      </c>
      <c r="G14" s="6"/>
      <c r="H14" s="6"/>
      <c r="I14" s="6">
        <f t="shared" si="0"/>
        <v>0</v>
      </c>
      <c r="J14" s="6">
        <f t="shared" si="1"/>
        <v>0</v>
      </c>
      <c r="K14" s="6">
        <f t="shared" si="2"/>
        <v>0</v>
      </c>
      <c r="L14" s="6">
        <f t="shared" si="3"/>
        <v>0</v>
      </c>
      <c r="M14" s="7">
        <f t="shared" si="9"/>
        <v>0</v>
      </c>
      <c r="N14" s="7">
        <v>0</v>
      </c>
      <c r="O14" s="7">
        <v>0</v>
      </c>
      <c r="P14" s="7">
        <f t="shared" si="4"/>
        <v>0</v>
      </c>
      <c r="Q14" s="7">
        <f>F14*35</f>
        <v>175</v>
      </c>
      <c r="R14" s="7">
        <f t="shared" si="5"/>
        <v>175</v>
      </c>
      <c r="S14" s="7">
        <f t="shared" si="6"/>
        <v>233.33333333333334</v>
      </c>
      <c r="T14" s="8"/>
      <c r="U14" s="8"/>
    </row>
    <row r="15" spans="1:21" ht="13.8" thickBot="1" x14ac:dyDescent="0.3">
      <c r="A15" s="9">
        <f t="shared" si="7"/>
        <v>8</v>
      </c>
      <c r="B15" s="10" t="s">
        <v>32</v>
      </c>
      <c r="C15" s="9">
        <f>(B2-150)/304.5</f>
        <v>1.4778325123152709</v>
      </c>
      <c r="D15" s="9">
        <f>(D2-150)/304.5</f>
        <v>1.4778325123152709</v>
      </c>
      <c r="E15" s="9">
        <v>5</v>
      </c>
      <c r="F15" s="9">
        <f>F10/2</f>
        <v>1</v>
      </c>
      <c r="G15" s="9"/>
      <c r="H15" s="9"/>
      <c r="I15" s="9">
        <v>0</v>
      </c>
      <c r="J15" s="9"/>
      <c r="K15" s="9">
        <f>C15*D15*F15*130</f>
        <v>283.91856147928848</v>
      </c>
      <c r="L15" s="9">
        <f>(C15*2+D15*2)*F15*30</f>
        <v>177.33990147783251</v>
      </c>
      <c r="M15" s="11">
        <f t="shared" si="9"/>
        <v>0</v>
      </c>
      <c r="N15" s="12">
        <v>0</v>
      </c>
      <c r="O15" s="12">
        <v>0</v>
      </c>
      <c r="P15" s="12">
        <f t="shared" si="4"/>
        <v>0</v>
      </c>
      <c r="Q15" s="12">
        <v>0</v>
      </c>
      <c r="R15" s="12">
        <f t="shared" si="5"/>
        <v>461.25846295712097</v>
      </c>
      <c r="S15" s="12">
        <f t="shared" si="6"/>
        <v>615.01128394282796</v>
      </c>
      <c r="T15" s="8">
        <f>SUM(S8:S15)</f>
        <v>5358.1980174628279</v>
      </c>
      <c r="U15" s="8"/>
    </row>
    <row r="16" spans="1:21" x14ac:dyDescent="0.25">
      <c r="A16" s="13"/>
      <c r="B16" s="5" t="s">
        <v>33</v>
      </c>
      <c r="C16" s="13"/>
      <c r="D16" s="13"/>
      <c r="E16" s="13"/>
      <c r="F16" s="13"/>
      <c r="G16" s="13"/>
      <c r="H16" s="13"/>
      <c r="I16" s="6">
        <f t="shared" ref="I16:I47" si="10">C16/1000*D16/1000*E16*F16*7.85</f>
        <v>0</v>
      </c>
      <c r="J16" s="13"/>
      <c r="K16" s="13"/>
      <c r="L16" s="13"/>
      <c r="M16" s="14">
        <f t="shared" si="9"/>
        <v>0</v>
      </c>
      <c r="N16" s="14"/>
      <c r="O16" s="14"/>
      <c r="P16" s="14"/>
      <c r="Q16" s="14"/>
      <c r="R16" s="14"/>
      <c r="S16" s="14"/>
      <c r="U16" s="8"/>
    </row>
    <row r="17" spans="1:21" x14ac:dyDescent="0.25">
      <c r="A17" s="6">
        <v>1</v>
      </c>
      <c r="B17" s="6" t="s">
        <v>34</v>
      </c>
      <c r="C17" s="6">
        <f>B3+C3*2+138</f>
        <v>1138</v>
      </c>
      <c r="D17" s="6">
        <f>D3+55</f>
        <v>655</v>
      </c>
      <c r="E17" s="6">
        <f t="shared" ref="E17:E19" si="11">J$3</f>
        <v>1.2</v>
      </c>
      <c r="F17" s="6">
        <f>E$3*1</f>
        <v>1</v>
      </c>
      <c r="G17" s="6"/>
      <c r="H17" s="6"/>
      <c r="I17" s="6">
        <f t="shared" si="10"/>
        <v>7.0215737999999988</v>
      </c>
      <c r="J17" s="6">
        <f t="shared" ref="J17:J25" si="12">C17/1000*D17/1000*2*10.76*F17</f>
        <v>16.040792799999998</v>
      </c>
      <c r="K17" s="6">
        <f t="shared" ref="K17:K25" si="13">I17*K$5</f>
        <v>526.61803499999996</v>
      </c>
      <c r="L17" s="6">
        <f t="shared" ref="L17:L25" si="14">K17*L$5</f>
        <v>52.661803499999998</v>
      </c>
      <c r="M17" s="7">
        <f t="shared" si="9"/>
        <v>140.43147599999998</v>
      </c>
      <c r="N17" s="7">
        <f>(B3/1000*2+C3/1000*4+0.5)*120*E3</f>
        <v>300</v>
      </c>
      <c r="O17" s="7">
        <v>0</v>
      </c>
      <c r="P17" s="7">
        <f t="shared" ref="P17:P25" si="15">J17*P$5</f>
        <v>208.53030639999997</v>
      </c>
      <c r="Q17" s="7">
        <v>0</v>
      </c>
      <c r="R17" s="7">
        <f t="shared" ref="R17:R25" si="16">K17+L17+M17+N17+O17+P17+Q17</f>
        <v>1228.2416208999998</v>
      </c>
      <c r="S17" s="7">
        <f t="shared" ref="S17:S25" si="17">R17/S$5</f>
        <v>1637.655494533333</v>
      </c>
      <c r="U17" s="8"/>
    </row>
    <row r="18" spans="1:21" x14ac:dyDescent="0.25">
      <c r="A18" s="6">
        <f t="shared" ref="A18:A25" si="18">A17+1</f>
        <v>2</v>
      </c>
      <c r="B18" s="6" t="s">
        <v>35</v>
      </c>
      <c r="C18" s="6">
        <f>C3+23+11+9</f>
        <v>243</v>
      </c>
      <c r="D18" s="6">
        <f>B3</f>
        <v>600</v>
      </c>
      <c r="E18" s="6">
        <f t="shared" si="11"/>
        <v>1.2</v>
      </c>
      <c r="F18" s="6">
        <f>E$3*2</f>
        <v>2</v>
      </c>
      <c r="G18" s="6"/>
      <c r="H18" s="6"/>
      <c r="I18" s="6">
        <f t="shared" si="10"/>
        <v>2.7468719999999993</v>
      </c>
      <c r="J18" s="6">
        <f t="shared" si="12"/>
        <v>6.275231999999999</v>
      </c>
      <c r="K18" s="6">
        <f t="shared" si="13"/>
        <v>206.01539999999994</v>
      </c>
      <c r="L18" s="6">
        <f t="shared" si="14"/>
        <v>20.601539999999996</v>
      </c>
      <c r="M18" s="7">
        <f t="shared" si="9"/>
        <v>54.937439999999988</v>
      </c>
      <c r="N18" s="7">
        <v>0</v>
      </c>
      <c r="O18" s="7">
        <v>0</v>
      </c>
      <c r="P18" s="7">
        <f t="shared" si="15"/>
        <v>81.578015999999991</v>
      </c>
      <c r="Q18" s="7">
        <v>0</v>
      </c>
      <c r="R18" s="7">
        <f t="shared" si="16"/>
        <v>363.13239599999991</v>
      </c>
      <c r="S18" s="7">
        <f t="shared" si="17"/>
        <v>484.17652799999991</v>
      </c>
      <c r="U18" s="8"/>
    </row>
    <row r="19" spans="1:21" x14ac:dyDescent="0.25">
      <c r="A19" s="6">
        <f t="shared" si="18"/>
        <v>3</v>
      </c>
      <c r="B19" s="15" t="s">
        <v>36</v>
      </c>
      <c r="C19" s="6">
        <f>B3+25</f>
        <v>625</v>
      </c>
      <c r="D19" s="6">
        <f>D3+25</f>
        <v>625</v>
      </c>
      <c r="E19" s="6">
        <f t="shared" si="11"/>
        <v>1.2</v>
      </c>
      <c r="F19" s="6">
        <f>E3*1</f>
        <v>1</v>
      </c>
      <c r="G19" s="6"/>
      <c r="H19" s="6"/>
      <c r="I19" s="6">
        <f t="shared" si="10"/>
        <v>3.6796875</v>
      </c>
      <c r="J19" s="6">
        <f t="shared" si="12"/>
        <v>8.40625</v>
      </c>
      <c r="K19" s="6">
        <f t="shared" si="13"/>
        <v>275.9765625</v>
      </c>
      <c r="L19" s="6">
        <f t="shared" si="14"/>
        <v>27.59765625</v>
      </c>
      <c r="M19" s="7">
        <f t="shared" si="9"/>
        <v>73.59375</v>
      </c>
      <c r="N19" s="7">
        <f>F19*75</f>
        <v>75</v>
      </c>
      <c r="O19" s="7">
        <v>0</v>
      </c>
      <c r="P19" s="7">
        <f t="shared" si="15"/>
        <v>109.28125</v>
      </c>
      <c r="Q19" s="7">
        <v>0</v>
      </c>
      <c r="R19" s="7">
        <f t="shared" si="16"/>
        <v>561.44921875</v>
      </c>
      <c r="S19" s="7">
        <f t="shared" si="17"/>
        <v>748.59895833333337</v>
      </c>
      <c r="U19" s="8"/>
    </row>
    <row r="20" spans="1:21" x14ac:dyDescent="0.25">
      <c r="A20" s="6">
        <f t="shared" si="18"/>
        <v>4</v>
      </c>
      <c r="B20" s="6" t="s">
        <v>28</v>
      </c>
      <c r="C20" s="6">
        <v>42</v>
      </c>
      <c r="D20" s="6">
        <f>(D3+B3)/2-50</f>
        <v>550</v>
      </c>
      <c r="E20" s="6">
        <v>1.6</v>
      </c>
      <c r="F20" s="6">
        <f>F19*4</f>
        <v>4</v>
      </c>
      <c r="G20" s="6"/>
      <c r="H20" s="6"/>
      <c r="I20" s="6">
        <f t="shared" si="10"/>
        <v>1.1605440000000002</v>
      </c>
      <c r="J20" s="6">
        <f t="shared" si="12"/>
        <v>1.9884480000000002</v>
      </c>
      <c r="K20" s="6">
        <f t="shared" si="13"/>
        <v>87.040800000000019</v>
      </c>
      <c r="L20" s="6">
        <f t="shared" si="14"/>
        <v>8.7040800000000029</v>
      </c>
      <c r="M20" s="7">
        <f t="shared" si="9"/>
        <v>23.210880000000003</v>
      </c>
      <c r="N20" s="7">
        <v>0</v>
      </c>
      <c r="O20" s="7">
        <f>D20/25*0.2*F20</f>
        <v>17.600000000000001</v>
      </c>
      <c r="P20" s="7">
        <f t="shared" si="15"/>
        <v>25.849824000000002</v>
      </c>
      <c r="Q20" s="7">
        <v>0</v>
      </c>
      <c r="R20" s="7">
        <f t="shared" si="16"/>
        <v>162.40558400000003</v>
      </c>
      <c r="S20" s="7">
        <f t="shared" si="17"/>
        <v>216.54077866666671</v>
      </c>
      <c r="U20" s="8"/>
    </row>
    <row r="21" spans="1:21" x14ac:dyDescent="0.25">
      <c r="A21" s="6">
        <f t="shared" si="18"/>
        <v>5</v>
      </c>
      <c r="B21" s="15" t="s">
        <v>61</v>
      </c>
      <c r="C21" s="6">
        <f>B3</f>
        <v>600</v>
      </c>
      <c r="D21" s="6">
        <f>D3</f>
        <v>600</v>
      </c>
      <c r="E21" s="6">
        <v>1.6</v>
      </c>
      <c r="F21" s="6">
        <f>E3</f>
        <v>1</v>
      </c>
      <c r="G21" s="6"/>
      <c r="H21" s="6"/>
      <c r="I21" s="6">
        <f t="shared" si="10"/>
        <v>4.5215999999999994</v>
      </c>
      <c r="J21" s="6">
        <f t="shared" si="12"/>
        <v>7.7471999999999994</v>
      </c>
      <c r="K21" s="6">
        <f t="shared" si="13"/>
        <v>339.11999999999995</v>
      </c>
      <c r="L21" s="6">
        <f t="shared" si="14"/>
        <v>33.911999999999999</v>
      </c>
      <c r="M21" s="7">
        <f t="shared" si="9"/>
        <v>90.431999999999988</v>
      </c>
      <c r="N21" s="7">
        <v>0</v>
      </c>
      <c r="O21" s="7">
        <v>0</v>
      </c>
      <c r="P21" s="7">
        <f t="shared" si="15"/>
        <v>100.71359999999999</v>
      </c>
      <c r="Q21" s="7">
        <v>0</v>
      </c>
      <c r="R21" s="7">
        <f t="shared" si="16"/>
        <v>564.17759999999998</v>
      </c>
      <c r="S21" s="7">
        <f t="shared" si="17"/>
        <v>752.23680000000002</v>
      </c>
      <c r="U21" s="8"/>
    </row>
    <row r="22" spans="1:21" x14ac:dyDescent="0.25">
      <c r="A22" s="6">
        <f t="shared" si="18"/>
        <v>6</v>
      </c>
      <c r="B22" s="6" t="s">
        <v>29</v>
      </c>
      <c r="C22" s="6">
        <v>0</v>
      </c>
      <c r="D22" s="6">
        <v>0</v>
      </c>
      <c r="E22" s="6">
        <v>0</v>
      </c>
      <c r="F22" s="7">
        <v>1</v>
      </c>
      <c r="G22" s="6"/>
      <c r="H22" s="6"/>
      <c r="I22" s="6">
        <f t="shared" si="10"/>
        <v>0</v>
      </c>
      <c r="J22" s="6">
        <f t="shared" si="12"/>
        <v>0</v>
      </c>
      <c r="K22" s="6">
        <f t="shared" si="13"/>
        <v>0</v>
      </c>
      <c r="L22" s="6">
        <f t="shared" si="14"/>
        <v>0</v>
      </c>
      <c r="M22" s="7">
        <f t="shared" si="9"/>
        <v>0</v>
      </c>
      <c r="N22" s="7">
        <v>0</v>
      </c>
      <c r="O22" s="7">
        <v>0</v>
      </c>
      <c r="P22" s="7">
        <f t="shared" si="15"/>
        <v>0</v>
      </c>
      <c r="Q22" s="7">
        <f>120*F19</f>
        <v>120</v>
      </c>
      <c r="R22" s="7">
        <f t="shared" si="16"/>
        <v>120</v>
      </c>
      <c r="S22" s="7">
        <f t="shared" si="17"/>
        <v>160</v>
      </c>
      <c r="U22" s="8"/>
    </row>
    <row r="23" spans="1:21" x14ac:dyDescent="0.25">
      <c r="A23" s="6">
        <f t="shared" si="18"/>
        <v>7</v>
      </c>
      <c r="B23" s="6" t="s">
        <v>38</v>
      </c>
      <c r="C23" s="6"/>
      <c r="D23" s="6"/>
      <c r="E23" s="6"/>
      <c r="F23" s="7">
        <v>1</v>
      </c>
      <c r="G23" s="6"/>
      <c r="H23" s="6"/>
      <c r="I23" s="6">
        <f t="shared" si="10"/>
        <v>0</v>
      </c>
      <c r="J23" s="6">
        <f t="shared" si="12"/>
        <v>0</v>
      </c>
      <c r="K23" s="6">
        <f t="shared" si="13"/>
        <v>0</v>
      </c>
      <c r="L23" s="6">
        <f t="shared" si="14"/>
        <v>0</v>
      </c>
      <c r="M23" s="7">
        <f t="shared" si="9"/>
        <v>0</v>
      </c>
      <c r="N23" s="7">
        <v>0</v>
      </c>
      <c r="O23" s="7">
        <v>0</v>
      </c>
      <c r="P23" s="7">
        <f t="shared" si="15"/>
        <v>0</v>
      </c>
      <c r="Q23" s="7">
        <f>25*12*F23</f>
        <v>300</v>
      </c>
      <c r="R23" s="7">
        <f t="shared" si="16"/>
        <v>300</v>
      </c>
      <c r="S23" s="7">
        <f t="shared" si="17"/>
        <v>400</v>
      </c>
      <c r="U23" s="8"/>
    </row>
    <row r="24" spans="1:21" x14ac:dyDescent="0.25">
      <c r="A24" s="6">
        <f t="shared" si="18"/>
        <v>8</v>
      </c>
      <c r="B24" s="6" t="s">
        <v>39</v>
      </c>
      <c r="C24" s="6">
        <v>0</v>
      </c>
      <c r="D24" s="6">
        <v>0</v>
      </c>
      <c r="E24" s="6">
        <v>0</v>
      </c>
      <c r="F24" s="6">
        <f>F19*4</f>
        <v>4</v>
      </c>
      <c r="G24" s="6"/>
      <c r="H24" s="6"/>
      <c r="I24" s="6">
        <f t="shared" si="10"/>
        <v>0</v>
      </c>
      <c r="J24" s="6">
        <f t="shared" si="12"/>
        <v>0</v>
      </c>
      <c r="K24" s="6">
        <f t="shared" si="13"/>
        <v>0</v>
      </c>
      <c r="L24" s="6">
        <f t="shared" si="14"/>
        <v>0</v>
      </c>
      <c r="M24" s="7">
        <f t="shared" si="9"/>
        <v>0</v>
      </c>
      <c r="N24" s="7">
        <v>0</v>
      </c>
      <c r="O24" s="7">
        <v>0</v>
      </c>
      <c r="P24" s="7">
        <f t="shared" si="15"/>
        <v>0</v>
      </c>
      <c r="Q24" s="7">
        <f>20*F24</f>
        <v>80</v>
      </c>
      <c r="R24" s="7">
        <f t="shared" si="16"/>
        <v>80</v>
      </c>
      <c r="S24" s="7">
        <f t="shared" si="17"/>
        <v>106.66666666666667</v>
      </c>
      <c r="U24" s="8"/>
    </row>
    <row r="25" spans="1:21" ht="13.8" thickBot="1" x14ac:dyDescent="0.3">
      <c r="A25" s="16">
        <f t="shared" si="18"/>
        <v>9</v>
      </c>
      <c r="B25" s="16" t="s">
        <v>31</v>
      </c>
      <c r="C25" s="16">
        <v>0</v>
      </c>
      <c r="D25" s="16">
        <v>0</v>
      </c>
      <c r="E25" s="16">
        <v>0</v>
      </c>
      <c r="F25" s="16">
        <f>((C19*2/1000)+(D19*2/1000))*F19</f>
        <v>2.5</v>
      </c>
      <c r="G25" s="16"/>
      <c r="H25" s="16"/>
      <c r="I25" s="9">
        <f t="shared" si="10"/>
        <v>0</v>
      </c>
      <c r="J25" s="16">
        <f t="shared" si="12"/>
        <v>0</v>
      </c>
      <c r="K25" s="16">
        <f t="shared" si="13"/>
        <v>0</v>
      </c>
      <c r="L25" s="16">
        <f t="shared" si="14"/>
        <v>0</v>
      </c>
      <c r="M25" s="11">
        <f t="shared" si="9"/>
        <v>0</v>
      </c>
      <c r="N25" s="11">
        <v>0</v>
      </c>
      <c r="O25" s="11">
        <v>0</v>
      </c>
      <c r="P25" s="11">
        <f t="shared" si="15"/>
        <v>0</v>
      </c>
      <c r="Q25" s="11">
        <f>F25*35</f>
        <v>87.5</v>
      </c>
      <c r="R25" s="11">
        <f t="shared" si="16"/>
        <v>87.5</v>
      </c>
      <c r="S25" s="11">
        <f t="shared" si="17"/>
        <v>116.66666666666667</v>
      </c>
      <c r="T25" s="8">
        <f>SUM(S17:S25)</f>
        <v>4622.5418928666677</v>
      </c>
      <c r="U25" s="8"/>
    </row>
    <row r="26" spans="1:21" x14ac:dyDescent="0.25">
      <c r="A26" s="17"/>
      <c r="B26" s="18" t="s">
        <v>40</v>
      </c>
      <c r="C26" s="17"/>
      <c r="D26" s="17"/>
      <c r="E26" s="17"/>
      <c r="F26" s="17"/>
      <c r="G26" s="17"/>
      <c r="H26" s="17"/>
      <c r="I26" s="6">
        <f t="shared" si="10"/>
        <v>0</v>
      </c>
      <c r="J26" s="17"/>
      <c r="K26" s="17"/>
      <c r="L26" s="17"/>
      <c r="M26" s="14">
        <f t="shared" si="9"/>
        <v>0</v>
      </c>
      <c r="N26" s="19"/>
      <c r="O26" s="19"/>
      <c r="P26" s="19"/>
      <c r="Q26" s="19"/>
      <c r="R26" s="19"/>
      <c r="S26" s="19"/>
      <c r="U26" s="8"/>
    </row>
    <row r="27" spans="1:21" x14ac:dyDescent="0.25">
      <c r="A27" s="6">
        <v>1</v>
      </c>
      <c r="B27" s="6" t="s">
        <v>41</v>
      </c>
      <c r="C27" s="6">
        <f>C4+86</f>
        <v>686</v>
      </c>
      <c r="D27" s="6">
        <f>D4-3</f>
        <v>842</v>
      </c>
      <c r="E27" s="6">
        <f t="shared" ref="E27:E29" si="19">J$3</f>
        <v>1.2</v>
      </c>
      <c r="F27" s="6">
        <f>E$4*2</f>
        <v>2</v>
      </c>
      <c r="G27" s="6"/>
      <c r="H27" s="6"/>
      <c r="I27" s="6">
        <f t="shared" si="10"/>
        <v>10.882210080000002</v>
      </c>
      <c r="J27" s="6">
        <f t="shared" ref="J27:J38" si="20">C27/1000*D27/1000*2*10.76*F27</f>
        <v>24.860420480000005</v>
      </c>
      <c r="K27" s="6">
        <f t="shared" ref="K27:K47" si="21">I27*K$5</f>
        <v>816.1657560000001</v>
      </c>
      <c r="L27" s="6">
        <f t="shared" ref="L27:L47" si="22">K27*L$5</f>
        <v>81.616575600000019</v>
      </c>
      <c r="M27" s="7">
        <f t="shared" si="9"/>
        <v>217.64420160000003</v>
      </c>
      <c r="N27" s="7">
        <f>(B4/1000*2+C4/1000*4+0.5)*100*E4</f>
        <v>409.99999999999994</v>
      </c>
      <c r="O27" s="7">
        <v>0</v>
      </c>
      <c r="P27" s="7">
        <f t="shared" ref="P27:P47" si="23">J27*P$5</f>
        <v>323.1854662400001</v>
      </c>
      <c r="Q27" s="7">
        <v>0</v>
      </c>
      <c r="R27" s="7">
        <f t="shared" ref="R27:R47" si="24">K27+L27+M27+N27+O27+P27+Q27</f>
        <v>1848.6119994400003</v>
      </c>
      <c r="S27" s="7">
        <f t="shared" ref="S27:S47" si="25">R27/S$5</f>
        <v>2464.8159992533338</v>
      </c>
      <c r="U27" s="8"/>
    </row>
    <row r="28" spans="1:21" x14ac:dyDescent="0.25">
      <c r="A28" s="6">
        <f t="shared" ref="A28:A37" si="26">A27+1</f>
        <v>2</v>
      </c>
      <c r="B28" s="6" t="s">
        <v>42</v>
      </c>
      <c r="C28" s="6">
        <f>C4+86</f>
        <v>686</v>
      </c>
      <c r="D28" s="6">
        <f>B4</f>
        <v>600</v>
      </c>
      <c r="E28" s="6">
        <f t="shared" si="19"/>
        <v>1.2</v>
      </c>
      <c r="F28" s="6">
        <f>E$4*2</f>
        <v>2</v>
      </c>
      <c r="G28" s="6"/>
      <c r="H28" s="6"/>
      <c r="I28" s="6">
        <f t="shared" si="10"/>
        <v>7.7545440000000001</v>
      </c>
      <c r="J28" s="6">
        <f t="shared" si="20"/>
        <v>17.715264000000001</v>
      </c>
      <c r="K28" s="6">
        <f t="shared" si="21"/>
        <v>581.59080000000006</v>
      </c>
      <c r="L28" s="6">
        <f t="shared" si="22"/>
        <v>58.15908000000001</v>
      </c>
      <c r="M28" s="7">
        <f t="shared" si="9"/>
        <v>155.09088</v>
      </c>
      <c r="N28" s="7">
        <v>0</v>
      </c>
      <c r="O28" s="7">
        <v>0</v>
      </c>
      <c r="P28" s="7">
        <f t="shared" si="23"/>
        <v>230.29843200000002</v>
      </c>
      <c r="Q28" s="7">
        <v>0</v>
      </c>
      <c r="R28" s="7">
        <f t="shared" si="24"/>
        <v>1025.1391920000001</v>
      </c>
      <c r="S28" s="7">
        <f t="shared" si="25"/>
        <v>1366.8522560000001</v>
      </c>
      <c r="U28" s="8"/>
    </row>
    <row r="29" spans="1:21" x14ac:dyDescent="0.25">
      <c r="A29" s="6">
        <f t="shared" si="26"/>
        <v>3</v>
      </c>
      <c r="B29" s="6" t="s">
        <v>27</v>
      </c>
      <c r="C29" s="6">
        <f>B4+25</f>
        <v>625</v>
      </c>
      <c r="D29" s="6">
        <f>D4+25</f>
        <v>870</v>
      </c>
      <c r="E29" s="6">
        <f t="shared" si="19"/>
        <v>1.2</v>
      </c>
      <c r="F29" s="6">
        <f>E4*2</f>
        <v>2</v>
      </c>
      <c r="G29" s="6"/>
      <c r="H29" s="6"/>
      <c r="I29" s="6">
        <f t="shared" si="10"/>
        <v>10.244249999999999</v>
      </c>
      <c r="J29" s="6">
        <f t="shared" si="20"/>
        <v>23.402999999999999</v>
      </c>
      <c r="K29" s="6">
        <f t="shared" si="21"/>
        <v>768.31874999999991</v>
      </c>
      <c r="L29" s="6">
        <f t="shared" si="22"/>
        <v>76.831874999999997</v>
      </c>
      <c r="M29" s="7">
        <f t="shared" si="9"/>
        <v>204.88499999999999</v>
      </c>
      <c r="N29" s="7">
        <f>F29*75</f>
        <v>150</v>
      </c>
      <c r="O29" s="7">
        <v>0</v>
      </c>
      <c r="P29" s="7">
        <f t="shared" si="23"/>
        <v>304.23899999999998</v>
      </c>
      <c r="Q29" s="7">
        <v>0</v>
      </c>
      <c r="R29" s="7">
        <f t="shared" si="24"/>
        <v>1504.274625</v>
      </c>
      <c r="S29" s="7">
        <f t="shared" si="25"/>
        <v>2005.6994999999999</v>
      </c>
      <c r="U29" s="8"/>
    </row>
    <row r="30" spans="1:21" x14ac:dyDescent="0.25">
      <c r="A30" s="6">
        <f t="shared" si="26"/>
        <v>4</v>
      </c>
      <c r="B30" s="6" t="s">
        <v>28</v>
      </c>
      <c r="C30" s="6">
        <v>42</v>
      </c>
      <c r="D30" s="6">
        <f>(D4+B4)/2-50</f>
        <v>672.5</v>
      </c>
      <c r="E30" s="6">
        <v>1.6</v>
      </c>
      <c r="F30" s="6">
        <f>F29*4</f>
        <v>8</v>
      </c>
      <c r="G30" s="6"/>
      <c r="H30" s="6"/>
      <c r="I30" s="6">
        <f t="shared" si="10"/>
        <v>2.8380576</v>
      </c>
      <c r="J30" s="6">
        <f t="shared" si="20"/>
        <v>4.8626591999999995</v>
      </c>
      <c r="K30" s="6">
        <f t="shared" si="21"/>
        <v>212.85432</v>
      </c>
      <c r="L30" s="6">
        <f t="shared" si="22"/>
        <v>21.285432</v>
      </c>
      <c r="M30" s="7">
        <f t="shared" si="9"/>
        <v>56.761151999999996</v>
      </c>
      <c r="N30" s="7">
        <v>0</v>
      </c>
      <c r="O30" s="7">
        <f>D30/25*0.2*F30</f>
        <v>43.04</v>
      </c>
      <c r="P30" s="7">
        <f t="shared" si="23"/>
        <v>63.21456959999999</v>
      </c>
      <c r="Q30" s="7">
        <v>0</v>
      </c>
      <c r="R30" s="7">
        <f t="shared" si="24"/>
        <v>397.15547359999999</v>
      </c>
      <c r="S30" s="7">
        <f t="shared" si="25"/>
        <v>529.5406314666667</v>
      </c>
      <c r="U30" s="8"/>
    </row>
    <row r="31" spans="1:21" x14ac:dyDescent="0.25">
      <c r="A31" s="6">
        <f t="shared" si="26"/>
        <v>5</v>
      </c>
      <c r="B31" s="6" t="s">
        <v>29</v>
      </c>
      <c r="C31" s="6">
        <v>0</v>
      </c>
      <c r="D31" s="6">
        <v>0</v>
      </c>
      <c r="E31" s="6">
        <v>0</v>
      </c>
      <c r="F31" s="7">
        <f>F29*2</f>
        <v>4</v>
      </c>
      <c r="G31" s="6"/>
      <c r="H31" s="6"/>
      <c r="I31" s="6">
        <f t="shared" si="10"/>
        <v>0</v>
      </c>
      <c r="J31" s="6">
        <f t="shared" si="20"/>
        <v>0</v>
      </c>
      <c r="K31" s="6">
        <f t="shared" si="21"/>
        <v>0</v>
      </c>
      <c r="L31" s="6">
        <f t="shared" si="22"/>
        <v>0</v>
      </c>
      <c r="M31" s="7">
        <f t="shared" si="9"/>
        <v>0</v>
      </c>
      <c r="N31" s="7">
        <v>0</v>
      </c>
      <c r="O31" s="7">
        <v>0</v>
      </c>
      <c r="P31" s="7">
        <f t="shared" si="23"/>
        <v>0</v>
      </c>
      <c r="Q31" s="7">
        <f>65*F31</f>
        <v>260</v>
      </c>
      <c r="R31" s="7">
        <f t="shared" si="24"/>
        <v>260</v>
      </c>
      <c r="S31" s="7">
        <f t="shared" si="25"/>
        <v>346.66666666666669</v>
      </c>
      <c r="U31" s="8"/>
    </row>
    <row r="32" spans="1:21" x14ac:dyDescent="0.25">
      <c r="A32" s="6">
        <f t="shared" si="26"/>
        <v>6</v>
      </c>
      <c r="B32" s="6" t="s">
        <v>30</v>
      </c>
      <c r="C32" s="6">
        <v>0</v>
      </c>
      <c r="D32" s="6">
        <v>0</v>
      </c>
      <c r="E32" s="6">
        <v>0</v>
      </c>
      <c r="F32" s="6">
        <f>F29*3</f>
        <v>6</v>
      </c>
      <c r="G32" s="6"/>
      <c r="H32" s="6"/>
      <c r="I32" s="6">
        <f t="shared" si="10"/>
        <v>0</v>
      </c>
      <c r="J32" s="6">
        <f t="shared" si="20"/>
        <v>0</v>
      </c>
      <c r="K32" s="6">
        <f t="shared" si="21"/>
        <v>0</v>
      </c>
      <c r="L32" s="6">
        <f t="shared" si="22"/>
        <v>0</v>
      </c>
      <c r="M32" s="7">
        <f t="shared" si="9"/>
        <v>0</v>
      </c>
      <c r="N32" s="7">
        <v>0</v>
      </c>
      <c r="O32" s="7">
        <v>0</v>
      </c>
      <c r="P32" s="7">
        <f t="shared" si="23"/>
        <v>0</v>
      </c>
      <c r="Q32" s="7">
        <f>45*F32</f>
        <v>270</v>
      </c>
      <c r="R32" s="7">
        <f t="shared" si="24"/>
        <v>270</v>
      </c>
      <c r="S32" s="7">
        <f t="shared" si="25"/>
        <v>360</v>
      </c>
      <c r="U32" s="8"/>
    </row>
    <row r="33" spans="1:21" x14ac:dyDescent="0.25">
      <c r="A33" s="6">
        <f t="shared" si="26"/>
        <v>7</v>
      </c>
      <c r="B33" s="6" t="s">
        <v>31</v>
      </c>
      <c r="C33" s="6">
        <v>0</v>
      </c>
      <c r="D33" s="6">
        <v>0</v>
      </c>
      <c r="E33" s="6">
        <v>0</v>
      </c>
      <c r="F33" s="6">
        <f>((C29*2/1000)+(D29*2/1000))*F29</f>
        <v>5.98</v>
      </c>
      <c r="G33" s="6"/>
      <c r="H33" s="6"/>
      <c r="I33" s="6">
        <f t="shared" si="10"/>
        <v>0</v>
      </c>
      <c r="J33" s="6">
        <f t="shared" si="20"/>
        <v>0</v>
      </c>
      <c r="K33" s="6">
        <f t="shared" si="21"/>
        <v>0</v>
      </c>
      <c r="L33" s="6">
        <f t="shared" si="22"/>
        <v>0</v>
      </c>
      <c r="M33" s="7">
        <f t="shared" si="9"/>
        <v>0</v>
      </c>
      <c r="N33" s="7">
        <v>0</v>
      </c>
      <c r="O33" s="7">
        <v>0</v>
      </c>
      <c r="P33" s="7">
        <f t="shared" si="23"/>
        <v>0</v>
      </c>
      <c r="Q33" s="7">
        <f>F33*35</f>
        <v>209.3</v>
      </c>
      <c r="R33" s="7">
        <f t="shared" si="24"/>
        <v>209.3</v>
      </c>
      <c r="S33" s="7">
        <f t="shared" si="25"/>
        <v>279.06666666666666</v>
      </c>
      <c r="U33" s="8"/>
    </row>
    <row r="34" spans="1:21" x14ac:dyDescent="0.25">
      <c r="A34" s="32">
        <f t="shared" si="26"/>
        <v>8</v>
      </c>
      <c r="B34" s="32" t="s">
        <v>43</v>
      </c>
      <c r="C34" s="32">
        <f>B4</f>
        <v>600</v>
      </c>
      <c r="D34" s="32">
        <f>C4</f>
        <v>600</v>
      </c>
      <c r="E34" s="6">
        <f t="shared" ref="E34" si="27">J$3</f>
        <v>1.2</v>
      </c>
      <c r="F34" s="32">
        <v>1</v>
      </c>
      <c r="G34" s="32"/>
      <c r="H34" s="32"/>
      <c r="I34" s="32">
        <f t="shared" si="10"/>
        <v>3.3912</v>
      </c>
      <c r="J34" s="32">
        <f t="shared" si="20"/>
        <v>7.7471999999999994</v>
      </c>
      <c r="K34" s="32">
        <f t="shared" si="21"/>
        <v>254.34</v>
      </c>
      <c r="L34" s="32">
        <f t="shared" si="22"/>
        <v>25.434000000000001</v>
      </c>
      <c r="M34" s="33">
        <f t="shared" si="9"/>
        <v>67.823999999999998</v>
      </c>
      <c r="N34" s="33">
        <v>0</v>
      </c>
      <c r="O34" s="33">
        <v>0</v>
      </c>
      <c r="P34" s="33">
        <f t="shared" si="23"/>
        <v>100.71359999999999</v>
      </c>
      <c r="Q34" s="33">
        <v>0</v>
      </c>
      <c r="R34" s="33">
        <f t="shared" si="24"/>
        <v>448.3116</v>
      </c>
      <c r="S34" s="33">
        <f t="shared" si="25"/>
        <v>597.74879999999996</v>
      </c>
      <c r="U34" s="8"/>
    </row>
    <row r="35" spans="1:21" x14ac:dyDescent="0.25">
      <c r="A35" s="6">
        <f t="shared" si="26"/>
        <v>9</v>
      </c>
      <c r="B35" s="15" t="s">
        <v>55</v>
      </c>
      <c r="C35" s="6">
        <f>15+29+28-1.35*4</f>
        <v>66.599999999999994</v>
      </c>
      <c r="D35" s="6">
        <f>D4-30*2</f>
        <v>785</v>
      </c>
      <c r="E35" s="6">
        <v>1.5</v>
      </c>
      <c r="F35" s="6">
        <f>F27*2</f>
        <v>4</v>
      </c>
      <c r="G35" s="6"/>
      <c r="H35" s="6"/>
      <c r="I35" s="6">
        <f t="shared" si="10"/>
        <v>2.4624350999999995</v>
      </c>
      <c r="J35" s="6">
        <f t="shared" si="20"/>
        <v>4.5003484799999995</v>
      </c>
      <c r="K35" s="6">
        <f t="shared" si="21"/>
        <v>184.68263249999995</v>
      </c>
      <c r="L35" s="6">
        <f t="shared" si="22"/>
        <v>18.468263249999996</v>
      </c>
      <c r="M35" s="7">
        <f t="shared" si="9"/>
        <v>49.248701999999994</v>
      </c>
      <c r="N35" s="7">
        <v>0</v>
      </c>
      <c r="O35" s="7">
        <f>D35/25*F35*0.25</f>
        <v>31.4</v>
      </c>
      <c r="P35" s="7">
        <f t="shared" si="23"/>
        <v>58.504530239999994</v>
      </c>
      <c r="Q35" s="7">
        <v>0</v>
      </c>
      <c r="R35" s="7">
        <f t="shared" si="24"/>
        <v>342.30412798999993</v>
      </c>
      <c r="S35" s="7">
        <f t="shared" si="25"/>
        <v>456.40550398666659</v>
      </c>
      <c r="U35" s="8"/>
    </row>
    <row r="36" spans="1:21" x14ac:dyDescent="0.25">
      <c r="A36" s="32">
        <f t="shared" si="26"/>
        <v>10</v>
      </c>
      <c r="B36" s="32" t="s">
        <v>37</v>
      </c>
      <c r="C36" s="32">
        <f>B4-60+50</f>
        <v>590</v>
      </c>
      <c r="D36" s="32">
        <f>C4-42-20+50</f>
        <v>588</v>
      </c>
      <c r="E36" s="32">
        <v>2</v>
      </c>
      <c r="F36" s="32">
        <f>E4-F34</f>
        <v>0</v>
      </c>
      <c r="G36" s="32"/>
      <c r="H36" s="32"/>
      <c r="I36" s="32">
        <f t="shared" ref="I36" si="28">C36/1000*D36/1000*E36*F36*7.85</f>
        <v>0</v>
      </c>
      <c r="J36" s="32">
        <f t="shared" ref="J36" si="29">C36/1000*D36/1000*2*10.76*F36</f>
        <v>0</v>
      </c>
      <c r="K36" s="32">
        <f t="shared" ref="K36" si="30">I36*K$5</f>
        <v>0</v>
      </c>
      <c r="L36" s="32">
        <f t="shared" ref="L36" si="31">K36*L$5</f>
        <v>0</v>
      </c>
      <c r="M36" s="33">
        <f t="shared" ref="M36" si="32">I36*M$5</f>
        <v>0</v>
      </c>
      <c r="N36" s="33">
        <v>0</v>
      </c>
      <c r="O36" s="33">
        <v>0</v>
      </c>
      <c r="P36" s="33">
        <f t="shared" ref="P36" si="33">J36*P$5</f>
        <v>0</v>
      </c>
      <c r="Q36" s="33">
        <v>1</v>
      </c>
      <c r="R36" s="33">
        <f t="shared" ref="R36" si="34">K36+L36+M36+N36+O36+P36+Q36</f>
        <v>1</v>
      </c>
      <c r="S36" s="33">
        <f t="shared" ref="S36" si="35">R36/S$5</f>
        <v>1.3333333333333333</v>
      </c>
      <c r="U36" s="8"/>
    </row>
    <row r="37" spans="1:21" ht="13.8" thickBot="1" x14ac:dyDescent="0.3">
      <c r="A37" s="32">
        <f t="shared" si="26"/>
        <v>11</v>
      </c>
      <c r="B37" s="34" t="s">
        <v>56</v>
      </c>
      <c r="C37" s="34">
        <f>15+25</f>
        <v>40</v>
      </c>
      <c r="D37" s="34">
        <f>C4-42-24</f>
        <v>534</v>
      </c>
      <c r="E37" s="34">
        <v>1.6</v>
      </c>
      <c r="F37" s="34">
        <f>F36*4</f>
        <v>0</v>
      </c>
      <c r="G37" s="34"/>
      <c r="H37" s="34"/>
      <c r="I37" s="34">
        <f t="shared" ref="I37" si="36">C37/1000*D37/1000*E37*F37*7.85</f>
        <v>0</v>
      </c>
      <c r="J37" s="34">
        <f t="shared" ref="J37" si="37">C37/1000*D37/1000*2*10.76*F37</f>
        <v>0</v>
      </c>
      <c r="K37" s="34">
        <f t="shared" ref="K37" si="38">I37*K$5</f>
        <v>0</v>
      </c>
      <c r="L37" s="34">
        <f t="shared" ref="L37" si="39">K37*L$5</f>
        <v>0</v>
      </c>
      <c r="M37" s="35">
        <f t="shared" ref="M37" si="40">I37*M$5</f>
        <v>0</v>
      </c>
      <c r="N37" s="35">
        <v>0</v>
      </c>
      <c r="O37" s="35">
        <v>0</v>
      </c>
      <c r="P37" s="35">
        <f t="shared" ref="P37" si="41">J37*P$5</f>
        <v>0</v>
      </c>
      <c r="Q37" s="35">
        <v>0</v>
      </c>
      <c r="R37" s="35">
        <f t="shared" ref="R37" si="42">K37+L37+M37+N37+O37+P37+Q37</f>
        <v>0</v>
      </c>
      <c r="S37" s="35">
        <f t="shared" ref="S37" si="43">R37/S$5</f>
        <v>0</v>
      </c>
      <c r="T37" s="8">
        <f>SUM(S27:S37)</f>
        <v>8408.1293573733346</v>
      </c>
      <c r="U37" s="8"/>
    </row>
    <row r="38" spans="1:21" x14ac:dyDescent="0.25">
      <c r="A38" s="13">
        <v>1</v>
      </c>
      <c r="B38" s="20" t="s">
        <v>44</v>
      </c>
      <c r="C38" s="13">
        <v>0</v>
      </c>
      <c r="D38" s="13">
        <v>0</v>
      </c>
      <c r="E38" s="13">
        <v>0</v>
      </c>
      <c r="F38" s="13">
        <v>4</v>
      </c>
      <c r="G38" s="13"/>
      <c r="H38" s="13"/>
      <c r="I38" s="13">
        <f t="shared" si="10"/>
        <v>0</v>
      </c>
      <c r="J38" s="13">
        <f t="shared" si="20"/>
        <v>0</v>
      </c>
      <c r="K38" s="13">
        <f t="shared" si="21"/>
        <v>0</v>
      </c>
      <c r="L38" s="13">
        <f t="shared" si="22"/>
        <v>0</v>
      </c>
      <c r="M38" s="14">
        <f t="shared" si="9"/>
        <v>0</v>
      </c>
      <c r="N38" s="14">
        <v>0</v>
      </c>
      <c r="O38" s="14">
        <v>0</v>
      </c>
      <c r="P38" s="14">
        <f t="shared" si="23"/>
        <v>0</v>
      </c>
      <c r="Q38" s="14">
        <f>F38*300</f>
        <v>1200</v>
      </c>
      <c r="R38" s="14">
        <f t="shared" si="24"/>
        <v>1200</v>
      </c>
      <c r="S38" s="14">
        <f t="shared" si="25"/>
        <v>1600</v>
      </c>
      <c r="U38" s="8"/>
    </row>
    <row r="39" spans="1:21" x14ac:dyDescent="0.25">
      <c r="A39" s="13">
        <f>A38+1</f>
        <v>2</v>
      </c>
      <c r="B39" s="20" t="s">
        <v>57</v>
      </c>
      <c r="C39" s="13">
        <f>40+100</f>
        <v>140</v>
      </c>
      <c r="D39" s="13">
        <f>C4-42</f>
        <v>558</v>
      </c>
      <c r="E39" s="13">
        <v>2</v>
      </c>
      <c r="F39" s="13">
        <f>F38/2</f>
        <v>2</v>
      </c>
      <c r="G39" s="13"/>
      <c r="H39" s="13"/>
      <c r="I39" s="6">
        <f t="shared" ref="I39" si="44">C39/1000*D39/1000*E39*F39*7.85</f>
        <v>2.4529680000000003</v>
      </c>
      <c r="J39" s="6">
        <f>C39/1000*D39/1000*10.76*2*F39</f>
        <v>3.3622848000000003</v>
      </c>
      <c r="K39" s="6">
        <f t="shared" ref="K39" si="45">I39*K$5</f>
        <v>183.97260000000003</v>
      </c>
      <c r="L39" s="6">
        <f t="shared" ref="L39" si="46">K39*L$5</f>
        <v>18.397260000000003</v>
      </c>
      <c r="M39" s="7">
        <f t="shared" ref="M39" si="47">I39*M$5</f>
        <v>49.059360000000005</v>
      </c>
      <c r="N39" s="7">
        <f>50*F39</f>
        <v>100</v>
      </c>
      <c r="O39" s="7">
        <v>0</v>
      </c>
      <c r="P39" s="7">
        <f t="shared" ref="P39" si="48">J39*P$5</f>
        <v>43.709702400000005</v>
      </c>
      <c r="Q39" s="14">
        <v>0</v>
      </c>
      <c r="R39" s="14">
        <f t="shared" ref="R39" si="49">K39+L39+M39+N39+O39+P39+Q39</f>
        <v>395.13892240000001</v>
      </c>
      <c r="S39" s="14">
        <f t="shared" ref="S39" si="50">R39/S$5</f>
        <v>526.85189653333339</v>
      </c>
      <c r="U39" s="8"/>
    </row>
    <row r="40" spans="1:21" x14ac:dyDescent="0.25">
      <c r="A40" s="6">
        <f>A38+1</f>
        <v>2</v>
      </c>
      <c r="B40" s="20" t="s">
        <v>45</v>
      </c>
      <c r="C40" s="13">
        <f>F4+79.4</f>
        <v>154.4</v>
      </c>
      <c r="D40" s="13">
        <f>(C4-40)+120*2</f>
        <v>800</v>
      </c>
      <c r="E40" s="13">
        <v>2</v>
      </c>
      <c r="F40" s="13">
        <v>0</v>
      </c>
      <c r="G40" s="13"/>
      <c r="H40" s="13"/>
      <c r="I40" s="6">
        <f t="shared" si="10"/>
        <v>0</v>
      </c>
      <c r="J40" s="6">
        <f>C40/1000*D40/1000*10.76*2*F40</f>
        <v>0</v>
      </c>
      <c r="K40" s="6">
        <f t="shared" si="21"/>
        <v>0</v>
      </c>
      <c r="L40" s="6">
        <f t="shared" si="22"/>
        <v>0</v>
      </c>
      <c r="M40" s="7">
        <f t="shared" si="9"/>
        <v>0</v>
      </c>
      <c r="N40" s="7">
        <f>50*F40</f>
        <v>0</v>
      </c>
      <c r="O40" s="7">
        <v>0</v>
      </c>
      <c r="P40" s="7">
        <f t="shared" si="23"/>
        <v>0</v>
      </c>
      <c r="Q40" s="14">
        <v>0</v>
      </c>
      <c r="R40" s="14">
        <f t="shared" si="24"/>
        <v>0</v>
      </c>
      <c r="S40" s="14">
        <f t="shared" si="25"/>
        <v>0</v>
      </c>
      <c r="U40" s="8"/>
    </row>
    <row r="41" spans="1:21" x14ac:dyDescent="0.25">
      <c r="A41" s="6">
        <f t="shared" ref="A41:A47" si="51">A40+1</f>
        <v>3</v>
      </c>
      <c r="B41" s="20" t="s">
        <v>46</v>
      </c>
      <c r="C41" s="13">
        <v>85</v>
      </c>
      <c r="D41" s="13">
        <f>F4-15</f>
        <v>60</v>
      </c>
      <c r="E41" s="13">
        <v>3</v>
      </c>
      <c r="F41" s="13">
        <f>F40*2</f>
        <v>0</v>
      </c>
      <c r="G41" s="13"/>
      <c r="H41" s="13"/>
      <c r="I41" s="6">
        <f t="shared" si="10"/>
        <v>0</v>
      </c>
      <c r="J41" s="6">
        <f>C41/1000*D41/1000*10.76*2*F41</f>
        <v>0</v>
      </c>
      <c r="K41" s="6">
        <f t="shared" si="21"/>
        <v>0</v>
      </c>
      <c r="L41" s="6">
        <f t="shared" si="22"/>
        <v>0</v>
      </c>
      <c r="M41" s="7">
        <f t="shared" si="9"/>
        <v>0</v>
      </c>
      <c r="N41" s="7">
        <v>0</v>
      </c>
      <c r="O41" s="7">
        <v>0</v>
      </c>
      <c r="P41" s="7">
        <f t="shared" si="23"/>
        <v>0</v>
      </c>
      <c r="Q41" s="14">
        <v>0</v>
      </c>
      <c r="R41" s="14">
        <f t="shared" si="24"/>
        <v>0</v>
      </c>
      <c r="S41" s="14">
        <f t="shared" si="25"/>
        <v>0</v>
      </c>
      <c r="U41" s="8"/>
    </row>
    <row r="42" spans="1:21" x14ac:dyDescent="0.25">
      <c r="A42" s="6">
        <f t="shared" si="51"/>
        <v>4</v>
      </c>
      <c r="B42" s="20" t="s">
        <v>47</v>
      </c>
      <c r="C42" s="13">
        <f>F4+22*2</f>
        <v>119</v>
      </c>
      <c r="D42" s="13">
        <f>B4-121*2</f>
        <v>358</v>
      </c>
      <c r="E42" s="13">
        <v>2</v>
      </c>
      <c r="F42" s="13">
        <f>F40</f>
        <v>0</v>
      </c>
      <c r="G42" s="13"/>
      <c r="H42" s="13"/>
      <c r="I42" s="6">
        <f t="shared" si="10"/>
        <v>0</v>
      </c>
      <c r="J42" s="6">
        <f>C42/1000*D42/1000*10.76*2*F42</f>
        <v>0</v>
      </c>
      <c r="K42" s="6">
        <f t="shared" si="21"/>
        <v>0</v>
      </c>
      <c r="L42" s="6">
        <f t="shared" si="22"/>
        <v>0</v>
      </c>
      <c r="M42" s="7">
        <f t="shared" si="9"/>
        <v>0</v>
      </c>
      <c r="N42" s="7">
        <v>0</v>
      </c>
      <c r="O42" s="7">
        <v>0</v>
      </c>
      <c r="P42" s="7">
        <f t="shared" si="23"/>
        <v>0</v>
      </c>
      <c r="Q42" s="14">
        <v>0</v>
      </c>
      <c r="R42" s="14">
        <f t="shared" si="24"/>
        <v>0</v>
      </c>
      <c r="S42" s="14">
        <f t="shared" si="25"/>
        <v>0</v>
      </c>
      <c r="T42" s="8">
        <f>SUM(S40:S42)</f>
        <v>0</v>
      </c>
      <c r="U42" s="8"/>
    </row>
    <row r="43" spans="1:21" x14ac:dyDescent="0.25">
      <c r="A43" s="6">
        <f t="shared" si="51"/>
        <v>5</v>
      </c>
      <c r="B43" s="6" t="s">
        <v>48</v>
      </c>
      <c r="C43" s="6"/>
      <c r="D43" s="6"/>
      <c r="E43" s="6"/>
      <c r="F43" s="7">
        <f>E$2</f>
        <v>1</v>
      </c>
      <c r="G43" s="6"/>
      <c r="H43" s="6"/>
      <c r="I43" s="6">
        <f t="shared" si="10"/>
        <v>0</v>
      </c>
      <c r="J43" s="6">
        <f>C43/1000*D43/1000*2*10.76*F43</f>
        <v>0</v>
      </c>
      <c r="K43" s="6">
        <f t="shared" si="21"/>
        <v>0</v>
      </c>
      <c r="L43" s="6">
        <f t="shared" si="22"/>
        <v>0</v>
      </c>
      <c r="M43" s="7">
        <f t="shared" si="9"/>
        <v>0</v>
      </c>
      <c r="N43" s="7">
        <v>0</v>
      </c>
      <c r="O43" s="7">
        <v>0</v>
      </c>
      <c r="P43" s="7">
        <f t="shared" si="23"/>
        <v>0</v>
      </c>
      <c r="Q43" s="7">
        <f>F43*150</f>
        <v>150</v>
      </c>
      <c r="R43" s="7">
        <f t="shared" si="24"/>
        <v>150</v>
      </c>
      <c r="S43" s="7">
        <f t="shared" si="25"/>
        <v>200</v>
      </c>
      <c r="U43" s="8"/>
    </row>
    <row r="44" spans="1:21" x14ac:dyDescent="0.25">
      <c r="A44" s="6">
        <f t="shared" si="51"/>
        <v>6</v>
      </c>
      <c r="B44" s="6" t="s">
        <v>49</v>
      </c>
      <c r="C44" s="6"/>
      <c r="D44" s="6"/>
      <c r="E44" s="6"/>
      <c r="F44" s="7">
        <f>(E4+E2)*2</f>
        <v>4</v>
      </c>
      <c r="G44" s="6"/>
      <c r="H44" s="6"/>
      <c r="I44" s="6">
        <f t="shared" si="10"/>
        <v>0</v>
      </c>
      <c r="J44" s="6">
        <f>C44/1000*D44/1000*2*10.76*F44</f>
        <v>0</v>
      </c>
      <c r="K44" s="6">
        <f t="shared" si="21"/>
        <v>0</v>
      </c>
      <c r="L44" s="6">
        <f t="shared" si="22"/>
        <v>0</v>
      </c>
      <c r="M44" s="7">
        <f t="shared" si="9"/>
        <v>0</v>
      </c>
      <c r="N44" s="7">
        <v>0</v>
      </c>
      <c r="O44" s="7">
        <v>0</v>
      </c>
      <c r="P44" s="7">
        <f t="shared" si="23"/>
        <v>0</v>
      </c>
      <c r="Q44" s="7">
        <f>F44*120</f>
        <v>480</v>
      </c>
      <c r="R44" s="7">
        <f t="shared" si="24"/>
        <v>480</v>
      </c>
      <c r="S44" s="7">
        <f t="shared" si="25"/>
        <v>640</v>
      </c>
      <c r="U44" s="8"/>
    </row>
    <row r="45" spans="1:21" x14ac:dyDescent="0.25">
      <c r="A45" s="6">
        <f t="shared" si="51"/>
        <v>7</v>
      </c>
      <c r="B45" s="6" t="s">
        <v>50</v>
      </c>
      <c r="C45" s="6">
        <v>0</v>
      </c>
      <c r="D45" s="6">
        <v>0</v>
      </c>
      <c r="E45" s="6">
        <v>0</v>
      </c>
      <c r="F45" s="6">
        <f>E$2</f>
        <v>1</v>
      </c>
      <c r="G45" s="6"/>
      <c r="H45" s="6"/>
      <c r="I45" s="6">
        <f t="shared" si="10"/>
        <v>0</v>
      </c>
      <c r="J45" s="6">
        <f>C45/1000*D45/1000*2*10.76*F45</f>
        <v>0</v>
      </c>
      <c r="K45" s="6">
        <f t="shared" si="21"/>
        <v>0</v>
      </c>
      <c r="L45" s="6">
        <f t="shared" si="22"/>
        <v>0</v>
      </c>
      <c r="M45" s="7">
        <f t="shared" si="9"/>
        <v>0</v>
      </c>
      <c r="N45" s="7">
        <v>0</v>
      </c>
      <c r="O45" s="7">
        <v>0</v>
      </c>
      <c r="P45" s="7">
        <f t="shared" si="23"/>
        <v>0</v>
      </c>
      <c r="Q45" s="7">
        <f>F45*200</f>
        <v>200</v>
      </c>
      <c r="R45" s="7">
        <f t="shared" si="24"/>
        <v>200</v>
      </c>
      <c r="S45" s="7">
        <f t="shared" si="25"/>
        <v>266.66666666666669</v>
      </c>
      <c r="U45" s="8"/>
    </row>
    <row r="46" spans="1:21" x14ac:dyDescent="0.25">
      <c r="A46" s="6">
        <f t="shared" si="51"/>
        <v>8</v>
      </c>
      <c r="B46" s="6" t="s">
        <v>51</v>
      </c>
      <c r="C46" s="6"/>
      <c r="D46" s="6"/>
      <c r="E46" s="6"/>
      <c r="F46" s="6">
        <f>E$2</f>
        <v>1</v>
      </c>
      <c r="G46" s="6"/>
      <c r="H46" s="6"/>
      <c r="I46" s="6">
        <f t="shared" si="10"/>
        <v>0</v>
      </c>
      <c r="J46" s="6">
        <f>C46/1000*D46/1000*2*10.76*F46</f>
        <v>0</v>
      </c>
      <c r="K46" s="6">
        <f t="shared" si="21"/>
        <v>0</v>
      </c>
      <c r="L46" s="6">
        <f t="shared" si="22"/>
        <v>0</v>
      </c>
      <c r="M46" s="7">
        <f t="shared" si="9"/>
        <v>0</v>
      </c>
      <c r="N46" s="7">
        <v>0</v>
      </c>
      <c r="O46" s="7">
        <v>0</v>
      </c>
      <c r="P46" s="7">
        <f t="shared" si="23"/>
        <v>0</v>
      </c>
      <c r="Q46" s="7">
        <f>F46*300</f>
        <v>300</v>
      </c>
      <c r="R46" s="7">
        <f t="shared" si="24"/>
        <v>300</v>
      </c>
      <c r="S46" s="7">
        <f t="shared" si="25"/>
        <v>400</v>
      </c>
      <c r="U46" s="8"/>
    </row>
    <row r="47" spans="1:21" x14ac:dyDescent="0.25">
      <c r="A47" s="6">
        <f t="shared" si="51"/>
        <v>9</v>
      </c>
      <c r="B47" s="6" t="s">
        <v>52</v>
      </c>
      <c r="C47" s="6">
        <v>0</v>
      </c>
      <c r="D47" s="6">
        <v>0</v>
      </c>
      <c r="E47" s="6">
        <v>0</v>
      </c>
      <c r="F47" s="6">
        <f>E$2</f>
        <v>1</v>
      </c>
      <c r="G47" s="6"/>
      <c r="H47" s="6"/>
      <c r="I47" s="6">
        <f t="shared" si="10"/>
        <v>0</v>
      </c>
      <c r="J47" s="6">
        <f>C47/1000*D47/1000*2*10.76*F47</f>
        <v>0</v>
      </c>
      <c r="K47" s="6">
        <f t="shared" si="21"/>
        <v>0</v>
      </c>
      <c r="L47" s="6">
        <f t="shared" si="22"/>
        <v>0</v>
      </c>
      <c r="M47" s="7">
        <f t="shared" si="9"/>
        <v>0</v>
      </c>
      <c r="N47" s="7">
        <v>0</v>
      </c>
      <c r="O47" s="7">
        <v>0</v>
      </c>
      <c r="P47" s="7">
        <f t="shared" si="23"/>
        <v>0</v>
      </c>
      <c r="Q47" s="7">
        <f>F47*250</f>
        <v>250</v>
      </c>
      <c r="R47" s="7">
        <f t="shared" si="24"/>
        <v>250</v>
      </c>
      <c r="S47" s="7">
        <f t="shared" si="25"/>
        <v>333.33333333333331</v>
      </c>
      <c r="T47" s="8">
        <f>SUM(S38:S47)</f>
        <v>3966.8518965333333</v>
      </c>
      <c r="U47" s="8"/>
    </row>
    <row r="48" spans="1:21" x14ac:dyDescent="0.25">
      <c r="F48" s="8">
        <f t="shared" ref="F48:S48" si="52">SUM(F8:F47)</f>
        <v>96.48</v>
      </c>
      <c r="G48" s="8">
        <f t="shared" si="52"/>
        <v>0</v>
      </c>
      <c r="H48" s="8">
        <f t="shared" si="52"/>
        <v>0</v>
      </c>
      <c r="I48" s="8">
        <f t="shared" si="52"/>
        <v>76.735489559999991</v>
      </c>
      <c r="J48" s="8">
        <f t="shared" si="52"/>
        <v>167.06959463999999</v>
      </c>
      <c r="K48" s="8">
        <f t="shared" si="52"/>
        <v>6039.0802784792895</v>
      </c>
      <c r="L48" s="8">
        <f t="shared" si="52"/>
        <v>752.8560731778324</v>
      </c>
      <c r="M48" s="8">
        <f t="shared" si="52"/>
        <v>1534.7097912000002</v>
      </c>
      <c r="N48" s="8">
        <f t="shared" si="52"/>
        <v>1528.2</v>
      </c>
      <c r="O48" s="8">
        <f t="shared" si="52"/>
        <v>127.24000000000001</v>
      </c>
      <c r="P48" s="8">
        <f t="shared" si="52"/>
        <v>2171.90473032</v>
      </c>
      <c r="Q48" s="8">
        <f t="shared" si="52"/>
        <v>4612.8</v>
      </c>
      <c r="R48" s="8">
        <f t="shared" si="52"/>
        <v>16766.79087317712</v>
      </c>
      <c r="S48" s="8">
        <f t="shared" si="52"/>
        <v>22355.721164236162</v>
      </c>
      <c r="T48" s="8">
        <f>S48-S48*10%</f>
        <v>20120.149047812545</v>
      </c>
      <c r="U48" s="8"/>
    </row>
    <row r="49" spans="2:22" x14ac:dyDescent="0.25">
      <c r="R49" s="21"/>
      <c r="S49" s="22"/>
      <c r="T49" s="8"/>
    </row>
    <row r="50" spans="2:22" x14ac:dyDescent="0.25">
      <c r="B50" s="2"/>
      <c r="C50" s="2"/>
      <c r="D50" s="2"/>
      <c r="E50" s="2"/>
      <c r="F50" s="2"/>
      <c r="S50" s="8">
        <f>+S48-7</f>
        <v>22348.721164236162</v>
      </c>
      <c r="T50">
        <f>+S50-S50*10%</f>
        <v>20113.849047812546</v>
      </c>
      <c r="U50">
        <v>19728</v>
      </c>
      <c r="V50">
        <f>+T50-U50</f>
        <v>385.8490478125459</v>
      </c>
    </row>
    <row r="51" spans="2:22" x14ac:dyDescent="0.25">
      <c r="B51" s="2"/>
      <c r="C51" s="2"/>
      <c r="D51" s="2"/>
      <c r="E51" s="2"/>
      <c r="F51" s="2"/>
      <c r="R51" s="21"/>
      <c r="S51" s="8"/>
    </row>
    <row r="52" spans="2:22" ht="14.4" x14ac:dyDescent="0.25">
      <c r="B52" s="2"/>
      <c r="C52" s="2"/>
      <c r="D52" s="2"/>
      <c r="J52" s="23"/>
      <c r="K52" s="24"/>
      <c r="L52" s="25" t="s">
        <v>53</v>
      </c>
      <c r="M52" s="23"/>
      <c r="N52" s="23"/>
      <c r="S52" s="8"/>
    </row>
    <row r="53" spans="2:22" x14ac:dyDescent="0.25">
      <c r="B53" s="2"/>
      <c r="C53" s="2"/>
      <c r="D53" s="2"/>
      <c r="G53" s="3"/>
      <c r="K53" s="3"/>
      <c r="L53" s="2"/>
      <c r="S53" s="26"/>
    </row>
    <row r="54" spans="2:22" x14ac:dyDescent="0.25">
      <c r="B54" s="2"/>
      <c r="C54" s="2"/>
      <c r="D54" s="2"/>
      <c r="H54" s="2"/>
      <c r="K54" s="21"/>
      <c r="L54" s="27" t="s">
        <v>54</v>
      </c>
    </row>
    <row r="56" spans="2:22" x14ac:dyDescent="0.25">
      <c r="B56" s="28"/>
      <c r="C56" s="8"/>
      <c r="D56" s="8"/>
      <c r="H56" s="2"/>
      <c r="J56" s="21"/>
    </row>
    <row r="57" spans="2:22" x14ac:dyDescent="0.25">
      <c r="B57" s="29"/>
      <c r="H57" s="21"/>
    </row>
    <row r="58" spans="2:22" x14ac:dyDescent="0.25">
      <c r="B58" s="29"/>
    </row>
    <row r="81" spans="20:20" x14ac:dyDescent="0.25">
      <c r="T81" s="8"/>
    </row>
    <row r="82" spans="20:20" x14ac:dyDescent="0.25">
      <c r="T82" s="8"/>
    </row>
    <row r="83" spans="20:20" x14ac:dyDescent="0.25">
      <c r="T83" s="8"/>
    </row>
    <row r="84" spans="20:20" x14ac:dyDescent="0.25">
      <c r="T84" s="8"/>
    </row>
    <row r="92" spans="20:20" x14ac:dyDescent="0.25">
      <c r="T92" s="8"/>
    </row>
    <row r="133" spans="1:19" ht="21" x14ac:dyDescent="0.4">
      <c r="B133" s="1"/>
      <c r="C133" s="1"/>
      <c r="D133" s="1"/>
      <c r="E133" s="1"/>
    </row>
    <row r="136" spans="1:19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 x14ac:dyDescent="0.25">
      <c r="B137" s="31"/>
    </row>
    <row r="138" spans="1:19" x14ac:dyDescent="0.25">
      <c r="B138" s="31"/>
    </row>
    <row r="139" spans="1:19" x14ac:dyDescent="0.25">
      <c r="B139" s="31"/>
    </row>
    <row r="140" spans="1:19" x14ac:dyDescent="0.25">
      <c r="B140" s="31"/>
    </row>
    <row r="141" spans="1:19" x14ac:dyDescent="0.25">
      <c r="B141" s="31"/>
    </row>
    <row r="142" spans="1:19" x14ac:dyDescent="0.25">
      <c r="B142" s="31"/>
    </row>
    <row r="147" spans="2:2" x14ac:dyDescent="0.25">
      <c r="B147" s="31"/>
    </row>
    <row r="148" spans="2:2" x14ac:dyDescent="0.25">
      <c r="B148" s="31"/>
    </row>
    <row r="232" spans="1:19" ht="21" x14ac:dyDescent="0.4">
      <c r="B232" s="1"/>
      <c r="C232" s="1"/>
      <c r="D232" s="1"/>
      <c r="E232" s="1"/>
    </row>
    <row r="235" spans="1:19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</row>
    <row r="236" spans="1:19" x14ac:dyDescent="0.25">
      <c r="B236" s="31"/>
    </row>
    <row r="237" spans="1:19" x14ac:dyDescent="0.25">
      <c r="B237" s="31"/>
    </row>
    <row r="238" spans="1:19" x14ac:dyDescent="0.25">
      <c r="B238" s="31"/>
    </row>
    <row r="239" spans="1:19" x14ac:dyDescent="0.25">
      <c r="B239" s="31"/>
    </row>
    <row r="240" spans="1:19" x14ac:dyDescent="0.25">
      <c r="B240" s="31"/>
    </row>
    <row r="241" spans="2:2" x14ac:dyDescent="0.25">
      <c r="B241" s="31"/>
    </row>
    <row r="246" spans="2:2" x14ac:dyDescent="0.25">
      <c r="B246" s="31"/>
    </row>
    <row r="247" spans="2:2" x14ac:dyDescent="0.25">
      <c r="B247" s="31"/>
    </row>
    <row r="332" spans="1:24" ht="21" x14ac:dyDescent="0.4">
      <c r="B332" s="1"/>
      <c r="C332" s="1"/>
      <c r="D332" s="1"/>
      <c r="E332" s="1"/>
      <c r="T332" s="30"/>
      <c r="U332" s="30"/>
      <c r="V332" s="30"/>
      <c r="W332" s="30"/>
      <c r="X332" s="30"/>
    </row>
    <row r="335" spans="1:24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</row>
    <row r="337" spans="2:2" x14ac:dyDescent="0.25">
      <c r="B337" s="31"/>
    </row>
    <row r="339" spans="2:2" x14ac:dyDescent="0.25">
      <c r="B339" s="31"/>
    </row>
    <row r="340" spans="2:2" x14ac:dyDescent="0.25">
      <c r="B340" s="31"/>
    </row>
    <row r="341" spans="2:2" x14ac:dyDescent="0.25">
      <c r="B341" s="31"/>
    </row>
    <row r="432" spans="2:5" ht="21" x14ac:dyDescent="0.4">
      <c r="B432" s="1"/>
      <c r="C432" s="1"/>
      <c r="D432" s="1"/>
      <c r="E432" s="1"/>
    </row>
    <row r="435" spans="1:19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</row>
    <row r="437" spans="1:19" x14ac:dyDescent="0.25">
      <c r="B437" s="31"/>
    </row>
    <row r="439" spans="1:19" x14ac:dyDescent="0.25">
      <c r="B439" s="31"/>
    </row>
    <row r="440" spans="1:19" x14ac:dyDescent="0.25">
      <c r="B440" s="31"/>
    </row>
    <row r="441" spans="1:19" x14ac:dyDescent="0.25">
      <c r="B441" s="31"/>
    </row>
  </sheetData>
  <hyperlinks>
    <hyperlink ref="L54" r:id="rId1" xr:uid="{C1F373D4-E094-483A-8BB1-243F13937576}"/>
  </hyperlinks>
  <pageMargins left="0.75" right="0.75" top="1" bottom="1" header="0.5" footer="0.5"/>
  <pageSetup paperSize="9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PC Enclosure ECO Standing</vt:lpstr>
      <vt:lpstr>'PC Enclosure ECO Standing'!TABLE</vt:lpstr>
      <vt:lpstr>'PC Enclosure ECO Standing'!TABLE_2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2021-01-19T10:19:25Z</dcterms:created>
  <dcterms:modified xsi:type="dcterms:W3CDTF">2021-01-21T05:50:01Z</dcterms:modified>
</cp:coreProperties>
</file>