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8_{57EAD190-1FBD-442A-974A-8554F260F258}" xr6:coauthVersionLast="46" xr6:coauthVersionMax="46" xr10:uidLastSave="{00000000-0000-0000-0000-000000000000}"/>
  <bookViews>
    <workbookView xWindow="-108" yWindow="-108" windowWidth="23256" windowHeight="12576" xr2:uid="{A9750B3D-FDDF-4112-8F3B-AF16207F4EB3}"/>
  </bookViews>
  <sheets>
    <sheet name=".8x.5x1.1-1PCS Desk (20-1-21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D64" i="1"/>
  <c r="E61" i="1"/>
  <c r="E56" i="1"/>
  <c r="E55" i="1"/>
  <c r="E54" i="1"/>
  <c r="E53" i="1"/>
  <c r="E52" i="1"/>
  <c r="D50" i="1"/>
  <c r="E50" i="1" s="1"/>
  <c r="C47" i="1"/>
  <c r="F41" i="1"/>
  <c r="E41" i="1"/>
  <c r="D41" i="1"/>
  <c r="C41" i="1"/>
  <c r="O34" i="1"/>
  <c r="H34" i="1"/>
  <c r="G34" i="1"/>
  <c r="J33" i="1"/>
  <c r="P33" i="1" s="1"/>
  <c r="I33" i="1"/>
  <c r="M33" i="1" s="1"/>
  <c r="J32" i="1"/>
  <c r="P32" i="1" s="1"/>
  <c r="I32" i="1"/>
  <c r="K32" i="1" s="1"/>
  <c r="M31" i="1"/>
  <c r="K31" i="1"/>
  <c r="L31" i="1" s="1"/>
  <c r="J31" i="1"/>
  <c r="P31" i="1" s="1"/>
  <c r="I31" i="1"/>
  <c r="P30" i="1"/>
  <c r="L30" i="1"/>
  <c r="K30" i="1"/>
  <c r="J30" i="1"/>
  <c r="I30" i="1"/>
  <c r="M30" i="1" s="1"/>
  <c r="P29" i="1"/>
  <c r="M29" i="1"/>
  <c r="J29" i="1"/>
  <c r="I29" i="1"/>
  <c r="K29" i="1" s="1"/>
  <c r="R28" i="1"/>
  <c r="S28" i="1" s="1"/>
  <c r="Q28" i="1"/>
  <c r="R27" i="1"/>
  <c r="S27" i="1" s="1"/>
  <c r="Q27" i="1"/>
  <c r="K26" i="1"/>
  <c r="L26" i="1" s="1"/>
  <c r="R26" i="1" s="1"/>
  <c r="S26" i="1" s="1"/>
  <c r="J26" i="1"/>
  <c r="P26" i="1" s="1"/>
  <c r="I26" i="1"/>
  <c r="M26" i="1" s="1"/>
  <c r="Q25" i="1"/>
  <c r="C64" i="1" s="1"/>
  <c r="J25" i="1"/>
  <c r="P25" i="1" s="1"/>
  <c r="I25" i="1"/>
  <c r="M25" i="1" s="1"/>
  <c r="J24" i="1"/>
  <c r="P24" i="1" s="1"/>
  <c r="I24" i="1"/>
  <c r="K24" i="1" s="1"/>
  <c r="C24" i="1"/>
  <c r="Q21" i="1"/>
  <c r="M21" i="1"/>
  <c r="K21" i="1"/>
  <c r="L21" i="1" s="1"/>
  <c r="J21" i="1"/>
  <c r="P21" i="1" s="1"/>
  <c r="I21" i="1"/>
  <c r="M20" i="1"/>
  <c r="I20" i="1"/>
  <c r="K20" i="1" s="1"/>
  <c r="F20" i="1"/>
  <c r="N20" i="1" s="1"/>
  <c r="D20" i="1"/>
  <c r="C20" i="1"/>
  <c r="J20" i="1" s="1"/>
  <c r="P20" i="1" s="1"/>
  <c r="I19" i="1"/>
  <c r="M19" i="1" s="1"/>
  <c r="D19" i="1"/>
  <c r="C19" i="1"/>
  <c r="J19" i="1" s="1"/>
  <c r="P19" i="1" s="1"/>
  <c r="L18" i="1"/>
  <c r="K18" i="1"/>
  <c r="J18" i="1"/>
  <c r="P18" i="1" s="1"/>
  <c r="I18" i="1"/>
  <c r="M18" i="1" s="1"/>
  <c r="M17" i="1"/>
  <c r="I17" i="1"/>
  <c r="K17" i="1" s="1"/>
  <c r="F17" i="1"/>
  <c r="J17" i="1" s="1"/>
  <c r="P17" i="1" s="1"/>
  <c r="F16" i="1"/>
  <c r="D16" i="1"/>
  <c r="C16" i="1"/>
  <c r="J16" i="1" s="1"/>
  <c r="P16" i="1" s="1"/>
  <c r="N15" i="1"/>
  <c r="D15" i="1"/>
  <c r="C15" i="1"/>
  <c r="J15" i="1" s="1"/>
  <c r="P15" i="1" s="1"/>
  <c r="F14" i="1"/>
  <c r="D14" i="1"/>
  <c r="C14" i="1"/>
  <c r="J14" i="1" s="1"/>
  <c r="P14" i="1" s="1"/>
  <c r="F13" i="1"/>
  <c r="D13" i="1"/>
  <c r="J13" i="1" s="1"/>
  <c r="P13" i="1" s="1"/>
  <c r="F12" i="1"/>
  <c r="D12" i="1"/>
  <c r="C12" i="1"/>
  <c r="J12" i="1" s="1"/>
  <c r="J11" i="1"/>
  <c r="P11" i="1" s="1"/>
  <c r="I11" i="1"/>
  <c r="K11" i="1" s="1"/>
  <c r="F11" i="1"/>
  <c r="D11" i="1"/>
  <c r="M10" i="1"/>
  <c r="I10" i="1"/>
  <c r="K10" i="1" s="1"/>
  <c r="F10" i="1"/>
  <c r="J10" i="1" s="1"/>
  <c r="P10" i="1" s="1"/>
  <c r="D10" i="1"/>
  <c r="F9" i="1"/>
  <c r="D9" i="1"/>
  <c r="I9" i="1" s="1"/>
  <c r="C9" i="1"/>
  <c r="J9" i="1" s="1"/>
  <c r="P9" i="1" s="1"/>
  <c r="I8" i="1"/>
  <c r="M8" i="1" s="1"/>
  <c r="F8" i="1"/>
  <c r="J8" i="1" s="1"/>
  <c r="P8" i="1" s="1"/>
  <c r="F7" i="1"/>
  <c r="N7" i="1" s="1"/>
  <c r="D7" i="1"/>
  <c r="F22" i="1" s="1"/>
  <c r="C7" i="1"/>
  <c r="I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F6" i="1"/>
  <c r="D6" i="1"/>
  <c r="J6" i="1" s="1"/>
  <c r="P6" i="1" s="1"/>
  <c r="A6" i="1"/>
  <c r="N5" i="1"/>
  <c r="F5" i="1"/>
  <c r="D5" i="1"/>
  <c r="C5" i="1"/>
  <c r="I5" i="1" s="1"/>
  <c r="S2" i="1"/>
  <c r="T2" i="1" s="1"/>
  <c r="M9" i="1" l="1"/>
  <c r="K9" i="1"/>
  <c r="L11" i="1"/>
  <c r="L17" i="1"/>
  <c r="R17" i="1"/>
  <c r="S17" i="1" s="1"/>
  <c r="R29" i="1"/>
  <c r="S29" i="1" s="1"/>
  <c r="L29" i="1"/>
  <c r="E64" i="1"/>
  <c r="M5" i="1"/>
  <c r="K5" i="1"/>
  <c r="M7" i="1"/>
  <c r="K7" i="1"/>
  <c r="I22" i="1"/>
  <c r="Q22" i="1"/>
  <c r="D51" i="1"/>
  <c r="E51" i="1" s="1"/>
  <c r="J22" i="1"/>
  <c r="P22" i="1" s="1"/>
  <c r="L10" i="1"/>
  <c r="R10" i="1"/>
  <c r="S10" i="1" s="1"/>
  <c r="N34" i="1"/>
  <c r="R18" i="1"/>
  <c r="S18" i="1" s="1"/>
  <c r="L20" i="1"/>
  <c r="R20" i="1"/>
  <c r="S20" i="1" s="1"/>
  <c r="R24" i="1"/>
  <c r="S24" i="1" s="1"/>
  <c r="L24" i="1"/>
  <c r="L32" i="1"/>
  <c r="R32" i="1" s="1"/>
  <c r="S32" i="1" s="1"/>
  <c r="R30" i="1"/>
  <c r="S30" i="1" s="1"/>
  <c r="J5" i="1"/>
  <c r="J7" i="1"/>
  <c r="P7" i="1" s="1"/>
  <c r="I14" i="1"/>
  <c r="I16" i="1"/>
  <c r="K19" i="1"/>
  <c r="K25" i="1"/>
  <c r="K33" i="1"/>
  <c r="M11" i="1"/>
  <c r="R11" i="1" s="1"/>
  <c r="S11" i="1" s="1"/>
  <c r="I12" i="1"/>
  <c r="F23" i="1"/>
  <c r="M24" i="1"/>
  <c r="M32" i="1"/>
  <c r="R31" i="1"/>
  <c r="S31" i="1" s="1"/>
  <c r="I6" i="1"/>
  <c r="I15" i="1"/>
  <c r="R21" i="1"/>
  <c r="S21" i="1" s="1"/>
  <c r="K8" i="1"/>
  <c r="I13" i="1"/>
  <c r="M16" i="1" l="1"/>
  <c r="K16" i="1"/>
  <c r="I34" i="1"/>
  <c r="C44" i="1" s="1"/>
  <c r="M14" i="1"/>
  <c r="K14" i="1"/>
  <c r="R9" i="1"/>
  <c r="S9" i="1" s="1"/>
  <c r="L9" i="1"/>
  <c r="K13" i="1"/>
  <c r="M13" i="1"/>
  <c r="J23" i="1"/>
  <c r="P23" i="1" s="1"/>
  <c r="I23" i="1"/>
  <c r="D49" i="1"/>
  <c r="E49" i="1" s="1"/>
  <c r="Q23" i="1"/>
  <c r="Q34" i="1" s="1"/>
  <c r="L8" i="1"/>
  <c r="R8" i="1" s="1"/>
  <c r="S8" i="1" s="1"/>
  <c r="P12" i="1"/>
  <c r="M12" i="1"/>
  <c r="K12" i="1"/>
  <c r="P5" i="1"/>
  <c r="M22" i="1"/>
  <c r="K22" i="1"/>
  <c r="M15" i="1"/>
  <c r="K15" i="1"/>
  <c r="R33" i="1"/>
  <c r="L33" i="1"/>
  <c r="L7" i="1"/>
  <c r="R7" i="1" s="1"/>
  <c r="S7" i="1" s="1"/>
  <c r="M6" i="1"/>
  <c r="K6" i="1"/>
  <c r="L25" i="1"/>
  <c r="R25" i="1" s="1"/>
  <c r="S25" i="1" s="1"/>
  <c r="R19" i="1"/>
  <c r="S19" i="1" s="1"/>
  <c r="L19" i="1"/>
  <c r="F34" i="1"/>
  <c r="R5" i="1"/>
  <c r="L5" i="1"/>
  <c r="S33" i="1" l="1"/>
  <c r="T33" i="1" s="1"/>
  <c r="C63" i="1"/>
  <c r="E63" i="1" s="1"/>
  <c r="L12" i="1"/>
  <c r="R12" i="1" s="1"/>
  <c r="S12" i="1" s="1"/>
  <c r="D60" i="1"/>
  <c r="E60" i="1" s="1"/>
  <c r="D48" i="1"/>
  <c r="D47" i="1"/>
  <c r="E47" i="1" s="1"/>
  <c r="D66" i="1"/>
  <c r="E66" i="1" s="1"/>
  <c r="L15" i="1"/>
  <c r="R15" i="1"/>
  <c r="S15" i="1" s="1"/>
  <c r="L16" i="1"/>
  <c r="R16" i="1" s="1"/>
  <c r="S16" i="1" s="1"/>
  <c r="L13" i="1"/>
  <c r="R13" i="1"/>
  <c r="S13" i="1" s="1"/>
  <c r="L6" i="1"/>
  <c r="R6" i="1" s="1"/>
  <c r="R22" i="1"/>
  <c r="S22" i="1" s="1"/>
  <c r="L22" i="1"/>
  <c r="S5" i="1"/>
  <c r="J34" i="1"/>
  <c r="R14" i="1"/>
  <c r="S14" i="1" s="1"/>
  <c r="L14" i="1"/>
  <c r="P34" i="1"/>
  <c r="C48" i="1" s="1"/>
  <c r="M23" i="1"/>
  <c r="M34" i="1" s="1"/>
  <c r="K23" i="1"/>
  <c r="S6" i="1" l="1"/>
  <c r="T8" i="1" s="1"/>
  <c r="E48" i="1"/>
  <c r="L34" i="1"/>
  <c r="E57" i="1"/>
  <c r="E62" i="1"/>
  <c r="L23" i="1"/>
  <c r="R23" i="1"/>
  <c r="S23" i="1" s="1"/>
  <c r="T29" i="1" s="1"/>
  <c r="K34" i="1"/>
  <c r="S34" i="1" l="1"/>
  <c r="G70" i="1" s="1"/>
  <c r="G71" i="1" s="1"/>
  <c r="E59" i="1"/>
  <c r="E67" i="1" s="1"/>
  <c r="E58" i="1"/>
  <c r="R34" i="1"/>
  <c r="E68" i="1" l="1"/>
  <c r="E69" i="1" s="1"/>
  <c r="E70" i="1" s="1"/>
</calcChain>
</file>

<file path=xl/sharedStrings.xml><?xml version="1.0" encoding="utf-8"?>
<sst xmlns="http://schemas.openxmlformats.org/spreadsheetml/2006/main" count="89" uniqueCount="80">
  <si>
    <t xml:space="preserve">COSTING OF  Desk </t>
  </si>
  <si>
    <t>W</t>
  </si>
  <si>
    <t>D</t>
  </si>
  <si>
    <t>H</t>
  </si>
  <si>
    <t>B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</si>
  <si>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</si>
  <si>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</si>
  <si>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</si>
  <si>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</si>
  <si>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</si>
  <si>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</si>
  <si>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</si>
  <si>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</si>
  <si>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</si>
  <si>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</si>
  <si>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</si>
  <si>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</si>
  <si>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</si>
  <si>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</si>
  <si>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</si>
  <si>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</si>
  <si>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</si>
  <si>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</si>
  <si>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</si>
  <si>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</si>
  <si>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Front Upper Z</t>
  </si>
  <si>
    <t>Front Door</t>
  </si>
  <si>
    <t>Drawing Pocket</t>
  </si>
  <si>
    <t>Bottom</t>
  </si>
  <si>
    <t>V' Supp. Ch.</t>
  </si>
  <si>
    <t>H' Supp. Ch.</t>
  </si>
  <si>
    <t>C Plate</t>
  </si>
  <si>
    <t>Bottom T</t>
  </si>
  <si>
    <t>Bottom Cover</t>
  </si>
  <si>
    <t>Base</t>
  </si>
  <si>
    <t>Base Cover</t>
  </si>
  <si>
    <t>Plinth Plates</t>
  </si>
  <si>
    <t>Door Stay</t>
  </si>
  <si>
    <t>Gland Plate</t>
  </si>
  <si>
    <t>Top Door</t>
  </si>
  <si>
    <t>Locks</t>
  </si>
  <si>
    <t>Gasket</t>
  </si>
  <si>
    <t>hinges</t>
  </si>
  <si>
    <t>Drawer tray</t>
  </si>
  <si>
    <t>Gas spring</t>
  </si>
  <si>
    <t>Monitor tray</t>
  </si>
  <si>
    <t>4" Filter</t>
  </si>
  <si>
    <t>4" Fan</t>
  </si>
  <si>
    <t>Cutouts</t>
  </si>
  <si>
    <t>Hardware</t>
  </si>
  <si>
    <t>Assly</t>
  </si>
  <si>
    <t>Packing</t>
  </si>
  <si>
    <t>Enclosure</t>
  </si>
  <si>
    <t>Weight</t>
  </si>
  <si>
    <t>Kg</t>
  </si>
  <si>
    <t>Description</t>
  </si>
  <si>
    <t>Rate</t>
  </si>
  <si>
    <t>Qty</t>
  </si>
  <si>
    <t>Amount</t>
  </si>
  <si>
    <t>Steel with transport</t>
  </si>
  <si>
    <t>Powder Coat</t>
  </si>
  <si>
    <t>Hinges</t>
  </si>
  <si>
    <t>Lock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</si>
  <si>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</si>
  <si>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</si>
  <si>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</si>
  <si>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</si>
  <si>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</si>
  <si>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</si>
  <si>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</si>
  <si>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</si>
  <si>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</si>
  <si>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</si>
  <si>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GAS Spring</t>
  </si>
  <si>
    <t>Transport</t>
  </si>
  <si>
    <t>Scrap rebate</t>
  </si>
  <si>
    <t>60 days credit</t>
  </si>
  <si>
    <t>Grand Total</t>
  </si>
  <si>
    <t>Say</t>
  </si>
  <si>
    <t>Less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</si>
</sst>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rgb="FFC00000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1" fontId="2" fillId="0" borderId="1" xfId="0" applyNumberFormat="1" applyFont="1" applyBorder="1"/>
    <xf numFmtId="1" fontId="2" fillId="0" borderId="0" xfId="0" applyNumberFormat="1" applyFont="1"/>
    <xf numFmtId="0" fontId="0" fillId="0" borderId="1" xfId="0" quotePrefix="1" applyBorder="1"/>
    <xf numFmtId="10" fontId="2" fillId="0" borderId="0" xfId="0" applyNumberFormat="1" applyFont="1"/>
    <xf numFmtId="0" fontId="1" fillId="0" borderId="0" xfId="0" applyFont="1"/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center"/>
    </xf>
    <xf numFmtId="0" fontId="1" fillId="0" borderId="0" xfId="2"/>
    <xf numFmtId="9" fontId="1" fillId="0" borderId="0" xfId="2" applyNumberFormat="1"/>
    <xf numFmtId="9" fontId="1" fillId="0" borderId="0" xfId="1" applyNumberFormat="1"/>
    <xf numFmtId="0" fontId="4" fillId="0" borderId="0" xfId="2" applyFont="1"/>
    <xf numFmtId="2" fontId="2" fillId="0" borderId="1" xfId="1" applyNumberFormat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5" fillId="0" borderId="0" xfId="0" applyFont="1"/>
    <xf numFmtId="10" fontId="1" fillId="0" borderId="0" xfId="1" applyNumberFormat="1"/>
    <xf numFmtId="1" fontId="2" fillId="0" borderId="1" xfId="1" applyNumberFormat="1" applyFont="1" applyBorder="1"/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right"/>
    </xf>
    <xf numFmtId="9" fontId="2" fillId="0" borderId="1" xfId="1" applyNumberFormat="1" applyFont="1" applyBorder="1"/>
    <xf numFmtId="9" fontId="2" fillId="0" borderId="0" xfId="1" applyNumberFormat="1" applyFont="1"/>
    <xf numFmtId="1" fontId="1" fillId="0" borderId="0" xfId="1" applyNumberFormat="1"/>
    <xf numFmtId="0" fontId="6" fillId="0" borderId="0" xfId="0" applyFont="1"/>
    <xf numFmtId="0" fontId="2" fillId="0" borderId="0" xfId="0" quotePrefix="1" applyFont="1"/>
  </cellXfs>
  <cellStyles count="3">
    <cellStyle name="Normal" xfId="0" builtinId="0"/>
    <cellStyle name="Normal 2_ITW Signode" xfId="2" xr:uid="{21E4954C-36A1-44CA-A2B5-D21310A2F8FE}"/>
    <cellStyle name="Normal 4" xfId="1" xr:uid="{25347C34-AAF1-489A-B8A0-C6A75D08A6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9122-B9D6-45B4-9674-3391EC4EAEF9}">
  <dimension ref="A1:X42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62" sqref="F62"/>
    </sheetView>
  </sheetViews>
  <sheetFormatPr defaultRowHeight="10.199999999999999" x14ac:dyDescent="0.2"/>
  <cols>
    <col min="1" max="1" width="6.109375" style="1" customWidth="1"/>
    <col min="2" max="2" width="13" style="1" customWidth="1"/>
    <col min="3" max="3" width="5.33203125" style="1" customWidth="1"/>
    <col min="4" max="4" width="5.44140625" style="1" customWidth="1"/>
    <col min="5" max="5" width="5" style="1" customWidth="1"/>
    <col min="6" max="6" width="4.88671875" style="1" customWidth="1"/>
    <col min="7" max="7" width="6.33203125" style="1" customWidth="1"/>
    <col min="8" max="8" width="4.5546875" style="1" customWidth="1"/>
    <col min="9" max="9" width="7.5546875" style="1" customWidth="1"/>
    <col min="10" max="10" width="5.5546875" style="1" customWidth="1"/>
    <col min="11" max="11" width="6.44140625" style="1" customWidth="1"/>
    <col min="12" max="12" width="5.88671875" style="1" customWidth="1"/>
    <col min="13" max="13" width="4.88671875" style="1" customWidth="1"/>
    <col min="14" max="14" width="4.5546875" style="1" customWidth="1"/>
    <col min="15" max="15" width="4" style="1" customWidth="1"/>
    <col min="16" max="17" width="4.33203125" style="1" customWidth="1"/>
    <col min="18" max="18" width="6.33203125" style="1" customWidth="1"/>
    <col min="19" max="19" width="5.109375" style="1" customWidth="1"/>
    <col min="20" max="20" width="5.88671875" style="1" customWidth="1"/>
    <col min="21" max="256" width="8.88671875" style="1"/>
    <col min="257" max="257" width="6.109375" style="1" customWidth="1"/>
    <col min="258" max="258" width="13" style="1" customWidth="1"/>
    <col min="259" max="259" width="5.33203125" style="1" customWidth="1"/>
    <col min="260" max="260" width="5.44140625" style="1" customWidth="1"/>
    <col min="261" max="261" width="4.6640625" style="1" customWidth="1"/>
    <col min="262" max="262" width="4" style="1" customWidth="1"/>
    <col min="263" max="264" width="4.5546875" style="1" customWidth="1"/>
    <col min="265" max="265" width="7.5546875" style="1" customWidth="1"/>
    <col min="266" max="266" width="5.5546875" style="1" customWidth="1"/>
    <col min="267" max="267" width="6.44140625" style="1" customWidth="1"/>
    <col min="268" max="268" width="5.88671875" style="1" customWidth="1"/>
    <col min="269" max="269" width="4.88671875" style="1" customWidth="1"/>
    <col min="270" max="270" width="4.5546875" style="1" customWidth="1"/>
    <col min="271" max="271" width="4" style="1" customWidth="1"/>
    <col min="272" max="273" width="4.33203125" style="1" customWidth="1"/>
    <col min="274" max="274" width="6.33203125" style="1" customWidth="1"/>
    <col min="275" max="275" width="5.109375" style="1" customWidth="1"/>
    <col min="276" max="276" width="5.88671875" style="1" customWidth="1"/>
    <col min="277" max="512" width="8.88671875" style="1"/>
    <col min="513" max="513" width="6.109375" style="1" customWidth="1"/>
    <col min="514" max="514" width="13" style="1" customWidth="1"/>
    <col min="515" max="515" width="5.33203125" style="1" customWidth="1"/>
    <col min="516" max="516" width="5.44140625" style="1" customWidth="1"/>
    <col min="517" max="517" width="4.6640625" style="1" customWidth="1"/>
    <col min="518" max="518" width="4" style="1" customWidth="1"/>
    <col min="519" max="520" width="4.5546875" style="1" customWidth="1"/>
    <col min="521" max="521" width="7.5546875" style="1" customWidth="1"/>
    <col min="522" max="522" width="5.5546875" style="1" customWidth="1"/>
    <col min="523" max="523" width="6.44140625" style="1" customWidth="1"/>
    <col min="524" max="524" width="5.88671875" style="1" customWidth="1"/>
    <col min="525" max="525" width="4.88671875" style="1" customWidth="1"/>
    <col min="526" max="526" width="4.5546875" style="1" customWidth="1"/>
    <col min="527" max="527" width="4" style="1" customWidth="1"/>
    <col min="528" max="529" width="4.33203125" style="1" customWidth="1"/>
    <col min="530" max="530" width="6.33203125" style="1" customWidth="1"/>
    <col min="531" max="531" width="5.109375" style="1" customWidth="1"/>
    <col min="532" max="532" width="5.88671875" style="1" customWidth="1"/>
    <col min="533" max="768" width="8.88671875" style="1"/>
    <col min="769" max="769" width="6.109375" style="1" customWidth="1"/>
    <col min="770" max="770" width="13" style="1" customWidth="1"/>
    <col min="771" max="771" width="5.33203125" style="1" customWidth="1"/>
    <col min="772" max="772" width="5.44140625" style="1" customWidth="1"/>
    <col min="773" max="773" width="4.6640625" style="1" customWidth="1"/>
    <col min="774" max="774" width="4" style="1" customWidth="1"/>
    <col min="775" max="776" width="4.5546875" style="1" customWidth="1"/>
    <col min="777" max="777" width="7.5546875" style="1" customWidth="1"/>
    <col min="778" max="778" width="5.5546875" style="1" customWidth="1"/>
    <col min="779" max="779" width="6.44140625" style="1" customWidth="1"/>
    <col min="780" max="780" width="5.88671875" style="1" customWidth="1"/>
    <col min="781" max="781" width="4.88671875" style="1" customWidth="1"/>
    <col min="782" max="782" width="4.5546875" style="1" customWidth="1"/>
    <col min="783" max="783" width="4" style="1" customWidth="1"/>
    <col min="784" max="785" width="4.33203125" style="1" customWidth="1"/>
    <col min="786" max="786" width="6.33203125" style="1" customWidth="1"/>
    <col min="787" max="787" width="5.109375" style="1" customWidth="1"/>
    <col min="788" max="788" width="5.88671875" style="1" customWidth="1"/>
    <col min="789" max="1024" width="8.88671875" style="1"/>
    <col min="1025" max="1025" width="6.109375" style="1" customWidth="1"/>
    <col min="1026" max="1026" width="13" style="1" customWidth="1"/>
    <col min="1027" max="1027" width="5.33203125" style="1" customWidth="1"/>
    <col min="1028" max="1028" width="5.44140625" style="1" customWidth="1"/>
    <col min="1029" max="1029" width="4.6640625" style="1" customWidth="1"/>
    <col min="1030" max="1030" width="4" style="1" customWidth="1"/>
    <col min="1031" max="1032" width="4.5546875" style="1" customWidth="1"/>
    <col min="1033" max="1033" width="7.5546875" style="1" customWidth="1"/>
    <col min="1034" max="1034" width="5.5546875" style="1" customWidth="1"/>
    <col min="1035" max="1035" width="6.44140625" style="1" customWidth="1"/>
    <col min="1036" max="1036" width="5.88671875" style="1" customWidth="1"/>
    <col min="1037" max="1037" width="4.88671875" style="1" customWidth="1"/>
    <col min="1038" max="1038" width="4.5546875" style="1" customWidth="1"/>
    <col min="1039" max="1039" width="4" style="1" customWidth="1"/>
    <col min="1040" max="1041" width="4.33203125" style="1" customWidth="1"/>
    <col min="1042" max="1042" width="6.33203125" style="1" customWidth="1"/>
    <col min="1043" max="1043" width="5.109375" style="1" customWidth="1"/>
    <col min="1044" max="1044" width="5.88671875" style="1" customWidth="1"/>
    <col min="1045" max="1280" width="8.88671875" style="1"/>
    <col min="1281" max="1281" width="6.109375" style="1" customWidth="1"/>
    <col min="1282" max="1282" width="13" style="1" customWidth="1"/>
    <col min="1283" max="1283" width="5.33203125" style="1" customWidth="1"/>
    <col min="1284" max="1284" width="5.44140625" style="1" customWidth="1"/>
    <col min="1285" max="1285" width="4.6640625" style="1" customWidth="1"/>
    <col min="1286" max="1286" width="4" style="1" customWidth="1"/>
    <col min="1287" max="1288" width="4.5546875" style="1" customWidth="1"/>
    <col min="1289" max="1289" width="7.5546875" style="1" customWidth="1"/>
    <col min="1290" max="1290" width="5.5546875" style="1" customWidth="1"/>
    <col min="1291" max="1291" width="6.44140625" style="1" customWidth="1"/>
    <col min="1292" max="1292" width="5.88671875" style="1" customWidth="1"/>
    <col min="1293" max="1293" width="4.88671875" style="1" customWidth="1"/>
    <col min="1294" max="1294" width="4.5546875" style="1" customWidth="1"/>
    <col min="1295" max="1295" width="4" style="1" customWidth="1"/>
    <col min="1296" max="1297" width="4.33203125" style="1" customWidth="1"/>
    <col min="1298" max="1298" width="6.33203125" style="1" customWidth="1"/>
    <col min="1299" max="1299" width="5.109375" style="1" customWidth="1"/>
    <col min="1300" max="1300" width="5.88671875" style="1" customWidth="1"/>
    <col min="1301" max="1536" width="8.88671875" style="1"/>
    <col min="1537" max="1537" width="6.109375" style="1" customWidth="1"/>
    <col min="1538" max="1538" width="13" style="1" customWidth="1"/>
    <col min="1539" max="1539" width="5.33203125" style="1" customWidth="1"/>
    <col min="1540" max="1540" width="5.44140625" style="1" customWidth="1"/>
    <col min="1541" max="1541" width="4.6640625" style="1" customWidth="1"/>
    <col min="1542" max="1542" width="4" style="1" customWidth="1"/>
    <col min="1543" max="1544" width="4.5546875" style="1" customWidth="1"/>
    <col min="1545" max="1545" width="7.5546875" style="1" customWidth="1"/>
    <col min="1546" max="1546" width="5.5546875" style="1" customWidth="1"/>
    <col min="1547" max="1547" width="6.44140625" style="1" customWidth="1"/>
    <col min="1548" max="1548" width="5.88671875" style="1" customWidth="1"/>
    <col min="1549" max="1549" width="4.88671875" style="1" customWidth="1"/>
    <col min="1550" max="1550" width="4.5546875" style="1" customWidth="1"/>
    <col min="1551" max="1551" width="4" style="1" customWidth="1"/>
    <col min="1552" max="1553" width="4.33203125" style="1" customWidth="1"/>
    <col min="1554" max="1554" width="6.33203125" style="1" customWidth="1"/>
    <col min="1555" max="1555" width="5.109375" style="1" customWidth="1"/>
    <col min="1556" max="1556" width="5.88671875" style="1" customWidth="1"/>
    <col min="1557" max="1792" width="8.88671875" style="1"/>
    <col min="1793" max="1793" width="6.109375" style="1" customWidth="1"/>
    <col min="1794" max="1794" width="13" style="1" customWidth="1"/>
    <col min="1795" max="1795" width="5.33203125" style="1" customWidth="1"/>
    <col min="1796" max="1796" width="5.44140625" style="1" customWidth="1"/>
    <col min="1797" max="1797" width="4.6640625" style="1" customWidth="1"/>
    <col min="1798" max="1798" width="4" style="1" customWidth="1"/>
    <col min="1799" max="1800" width="4.5546875" style="1" customWidth="1"/>
    <col min="1801" max="1801" width="7.5546875" style="1" customWidth="1"/>
    <col min="1802" max="1802" width="5.5546875" style="1" customWidth="1"/>
    <col min="1803" max="1803" width="6.44140625" style="1" customWidth="1"/>
    <col min="1804" max="1804" width="5.88671875" style="1" customWidth="1"/>
    <col min="1805" max="1805" width="4.88671875" style="1" customWidth="1"/>
    <col min="1806" max="1806" width="4.5546875" style="1" customWidth="1"/>
    <col min="1807" max="1807" width="4" style="1" customWidth="1"/>
    <col min="1808" max="1809" width="4.33203125" style="1" customWidth="1"/>
    <col min="1810" max="1810" width="6.33203125" style="1" customWidth="1"/>
    <col min="1811" max="1811" width="5.109375" style="1" customWidth="1"/>
    <col min="1812" max="1812" width="5.88671875" style="1" customWidth="1"/>
    <col min="1813" max="2048" width="8.88671875" style="1"/>
    <col min="2049" max="2049" width="6.109375" style="1" customWidth="1"/>
    <col min="2050" max="2050" width="13" style="1" customWidth="1"/>
    <col min="2051" max="2051" width="5.33203125" style="1" customWidth="1"/>
    <col min="2052" max="2052" width="5.44140625" style="1" customWidth="1"/>
    <col min="2053" max="2053" width="4.6640625" style="1" customWidth="1"/>
    <col min="2054" max="2054" width="4" style="1" customWidth="1"/>
    <col min="2055" max="2056" width="4.5546875" style="1" customWidth="1"/>
    <col min="2057" max="2057" width="7.5546875" style="1" customWidth="1"/>
    <col min="2058" max="2058" width="5.5546875" style="1" customWidth="1"/>
    <col min="2059" max="2059" width="6.44140625" style="1" customWidth="1"/>
    <col min="2060" max="2060" width="5.88671875" style="1" customWidth="1"/>
    <col min="2061" max="2061" width="4.88671875" style="1" customWidth="1"/>
    <col min="2062" max="2062" width="4.5546875" style="1" customWidth="1"/>
    <col min="2063" max="2063" width="4" style="1" customWidth="1"/>
    <col min="2064" max="2065" width="4.33203125" style="1" customWidth="1"/>
    <col min="2066" max="2066" width="6.33203125" style="1" customWidth="1"/>
    <col min="2067" max="2067" width="5.109375" style="1" customWidth="1"/>
    <col min="2068" max="2068" width="5.88671875" style="1" customWidth="1"/>
    <col min="2069" max="2304" width="8.88671875" style="1"/>
    <col min="2305" max="2305" width="6.109375" style="1" customWidth="1"/>
    <col min="2306" max="2306" width="13" style="1" customWidth="1"/>
    <col min="2307" max="2307" width="5.33203125" style="1" customWidth="1"/>
    <col min="2308" max="2308" width="5.44140625" style="1" customWidth="1"/>
    <col min="2309" max="2309" width="4.6640625" style="1" customWidth="1"/>
    <col min="2310" max="2310" width="4" style="1" customWidth="1"/>
    <col min="2311" max="2312" width="4.5546875" style="1" customWidth="1"/>
    <col min="2313" max="2313" width="7.5546875" style="1" customWidth="1"/>
    <col min="2314" max="2314" width="5.5546875" style="1" customWidth="1"/>
    <col min="2315" max="2315" width="6.44140625" style="1" customWidth="1"/>
    <col min="2316" max="2316" width="5.88671875" style="1" customWidth="1"/>
    <col min="2317" max="2317" width="4.88671875" style="1" customWidth="1"/>
    <col min="2318" max="2318" width="4.5546875" style="1" customWidth="1"/>
    <col min="2319" max="2319" width="4" style="1" customWidth="1"/>
    <col min="2320" max="2321" width="4.33203125" style="1" customWidth="1"/>
    <col min="2322" max="2322" width="6.33203125" style="1" customWidth="1"/>
    <col min="2323" max="2323" width="5.109375" style="1" customWidth="1"/>
    <col min="2324" max="2324" width="5.88671875" style="1" customWidth="1"/>
    <col min="2325" max="2560" width="8.88671875" style="1"/>
    <col min="2561" max="2561" width="6.109375" style="1" customWidth="1"/>
    <col min="2562" max="2562" width="13" style="1" customWidth="1"/>
    <col min="2563" max="2563" width="5.33203125" style="1" customWidth="1"/>
    <col min="2564" max="2564" width="5.44140625" style="1" customWidth="1"/>
    <col min="2565" max="2565" width="4.6640625" style="1" customWidth="1"/>
    <col min="2566" max="2566" width="4" style="1" customWidth="1"/>
    <col min="2567" max="2568" width="4.5546875" style="1" customWidth="1"/>
    <col min="2569" max="2569" width="7.5546875" style="1" customWidth="1"/>
    <col min="2570" max="2570" width="5.5546875" style="1" customWidth="1"/>
    <col min="2571" max="2571" width="6.44140625" style="1" customWidth="1"/>
    <col min="2572" max="2572" width="5.88671875" style="1" customWidth="1"/>
    <col min="2573" max="2573" width="4.88671875" style="1" customWidth="1"/>
    <col min="2574" max="2574" width="4.5546875" style="1" customWidth="1"/>
    <col min="2575" max="2575" width="4" style="1" customWidth="1"/>
    <col min="2576" max="2577" width="4.33203125" style="1" customWidth="1"/>
    <col min="2578" max="2578" width="6.33203125" style="1" customWidth="1"/>
    <col min="2579" max="2579" width="5.109375" style="1" customWidth="1"/>
    <col min="2580" max="2580" width="5.88671875" style="1" customWidth="1"/>
    <col min="2581" max="2816" width="8.88671875" style="1"/>
    <col min="2817" max="2817" width="6.109375" style="1" customWidth="1"/>
    <col min="2818" max="2818" width="13" style="1" customWidth="1"/>
    <col min="2819" max="2819" width="5.33203125" style="1" customWidth="1"/>
    <col min="2820" max="2820" width="5.44140625" style="1" customWidth="1"/>
    <col min="2821" max="2821" width="4.6640625" style="1" customWidth="1"/>
    <col min="2822" max="2822" width="4" style="1" customWidth="1"/>
    <col min="2823" max="2824" width="4.5546875" style="1" customWidth="1"/>
    <col min="2825" max="2825" width="7.5546875" style="1" customWidth="1"/>
    <col min="2826" max="2826" width="5.5546875" style="1" customWidth="1"/>
    <col min="2827" max="2827" width="6.44140625" style="1" customWidth="1"/>
    <col min="2828" max="2828" width="5.88671875" style="1" customWidth="1"/>
    <col min="2829" max="2829" width="4.88671875" style="1" customWidth="1"/>
    <col min="2830" max="2830" width="4.5546875" style="1" customWidth="1"/>
    <col min="2831" max="2831" width="4" style="1" customWidth="1"/>
    <col min="2832" max="2833" width="4.33203125" style="1" customWidth="1"/>
    <col min="2834" max="2834" width="6.33203125" style="1" customWidth="1"/>
    <col min="2835" max="2835" width="5.109375" style="1" customWidth="1"/>
    <col min="2836" max="2836" width="5.88671875" style="1" customWidth="1"/>
    <col min="2837" max="3072" width="8.88671875" style="1"/>
    <col min="3073" max="3073" width="6.109375" style="1" customWidth="1"/>
    <col min="3074" max="3074" width="13" style="1" customWidth="1"/>
    <col min="3075" max="3075" width="5.33203125" style="1" customWidth="1"/>
    <col min="3076" max="3076" width="5.44140625" style="1" customWidth="1"/>
    <col min="3077" max="3077" width="4.6640625" style="1" customWidth="1"/>
    <col min="3078" max="3078" width="4" style="1" customWidth="1"/>
    <col min="3079" max="3080" width="4.5546875" style="1" customWidth="1"/>
    <col min="3081" max="3081" width="7.5546875" style="1" customWidth="1"/>
    <col min="3082" max="3082" width="5.5546875" style="1" customWidth="1"/>
    <col min="3083" max="3083" width="6.44140625" style="1" customWidth="1"/>
    <col min="3084" max="3084" width="5.88671875" style="1" customWidth="1"/>
    <col min="3085" max="3085" width="4.88671875" style="1" customWidth="1"/>
    <col min="3086" max="3086" width="4.5546875" style="1" customWidth="1"/>
    <col min="3087" max="3087" width="4" style="1" customWidth="1"/>
    <col min="3088" max="3089" width="4.33203125" style="1" customWidth="1"/>
    <col min="3090" max="3090" width="6.33203125" style="1" customWidth="1"/>
    <col min="3091" max="3091" width="5.109375" style="1" customWidth="1"/>
    <col min="3092" max="3092" width="5.88671875" style="1" customWidth="1"/>
    <col min="3093" max="3328" width="8.88671875" style="1"/>
    <col min="3329" max="3329" width="6.109375" style="1" customWidth="1"/>
    <col min="3330" max="3330" width="13" style="1" customWidth="1"/>
    <col min="3331" max="3331" width="5.33203125" style="1" customWidth="1"/>
    <col min="3332" max="3332" width="5.44140625" style="1" customWidth="1"/>
    <col min="3333" max="3333" width="4.6640625" style="1" customWidth="1"/>
    <col min="3334" max="3334" width="4" style="1" customWidth="1"/>
    <col min="3335" max="3336" width="4.5546875" style="1" customWidth="1"/>
    <col min="3337" max="3337" width="7.5546875" style="1" customWidth="1"/>
    <col min="3338" max="3338" width="5.5546875" style="1" customWidth="1"/>
    <col min="3339" max="3339" width="6.44140625" style="1" customWidth="1"/>
    <col min="3340" max="3340" width="5.88671875" style="1" customWidth="1"/>
    <col min="3341" max="3341" width="4.88671875" style="1" customWidth="1"/>
    <col min="3342" max="3342" width="4.5546875" style="1" customWidth="1"/>
    <col min="3343" max="3343" width="4" style="1" customWidth="1"/>
    <col min="3344" max="3345" width="4.33203125" style="1" customWidth="1"/>
    <col min="3346" max="3346" width="6.33203125" style="1" customWidth="1"/>
    <col min="3347" max="3347" width="5.109375" style="1" customWidth="1"/>
    <col min="3348" max="3348" width="5.88671875" style="1" customWidth="1"/>
    <col min="3349" max="3584" width="8.88671875" style="1"/>
    <col min="3585" max="3585" width="6.109375" style="1" customWidth="1"/>
    <col min="3586" max="3586" width="13" style="1" customWidth="1"/>
    <col min="3587" max="3587" width="5.33203125" style="1" customWidth="1"/>
    <col min="3588" max="3588" width="5.44140625" style="1" customWidth="1"/>
    <col min="3589" max="3589" width="4.6640625" style="1" customWidth="1"/>
    <col min="3590" max="3590" width="4" style="1" customWidth="1"/>
    <col min="3591" max="3592" width="4.5546875" style="1" customWidth="1"/>
    <col min="3593" max="3593" width="7.5546875" style="1" customWidth="1"/>
    <col min="3594" max="3594" width="5.5546875" style="1" customWidth="1"/>
    <col min="3595" max="3595" width="6.44140625" style="1" customWidth="1"/>
    <col min="3596" max="3596" width="5.88671875" style="1" customWidth="1"/>
    <col min="3597" max="3597" width="4.88671875" style="1" customWidth="1"/>
    <col min="3598" max="3598" width="4.5546875" style="1" customWidth="1"/>
    <col min="3599" max="3599" width="4" style="1" customWidth="1"/>
    <col min="3600" max="3601" width="4.33203125" style="1" customWidth="1"/>
    <col min="3602" max="3602" width="6.33203125" style="1" customWidth="1"/>
    <col min="3603" max="3603" width="5.109375" style="1" customWidth="1"/>
    <col min="3604" max="3604" width="5.88671875" style="1" customWidth="1"/>
    <col min="3605" max="3840" width="8.88671875" style="1"/>
    <col min="3841" max="3841" width="6.109375" style="1" customWidth="1"/>
    <col min="3842" max="3842" width="13" style="1" customWidth="1"/>
    <col min="3843" max="3843" width="5.33203125" style="1" customWidth="1"/>
    <col min="3844" max="3844" width="5.44140625" style="1" customWidth="1"/>
    <col min="3845" max="3845" width="4.6640625" style="1" customWidth="1"/>
    <col min="3846" max="3846" width="4" style="1" customWidth="1"/>
    <col min="3847" max="3848" width="4.5546875" style="1" customWidth="1"/>
    <col min="3849" max="3849" width="7.5546875" style="1" customWidth="1"/>
    <col min="3850" max="3850" width="5.5546875" style="1" customWidth="1"/>
    <col min="3851" max="3851" width="6.44140625" style="1" customWidth="1"/>
    <col min="3852" max="3852" width="5.88671875" style="1" customWidth="1"/>
    <col min="3853" max="3853" width="4.88671875" style="1" customWidth="1"/>
    <col min="3854" max="3854" width="4.5546875" style="1" customWidth="1"/>
    <col min="3855" max="3855" width="4" style="1" customWidth="1"/>
    <col min="3856" max="3857" width="4.33203125" style="1" customWidth="1"/>
    <col min="3858" max="3858" width="6.33203125" style="1" customWidth="1"/>
    <col min="3859" max="3859" width="5.109375" style="1" customWidth="1"/>
    <col min="3860" max="3860" width="5.88671875" style="1" customWidth="1"/>
    <col min="3861" max="4096" width="8.88671875" style="1"/>
    <col min="4097" max="4097" width="6.109375" style="1" customWidth="1"/>
    <col min="4098" max="4098" width="13" style="1" customWidth="1"/>
    <col min="4099" max="4099" width="5.33203125" style="1" customWidth="1"/>
    <col min="4100" max="4100" width="5.44140625" style="1" customWidth="1"/>
    <col min="4101" max="4101" width="4.6640625" style="1" customWidth="1"/>
    <col min="4102" max="4102" width="4" style="1" customWidth="1"/>
    <col min="4103" max="4104" width="4.5546875" style="1" customWidth="1"/>
    <col min="4105" max="4105" width="7.5546875" style="1" customWidth="1"/>
    <col min="4106" max="4106" width="5.5546875" style="1" customWidth="1"/>
    <col min="4107" max="4107" width="6.44140625" style="1" customWidth="1"/>
    <col min="4108" max="4108" width="5.88671875" style="1" customWidth="1"/>
    <col min="4109" max="4109" width="4.88671875" style="1" customWidth="1"/>
    <col min="4110" max="4110" width="4.5546875" style="1" customWidth="1"/>
    <col min="4111" max="4111" width="4" style="1" customWidth="1"/>
    <col min="4112" max="4113" width="4.33203125" style="1" customWidth="1"/>
    <col min="4114" max="4114" width="6.33203125" style="1" customWidth="1"/>
    <col min="4115" max="4115" width="5.109375" style="1" customWidth="1"/>
    <col min="4116" max="4116" width="5.88671875" style="1" customWidth="1"/>
    <col min="4117" max="4352" width="8.88671875" style="1"/>
    <col min="4353" max="4353" width="6.109375" style="1" customWidth="1"/>
    <col min="4354" max="4354" width="13" style="1" customWidth="1"/>
    <col min="4355" max="4355" width="5.33203125" style="1" customWidth="1"/>
    <col min="4356" max="4356" width="5.44140625" style="1" customWidth="1"/>
    <col min="4357" max="4357" width="4.6640625" style="1" customWidth="1"/>
    <col min="4358" max="4358" width="4" style="1" customWidth="1"/>
    <col min="4359" max="4360" width="4.5546875" style="1" customWidth="1"/>
    <col min="4361" max="4361" width="7.5546875" style="1" customWidth="1"/>
    <col min="4362" max="4362" width="5.5546875" style="1" customWidth="1"/>
    <col min="4363" max="4363" width="6.44140625" style="1" customWidth="1"/>
    <col min="4364" max="4364" width="5.88671875" style="1" customWidth="1"/>
    <col min="4365" max="4365" width="4.88671875" style="1" customWidth="1"/>
    <col min="4366" max="4366" width="4.5546875" style="1" customWidth="1"/>
    <col min="4367" max="4367" width="4" style="1" customWidth="1"/>
    <col min="4368" max="4369" width="4.33203125" style="1" customWidth="1"/>
    <col min="4370" max="4370" width="6.33203125" style="1" customWidth="1"/>
    <col min="4371" max="4371" width="5.109375" style="1" customWidth="1"/>
    <col min="4372" max="4372" width="5.88671875" style="1" customWidth="1"/>
    <col min="4373" max="4608" width="8.88671875" style="1"/>
    <col min="4609" max="4609" width="6.109375" style="1" customWidth="1"/>
    <col min="4610" max="4610" width="13" style="1" customWidth="1"/>
    <col min="4611" max="4611" width="5.33203125" style="1" customWidth="1"/>
    <col min="4612" max="4612" width="5.44140625" style="1" customWidth="1"/>
    <col min="4613" max="4613" width="4.6640625" style="1" customWidth="1"/>
    <col min="4614" max="4614" width="4" style="1" customWidth="1"/>
    <col min="4615" max="4616" width="4.5546875" style="1" customWidth="1"/>
    <col min="4617" max="4617" width="7.5546875" style="1" customWidth="1"/>
    <col min="4618" max="4618" width="5.5546875" style="1" customWidth="1"/>
    <col min="4619" max="4619" width="6.44140625" style="1" customWidth="1"/>
    <col min="4620" max="4620" width="5.88671875" style="1" customWidth="1"/>
    <col min="4621" max="4621" width="4.88671875" style="1" customWidth="1"/>
    <col min="4622" max="4622" width="4.5546875" style="1" customWidth="1"/>
    <col min="4623" max="4623" width="4" style="1" customWidth="1"/>
    <col min="4624" max="4625" width="4.33203125" style="1" customWidth="1"/>
    <col min="4626" max="4626" width="6.33203125" style="1" customWidth="1"/>
    <col min="4627" max="4627" width="5.109375" style="1" customWidth="1"/>
    <col min="4628" max="4628" width="5.88671875" style="1" customWidth="1"/>
    <col min="4629" max="4864" width="8.88671875" style="1"/>
    <col min="4865" max="4865" width="6.109375" style="1" customWidth="1"/>
    <col min="4866" max="4866" width="13" style="1" customWidth="1"/>
    <col min="4867" max="4867" width="5.33203125" style="1" customWidth="1"/>
    <col min="4868" max="4868" width="5.44140625" style="1" customWidth="1"/>
    <col min="4869" max="4869" width="4.6640625" style="1" customWidth="1"/>
    <col min="4870" max="4870" width="4" style="1" customWidth="1"/>
    <col min="4871" max="4872" width="4.5546875" style="1" customWidth="1"/>
    <col min="4873" max="4873" width="7.5546875" style="1" customWidth="1"/>
    <col min="4874" max="4874" width="5.5546875" style="1" customWidth="1"/>
    <col min="4875" max="4875" width="6.44140625" style="1" customWidth="1"/>
    <col min="4876" max="4876" width="5.88671875" style="1" customWidth="1"/>
    <col min="4877" max="4877" width="4.88671875" style="1" customWidth="1"/>
    <col min="4878" max="4878" width="4.5546875" style="1" customWidth="1"/>
    <col min="4879" max="4879" width="4" style="1" customWidth="1"/>
    <col min="4880" max="4881" width="4.33203125" style="1" customWidth="1"/>
    <col min="4882" max="4882" width="6.33203125" style="1" customWidth="1"/>
    <col min="4883" max="4883" width="5.109375" style="1" customWidth="1"/>
    <col min="4884" max="4884" width="5.88671875" style="1" customWidth="1"/>
    <col min="4885" max="5120" width="8.88671875" style="1"/>
    <col min="5121" max="5121" width="6.109375" style="1" customWidth="1"/>
    <col min="5122" max="5122" width="13" style="1" customWidth="1"/>
    <col min="5123" max="5123" width="5.33203125" style="1" customWidth="1"/>
    <col min="5124" max="5124" width="5.44140625" style="1" customWidth="1"/>
    <col min="5125" max="5125" width="4.6640625" style="1" customWidth="1"/>
    <col min="5126" max="5126" width="4" style="1" customWidth="1"/>
    <col min="5127" max="5128" width="4.5546875" style="1" customWidth="1"/>
    <col min="5129" max="5129" width="7.5546875" style="1" customWidth="1"/>
    <col min="5130" max="5130" width="5.5546875" style="1" customWidth="1"/>
    <col min="5131" max="5131" width="6.44140625" style="1" customWidth="1"/>
    <col min="5132" max="5132" width="5.88671875" style="1" customWidth="1"/>
    <col min="5133" max="5133" width="4.88671875" style="1" customWidth="1"/>
    <col min="5134" max="5134" width="4.5546875" style="1" customWidth="1"/>
    <col min="5135" max="5135" width="4" style="1" customWidth="1"/>
    <col min="5136" max="5137" width="4.33203125" style="1" customWidth="1"/>
    <col min="5138" max="5138" width="6.33203125" style="1" customWidth="1"/>
    <col min="5139" max="5139" width="5.109375" style="1" customWidth="1"/>
    <col min="5140" max="5140" width="5.88671875" style="1" customWidth="1"/>
    <col min="5141" max="5376" width="8.88671875" style="1"/>
    <col min="5377" max="5377" width="6.109375" style="1" customWidth="1"/>
    <col min="5378" max="5378" width="13" style="1" customWidth="1"/>
    <col min="5379" max="5379" width="5.33203125" style="1" customWidth="1"/>
    <col min="5380" max="5380" width="5.44140625" style="1" customWidth="1"/>
    <col min="5381" max="5381" width="4.6640625" style="1" customWidth="1"/>
    <col min="5382" max="5382" width="4" style="1" customWidth="1"/>
    <col min="5383" max="5384" width="4.5546875" style="1" customWidth="1"/>
    <col min="5385" max="5385" width="7.5546875" style="1" customWidth="1"/>
    <col min="5386" max="5386" width="5.5546875" style="1" customWidth="1"/>
    <col min="5387" max="5387" width="6.44140625" style="1" customWidth="1"/>
    <col min="5388" max="5388" width="5.88671875" style="1" customWidth="1"/>
    <col min="5389" max="5389" width="4.88671875" style="1" customWidth="1"/>
    <col min="5390" max="5390" width="4.5546875" style="1" customWidth="1"/>
    <col min="5391" max="5391" width="4" style="1" customWidth="1"/>
    <col min="5392" max="5393" width="4.33203125" style="1" customWidth="1"/>
    <col min="5394" max="5394" width="6.33203125" style="1" customWidth="1"/>
    <col min="5395" max="5395" width="5.109375" style="1" customWidth="1"/>
    <col min="5396" max="5396" width="5.88671875" style="1" customWidth="1"/>
    <col min="5397" max="5632" width="8.88671875" style="1"/>
    <col min="5633" max="5633" width="6.109375" style="1" customWidth="1"/>
    <col min="5634" max="5634" width="13" style="1" customWidth="1"/>
    <col min="5635" max="5635" width="5.33203125" style="1" customWidth="1"/>
    <col min="5636" max="5636" width="5.44140625" style="1" customWidth="1"/>
    <col min="5637" max="5637" width="4.6640625" style="1" customWidth="1"/>
    <col min="5638" max="5638" width="4" style="1" customWidth="1"/>
    <col min="5639" max="5640" width="4.5546875" style="1" customWidth="1"/>
    <col min="5641" max="5641" width="7.5546875" style="1" customWidth="1"/>
    <col min="5642" max="5642" width="5.5546875" style="1" customWidth="1"/>
    <col min="5643" max="5643" width="6.44140625" style="1" customWidth="1"/>
    <col min="5644" max="5644" width="5.88671875" style="1" customWidth="1"/>
    <col min="5645" max="5645" width="4.88671875" style="1" customWidth="1"/>
    <col min="5646" max="5646" width="4.5546875" style="1" customWidth="1"/>
    <col min="5647" max="5647" width="4" style="1" customWidth="1"/>
    <col min="5648" max="5649" width="4.33203125" style="1" customWidth="1"/>
    <col min="5650" max="5650" width="6.33203125" style="1" customWidth="1"/>
    <col min="5651" max="5651" width="5.109375" style="1" customWidth="1"/>
    <col min="5652" max="5652" width="5.88671875" style="1" customWidth="1"/>
    <col min="5653" max="5888" width="8.88671875" style="1"/>
    <col min="5889" max="5889" width="6.109375" style="1" customWidth="1"/>
    <col min="5890" max="5890" width="13" style="1" customWidth="1"/>
    <col min="5891" max="5891" width="5.33203125" style="1" customWidth="1"/>
    <col min="5892" max="5892" width="5.44140625" style="1" customWidth="1"/>
    <col min="5893" max="5893" width="4.6640625" style="1" customWidth="1"/>
    <col min="5894" max="5894" width="4" style="1" customWidth="1"/>
    <col min="5895" max="5896" width="4.5546875" style="1" customWidth="1"/>
    <col min="5897" max="5897" width="7.5546875" style="1" customWidth="1"/>
    <col min="5898" max="5898" width="5.5546875" style="1" customWidth="1"/>
    <col min="5899" max="5899" width="6.44140625" style="1" customWidth="1"/>
    <col min="5900" max="5900" width="5.88671875" style="1" customWidth="1"/>
    <col min="5901" max="5901" width="4.88671875" style="1" customWidth="1"/>
    <col min="5902" max="5902" width="4.5546875" style="1" customWidth="1"/>
    <col min="5903" max="5903" width="4" style="1" customWidth="1"/>
    <col min="5904" max="5905" width="4.33203125" style="1" customWidth="1"/>
    <col min="5906" max="5906" width="6.33203125" style="1" customWidth="1"/>
    <col min="5907" max="5907" width="5.109375" style="1" customWidth="1"/>
    <col min="5908" max="5908" width="5.88671875" style="1" customWidth="1"/>
    <col min="5909" max="6144" width="8.88671875" style="1"/>
    <col min="6145" max="6145" width="6.109375" style="1" customWidth="1"/>
    <col min="6146" max="6146" width="13" style="1" customWidth="1"/>
    <col min="6147" max="6147" width="5.33203125" style="1" customWidth="1"/>
    <col min="6148" max="6148" width="5.44140625" style="1" customWidth="1"/>
    <col min="6149" max="6149" width="4.6640625" style="1" customWidth="1"/>
    <col min="6150" max="6150" width="4" style="1" customWidth="1"/>
    <col min="6151" max="6152" width="4.5546875" style="1" customWidth="1"/>
    <col min="6153" max="6153" width="7.5546875" style="1" customWidth="1"/>
    <col min="6154" max="6154" width="5.5546875" style="1" customWidth="1"/>
    <col min="6155" max="6155" width="6.44140625" style="1" customWidth="1"/>
    <col min="6156" max="6156" width="5.88671875" style="1" customWidth="1"/>
    <col min="6157" max="6157" width="4.88671875" style="1" customWidth="1"/>
    <col min="6158" max="6158" width="4.5546875" style="1" customWidth="1"/>
    <col min="6159" max="6159" width="4" style="1" customWidth="1"/>
    <col min="6160" max="6161" width="4.33203125" style="1" customWidth="1"/>
    <col min="6162" max="6162" width="6.33203125" style="1" customWidth="1"/>
    <col min="6163" max="6163" width="5.109375" style="1" customWidth="1"/>
    <col min="6164" max="6164" width="5.88671875" style="1" customWidth="1"/>
    <col min="6165" max="6400" width="8.88671875" style="1"/>
    <col min="6401" max="6401" width="6.109375" style="1" customWidth="1"/>
    <col min="6402" max="6402" width="13" style="1" customWidth="1"/>
    <col min="6403" max="6403" width="5.33203125" style="1" customWidth="1"/>
    <col min="6404" max="6404" width="5.44140625" style="1" customWidth="1"/>
    <col min="6405" max="6405" width="4.6640625" style="1" customWidth="1"/>
    <col min="6406" max="6406" width="4" style="1" customWidth="1"/>
    <col min="6407" max="6408" width="4.5546875" style="1" customWidth="1"/>
    <col min="6409" max="6409" width="7.5546875" style="1" customWidth="1"/>
    <col min="6410" max="6410" width="5.5546875" style="1" customWidth="1"/>
    <col min="6411" max="6411" width="6.44140625" style="1" customWidth="1"/>
    <col min="6412" max="6412" width="5.88671875" style="1" customWidth="1"/>
    <col min="6413" max="6413" width="4.88671875" style="1" customWidth="1"/>
    <col min="6414" max="6414" width="4.5546875" style="1" customWidth="1"/>
    <col min="6415" max="6415" width="4" style="1" customWidth="1"/>
    <col min="6416" max="6417" width="4.33203125" style="1" customWidth="1"/>
    <col min="6418" max="6418" width="6.33203125" style="1" customWidth="1"/>
    <col min="6419" max="6419" width="5.109375" style="1" customWidth="1"/>
    <col min="6420" max="6420" width="5.88671875" style="1" customWidth="1"/>
    <col min="6421" max="6656" width="8.88671875" style="1"/>
    <col min="6657" max="6657" width="6.109375" style="1" customWidth="1"/>
    <col min="6658" max="6658" width="13" style="1" customWidth="1"/>
    <col min="6659" max="6659" width="5.33203125" style="1" customWidth="1"/>
    <col min="6660" max="6660" width="5.44140625" style="1" customWidth="1"/>
    <col min="6661" max="6661" width="4.6640625" style="1" customWidth="1"/>
    <col min="6662" max="6662" width="4" style="1" customWidth="1"/>
    <col min="6663" max="6664" width="4.5546875" style="1" customWidth="1"/>
    <col min="6665" max="6665" width="7.5546875" style="1" customWidth="1"/>
    <col min="6666" max="6666" width="5.5546875" style="1" customWidth="1"/>
    <col min="6667" max="6667" width="6.44140625" style="1" customWidth="1"/>
    <col min="6668" max="6668" width="5.88671875" style="1" customWidth="1"/>
    <col min="6669" max="6669" width="4.88671875" style="1" customWidth="1"/>
    <col min="6670" max="6670" width="4.5546875" style="1" customWidth="1"/>
    <col min="6671" max="6671" width="4" style="1" customWidth="1"/>
    <col min="6672" max="6673" width="4.33203125" style="1" customWidth="1"/>
    <col min="6674" max="6674" width="6.33203125" style="1" customWidth="1"/>
    <col min="6675" max="6675" width="5.109375" style="1" customWidth="1"/>
    <col min="6676" max="6676" width="5.88671875" style="1" customWidth="1"/>
    <col min="6677" max="6912" width="8.88671875" style="1"/>
    <col min="6913" max="6913" width="6.109375" style="1" customWidth="1"/>
    <col min="6914" max="6914" width="13" style="1" customWidth="1"/>
    <col min="6915" max="6915" width="5.33203125" style="1" customWidth="1"/>
    <col min="6916" max="6916" width="5.44140625" style="1" customWidth="1"/>
    <col min="6917" max="6917" width="4.6640625" style="1" customWidth="1"/>
    <col min="6918" max="6918" width="4" style="1" customWidth="1"/>
    <col min="6919" max="6920" width="4.5546875" style="1" customWidth="1"/>
    <col min="6921" max="6921" width="7.5546875" style="1" customWidth="1"/>
    <col min="6922" max="6922" width="5.5546875" style="1" customWidth="1"/>
    <col min="6923" max="6923" width="6.44140625" style="1" customWidth="1"/>
    <col min="6924" max="6924" width="5.88671875" style="1" customWidth="1"/>
    <col min="6925" max="6925" width="4.88671875" style="1" customWidth="1"/>
    <col min="6926" max="6926" width="4.5546875" style="1" customWidth="1"/>
    <col min="6927" max="6927" width="4" style="1" customWidth="1"/>
    <col min="6928" max="6929" width="4.33203125" style="1" customWidth="1"/>
    <col min="6930" max="6930" width="6.33203125" style="1" customWidth="1"/>
    <col min="6931" max="6931" width="5.109375" style="1" customWidth="1"/>
    <col min="6932" max="6932" width="5.88671875" style="1" customWidth="1"/>
    <col min="6933" max="7168" width="8.88671875" style="1"/>
    <col min="7169" max="7169" width="6.109375" style="1" customWidth="1"/>
    <col min="7170" max="7170" width="13" style="1" customWidth="1"/>
    <col min="7171" max="7171" width="5.33203125" style="1" customWidth="1"/>
    <col min="7172" max="7172" width="5.44140625" style="1" customWidth="1"/>
    <col min="7173" max="7173" width="4.6640625" style="1" customWidth="1"/>
    <col min="7174" max="7174" width="4" style="1" customWidth="1"/>
    <col min="7175" max="7176" width="4.5546875" style="1" customWidth="1"/>
    <col min="7177" max="7177" width="7.5546875" style="1" customWidth="1"/>
    <col min="7178" max="7178" width="5.5546875" style="1" customWidth="1"/>
    <col min="7179" max="7179" width="6.44140625" style="1" customWidth="1"/>
    <col min="7180" max="7180" width="5.88671875" style="1" customWidth="1"/>
    <col min="7181" max="7181" width="4.88671875" style="1" customWidth="1"/>
    <col min="7182" max="7182" width="4.5546875" style="1" customWidth="1"/>
    <col min="7183" max="7183" width="4" style="1" customWidth="1"/>
    <col min="7184" max="7185" width="4.33203125" style="1" customWidth="1"/>
    <col min="7186" max="7186" width="6.33203125" style="1" customWidth="1"/>
    <col min="7187" max="7187" width="5.109375" style="1" customWidth="1"/>
    <col min="7188" max="7188" width="5.88671875" style="1" customWidth="1"/>
    <col min="7189" max="7424" width="8.88671875" style="1"/>
    <col min="7425" max="7425" width="6.109375" style="1" customWidth="1"/>
    <col min="7426" max="7426" width="13" style="1" customWidth="1"/>
    <col min="7427" max="7427" width="5.33203125" style="1" customWidth="1"/>
    <col min="7428" max="7428" width="5.44140625" style="1" customWidth="1"/>
    <col min="7429" max="7429" width="4.6640625" style="1" customWidth="1"/>
    <col min="7430" max="7430" width="4" style="1" customWidth="1"/>
    <col min="7431" max="7432" width="4.5546875" style="1" customWidth="1"/>
    <col min="7433" max="7433" width="7.5546875" style="1" customWidth="1"/>
    <col min="7434" max="7434" width="5.5546875" style="1" customWidth="1"/>
    <col min="7435" max="7435" width="6.44140625" style="1" customWidth="1"/>
    <col min="7436" max="7436" width="5.88671875" style="1" customWidth="1"/>
    <col min="7437" max="7437" width="4.88671875" style="1" customWidth="1"/>
    <col min="7438" max="7438" width="4.5546875" style="1" customWidth="1"/>
    <col min="7439" max="7439" width="4" style="1" customWidth="1"/>
    <col min="7440" max="7441" width="4.33203125" style="1" customWidth="1"/>
    <col min="7442" max="7442" width="6.33203125" style="1" customWidth="1"/>
    <col min="7443" max="7443" width="5.109375" style="1" customWidth="1"/>
    <col min="7444" max="7444" width="5.88671875" style="1" customWidth="1"/>
    <col min="7445" max="7680" width="8.88671875" style="1"/>
    <col min="7681" max="7681" width="6.109375" style="1" customWidth="1"/>
    <col min="7682" max="7682" width="13" style="1" customWidth="1"/>
    <col min="7683" max="7683" width="5.33203125" style="1" customWidth="1"/>
    <col min="7684" max="7684" width="5.44140625" style="1" customWidth="1"/>
    <col min="7685" max="7685" width="4.6640625" style="1" customWidth="1"/>
    <col min="7686" max="7686" width="4" style="1" customWidth="1"/>
    <col min="7687" max="7688" width="4.5546875" style="1" customWidth="1"/>
    <col min="7689" max="7689" width="7.5546875" style="1" customWidth="1"/>
    <col min="7690" max="7690" width="5.5546875" style="1" customWidth="1"/>
    <col min="7691" max="7691" width="6.44140625" style="1" customWidth="1"/>
    <col min="7692" max="7692" width="5.88671875" style="1" customWidth="1"/>
    <col min="7693" max="7693" width="4.88671875" style="1" customWidth="1"/>
    <col min="7694" max="7694" width="4.5546875" style="1" customWidth="1"/>
    <col min="7695" max="7695" width="4" style="1" customWidth="1"/>
    <col min="7696" max="7697" width="4.33203125" style="1" customWidth="1"/>
    <col min="7698" max="7698" width="6.33203125" style="1" customWidth="1"/>
    <col min="7699" max="7699" width="5.109375" style="1" customWidth="1"/>
    <col min="7700" max="7700" width="5.88671875" style="1" customWidth="1"/>
    <col min="7701" max="7936" width="8.88671875" style="1"/>
    <col min="7937" max="7937" width="6.109375" style="1" customWidth="1"/>
    <col min="7938" max="7938" width="13" style="1" customWidth="1"/>
    <col min="7939" max="7939" width="5.33203125" style="1" customWidth="1"/>
    <col min="7940" max="7940" width="5.44140625" style="1" customWidth="1"/>
    <col min="7941" max="7941" width="4.6640625" style="1" customWidth="1"/>
    <col min="7942" max="7942" width="4" style="1" customWidth="1"/>
    <col min="7943" max="7944" width="4.5546875" style="1" customWidth="1"/>
    <col min="7945" max="7945" width="7.5546875" style="1" customWidth="1"/>
    <col min="7946" max="7946" width="5.5546875" style="1" customWidth="1"/>
    <col min="7947" max="7947" width="6.44140625" style="1" customWidth="1"/>
    <col min="7948" max="7948" width="5.88671875" style="1" customWidth="1"/>
    <col min="7949" max="7949" width="4.88671875" style="1" customWidth="1"/>
    <col min="7950" max="7950" width="4.5546875" style="1" customWidth="1"/>
    <col min="7951" max="7951" width="4" style="1" customWidth="1"/>
    <col min="7952" max="7953" width="4.33203125" style="1" customWidth="1"/>
    <col min="7954" max="7954" width="6.33203125" style="1" customWidth="1"/>
    <col min="7955" max="7955" width="5.109375" style="1" customWidth="1"/>
    <col min="7956" max="7956" width="5.88671875" style="1" customWidth="1"/>
    <col min="7957" max="8192" width="8.88671875" style="1"/>
    <col min="8193" max="8193" width="6.109375" style="1" customWidth="1"/>
    <col min="8194" max="8194" width="13" style="1" customWidth="1"/>
    <col min="8195" max="8195" width="5.33203125" style="1" customWidth="1"/>
    <col min="8196" max="8196" width="5.44140625" style="1" customWidth="1"/>
    <col min="8197" max="8197" width="4.6640625" style="1" customWidth="1"/>
    <col min="8198" max="8198" width="4" style="1" customWidth="1"/>
    <col min="8199" max="8200" width="4.5546875" style="1" customWidth="1"/>
    <col min="8201" max="8201" width="7.5546875" style="1" customWidth="1"/>
    <col min="8202" max="8202" width="5.5546875" style="1" customWidth="1"/>
    <col min="8203" max="8203" width="6.44140625" style="1" customWidth="1"/>
    <col min="8204" max="8204" width="5.88671875" style="1" customWidth="1"/>
    <col min="8205" max="8205" width="4.88671875" style="1" customWidth="1"/>
    <col min="8206" max="8206" width="4.5546875" style="1" customWidth="1"/>
    <col min="8207" max="8207" width="4" style="1" customWidth="1"/>
    <col min="8208" max="8209" width="4.33203125" style="1" customWidth="1"/>
    <col min="8210" max="8210" width="6.33203125" style="1" customWidth="1"/>
    <col min="8211" max="8211" width="5.109375" style="1" customWidth="1"/>
    <col min="8212" max="8212" width="5.88671875" style="1" customWidth="1"/>
    <col min="8213" max="8448" width="8.88671875" style="1"/>
    <col min="8449" max="8449" width="6.109375" style="1" customWidth="1"/>
    <col min="8450" max="8450" width="13" style="1" customWidth="1"/>
    <col min="8451" max="8451" width="5.33203125" style="1" customWidth="1"/>
    <col min="8452" max="8452" width="5.44140625" style="1" customWidth="1"/>
    <col min="8453" max="8453" width="4.6640625" style="1" customWidth="1"/>
    <col min="8454" max="8454" width="4" style="1" customWidth="1"/>
    <col min="8455" max="8456" width="4.5546875" style="1" customWidth="1"/>
    <col min="8457" max="8457" width="7.5546875" style="1" customWidth="1"/>
    <col min="8458" max="8458" width="5.5546875" style="1" customWidth="1"/>
    <col min="8459" max="8459" width="6.44140625" style="1" customWidth="1"/>
    <col min="8460" max="8460" width="5.88671875" style="1" customWidth="1"/>
    <col min="8461" max="8461" width="4.88671875" style="1" customWidth="1"/>
    <col min="8462" max="8462" width="4.5546875" style="1" customWidth="1"/>
    <col min="8463" max="8463" width="4" style="1" customWidth="1"/>
    <col min="8464" max="8465" width="4.33203125" style="1" customWidth="1"/>
    <col min="8466" max="8466" width="6.33203125" style="1" customWidth="1"/>
    <col min="8467" max="8467" width="5.109375" style="1" customWidth="1"/>
    <col min="8468" max="8468" width="5.88671875" style="1" customWidth="1"/>
    <col min="8469" max="8704" width="8.88671875" style="1"/>
    <col min="8705" max="8705" width="6.109375" style="1" customWidth="1"/>
    <col min="8706" max="8706" width="13" style="1" customWidth="1"/>
    <col min="8707" max="8707" width="5.33203125" style="1" customWidth="1"/>
    <col min="8708" max="8708" width="5.44140625" style="1" customWidth="1"/>
    <col min="8709" max="8709" width="4.6640625" style="1" customWidth="1"/>
    <col min="8710" max="8710" width="4" style="1" customWidth="1"/>
    <col min="8711" max="8712" width="4.5546875" style="1" customWidth="1"/>
    <col min="8713" max="8713" width="7.5546875" style="1" customWidth="1"/>
    <col min="8714" max="8714" width="5.5546875" style="1" customWidth="1"/>
    <col min="8715" max="8715" width="6.44140625" style="1" customWidth="1"/>
    <col min="8716" max="8716" width="5.88671875" style="1" customWidth="1"/>
    <col min="8717" max="8717" width="4.88671875" style="1" customWidth="1"/>
    <col min="8718" max="8718" width="4.5546875" style="1" customWidth="1"/>
    <col min="8719" max="8719" width="4" style="1" customWidth="1"/>
    <col min="8720" max="8721" width="4.33203125" style="1" customWidth="1"/>
    <col min="8722" max="8722" width="6.33203125" style="1" customWidth="1"/>
    <col min="8723" max="8723" width="5.109375" style="1" customWidth="1"/>
    <col min="8724" max="8724" width="5.88671875" style="1" customWidth="1"/>
    <col min="8725" max="8960" width="8.88671875" style="1"/>
    <col min="8961" max="8961" width="6.109375" style="1" customWidth="1"/>
    <col min="8962" max="8962" width="13" style="1" customWidth="1"/>
    <col min="8963" max="8963" width="5.33203125" style="1" customWidth="1"/>
    <col min="8964" max="8964" width="5.44140625" style="1" customWidth="1"/>
    <col min="8965" max="8965" width="4.6640625" style="1" customWidth="1"/>
    <col min="8966" max="8966" width="4" style="1" customWidth="1"/>
    <col min="8967" max="8968" width="4.5546875" style="1" customWidth="1"/>
    <col min="8969" max="8969" width="7.5546875" style="1" customWidth="1"/>
    <col min="8970" max="8970" width="5.5546875" style="1" customWidth="1"/>
    <col min="8971" max="8971" width="6.44140625" style="1" customWidth="1"/>
    <col min="8972" max="8972" width="5.88671875" style="1" customWidth="1"/>
    <col min="8973" max="8973" width="4.88671875" style="1" customWidth="1"/>
    <col min="8974" max="8974" width="4.5546875" style="1" customWidth="1"/>
    <col min="8975" max="8975" width="4" style="1" customWidth="1"/>
    <col min="8976" max="8977" width="4.33203125" style="1" customWidth="1"/>
    <col min="8978" max="8978" width="6.33203125" style="1" customWidth="1"/>
    <col min="8979" max="8979" width="5.109375" style="1" customWidth="1"/>
    <col min="8980" max="8980" width="5.88671875" style="1" customWidth="1"/>
    <col min="8981" max="9216" width="8.88671875" style="1"/>
    <col min="9217" max="9217" width="6.109375" style="1" customWidth="1"/>
    <col min="9218" max="9218" width="13" style="1" customWidth="1"/>
    <col min="9219" max="9219" width="5.33203125" style="1" customWidth="1"/>
    <col min="9220" max="9220" width="5.44140625" style="1" customWidth="1"/>
    <col min="9221" max="9221" width="4.6640625" style="1" customWidth="1"/>
    <col min="9222" max="9222" width="4" style="1" customWidth="1"/>
    <col min="9223" max="9224" width="4.5546875" style="1" customWidth="1"/>
    <col min="9225" max="9225" width="7.5546875" style="1" customWidth="1"/>
    <col min="9226" max="9226" width="5.5546875" style="1" customWidth="1"/>
    <col min="9227" max="9227" width="6.44140625" style="1" customWidth="1"/>
    <col min="9228" max="9228" width="5.88671875" style="1" customWidth="1"/>
    <col min="9229" max="9229" width="4.88671875" style="1" customWidth="1"/>
    <col min="9230" max="9230" width="4.5546875" style="1" customWidth="1"/>
    <col min="9231" max="9231" width="4" style="1" customWidth="1"/>
    <col min="9232" max="9233" width="4.33203125" style="1" customWidth="1"/>
    <col min="9234" max="9234" width="6.33203125" style="1" customWidth="1"/>
    <col min="9235" max="9235" width="5.109375" style="1" customWidth="1"/>
    <col min="9236" max="9236" width="5.88671875" style="1" customWidth="1"/>
    <col min="9237" max="9472" width="8.88671875" style="1"/>
    <col min="9473" max="9473" width="6.109375" style="1" customWidth="1"/>
    <col min="9474" max="9474" width="13" style="1" customWidth="1"/>
    <col min="9475" max="9475" width="5.33203125" style="1" customWidth="1"/>
    <col min="9476" max="9476" width="5.44140625" style="1" customWidth="1"/>
    <col min="9477" max="9477" width="4.6640625" style="1" customWidth="1"/>
    <col min="9478" max="9478" width="4" style="1" customWidth="1"/>
    <col min="9479" max="9480" width="4.5546875" style="1" customWidth="1"/>
    <col min="9481" max="9481" width="7.5546875" style="1" customWidth="1"/>
    <col min="9482" max="9482" width="5.5546875" style="1" customWidth="1"/>
    <col min="9483" max="9483" width="6.44140625" style="1" customWidth="1"/>
    <col min="9484" max="9484" width="5.88671875" style="1" customWidth="1"/>
    <col min="9485" max="9485" width="4.88671875" style="1" customWidth="1"/>
    <col min="9486" max="9486" width="4.5546875" style="1" customWidth="1"/>
    <col min="9487" max="9487" width="4" style="1" customWidth="1"/>
    <col min="9488" max="9489" width="4.33203125" style="1" customWidth="1"/>
    <col min="9490" max="9490" width="6.33203125" style="1" customWidth="1"/>
    <col min="9491" max="9491" width="5.109375" style="1" customWidth="1"/>
    <col min="9492" max="9492" width="5.88671875" style="1" customWidth="1"/>
    <col min="9493" max="9728" width="8.88671875" style="1"/>
    <col min="9729" max="9729" width="6.109375" style="1" customWidth="1"/>
    <col min="9730" max="9730" width="13" style="1" customWidth="1"/>
    <col min="9731" max="9731" width="5.33203125" style="1" customWidth="1"/>
    <col min="9732" max="9732" width="5.44140625" style="1" customWidth="1"/>
    <col min="9733" max="9733" width="4.6640625" style="1" customWidth="1"/>
    <col min="9734" max="9734" width="4" style="1" customWidth="1"/>
    <col min="9735" max="9736" width="4.5546875" style="1" customWidth="1"/>
    <col min="9737" max="9737" width="7.5546875" style="1" customWidth="1"/>
    <col min="9738" max="9738" width="5.5546875" style="1" customWidth="1"/>
    <col min="9739" max="9739" width="6.44140625" style="1" customWidth="1"/>
    <col min="9740" max="9740" width="5.88671875" style="1" customWidth="1"/>
    <col min="9741" max="9741" width="4.88671875" style="1" customWidth="1"/>
    <col min="9742" max="9742" width="4.5546875" style="1" customWidth="1"/>
    <col min="9743" max="9743" width="4" style="1" customWidth="1"/>
    <col min="9744" max="9745" width="4.33203125" style="1" customWidth="1"/>
    <col min="9746" max="9746" width="6.33203125" style="1" customWidth="1"/>
    <col min="9747" max="9747" width="5.109375" style="1" customWidth="1"/>
    <col min="9748" max="9748" width="5.88671875" style="1" customWidth="1"/>
    <col min="9749" max="9984" width="8.88671875" style="1"/>
    <col min="9985" max="9985" width="6.109375" style="1" customWidth="1"/>
    <col min="9986" max="9986" width="13" style="1" customWidth="1"/>
    <col min="9987" max="9987" width="5.33203125" style="1" customWidth="1"/>
    <col min="9988" max="9988" width="5.44140625" style="1" customWidth="1"/>
    <col min="9989" max="9989" width="4.6640625" style="1" customWidth="1"/>
    <col min="9990" max="9990" width="4" style="1" customWidth="1"/>
    <col min="9991" max="9992" width="4.5546875" style="1" customWidth="1"/>
    <col min="9993" max="9993" width="7.5546875" style="1" customWidth="1"/>
    <col min="9994" max="9994" width="5.5546875" style="1" customWidth="1"/>
    <col min="9995" max="9995" width="6.44140625" style="1" customWidth="1"/>
    <col min="9996" max="9996" width="5.88671875" style="1" customWidth="1"/>
    <col min="9997" max="9997" width="4.88671875" style="1" customWidth="1"/>
    <col min="9998" max="9998" width="4.5546875" style="1" customWidth="1"/>
    <col min="9999" max="9999" width="4" style="1" customWidth="1"/>
    <col min="10000" max="10001" width="4.33203125" style="1" customWidth="1"/>
    <col min="10002" max="10002" width="6.33203125" style="1" customWidth="1"/>
    <col min="10003" max="10003" width="5.109375" style="1" customWidth="1"/>
    <col min="10004" max="10004" width="5.88671875" style="1" customWidth="1"/>
    <col min="10005" max="10240" width="8.88671875" style="1"/>
    <col min="10241" max="10241" width="6.109375" style="1" customWidth="1"/>
    <col min="10242" max="10242" width="13" style="1" customWidth="1"/>
    <col min="10243" max="10243" width="5.33203125" style="1" customWidth="1"/>
    <col min="10244" max="10244" width="5.44140625" style="1" customWidth="1"/>
    <col min="10245" max="10245" width="4.6640625" style="1" customWidth="1"/>
    <col min="10246" max="10246" width="4" style="1" customWidth="1"/>
    <col min="10247" max="10248" width="4.5546875" style="1" customWidth="1"/>
    <col min="10249" max="10249" width="7.5546875" style="1" customWidth="1"/>
    <col min="10250" max="10250" width="5.5546875" style="1" customWidth="1"/>
    <col min="10251" max="10251" width="6.44140625" style="1" customWidth="1"/>
    <col min="10252" max="10252" width="5.88671875" style="1" customWidth="1"/>
    <col min="10253" max="10253" width="4.88671875" style="1" customWidth="1"/>
    <col min="10254" max="10254" width="4.5546875" style="1" customWidth="1"/>
    <col min="10255" max="10255" width="4" style="1" customWidth="1"/>
    <col min="10256" max="10257" width="4.33203125" style="1" customWidth="1"/>
    <col min="10258" max="10258" width="6.33203125" style="1" customWidth="1"/>
    <col min="10259" max="10259" width="5.109375" style="1" customWidth="1"/>
    <col min="10260" max="10260" width="5.88671875" style="1" customWidth="1"/>
    <col min="10261" max="10496" width="8.88671875" style="1"/>
    <col min="10497" max="10497" width="6.109375" style="1" customWidth="1"/>
    <col min="10498" max="10498" width="13" style="1" customWidth="1"/>
    <col min="10499" max="10499" width="5.33203125" style="1" customWidth="1"/>
    <col min="10500" max="10500" width="5.44140625" style="1" customWidth="1"/>
    <col min="10501" max="10501" width="4.6640625" style="1" customWidth="1"/>
    <col min="10502" max="10502" width="4" style="1" customWidth="1"/>
    <col min="10503" max="10504" width="4.5546875" style="1" customWidth="1"/>
    <col min="10505" max="10505" width="7.5546875" style="1" customWidth="1"/>
    <col min="10506" max="10506" width="5.5546875" style="1" customWidth="1"/>
    <col min="10507" max="10507" width="6.44140625" style="1" customWidth="1"/>
    <col min="10508" max="10508" width="5.88671875" style="1" customWidth="1"/>
    <col min="10509" max="10509" width="4.88671875" style="1" customWidth="1"/>
    <col min="10510" max="10510" width="4.5546875" style="1" customWidth="1"/>
    <col min="10511" max="10511" width="4" style="1" customWidth="1"/>
    <col min="10512" max="10513" width="4.33203125" style="1" customWidth="1"/>
    <col min="10514" max="10514" width="6.33203125" style="1" customWidth="1"/>
    <col min="10515" max="10515" width="5.109375" style="1" customWidth="1"/>
    <col min="10516" max="10516" width="5.88671875" style="1" customWidth="1"/>
    <col min="10517" max="10752" width="8.88671875" style="1"/>
    <col min="10753" max="10753" width="6.109375" style="1" customWidth="1"/>
    <col min="10754" max="10754" width="13" style="1" customWidth="1"/>
    <col min="10755" max="10755" width="5.33203125" style="1" customWidth="1"/>
    <col min="10756" max="10756" width="5.44140625" style="1" customWidth="1"/>
    <col min="10757" max="10757" width="4.6640625" style="1" customWidth="1"/>
    <col min="10758" max="10758" width="4" style="1" customWidth="1"/>
    <col min="10759" max="10760" width="4.5546875" style="1" customWidth="1"/>
    <col min="10761" max="10761" width="7.5546875" style="1" customWidth="1"/>
    <col min="10762" max="10762" width="5.5546875" style="1" customWidth="1"/>
    <col min="10763" max="10763" width="6.44140625" style="1" customWidth="1"/>
    <col min="10764" max="10764" width="5.88671875" style="1" customWidth="1"/>
    <col min="10765" max="10765" width="4.88671875" style="1" customWidth="1"/>
    <col min="10766" max="10766" width="4.5546875" style="1" customWidth="1"/>
    <col min="10767" max="10767" width="4" style="1" customWidth="1"/>
    <col min="10768" max="10769" width="4.33203125" style="1" customWidth="1"/>
    <col min="10770" max="10770" width="6.33203125" style="1" customWidth="1"/>
    <col min="10771" max="10771" width="5.109375" style="1" customWidth="1"/>
    <col min="10772" max="10772" width="5.88671875" style="1" customWidth="1"/>
    <col min="10773" max="11008" width="8.88671875" style="1"/>
    <col min="11009" max="11009" width="6.109375" style="1" customWidth="1"/>
    <col min="11010" max="11010" width="13" style="1" customWidth="1"/>
    <col min="11011" max="11011" width="5.33203125" style="1" customWidth="1"/>
    <col min="11012" max="11012" width="5.44140625" style="1" customWidth="1"/>
    <col min="11013" max="11013" width="4.6640625" style="1" customWidth="1"/>
    <col min="11014" max="11014" width="4" style="1" customWidth="1"/>
    <col min="11015" max="11016" width="4.5546875" style="1" customWidth="1"/>
    <col min="11017" max="11017" width="7.5546875" style="1" customWidth="1"/>
    <col min="11018" max="11018" width="5.5546875" style="1" customWidth="1"/>
    <col min="11019" max="11019" width="6.44140625" style="1" customWidth="1"/>
    <col min="11020" max="11020" width="5.88671875" style="1" customWidth="1"/>
    <col min="11021" max="11021" width="4.88671875" style="1" customWidth="1"/>
    <col min="11022" max="11022" width="4.5546875" style="1" customWidth="1"/>
    <col min="11023" max="11023" width="4" style="1" customWidth="1"/>
    <col min="11024" max="11025" width="4.33203125" style="1" customWidth="1"/>
    <col min="11026" max="11026" width="6.33203125" style="1" customWidth="1"/>
    <col min="11027" max="11027" width="5.109375" style="1" customWidth="1"/>
    <col min="11028" max="11028" width="5.88671875" style="1" customWidth="1"/>
    <col min="11029" max="11264" width="8.88671875" style="1"/>
    <col min="11265" max="11265" width="6.109375" style="1" customWidth="1"/>
    <col min="11266" max="11266" width="13" style="1" customWidth="1"/>
    <col min="11267" max="11267" width="5.33203125" style="1" customWidth="1"/>
    <col min="11268" max="11268" width="5.44140625" style="1" customWidth="1"/>
    <col min="11269" max="11269" width="4.6640625" style="1" customWidth="1"/>
    <col min="11270" max="11270" width="4" style="1" customWidth="1"/>
    <col min="11271" max="11272" width="4.5546875" style="1" customWidth="1"/>
    <col min="11273" max="11273" width="7.5546875" style="1" customWidth="1"/>
    <col min="11274" max="11274" width="5.5546875" style="1" customWidth="1"/>
    <col min="11275" max="11275" width="6.44140625" style="1" customWidth="1"/>
    <col min="11276" max="11276" width="5.88671875" style="1" customWidth="1"/>
    <col min="11277" max="11277" width="4.88671875" style="1" customWidth="1"/>
    <col min="11278" max="11278" width="4.5546875" style="1" customWidth="1"/>
    <col min="11279" max="11279" width="4" style="1" customWidth="1"/>
    <col min="11280" max="11281" width="4.33203125" style="1" customWidth="1"/>
    <col min="11282" max="11282" width="6.33203125" style="1" customWidth="1"/>
    <col min="11283" max="11283" width="5.109375" style="1" customWidth="1"/>
    <col min="11284" max="11284" width="5.88671875" style="1" customWidth="1"/>
    <col min="11285" max="11520" width="8.88671875" style="1"/>
    <col min="11521" max="11521" width="6.109375" style="1" customWidth="1"/>
    <col min="11522" max="11522" width="13" style="1" customWidth="1"/>
    <col min="11523" max="11523" width="5.33203125" style="1" customWidth="1"/>
    <col min="11524" max="11524" width="5.44140625" style="1" customWidth="1"/>
    <col min="11525" max="11525" width="4.6640625" style="1" customWidth="1"/>
    <col min="11526" max="11526" width="4" style="1" customWidth="1"/>
    <col min="11527" max="11528" width="4.5546875" style="1" customWidth="1"/>
    <col min="11529" max="11529" width="7.5546875" style="1" customWidth="1"/>
    <col min="11530" max="11530" width="5.5546875" style="1" customWidth="1"/>
    <col min="11531" max="11531" width="6.44140625" style="1" customWidth="1"/>
    <col min="11532" max="11532" width="5.88671875" style="1" customWidth="1"/>
    <col min="11533" max="11533" width="4.88671875" style="1" customWidth="1"/>
    <col min="11534" max="11534" width="4.5546875" style="1" customWidth="1"/>
    <col min="11535" max="11535" width="4" style="1" customWidth="1"/>
    <col min="11536" max="11537" width="4.33203125" style="1" customWidth="1"/>
    <col min="11538" max="11538" width="6.33203125" style="1" customWidth="1"/>
    <col min="11539" max="11539" width="5.109375" style="1" customWidth="1"/>
    <col min="11540" max="11540" width="5.88671875" style="1" customWidth="1"/>
    <col min="11541" max="11776" width="8.88671875" style="1"/>
    <col min="11777" max="11777" width="6.109375" style="1" customWidth="1"/>
    <col min="11778" max="11778" width="13" style="1" customWidth="1"/>
    <col min="11779" max="11779" width="5.33203125" style="1" customWidth="1"/>
    <col min="11780" max="11780" width="5.44140625" style="1" customWidth="1"/>
    <col min="11781" max="11781" width="4.6640625" style="1" customWidth="1"/>
    <col min="11782" max="11782" width="4" style="1" customWidth="1"/>
    <col min="11783" max="11784" width="4.5546875" style="1" customWidth="1"/>
    <col min="11785" max="11785" width="7.5546875" style="1" customWidth="1"/>
    <col min="11786" max="11786" width="5.5546875" style="1" customWidth="1"/>
    <col min="11787" max="11787" width="6.44140625" style="1" customWidth="1"/>
    <col min="11788" max="11788" width="5.88671875" style="1" customWidth="1"/>
    <col min="11789" max="11789" width="4.88671875" style="1" customWidth="1"/>
    <col min="11790" max="11790" width="4.5546875" style="1" customWidth="1"/>
    <col min="11791" max="11791" width="4" style="1" customWidth="1"/>
    <col min="11792" max="11793" width="4.33203125" style="1" customWidth="1"/>
    <col min="11794" max="11794" width="6.33203125" style="1" customWidth="1"/>
    <col min="11795" max="11795" width="5.109375" style="1" customWidth="1"/>
    <col min="11796" max="11796" width="5.88671875" style="1" customWidth="1"/>
    <col min="11797" max="12032" width="8.88671875" style="1"/>
    <col min="12033" max="12033" width="6.109375" style="1" customWidth="1"/>
    <col min="12034" max="12034" width="13" style="1" customWidth="1"/>
    <col min="12035" max="12035" width="5.33203125" style="1" customWidth="1"/>
    <col min="12036" max="12036" width="5.44140625" style="1" customWidth="1"/>
    <col min="12037" max="12037" width="4.6640625" style="1" customWidth="1"/>
    <col min="12038" max="12038" width="4" style="1" customWidth="1"/>
    <col min="12039" max="12040" width="4.5546875" style="1" customWidth="1"/>
    <col min="12041" max="12041" width="7.5546875" style="1" customWidth="1"/>
    <col min="12042" max="12042" width="5.5546875" style="1" customWidth="1"/>
    <col min="12043" max="12043" width="6.44140625" style="1" customWidth="1"/>
    <col min="12044" max="12044" width="5.88671875" style="1" customWidth="1"/>
    <col min="12045" max="12045" width="4.88671875" style="1" customWidth="1"/>
    <col min="12046" max="12046" width="4.5546875" style="1" customWidth="1"/>
    <col min="12047" max="12047" width="4" style="1" customWidth="1"/>
    <col min="12048" max="12049" width="4.33203125" style="1" customWidth="1"/>
    <col min="12050" max="12050" width="6.33203125" style="1" customWidth="1"/>
    <col min="12051" max="12051" width="5.109375" style="1" customWidth="1"/>
    <col min="12052" max="12052" width="5.88671875" style="1" customWidth="1"/>
    <col min="12053" max="12288" width="8.88671875" style="1"/>
    <col min="12289" max="12289" width="6.109375" style="1" customWidth="1"/>
    <col min="12290" max="12290" width="13" style="1" customWidth="1"/>
    <col min="12291" max="12291" width="5.33203125" style="1" customWidth="1"/>
    <col min="12292" max="12292" width="5.44140625" style="1" customWidth="1"/>
    <col min="12293" max="12293" width="4.6640625" style="1" customWidth="1"/>
    <col min="12294" max="12294" width="4" style="1" customWidth="1"/>
    <col min="12295" max="12296" width="4.5546875" style="1" customWidth="1"/>
    <col min="12297" max="12297" width="7.5546875" style="1" customWidth="1"/>
    <col min="12298" max="12298" width="5.5546875" style="1" customWidth="1"/>
    <col min="12299" max="12299" width="6.44140625" style="1" customWidth="1"/>
    <col min="12300" max="12300" width="5.88671875" style="1" customWidth="1"/>
    <col min="12301" max="12301" width="4.88671875" style="1" customWidth="1"/>
    <col min="12302" max="12302" width="4.5546875" style="1" customWidth="1"/>
    <col min="12303" max="12303" width="4" style="1" customWidth="1"/>
    <col min="12304" max="12305" width="4.33203125" style="1" customWidth="1"/>
    <col min="12306" max="12306" width="6.33203125" style="1" customWidth="1"/>
    <col min="12307" max="12307" width="5.109375" style="1" customWidth="1"/>
    <col min="12308" max="12308" width="5.88671875" style="1" customWidth="1"/>
    <col min="12309" max="12544" width="8.88671875" style="1"/>
    <col min="12545" max="12545" width="6.109375" style="1" customWidth="1"/>
    <col min="12546" max="12546" width="13" style="1" customWidth="1"/>
    <col min="12547" max="12547" width="5.33203125" style="1" customWidth="1"/>
    <col min="12548" max="12548" width="5.44140625" style="1" customWidth="1"/>
    <col min="12549" max="12549" width="4.6640625" style="1" customWidth="1"/>
    <col min="12550" max="12550" width="4" style="1" customWidth="1"/>
    <col min="12551" max="12552" width="4.5546875" style="1" customWidth="1"/>
    <col min="12553" max="12553" width="7.5546875" style="1" customWidth="1"/>
    <col min="12554" max="12554" width="5.5546875" style="1" customWidth="1"/>
    <col min="12555" max="12555" width="6.44140625" style="1" customWidth="1"/>
    <col min="12556" max="12556" width="5.88671875" style="1" customWidth="1"/>
    <col min="12557" max="12557" width="4.88671875" style="1" customWidth="1"/>
    <col min="12558" max="12558" width="4.5546875" style="1" customWidth="1"/>
    <col min="12559" max="12559" width="4" style="1" customWidth="1"/>
    <col min="12560" max="12561" width="4.33203125" style="1" customWidth="1"/>
    <col min="12562" max="12562" width="6.33203125" style="1" customWidth="1"/>
    <col min="12563" max="12563" width="5.109375" style="1" customWidth="1"/>
    <col min="12564" max="12564" width="5.88671875" style="1" customWidth="1"/>
    <col min="12565" max="12800" width="8.88671875" style="1"/>
    <col min="12801" max="12801" width="6.109375" style="1" customWidth="1"/>
    <col min="12802" max="12802" width="13" style="1" customWidth="1"/>
    <col min="12803" max="12803" width="5.33203125" style="1" customWidth="1"/>
    <col min="12804" max="12804" width="5.44140625" style="1" customWidth="1"/>
    <col min="12805" max="12805" width="4.6640625" style="1" customWidth="1"/>
    <col min="12806" max="12806" width="4" style="1" customWidth="1"/>
    <col min="12807" max="12808" width="4.5546875" style="1" customWidth="1"/>
    <col min="12809" max="12809" width="7.5546875" style="1" customWidth="1"/>
    <col min="12810" max="12810" width="5.5546875" style="1" customWidth="1"/>
    <col min="12811" max="12811" width="6.44140625" style="1" customWidth="1"/>
    <col min="12812" max="12812" width="5.88671875" style="1" customWidth="1"/>
    <col min="12813" max="12813" width="4.88671875" style="1" customWidth="1"/>
    <col min="12814" max="12814" width="4.5546875" style="1" customWidth="1"/>
    <col min="12815" max="12815" width="4" style="1" customWidth="1"/>
    <col min="12816" max="12817" width="4.33203125" style="1" customWidth="1"/>
    <col min="12818" max="12818" width="6.33203125" style="1" customWidth="1"/>
    <col min="12819" max="12819" width="5.109375" style="1" customWidth="1"/>
    <col min="12820" max="12820" width="5.88671875" style="1" customWidth="1"/>
    <col min="12821" max="13056" width="8.88671875" style="1"/>
    <col min="13057" max="13057" width="6.109375" style="1" customWidth="1"/>
    <col min="13058" max="13058" width="13" style="1" customWidth="1"/>
    <col min="13059" max="13059" width="5.33203125" style="1" customWidth="1"/>
    <col min="13060" max="13060" width="5.44140625" style="1" customWidth="1"/>
    <col min="13061" max="13061" width="4.6640625" style="1" customWidth="1"/>
    <col min="13062" max="13062" width="4" style="1" customWidth="1"/>
    <col min="13063" max="13064" width="4.5546875" style="1" customWidth="1"/>
    <col min="13065" max="13065" width="7.5546875" style="1" customWidth="1"/>
    <col min="13066" max="13066" width="5.5546875" style="1" customWidth="1"/>
    <col min="13067" max="13067" width="6.44140625" style="1" customWidth="1"/>
    <col min="13068" max="13068" width="5.88671875" style="1" customWidth="1"/>
    <col min="13069" max="13069" width="4.88671875" style="1" customWidth="1"/>
    <col min="13070" max="13070" width="4.5546875" style="1" customWidth="1"/>
    <col min="13071" max="13071" width="4" style="1" customWidth="1"/>
    <col min="13072" max="13073" width="4.33203125" style="1" customWidth="1"/>
    <col min="13074" max="13074" width="6.33203125" style="1" customWidth="1"/>
    <col min="13075" max="13075" width="5.109375" style="1" customWidth="1"/>
    <col min="13076" max="13076" width="5.88671875" style="1" customWidth="1"/>
    <col min="13077" max="13312" width="8.88671875" style="1"/>
    <col min="13313" max="13313" width="6.109375" style="1" customWidth="1"/>
    <col min="13314" max="13314" width="13" style="1" customWidth="1"/>
    <col min="13315" max="13315" width="5.33203125" style="1" customWidth="1"/>
    <col min="13316" max="13316" width="5.44140625" style="1" customWidth="1"/>
    <col min="13317" max="13317" width="4.6640625" style="1" customWidth="1"/>
    <col min="13318" max="13318" width="4" style="1" customWidth="1"/>
    <col min="13319" max="13320" width="4.5546875" style="1" customWidth="1"/>
    <col min="13321" max="13321" width="7.5546875" style="1" customWidth="1"/>
    <col min="13322" max="13322" width="5.5546875" style="1" customWidth="1"/>
    <col min="13323" max="13323" width="6.44140625" style="1" customWidth="1"/>
    <col min="13324" max="13324" width="5.88671875" style="1" customWidth="1"/>
    <col min="13325" max="13325" width="4.88671875" style="1" customWidth="1"/>
    <col min="13326" max="13326" width="4.5546875" style="1" customWidth="1"/>
    <col min="13327" max="13327" width="4" style="1" customWidth="1"/>
    <col min="13328" max="13329" width="4.33203125" style="1" customWidth="1"/>
    <col min="13330" max="13330" width="6.33203125" style="1" customWidth="1"/>
    <col min="13331" max="13331" width="5.109375" style="1" customWidth="1"/>
    <col min="13332" max="13332" width="5.88671875" style="1" customWidth="1"/>
    <col min="13333" max="13568" width="8.88671875" style="1"/>
    <col min="13569" max="13569" width="6.109375" style="1" customWidth="1"/>
    <col min="13570" max="13570" width="13" style="1" customWidth="1"/>
    <col min="13571" max="13571" width="5.33203125" style="1" customWidth="1"/>
    <col min="13572" max="13572" width="5.44140625" style="1" customWidth="1"/>
    <col min="13573" max="13573" width="4.6640625" style="1" customWidth="1"/>
    <col min="13574" max="13574" width="4" style="1" customWidth="1"/>
    <col min="13575" max="13576" width="4.5546875" style="1" customWidth="1"/>
    <col min="13577" max="13577" width="7.5546875" style="1" customWidth="1"/>
    <col min="13578" max="13578" width="5.5546875" style="1" customWidth="1"/>
    <col min="13579" max="13579" width="6.44140625" style="1" customWidth="1"/>
    <col min="13580" max="13580" width="5.88671875" style="1" customWidth="1"/>
    <col min="13581" max="13581" width="4.88671875" style="1" customWidth="1"/>
    <col min="13582" max="13582" width="4.5546875" style="1" customWidth="1"/>
    <col min="13583" max="13583" width="4" style="1" customWidth="1"/>
    <col min="13584" max="13585" width="4.33203125" style="1" customWidth="1"/>
    <col min="13586" max="13586" width="6.33203125" style="1" customWidth="1"/>
    <col min="13587" max="13587" width="5.109375" style="1" customWidth="1"/>
    <col min="13588" max="13588" width="5.88671875" style="1" customWidth="1"/>
    <col min="13589" max="13824" width="8.88671875" style="1"/>
    <col min="13825" max="13825" width="6.109375" style="1" customWidth="1"/>
    <col min="13826" max="13826" width="13" style="1" customWidth="1"/>
    <col min="13827" max="13827" width="5.33203125" style="1" customWidth="1"/>
    <col min="13828" max="13828" width="5.44140625" style="1" customWidth="1"/>
    <col min="13829" max="13829" width="4.6640625" style="1" customWidth="1"/>
    <col min="13830" max="13830" width="4" style="1" customWidth="1"/>
    <col min="13831" max="13832" width="4.5546875" style="1" customWidth="1"/>
    <col min="13833" max="13833" width="7.5546875" style="1" customWidth="1"/>
    <col min="13834" max="13834" width="5.5546875" style="1" customWidth="1"/>
    <col min="13835" max="13835" width="6.44140625" style="1" customWidth="1"/>
    <col min="13836" max="13836" width="5.88671875" style="1" customWidth="1"/>
    <col min="13837" max="13837" width="4.88671875" style="1" customWidth="1"/>
    <col min="13838" max="13838" width="4.5546875" style="1" customWidth="1"/>
    <col min="13839" max="13839" width="4" style="1" customWidth="1"/>
    <col min="13840" max="13841" width="4.33203125" style="1" customWidth="1"/>
    <col min="13842" max="13842" width="6.33203125" style="1" customWidth="1"/>
    <col min="13843" max="13843" width="5.109375" style="1" customWidth="1"/>
    <col min="13844" max="13844" width="5.88671875" style="1" customWidth="1"/>
    <col min="13845" max="14080" width="8.88671875" style="1"/>
    <col min="14081" max="14081" width="6.109375" style="1" customWidth="1"/>
    <col min="14082" max="14082" width="13" style="1" customWidth="1"/>
    <col min="14083" max="14083" width="5.33203125" style="1" customWidth="1"/>
    <col min="14084" max="14084" width="5.44140625" style="1" customWidth="1"/>
    <col min="14085" max="14085" width="4.6640625" style="1" customWidth="1"/>
    <col min="14086" max="14086" width="4" style="1" customWidth="1"/>
    <col min="14087" max="14088" width="4.5546875" style="1" customWidth="1"/>
    <col min="14089" max="14089" width="7.5546875" style="1" customWidth="1"/>
    <col min="14090" max="14090" width="5.5546875" style="1" customWidth="1"/>
    <col min="14091" max="14091" width="6.44140625" style="1" customWidth="1"/>
    <col min="14092" max="14092" width="5.88671875" style="1" customWidth="1"/>
    <col min="14093" max="14093" width="4.88671875" style="1" customWidth="1"/>
    <col min="14094" max="14094" width="4.5546875" style="1" customWidth="1"/>
    <col min="14095" max="14095" width="4" style="1" customWidth="1"/>
    <col min="14096" max="14097" width="4.33203125" style="1" customWidth="1"/>
    <col min="14098" max="14098" width="6.33203125" style="1" customWidth="1"/>
    <col min="14099" max="14099" width="5.109375" style="1" customWidth="1"/>
    <col min="14100" max="14100" width="5.88671875" style="1" customWidth="1"/>
    <col min="14101" max="14336" width="8.88671875" style="1"/>
    <col min="14337" max="14337" width="6.109375" style="1" customWidth="1"/>
    <col min="14338" max="14338" width="13" style="1" customWidth="1"/>
    <col min="14339" max="14339" width="5.33203125" style="1" customWidth="1"/>
    <col min="14340" max="14340" width="5.44140625" style="1" customWidth="1"/>
    <col min="14341" max="14341" width="4.6640625" style="1" customWidth="1"/>
    <col min="14342" max="14342" width="4" style="1" customWidth="1"/>
    <col min="14343" max="14344" width="4.5546875" style="1" customWidth="1"/>
    <col min="14345" max="14345" width="7.5546875" style="1" customWidth="1"/>
    <col min="14346" max="14346" width="5.5546875" style="1" customWidth="1"/>
    <col min="14347" max="14347" width="6.44140625" style="1" customWidth="1"/>
    <col min="14348" max="14348" width="5.88671875" style="1" customWidth="1"/>
    <col min="14349" max="14349" width="4.88671875" style="1" customWidth="1"/>
    <col min="14350" max="14350" width="4.5546875" style="1" customWidth="1"/>
    <col min="14351" max="14351" width="4" style="1" customWidth="1"/>
    <col min="14352" max="14353" width="4.33203125" style="1" customWidth="1"/>
    <col min="14354" max="14354" width="6.33203125" style="1" customWidth="1"/>
    <col min="14355" max="14355" width="5.109375" style="1" customWidth="1"/>
    <col min="14356" max="14356" width="5.88671875" style="1" customWidth="1"/>
    <col min="14357" max="14592" width="8.88671875" style="1"/>
    <col min="14593" max="14593" width="6.109375" style="1" customWidth="1"/>
    <col min="14594" max="14594" width="13" style="1" customWidth="1"/>
    <col min="14595" max="14595" width="5.33203125" style="1" customWidth="1"/>
    <col min="14596" max="14596" width="5.44140625" style="1" customWidth="1"/>
    <col min="14597" max="14597" width="4.6640625" style="1" customWidth="1"/>
    <col min="14598" max="14598" width="4" style="1" customWidth="1"/>
    <col min="14599" max="14600" width="4.5546875" style="1" customWidth="1"/>
    <col min="14601" max="14601" width="7.5546875" style="1" customWidth="1"/>
    <col min="14602" max="14602" width="5.5546875" style="1" customWidth="1"/>
    <col min="14603" max="14603" width="6.44140625" style="1" customWidth="1"/>
    <col min="14604" max="14604" width="5.88671875" style="1" customWidth="1"/>
    <col min="14605" max="14605" width="4.88671875" style="1" customWidth="1"/>
    <col min="14606" max="14606" width="4.5546875" style="1" customWidth="1"/>
    <col min="14607" max="14607" width="4" style="1" customWidth="1"/>
    <col min="14608" max="14609" width="4.33203125" style="1" customWidth="1"/>
    <col min="14610" max="14610" width="6.33203125" style="1" customWidth="1"/>
    <col min="14611" max="14611" width="5.109375" style="1" customWidth="1"/>
    <col min="14612" max="14612" width="5.88671875" style="1" customWidth="1"/>
    <col min="14613" max="14848" width="8.88671875" style="1"/>
    <col min="14849" max="14849" width="6.109375" style="1" customWidth="1"/>
    <col min="14850" max="14850" width="13" style="1" customWidth="1"/>
    <col min="14851" max="14851" width="5.33203125" style="1" customWidth="1"/>
    <col min="14852" max="14852" width="5.44140625" style="1" customWidth="1"/>
    <col min="14853" max="14853" width="4.6640625" style="1" customWidth="1"/>
    <col min="14854" max="14854" width="4" style="1" customWidth="1"/>
    <col min="14855" max="14856" width="4.5546875" style="1" customWidth="1"/>
    <col min="14857" max="14857" width="7.5546875" style="1" customWidth="1"/>
    <col min="14858" max="14858" width="5.5546875" style="1" customWidth="1"/>
    <col min="14859" max="14859" width="6.44140625" style="1" customWidth="1"/>
    <col min="14860" max="14860" width="5.88671875" style="1" customWidth="1"/>
    <col min="14861" max="14861" width="4.88671875" style="1" customWidth="1"/>
    <col min="14862" max="14862" width="4.5546875" style="1" customWidth="1"/>
    <col min="14863" max="14863" width="4" style="1" customWidth="1"/>
    <col min="14864" max="14865" width="4.33203125" style="1" customWidth="1"/>
    <col min="14866" max="14866" width="6.33203125" style="1" customWidth="1"/>
    <col min="14867" max="14867" width="5.109375" style="1" customWidth="1"/>
    <col min="14868" max="14868" width="5.88671875" style="1" customWidth="1"/>
    <col min="14869" max="15104" width="8.88671875" style="1"/>
    <col min="15105" max="15105" width="6.109375" style="1" customWidth="1"/>
    <col min="15106" max="15106" width="13" style="1" customWidth="1"/>
    <col min="15107" max="15107" width="5.33203125" style="1" customWidth="1"/>
    <col min="15108" max="15108" width="5.44140625" style="1" customWidth="1"/>
    <col min="15109" max="15109" width="4.6640625" style="1" customWidth="1"/>
    <col min="15110" max="15110" width="4" style="1" customWidth="1"/>
    <col min="15111" max="15112" width="4.5546875" style="1" customWidth="1"/>
    <col min="15113" max="15113" width="7.5546875" style="1" customWidth="1"/>
    <col min="15114" max="15114" width="5.5546875" style="1" customWidth="1"/>
    <col min="15115" max="15115" width="6.44140625" style="1" customWidth="1"/>
    <col min="15116" max="15116" width="5.88671875" style="1" customWidth="1"/>
    <col min="15117" max="15117" width="4.88671875" style="1" customWidth="1"/>
    <col min="15118" max="15118" width="4.5546875" style="1" customWidth="1"/>
    <col min="15119" max="15119" width="4" style="1" customWidth="1"/>
    <col min="15120" max="15121" width="4.33203125" style="1" customWidth="1"/>
    <col min="15122" max="15122" width="6.33203125" style="1" customWidth="1"/>
    <col min="15123" max="15123" width="5.109375" style="1" customWidth="1"/>
    <col min="15124" max="15124" width="5.88671875" style="1" customWidth="1"/>
    <col min="15125" max="15360" width="8.88671875" style="1"/>
    <col min="15361" max="15361" width="6.109375" style="1" customWidth="1"/>
    <col min="15362" max="15362" width="13" style="1" customWidth="1"/>
    <col min="15363" max="15363" width="5.33203125" style="1" customWidth="1"/>
    <col min="15364" max="15364" width="5.44140625" style="1" customWidth="1"/>
    <col min="15365" max="15365" width="4.6640625" style="1" customWidth="1"/>
    <col min="15366" max="15366" width="4" style="1" customWidth="1"/>
    <col min="15367" max="15368" width="4.5546875" style="1" customWidth="1"/>
    <col min="15369" max="15369" width="7.5546875" style="1" customWidth="1"/>
    <col min="15370" max="15370" width="5.5546875" style="1" customWidth="1"/>
    <col min="15371" max="15371" width="6.44140625" style="1" customWidth="1"/>
    <col min="15372" max="15372" width="5.88671875" style="1" customWidth="1"/>
    <col min="15373" max="15373" width="4.88671875" style="1" customWidth="1"/>
    <col min="15374" max="15374" width="4.5546875" style="1" customWidth="1"/>
    <col min="15375" max="15375" width="4" style="1" customWidth="1"/>
    <col min="15376" max="15377" width="4.33203125" style="1" customWidth="1"/>
    <col min="15378" max="15378" width="6.33203125" style="1" customWidth="1"/>
    <col min="15379" max="15379" width="5.109375" style="1" customWidth="1"/>
    <col min="15380" max="15380" width="5.88671875" style="1" customWidth="1"/>
    <col min="15381" max="15616" width="8.88671875" style="1"/>
    <col min="15617" max="15617" width="6.109375" style="1" customWidth="1"/>
    <col min="15618" max="15618" width="13" style="1" customWidth="1"/>
    <col min="15619" max="15619" width="5.33203125" style="1" customWidth="1"/>
    <col min="15620" max="15620" width="5.44140625" style="1" customWidth="1"/>
    <col min="15621" max="15621" width="4.6640625" style="1" customWidth="1"/>
    <col min="15622" max="15622" width="4" style="1" customWidth="1"/>
    <col min="15623" max="15624" width="4.5546875" style="1" customWidth="1"/>
    <col min="15625" max="15625" width="7.5546875" style="1" customWidth="1"/>
    <col min="15626" max="15626" width="5.5546875" style="1" customWidth="1"/>
    <col min="15627" max="15627" width="6.44140625" style="1" customWidth="1"/>
    <col min="15628" max="15628" width="5.88671875" style="1" customWidth="1"/>
    <col min="15629" max="15629" width="4.88671875" style="1" customWidth="1"/>
    <col min="15630" max="15630" width="4.5546875" style="1" customWidth="1"/>
    <col min="15631" max="15631" width="4" style="1" customWidth="1"/>
    <col min="15632" max="15633" width="4.33203125" style="1" customWidth="1"/>
    <col min="15634" max="15634" width="6.33203125" style="1" customWidth="1"/>
    <col min="15635" max="15635" width="5.109375" style="1" customWidth="1"/>
    <col min="15636" max="15636" width="5.88671875" style="1" customWidth="1"/>
    <col min="15637" max="15872" width="8.88671875" style="1"/>
    <col min="15873" max="15873" width="6.109375" style="1" customWidth="1"/>
    <col min="15874" max="15874" width="13" style="1" customWidth="1"/>
    <col min="15875" max="15875" width="5.33203125" style="1" customWidth="1"/>
    <col min="15876" max="15876" width="5.44140625" style="1" customWidth="1"/>
    <col min="15877" max="15877" width="4.6640625" style="1" customWidth="1"/>
    <col min="15878" max="15878" width="4" style="1" customWidth="1"/>
    <col min="15879" max="15880" width="4.5546875" style="1" customWidth="1"/>
    <col min="15881" max="15881" width="7.5546875" style="1" customWidth="1"/>
    <col min="15882" max="15882" width="5.5546875" style="1" customWidth="1"/>
    <col min="15883" max="15883" width="6.44140625" style="1" customWidth="1"/>
    <col min="15884" max="15884" width="5.88671875" style="1" customWidth="1"/>
    <col min="15885" max="15885" width="4.88671875" style="1" customWidth="1"/>
    <col min="15886" max="15886" width="4.5546875" style="1" customWidth="1"/>
    <col min="15887" max="15887" width="4" style="1" customWidth="1"/>
    <col min="15888" max="15889" width="4.33203125" style="1" customWidth="1"/>
    <col min="15890" max="15890" width="6.33203125" style="1" customWidth="1"/>
    <col min="15891" max="15891" width="5.109375" style="1" customWidth="1"/>
    <col min="15892" max="15892" width="5.88671875" style="1" customWidth="1"/>
    <col min="15893" max="16128" width="8.88671875" style="1"/>
    <col min="16129" max="16129" width="6.109375" style="1" customWidth="1"/>
    <col min="16130" max="16130" width="13" style="1" customWidth="1"/>
    <col min="16131" max="16131" width="5.33203125" style="1" customWidth="1"/>
    <col min="16132" max="16132" width="5.44140625" style="1" customWidth="1"/>
    <col min="16133" max="16133" width="4.6640625" style="1" customWidth="1"/>
    <col min="16134" max="16134" width="4" style="1" customWidth="1"/>
    <col min="16135" max="16136" width="4.5546875" style="1" customWidth="1"/>
    <col min="16137" max="16137" width="7.5546875" style="1" customWidth="1"/>
    <col min="16138" max="16138" width="5.5546875" style="1" customWidth="1"/>
    <col min="16139" max="16139" width="6.44140625" style="1" customWidth="1"/>
    <col min="16140" max="16140" width="5.88671875" style="1" customWidth="1"/>
    <col min="16141" max="16141" width="4.88671875" style="1" customWidth="1"/>
    <col min="16142" max="16142" width="4.5546875" style="1" customWidth="1"/>
    <col min="16143" max="16143" width="4" style="1" customWidth="1"/>
    <col min="16144" max="16145" width="4.33203125" style="1" customWidth="1"/>
    <col min="16146" max="16146" width="6.33203125" style="1" customWidth="1"/>
    <col min="16147" max="16147" width="5.109375" style="1" customWidth="1"/>
    <col min="16148" max="16148" width="5.88671875" style="1" customWidth="1"/>
    <col min="16149" max="16384" width="8.88671875" style="1"/>
  </cols>
  <sheetData>
    <row r="1" spans="1:20" x14ac:dyDescent="0.2">
      <c r="C1" s="2" t="s">
        <v>0</v>
      </c>
      <c r="D1" s="2"/>
      <c r="E1" s="2"/>
      <c r="M1" s="1">
        <v>20</v>
      </c>
    </row>
    <row r="2" spans="1:20" x14ac:dyDescent="0.2">
      <c r="B2" s="1">
        <v>1000</v>
      </c>
      <c r="C2" s="1">
        <v>480</v>
      </c>
      <c r="D2" s="1">
        <v>1100</v>
      </c>
      <c r="E2" s="1">
        <v>100</v>
      </c>
      <c r="F2" s="1">
        <v>1</v>
      </c>
      <c r="S2" s="1">
        <f>1/S3</f>
        <v>1.3333333333333333</v>
      </c>
      <c r="T2" s="1">
        <f>S2-S2*10%</f>
        <v>1.2</v>
      </c>
    </row>
    <row r="3" spans="1:20" x14ac:dyDescent="0.2">
      <c r="B3" s="3" t="s">
        <v>1</v>
      </c>
      <c r="C3" s="3" t="s">
        <v>2</v>
      </c>
      <c r="D3" s="3" t="s">
        <v>3</v>
      </c>
      <c r="E3" s="3" t="s">
        <v>4</v>
      </c>
      <c r="K3" s="1">
        <v>75</v>
      </c>
      <c r="L3" s="4">
        <v>0.1</v>
      </c>
      <c r="P3" s="2">
        <v>13</v>
      </c>
      <c r="S3" s="1">
        <v>0.75</v>
      </c>
    </row>
    <row r="4" spans="1:20" x14ac:dyDescent="0.2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5" t="s">
        <v>20</v>
      </c>
      <c r="Q4" s="5" t="s">
        <v>21</v>
      </c>
      <c r="R4" s="5" t="s">
        <v>22</v>
      </c>
      <c r="S4" s="5" t="s">
        <v>23</v>
      </c>
    </row>
    <row r="5" spans="1:20" ht="13.2" x14ac:dyDescent="0.25">
      <c r="A5" s="6">
        <v>1</v>
      </c>
      <c r="B5" s="7" t="s">
        <v>24</v>
      </c>
      <c r="C5" s="7">
        <f>B2+C2*2+33</f>
        <v>1993</v>
      </c>
      <c r="D5" s="7">
        <f>D2+33</f>
        <v>1133</v>
      </c>
      <c r="E5" s="7">
        <v>1.6</v>
      </c>
      <c r="F5" s="7">
        <f>F$2</f>
        <v>1</v>
      </c>
      <c r="G5" s="6"/>
      <c r="H5" s="6"/>
      <c r="I5" s="6">
        <f t="shared" ref="I5:I33" si="0">C5/1000*D5/1000*E5*F5*8</f>
        <v>28.903283200000001</v>
      </c>
      <c r="J5" s="6">
        <f t="shared" ref="J5:J33" si="1">C5/1000*D5/1000*2*10.76*F5</f>
        <v>48.593644879999999</v>
      </c>
      <c r="K5" s="6">
        <f t="shared" ref="K5:K33" si="2">I5*K$3</f>
        <v>2167.7462399999999</v>
      </c>
      <c r="L5" s="6">
        <f t="shared" ref="L5:L33" si="3">K5*L$3</f>
        <v>216.77462400000002</v>
      </c>
      <c r="M5" s="8">
        <f t="shared" ref="M5:M33" si="4">I5*M$1</f>
        <v>578.06566399999997</v>
      </c>
      <c r="N5" s="8">
        <f>(B2*C2*D2)/1000000*1.25</f>
        <v>660</v>
      </c>
      <c r="O5" s="8">
        <v>0</v>
      </c>
      <c r="P5" s="8">
        <f t="shared" ref="P5:P11" si="5">J5*P$3</f>
        <v>631.71738344000005</v>
      </c>
      <c r="Q5" s="8">
        <v>0</v>
      </c>
      <c r="R5" s="8">
        <f t="shared" ref="R5:R33" si="6">K5+L5+M5+N5+O5+P5+Q5</f>
        <v>4254.3039114399999</v>
      </c>
      <c r="S5" s="8">
        <f t="shared" ref="S5:S33" si="7">R5/S$3</f>
        <v>5672.4052152533332</v>
      </c>
    </row>
    <row r="6" spans="1:20" ht="13.2" x14ac:dyDescent="0.25">
      <c r="A6" s="6">
        <f t="shared" ref="A6:A33" si="8">A5+1</f>
        <v>2</v>
      </c>
      <c r="B6" s="7" t="s">
        <v>25</v>
      </c>
      <c r="C6" s="7">
        <v>320</v>
      </c>
      <c r="D6" s="7">
        <f>B2</f>
        <v>1000</v>
      </c>
      <c r="E6" s="7">
        <v>1.6</v>
      </c>
      <c r="F6" s="7">
        <f>F$2</f>
        <v>1</v>
      </c>
      <c r="G6" s="6"/>
      <c r="H6" s="6"/>
      <c r="I6" s="6">
        <f t="shared" si="0"/>
        <v>4.0960000000000001</v>
      </c>
      <c r="J6" s="6">
        <f t="shared" si="1"/>
        <v>6.8864000000000001</v>
      </c>
      <c r="K6" s="6">
        <f t="shared" si="2"/>
        <v>307.2</v>
      </c>
      <c r="L6" s="6">
        <f t="shared" si="3"/>
        <v>30.72</v>
      </c>
      <c r="M6" s="8">
        <f t="shared" si="4"/>
        <v>81.92</v>
      </c>
      <c r="N6" s="8">
        <v>0</v>
      </c>
      <c r="O6" s="8">
        <v>0</v>
      </c>
      <c r="P6" s="8">
        <f t="shared" si="5"/>
        <v>89.523200000000003</v>
      </c>
      <c r="Q6" s="8">
        <v>0</v>
      </c>
      <c r="R6" s="8">
        <f t="shared" si="6"/>
        <v>509.36320000000001</v>
      </c>
      <c r="S6" s="8">
        <f t="shared" si="7"/>
        <v>679.15093333333334</v>
      </c>
    </row>
    <row r="7" spans="1:20" ht="13.2" x14ac:dyDescent="0.25">
      <c r="A7" s="6">
        <f>A6+1</f>
        <v>3</v>
      </c>
      <c r="B7" s="7" t="s">
        <v>26</v>
      </c>
      <c r="C7" s="7">
        <f>B2/2+50</f>
        <v>550</v>
      </c>
      <c r="D7" s="7">
        <f>D2-250</f>
        <v>850</v>
      </c>
      <c r="E7" s="7">
        <v>2</v>
      </c>
      <c r="F7" s="7">
        <f>F$2*2</f>
        <v>2</v>
      </c>
      <c r="G7" s="6"/>
      <c r="H7" s="6"/>
      <c r="I7" s="6">
        <f t="shared" si="0"/>
        <v>14.960000000000003</v>
      </c>
      <c r="J7" s="6">
        <f t="shared" si="1"/>
        <v>20.121200000000002</v>
      </c>
      <c r="K7" s="6">
        <f t="shared" si="2"/>
        <v>1122.0000000000002</v>
      </c>
      <c r="L7" s="6">
        <f t="shared" si="3"/>
        <v>112.20000000000003</v>
      </c>
      <c r="M7" s="8">
        <f t="shared" si="4"/>
        <v>299.20000000000005</v>
      </c>
      <c r="N7" s="8">
        <f>75*F7</f>
        <v>150</v>
      </c>
      <c r="O7" s="8">
        <v>0</v>
      </c>
      <c r="P7" s="8">
        <f t="shared" si="5"/>
        <v>261.57560000000001</v>
      </c>
      <c r="Q7" s="8">
        <v>0</v>
      </c>
      <c r="R7" s="8">
        <f t="shared" si="6"/>
        <v>1944.9756000000002</v>
      </c>
      <c r="S7" s="8">
        <f t="shared" si="7"/>
        <v>2593.3008000000004</v>
      </c>
      <c r="T7" s="9"/>
    </row>
    <row r="8" spans="1:20" ht="13.2" x14ac:dyDescent="0.25">
      <c r="A8" s="6">
        <f t="shared" si="8"/>
        <v>4</v>
      </c>
      <c r="B8" s="7" t="s">
        <v>27</v>
      </c>
      <c r="C8" s="7">
        <v>350</v>
      </c>
      <c r="D8" s="7">
        <v>300</v>
      </c>
      <c r="E8" s="7">
        <v>1.6</v>
      </c>
      <c r="F8" s="7">
        <f>F$2</f>
        <v>1</v>
      </c>
      <c r="G8" s="6"/>
      <c r="H8" s="6"/>
      <c r="I8" s="6">
        <f t="shared" si="0"/>
        <v>1.3440000000000001</v>
      </c>
      <c r="J8" s="6">
        <f t="shared" si="1"/>
        <v>2.2595999999999998</v>
      </c>
      <c r="K8" s="6">
        <f t="shared" si="2"/>
        <v>100.80000000000001</v>
      </c>
      <c r="L8" s="6">
        <f t="shared" si="3"/>
        <v>10.080000000000002</v>
      </c>
      <c r="M8" s="8">
        <f t="shared" si="4"/>
        <v>26.880000000000003</v>
      </c>
      <c r="N8" s="8">
        <v>0</v>
      </c>
      <c r="O8" s="8">
        <v>0</v>
      </c>
      <c r="P8" s="8">
        <f t="shared" si="5"/>
        <v>29.374799999999997</v>
      </c>
      <c r="Q8" s="8">
        <v>0</v>
      </c>
      <c r="R8" s="8">
        <f t="shared" si="6"/>
        <v>167.13480000000001</v>
      </c>
      <c r="S8" s="8">
        <f t="shared" si="7"/>
        <v>222.84640000000002</v>
      </c>
      <c r="T8" s="9">
        <f>SUM(S5:S8)</f>
        <v>9167.7033485866668</v>
      </c>
    </row>
    <row r="9" spans="1:20" ht="13.2" x14ac:dyDescent="0.25">
      <c r="A9" s="6">
        <f t="shared" si="8"/>
        <v>5</v>
      </c>
      <c r="B9" s="7" t="s">
        <v>28</v>
      </c>
      <c r="C9" s="7">
        <f>C2-46</f>
        <v>434</v>
      </c>
      <c r="D9" s="7">
        <f>B2</f>
        <v>1000</v>
      </c>
      <c r="E9" s="7">
        <v>1.6</v>
      </c>
      <c r="F9" s="7">
        <f>F$2</f>
        <v>1</v>
      </c>
      <c r="G9" s="6"/>
      <c r="H9" s="6"/>
      <c r="I9" s="6">
        <f t="shared" si="0"/>
        <v>5.5552000000000001</v>
      </c>
      <c r="J9" s="6">
        <f t="shared" si="1"/>
        <v>9.3396799999999995</v>
      </c>
      <c r="K9" s="6">
        <f t="shared" si="2"/>
        <v>416.64</v>
      </c>
      <c r="L9" s="6">
        <f t="shared" si="3"/>
        <v>41.664000000000001</v>
      </c>
      <c r="M9" s="8">
        <f t="shared" si="4"/>
        <v>111.104</v>
      </c>
      <c r="N9" s="8">
        <v>0</v>
      </c>
      <c r="O9" s="8">
        <v>0</v>
      </c>
      <c r="P9" s="8">
        <f t="shared" si="5"/>
        <v>121.41583999999999</v>
      </c>
      <c r="Q9" s="8">
        <v>0</v>
      </c>
      <c r="R9" s="8">
        <f t="shared" si="6"/>
        <v>690.82384000000002</v>
      </c>
      <c r="S9" s="8">
        <f t="shared" si="7"/>
        <v>921.0984533333334</v>
      </c>
    </row>
    <row r="10" spans="1:20" ht="13.2" x14ac:dyDescent="0.25">
      <c r="A10" s="6">
        <f t="shared" si="8"/>
        <v>6</v>
      </c>
      <c r="B10" s="10" t="s">
        <v>29</v>
      </c>
      <c r="C10" s="7">
        <v>69</v>
      </c>
      <c r="D10" s="7">
        <f>D2-150</f>
        <v>950</v>
      </c>
      <c r="E10" s="7">
        <v>1.6</v>
      </c>
      <c r="F10" s="7">
        <f>F$2*4</f>
        <v>4</v>
      </c>
      <c r="G10" s="6"/>
      <c r="H10" s="6"/>
      <c r="I10" s="6">
        <f t="shared" si="0"/>
        <v>3.3561600000000009</v>
      </c>
      <c r="J10" s="6">
        <f t="shared" si="1"/>
        <v>5.6425440000000009</v>
      </c>
      <c r="K10" s="6">
        <f t="shared" si="2"/>
        <v>251.71200000000007</v>
      </c>
      <c r="L10" s="6">
        <f t="shared" si="3"/>
        <v>25.17120000000001</v>
      </c>
      <c r="M10" s="8">
        <f t="shared" si="4"/>
        <v>67.123200000000026</v>
      </c>
      <c r="N10" s="8">
        <v>0</v>
      </c>
      <c r="O10" s="8">
        <v>0</v>
      </c>
      <c r="P10" s="8">
        <f t="shared" si="5"/>
        <v>73.353072000000012</v>
      </c>
      <c r="Q10" s="8">
        <v>0</v>
      </c>
      <c r="R10" s="8">
        <f t="shared" si="6"/>
        <v>417.3594720000001</v>
      </c>
      <c r="S10" s="8">
        <f t="shared" si="7"/>
        <v>556.47929600000009</v>
      </c>
    </row>
    <row r="11" spans="1:20" ht="13.2" x14ac:dyDescent="0.25">
      <c r="A11" s="6">
        <f t="shared" si="8"/>
        <v>7</v>
      </c>
      <c r="B11" s="10" t="s">
        <v>30</v>
      </c>
      <c r="C11" s="7">
        <v>69</v>
      </c>
      <c r="D11" s="7">
        <f>B2/2-160</f>
        <v>340</v>
      </c>
      <c r="E11" s="7">
        <v>1.6</v>
      </c>
      <c r="F11" s="7">
        <f>F$2*4</f>
        <v>4</v>
      </c>
      <c r="G11" s="6"/>
      <c r="H11" s="6"/>
      <c r="I11" s="6">
        <f t="shared" si="0"/>
        <v>1.2011520000000002</v>
      </c>
      <c r="J11" s="6">
        <f t="shared" si="1"/>
        <v>2.0194368000000003</v>
      </c>
      <c r="K11" s="6">
        <f t="shared" si="2"/>
        <v>90.086400000000012</v>
      </c>
      <c r="L11" s="6">
        <f t="shared" si="3"/>
        <v>9.0086400000000015</v>
      </c>
      <c r="M11" s="8">
        <f t="shared" si="4"/>
        <v>24.023040000000005</v>
      </c>
      <c r="N11" s="8">
        <v>0</v>
      </c>
      <c r="O11" s="8">
        <v>0</v>
      </c>
      <c r="P11" s="8">
        <f t="shared" si="5"/>
        <v>26.252678400000004</v>
      </c>
      <c r="Q11" s="8">
        <v>0</v>
      </c>
      <c r="R11" s="8">
        <f t="shared" si="6"/>
        <v>149.37075840000003</v>
      </c>
      <c r="S11" s="8">
        <f t="shared" si="7"/>
        <v>199.16101120000005</v>
      </c>
    </row>
    <row r="12" spans="1:20" ht="13.2" x14ac:dyDescent="0.25">
      <c r="A12" s="6">
        <f t="shared" si="8"/>
        <v>8</v>
      </c>
      <c r="B12" s="7" t="s">
        <v>31</v>
      </c>
      <c r="C12" s="7">
        <f>B2</f>
        <v>1000</v>
      </c>
      <c r="D12" s="7">
        <f>D2+50</f>
        <v>1150</v>
      </c>
      <c r="E12" s="7">
        <v>2</v>
      </c>
      <c r="F12" s="7">
        <f>F$2</f>
        <v>1</v>
      </c>
      <c r="G12" s="6"/>
      <c r="H12" s="6"/>
      <c r="I12" s="6">
        <f t="shared" si="0"/>
        <v>18.399999999999999</v>
      </c>
      <c r="J12" s="6">
        <f t="shared" si="1"/>
        <v>24.747999999999998</v>
      </c>
      <c r="K12" s="6">
        <f t="shared" si="2"/>
        <v>1380</v>
      </c>
      <c r="L12" s="6">
        <f t="shared" si="3"/>
        <v>138</v>
      </c>
      <c r="M12" s="8">
        <f t="shared" si="4"/>
        <v>368</v>
      </c>
      <c r="N12" s="8">
        <v>0</v>
      </c>
      <c r="O12" s="8">
        <v>0</v>
      </c>
      <c r="P12" s="8">
        <f>I12*30</f>
        <v>552</v>
      </c>
      <c r="Q12" s="8">
        <v>0</v>
      </c>
      <c r="R12" s="8">
        <f t="shared" si="6"/>
        <v>2438</v>
      </c>
      <c r="S12" s="8">
        <f t="shared" si="7"/>
        <v>3250.6666666666665</v>
      </c>
    </row>
    <row r="13" spans="1:20" ht="13.2" x14ac:dyDescent="0.25">
      <c r="A13" s="6">
        <f t="shared" si="8"/>
        <v>9</v>
      </c>
      <c r="B13" s="7" t="s">
        <v>32</v>
      </c>
      <c r="C13" s="7">
        <v>80</v>
      </c>
      <c r="D13" s="7">
        <f>C2-80</f>
        <v>400</v>
      </c>
      <c r="E13" s="7">
        <v>2</v>
      </c>
      <c r="F13" s="7">
        <f>F$2*2</f>
        <v>2</v>
      </c>
      <c r="G13" s="6"/>
      <c r="H13" s="6"/>
      <c r="I13" s="6">
        <f t="shared" si="0"/>
        <v>1.024</v>
      </c>
      <c r="J13" s="6">
        <f t="shared" si="1"/>
        <v>1.3772800000000001</v>
      </c>
      <c r="K13" s="6">
        <f t="shared" si="2"/>
        <v>76.8</v>
      </c>
      <c r="L13" s="6">
        <f t="shared" si="3"/>
        <v>7.68</v>
      </c>
      <c r="M13" s="8">
        <f t="shared" si="4"/>
        <v>20.48</v>
      </c>
      <c r="N13" s="8">
        <v>0</v>
      </c>
      <c r="O13" s="8">
        <v>0</v>
      </c>
      <c r="P13" s="8">
        <f t="shared" ref="P13:P33" si="9">J13*P$3</f>
        <v>17.904640000000001</v>
      </c>
      <c r="Q13" s="8">
        <v>0</v>
      </c>
      <c r="R13" s="8">
        <f t="shared" si="6"/>
        <v>122.86463999999999</v>
      </c>
      <c r="S13" s="8">
        <f t="shared" si="7"/>
        <v>163.81951999999998</v>
      </c>
    </row>
    <row r="14" spans="1:20" ht="13.2" x14ac:dyDescent="0.25">
      <c r="A14" s="6">
        <f t="shared" si="8"/>
        <v>10</v>
      </c>
      <c r="B14" s="7" t="s">
        <v>33</v>
      </c>
      <c r="C14" s="7">
        <f>B2-200</f>
        <v>800</v>
      </c>
      <c r="D14" s="7">
        <f>C2-100</f>
        <v>380</v>
      </c>
      <c r="E14" s="7">
        <v>2</v>
      </c>
      <c r="F14" s="7">
        <f>F$2*1</f>
        <v>1</v>
      </c>
      <c r="G14" s="6"/>
      <c r="H14" s="6"/>
      <c r="I14" s="6">
        <f t="shared" si="0"/>
        <v>4.8639999999999999</v>
      </c>
      <c r="J14" s="6">
        <f t="shared" si="1"/>
        <v>6.5420799999999995</v>
      </c>
      <c r="K14" s="6">
        <f t="shared" si="2"/>
        <v>364.8</v>
      </c>
      <c r="L14" s="6">
        <f t="shared" si="3"/>
        <v>36.480000000000004</v>
      </c>
      <c r="M14" s="8">
        <f t="shared" si="4"/>
        <v>97.28</v>
      </c>
      <c r="N14" s="8">
        <v>0</v>
      </c>
      <c r="O14" s="8">
        <v>0</v>
      </c>
      <c r="P14" s="8">
        <f t="shared" si="9"/>
        <v>85.047039999999996</v>
      </c>
      <c r="Q14" s="8">
        <v>0</v>
      </c>
      <c r="R14" s="8">
        <f t="shared" si="6"/>
        <v>583.6070400000001</v>
      </c>
      <c r="S14" s="8">
        <f t="shared" si="7"/>
        <v>778.14272000000017</v>
      </c>
    </row>
    <row r="15" spans="1:20" ht="13.2" x14ac:dyDescent="0.25">
      <c r="A15" s="6">
        <f t="shared" si="8"/>
        <v>11</v>
      </c>
      <c r="B15" s="7" t="s">
        <v>34</v>
      </c>
      <c r="C15" s="7">
        <f>E2+80</f>
        <v>180</v>
      </c>
      <c r="D15" s="7">
        <f>C2+120*2-80</f>
        <v>640</v>
      </c>
      <c r="E15" s="7">
        <v>3</v>
      </c>
      <c r="F15" s="7">
        <v>2</v>
      </c>
      <c r="G15" s="6"/>
      <c r="H15" s="6"/>
      <c r="I15" s="6">
        <f t="shared" si="0"/>
        <v>5.5295999999999994</v>
      </c>
      <c r="J15" s="6">
        <f t="shared" si="1"/>
        <v>4.9582079999999991</v>
      </c>
      <c r="K15" s="6">
        <f t="shared" si="2"/>
        <v>414.71999999999997</v>
      </c>
      <c r="L15" s="6">
        <f t="shared" si="3"/>
        <v>41.472000000000001</v>
      </c>
      <c r="M15" s="8">
        <f t="shared" si="4"/>
        <v>110.59199999999998</v>
      </c>
      <c r="N15" s="8">
        <f>50*F15</f>
        <v>100</v>
      </c>
      <c r="O15" s="8">
        <v>0</v>
      </c>
      <c r="P15" s="8">
        <f t="shared" si="9"/>
        <v>64.456703999999988</v>
      </c>
      <c r="Q15" s="8">
        <v>0</v>
      </c>
      <c r="R15" s="8">
        <f t="shared" si="6"/>
        <v>731.24070399999982</v>
      </c>
      <c r="S15" s="8">
        <f t="shared" si="7"/>
        <v>974.98760533333314</v>
      </c>
    </row>
    <row r="16" spans="1:20" ht="13.2" x14ac:dyDescent="0.25">
      <c r="A16" s="6">
        <f t="shared" si="8"/>
        <v>12</v>
      </c>
      <c r="B16" s="7" t="s">
        <v>35</v>
      </c>
      <c r="C16" s="7">
        <f>E2+44</f>
        <v>144</v>
      </c>
      <c r="D16" s="7">
        <f>B2-121*2</f>
        <v>758</v>
      </c>
      <c r="E16" s="7">
        <v>2</v>
      </c>
      <c r="F16" s="7">
        <f>F15</f>
        <v>2</v>
      </c>
      <c r="G16" s="6"/>
      <c r="H16" s="6"/>
      <c r="I16" s="6">
        <f t="shared" si="0"/>
        <v>3.4928639999999995</v>
      </c>
      <c r="J16" s="6">
        <f t="shared" si="1"/>
        <v>4.6979020799999995</v>
      </c>
      <c r="K16" s="6">
        <f t="shared" si="2"/>
        <v>261.96479999999997</v>
      </c>
      <c r="L16" s="6">
        <f t="shared" si="3"/>
        <v>26.196479999999998</v>
      </c>
      <c r="M16" s="8">
        <f t="shared" si="4"/>
        <v>69.857279999999989</v>
      </c>
      <c r="N16" s="8">
        <v>0</v>
      </c>
      <c r="O16" s="8">
        <v>0</v>
      </c>
      <c r="P16" s="8">
        <f t="shared" si="9"/>
        <v>61.072727039999997</v>
      </c>
      <c r="Q16" s="8">
        <v>0</v>
      </c>
      <c r="R16" s="8">
        <f t="shared" si="6"/>
        <v>419.09128704</v>
      </c>
      <c r="S16" s="8">
        <f t="shared" si="7"/>
        <v>558.78838271999996</v>
      </c>
      <c r="T16" s="9"/>
    </row>
    <row r="17" spans="1:20" ht="13.2" x14ac:dyDescent="0.25">
      <c r="A17" s="6">
        <f t="shared" si="8"/>
        <v>13</v>
      </c>
      <c r="B17" s="7" t="s">
        <v>36</v>
      </c>
      <c r="C17" s="7">
        <v>85</v>
      </c>
      <c r="D17" s="7">
        <v>85</v>
      </c>
      <c r="E17" s="7">
        <v>3</v>
      </c>
      <c r="F17" s="7">
        <f>F16*2</f>
        <v>4</v>
      </c>
      <c r="G17" s="6"/>
      <c r="H17" s="6"/>
      <c r="I17" s="6">
        <f t="shared" si="0"/>
        <v>0.69359999999999999</v>
      </c>
      <c r="J17" s="6">
        <f t="shared" si="1"/>
        <v>0.62192800000000004</v>
      </c>
      <c r="K17" s="6">
        <f t="shared" si="2"/>
        <v>52.019999999999996</v>
      </c>
      <c r="L17" s="6">
        <f t="shared" si="3"/>
        <v>5.202</v>
      </c>
      <c r="M17" s="8">
        <f t="shared" si="4"/>
        <v>13.872</v>
      </c>
      <c r="N17" s="8">
        <v>0</v>
      </c>
      <c r="O17" s="8">
        <v>0</v>
      </c>
      <c r="P17" s="8">
        <f t="shared" si="9"/>
        <v>8.0850640000000009</v>
      </c>
      <c r="Q17" s="8">
        <v>0</v>
      </c>
      <c r="R17" s="8">
        <f t="shared" si="6"/>
        <v>79.179063999999997</v>
      </c>
      <c r="S17" s="8">
        <f t="shared" si="7"/>
        <v>105.57208533333333</v>
      </c>
      <c r="T17" s="9"/>
    </row>
    <row r="18" spans="1:20" ht="13.2" x14ac:dyDescent="0.25">
      <c r="A18" s="6">
        <f t="shared" si="8"/>
        <v>14</v>
      </c>
      <c r="B18" s="7" t="s">
        <v>37</v>
      </c>
      <c r="C18" s="7">
        <v>250</v>
      </c>
      <c r="D18" s="7">
        <v>14</v>
      </c>
      <c r="E18" s="7">
        <v>5</v>
      </c>
      <c r="F18" s="7">
        <v>0</v>
      </c>
      <c r="G18" s="6"/>
      <c r="H18" s="6"/>
      <c r="I18" s="6">
        <f t="shared" si="0"/>
        <v>0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8">
        <f t="shared" si="4"/>
        <v>0</v>
      </c>
      <c r="N18" s="8">
        <v>0</v>
      </c>
      <c r="O18" s="8">
        <v>0</v>
      </c>
      <c r="P18" s="8">
        <f t="shared" si="9"/>
        <v>0</v>
      </c>
      <c r="Q18" s="8">
        <v>0</v>
      </c>
      <c r="R18" s="8">
        <f t="shared" si="6"/>
        <v>0</v>
      </c>
      <c r="S18" s="8">
        <f t="shared" si="7"/>
        <v>0</v>
      </c>
      <c r="T18" s="9"/>
    </row>
    <row r="19" spans="1:20" ht="13.2" x14ac:dyDescent="0.25">
      <c r="A19" s="6">
        <f t="shared" si="8"/>
        <v>15</v>
      </c>
      <c r="B19" s="7" t="s">
        <v>38</v>
      </c>
      <c r="C19" s="7">
        <f>B2/2</f>
        <v>500</v>
      </c>
      <c r="D19" s="7">
        <f>C2-100</f>
        <v>380</v>
      </c>
      <c r="E19" s="7">
        <v>2</v>
      </c>
      <c r="F19" s="7">
        <v>0</v>
      </c>
      <c r="G19" s="6"/>
      <c r="H19" s="6"/>
      <c r="I19" s="6">
        <f t="shared" si="0"/>
        <v>0</v>
      </c>
      <c r="J19" s="6">
        <f t="shared" si="1"/>
        <v>0</v>
      </c>
      <c r="K19" s="6">
        <f t="shared" si="2"/>
        <v>0</v>
      </c>
      <c r="L19" s="6">
        <f t="shared" si="3"/>
        <v>0</v>
      </c>
      <c r="M19" s="8">
        <f t="shared" si="4"/>
        <v>0</v>
      </c>
      <c r="N19" s="8">
        <v>0</v>
      </c>
      <c r="O19" s="8">
        <v>0</v>
      </c>
      <c r="P19" s="8">
        <f t="shared" si="9"/>
        <v>0</v>
      </c>
      <c r="Q19" s="8">
        <v>0</v>
      </c>
      <c r="R19" s="8">
        <f t="shared" si="6"/>
        <v>0</v>
      </c>
      <c r="S19" s="8">
        <f t="shared" si="7"/>
        <v>0</v>
      </c>
      <c r="T19" s="9"/>
    </row>
    <row r="20" spans="1:20" ht="13.2" x14ac:dyDescent="0.25">
      <c r="A20" s="6">
        <f t="shared" si="8"/>
        <v>16</v>
      </c>
      <c r="B20" s="7" t="s">
        <v>39</v>
      </c>
      <c r="C20" s="7">
        <f>B2+40</f>
        <v>1040</v>
      </c>
      <c r="D20" s="7">
        <f>C2+72</f>
        <v>552</v>
      </c>
      <c r="E20" s="7">
        <v>2</v>
      </c>
      <c r="F20" s="7">
        <f>F$2*1</f>
        <v>1</v>
      </c>
      <c r="G20" s="6"/>
      <c r="H20" s="6"/>
      <c r="I20" s="6">
        <f t="shared" si="0"/>
        <v>9.1852800000000006</v>
      </c>
      <c r="J20" s="6">
        <f t="shared" si="1"/>
        <v>12.3542016</v>
      </c>
      <c r="K20" s="6">
        <f t="shared" si="2"/>
        <v>688.89600000000007</v>
      </c>
      <c r="L20" s="6">
        <f t="shared" si="3"/>
        <v>68.889600000000016</v>
      </c>
      <c r="M20" s="8">
        <f t="shared" si="4"/>
        <v>183.7056</v>
      </c>
      <c r="N20" s="8">
        <f>150*F20</f>
        <v>150</v>
      </c>
      <c r="O20" s="8">
        <v>0</v>
      </c>
      <c r="P20" s="8">
        <f t="shared" si="9"/>
        <v>160.60462079999999</v>
      </c>
      <c r="Q20" s="8">
        <v>0</v>
      </c>
      <c r="R20" s="8">
        <f t="shared" si="6"/>
        <v>1252.0958208</v>
      </c>
      <c r="S20" s="8">
        <f t="shared" si="7"/>
        <v>1669.4610943999999</v>
      </c>
    </row>
    <row r="21" spans="1:20" x14ac:dyDescent="0.2">
      <c r="A21" s="6">
        <f t="shared" si="8"/>
        <v>17</v>
      </c>
      <c r="B21" s="6" t="s">
        <v>40</v>
      </c>
      <c r="C21" s="6"/>
      <c r="D21" s="6"/>
      <c r="E21" s="6"/>
      <c r="F21" s="6">
        <v>4</v>
      </c>
      <c r="G21" s="6"/>
      <c r="H21" s="6"/>
      <c r="I21" s="6">
        <f t="shared" si="0"/>
        <v>0</v>
      </c>
      <c r="J21" s="6">
        <f t="shared" si="1"/>
        <v>0</v>
      </c>
      <c r="K21" s="6">
        <f t="shared" si="2"/>
        <v>0</v>
      </c>
      <c r="L21" s="6">
        <f t="shared" si="3"/>
        <v>0</v>
      </c>
      <c r="M21" s="8">
        <f t="shared" si="4"/>
        <v>0</v>
      </c>
      <c r="N21" s="8">
        <v>0</v>
      </c>
      <c r="O21" s="8">
        <v>0</v>
      </c>
      <c r="P21" s="8">
        <f t="shared" si="9"/>
        <v>0</v>
      </c>
      <c r="Q21" s="8">
        <f>F21*65</f>
        <v>260</v>
      </c>
      <c r="R21" s="8">
        <f t="shared" si="6"/>
        <v>260</v>
      </c>
      <c r="S21" s="8">
        <f t="shared" si="7"/>
        <v>346.66666666666669</v>
      </c>
    </row>
    <row r="22" spans="1:20" x14ac:dyDescent="0.2">
      <c r="A22" s="6">
        <f t="shared" si="8"/>
        <v>18</v>
      </c>
      <c r="B22" s="6" t="s">
        <v>41</v>
      </c>
      <c r="C22" s="6"/>
      <c r="D22" s="6"/>
      <c r="E22" s="6"/>
      <c r="F22" s="6">
        <f>((C7*2/1000+D7*2/1000)*F7)+((C20*2/1000+D20*2/1000)*F20)</f>
        <v>8.7839999999999989</v>
      </c>
      <c r="G22" s="6"/>
      <c r="H22" s="6"/>
      <c r="I22" s="6">
        <f t="shared" si="0"/>
        <v>0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8">
        <f t="shared" si="4"/>
        <v>0</v>
      </c>
      <c r="N22" s="8">
        <v>0</v>
      </c>
      <c r="O22" s="8">
        <v>0</v>
      </c>
      <c r="P22" s="8">
        <f t="shared" si="9"/>
        <v>0</v>
      </c>
      <c r="Q22" s="8">
        <f>35*F22</f>
        <v>307.43999999999994</v>
      </c>
      <c r="R22" s="8">
        <f t="shared" si="6"/>
        <v>307.43999999999994</v>
      </c>
      <c r="S22" s="8">
        <f t="shared" si="7"/>
        <v>409.9199999999999</v>
      </c>
    </row>
    <row r="23" spans="1:20" x14ac:dyDescent="0.2">
      <c r="A23" s="6">
        <f t="shared" si="8"/>
        <v>19</v>
      </c>
      <c r="B23" s="6" t="s">
        <v>42</v>
      </c>
      <c r="C23" s="6"/>
      <c r="D23" s="6"/>
      <c r="E23" s="6"/>
      <c r="F23" s="6">
        <f>+F20*2+F7*3</f>
        <v>8</v>
      </c>
      <c r="G23" s="6"/>
      <c r="H23" s="6"/>
      <c r="I23" s="6">
        <f t="shared" si="0"/>
        <v>0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8">
        <f t="shared" si="4"/>
        <v>0</v>
      </c>
      <c r="N23" s="8">
        <v>0</v>
      </c>
      <c r="O23" s="8">
        <v>0</v>
      </c>
      <c r="P23" s="8">
        <f t="shared" si="9"/>
        <v>0</v>
      </c>
      <c r="Q23" s="8">
        <f>60*F23</f>
        <v>480</v>
      </c>
      <c r="R23" s="8">
        <f t="shared" si="6"/>
        <v>480</v>
      </c>
      <c r="S23" s="8">
        <f t="shared" si="7"/>
        <v>640</v>
      </c>
    </row>
    <row r="24" spans="1:20" x14ac:dyDescent="0.2">
      <c r="A24" s="6">
        <f t="shared" si="8"/>
        <v>20</v>
      </c>
      <c r="B24" s="6" t="s">
        <v>43</v>
      </c>
      <c r="C24" s="6">
        <f>B2/2</f>
        <v>500</v>
      </c>
      <c r="D24" s="6">
        <v>400</v>
      </c>
      <c r="E24" s="6">
        <v>1.6</v>
      </c>
      <c r="F24" s="6">
        <v>0</v>
      </c>
      <c r="G24" s="6"/>
      <c r="H24" s="6"/>
      <c r="I24" s="6">
        <f t="shared" si="0"/>
        <v>0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8">
        <f t="shared" si="4"/>
        <v>0</v>
      </c>
      <c r="N24" s="8">
        <v>0</v>
      </c>
      <c r="O24" s="8">
        <v>0</v>
      </c>
      <c r="P24" s="8">
        <f t="shared" si="9"/>
        <v>0</v>
      </c>
      <c r="Q24" s="8">
        <v>0</v>
      </c>
      <c r="R24" s="8">
        <f t="shared" si="6"/>
        <v>0</v>
      </c>
      <c r="S24" s="8">
        <f t="shared" si="7"/>
        <v>0</v>
      </c>
    </row>
    <row r="25" spans="1:20" x14ac:dyDescent="0.2">
      <c r="A25" s="6">
        <f t="shared" si="8"/>
        <v>21</v>
      </c>
      <c r="B25" s="6" t="s">
        <v>44</v>
      </c>
      <c r="C25" s="6"/>
      <c r="D25" s="6"/>
      <c r="E25" s="6"/>
      <c r="F25" s="6">
        <v>2</v>
      </c>
      <c r="G25" s="6"/>
      <c r="H25" s="6"/>
      <c r="I25" s="6">
        <f t="shared" si="0"/>
        <v>0</v>
      </c>
      <c r="J25" s="6">
        <f t="shared" si="1"/>
        <v>0</v>
      </c>
      <c r="K25" s="6">
        <f t="shared" si="2"/>
        <v>0</v>
      </c>
      <c r="L25" s="6">
        <f t="shared" si="3"/>
        <v>0</v>
      </c>
      <c r="M25" s="8">
        <f t="shared" si="4"/>
        <v>0</v>
      </c>
      <c r="N25" s="8"/>
      <c r="O25" s="8">
        <v>0</v>
      </c>
      <c r="P25" s="8">
        <f t="shared" si="9"/>
        <v>0</v>
      </c>
      <c r="Q25" s="8">
        <f>F25*300</f>
        <v>600</v>
      </c>
      <c r="R25" s="8">
        <f t="shared" si="6"/>
        <v>600</v>
      </c>
      <c r="S25" s="8">
        <f t="shared" si="7"/>
        <v>800</v>
      </c>
    </row>
    <row r="26" spans="1:20" x14ac:dyDescent="0.2">
      <c r="A26" s="6">
        <f t="shared" si="8"/>
        <v>22</v>
      </c>
      <c r="B26" s="6" t="s">
        <v>45</v>
      </c>
      <c r="C26" s="6">
        <v>300</v>
      </c>
      <c r="D26" s="6">
        <v>400</v>
      </c>
      <c r="E26" s="6">
        <v>2</v>
      </c>
      <c r="F26" s="6">
        <v>0</v>
      </c>
      <c r="G26" s="6"/>
      <c r="H26" s="6"/>
      <c r="I26" s="6">
        <f t="shared" si="0"/>
        <v>0</v>
      </c>
      <c r="J26" s="6">
        <f t="shared" si="1"/>
        <v>0</v>
      </c>
      <c r="K26" s="6">
        <f t="shared" si="2"/>
        <v>0</v>
      </c>
      <c r="L26" s="6">
        <f t="shared" si="3"/>
        <v>0</v>
      </c>
      <c r="M26" s="8">
        <f t="shared" si="4"/>
        <v>0</v>
      </c>
      <c r="N26" s="8">
        <v>0</v>
      </c>
      <c r="O26" s="8">
        <v>0</v>
      </c>
      <c r="P26" s="8">
        <f t="shared" si="9"/>
        <v>0</v>
      </c>
      <c r="Q26" s="8">
        <v>0</v>
      </c>
      <c r="R26" s="8">
        <f t="shared" si="6"/>
        <v>0</v>
      </c>
      <c r="S26" s="8">
        <f t="shared" si="7"/>
        <v>0</v>
      </c>
    </row>
    <row r="27" spans="1:20" x14ac:dyDescent="0.2">
      <c r="A27" s="6">
        <f t="shared" si="8"/>
        <v>23</v>
      </c>
      <c r="B27" s="6" t="s">
        <v>46</v>
      </c>
      <c r="C27" s="6"/>
      <c r="D27" s="6"/>
      <c r="E27" s="6"/>
      <c r="F27" s="6">
        <v>0</v>
      </c>
      <c r="G27" s="6"/>
      <c r="H27" s="6"/>
      <c r="I27" s="6"/>
      <c r="J27" s="6"/>
      <c r="K27" s="6"/>
      <c r="L27" s="6"/>
      <c r="M27" s="8"/>
      <c r="N27" s="8"/>
      <c r="O27" s="8"/>
      <c r="P27" s="8"/>
      <c r="Q27" s="8">
        <f>F27*120</f>
        <v>0</v>
      </c>
      <c r="R27" s="8">
        <f>K27+L27+M27+N27+O27+P27+Q27</f>
        <v>0</v>
      </c>
      <c r="S27" s="8">
        <f>R27/S$3</f>
        <v>0</v>
      </c>
    </row>
    <row r="28" spans="1:20" x14ac:dyDescent="0.2">
      <c r="A28" s="6">
        <f t="shared" si="8"/>
        <v>24</v>
      </c>
      <c r="B28" s="6" t="s">
        <v>47</v>
      </c>
      <c r="C28" s="6"/>
      <c r="D28" s="6"/>
      <c r="E28" s="6"/>
      <c r="F28" s="6">
        <v>0</v>
      </c>
      <c r="G28" s="6"/>
      <c r="H28" s="6"/>
      <c r="I28" s="6"/>
      <c r="J28" s="6"/>
      <c r="K28" s="6"/>
      <c r="L28" s="6"/>
      <c r="M28" s="8"/>
      <c r="N28" s="8"/>
      <c r="O28" s="8"/>
      <c r="P28" s="8"/>
      <c r="Q28" s="8">
        <f>F28*300</f>
        <v>0</v>
      </c>
      <c r="R28" s="8">
        <f>K28+L28+M28+N28+O28+P28+Q28</f>
        <v>0</v>
      </c>
      <c r="S28" s="8">
        <f>R28/S$3</f>
        <v>0</v>
      </c>
    </row>
    <row r="29" spans="1:20" x14ac:dyDescent="0.2">
      <c r="A29" s="6">
        <f t="shared" si="8"/>
        <v>25</v>
      </c>
      <c r="B29" s="6"/>
      <c r="C29" s="6"/>
      <c r="D29" s="6"/>
      <c r="E29" s="6"/>
      <c r="F29" s="6"/>
      <c r="G29" s="6"/>
      <c r="H29" s="6"/>
      <c r="I29" s="6">
        <f t="shared" si="0"/>
        <v>0</v>
      </c>
      <c r="J29" s="6">
        <f t="shared" si="1"/>
        <v>0</v>
      </c>
      <c r="K29" s="6">
        <f t="shared" si="2"/>
        <v>0</v>
      </c>
      <c r="L29" s="6">
        <f t="shared" si="3"/>
        <v>0</v>
      </c>
      <c r="M29" s="8">
        <f t="shared" si="4"/>
        <v>0</v>
      </c>
      <c r="N29" s="8">
        <v>0</v>
      </c>
      <c r="O29" s="8">
        <v>0</v>
      </c>
      <c r="P29" s="8">
        <f t="shared" si="9"/>
        <v>0</v>
      </c>
      <c r="Q29" s="8">
        <v>0</v>
      </c>
      <c r="R29" s="8">
        <f>K29+L29+M29+N29+O29+P29+Q29</f>
        <v>0</v>
      </c>
      <c r="S29" s="8">
        <f>R29/S$3</f>
        <v>0</v>
      </c>
      <c r="T29" s="9">
        <f>SUM(S16:S29)</f>
        <v>4530.4082291199993</v>
      </c>
    </row>
    <row r="30" spans="1:20" x14ac:dyDescent="0.2">
      <c r="A30" s="6">
        <f t="shared" si="8"/>
        <v>26</v>
      </c>
      <c r="B30" s="6" t="s">
        <v>48</v>
      </c>
      <c r="C30" s="6"/>
      <c r="D30" s="6"/>
      <c r="E30" s="6"/>
      <c r="F30" s="6"/>
      <c r="G30" s="6"/>
      <c r="H30" s="6"/>
      <c r="I30" s="6">
        <f t="shared" si="0"/>
        <v>0</v>
      </c>
      <c r="J30" s="6">
        <f t="shared" si="1"/>
        <v>0</v>
      </c>
      <c r="K30" s="6">
        <f t="shared" si="2"/>
        <v>0</v>
      </c>
      <c r="L30" s="6">
        <f t="shared" si="3"/>
        <v>0</v>
      </c>
      <c r="M30" s="8">
        <f t="shared" si="4"/>
        <v>0</v>
      </c>
      <c r="N30" s="8">
        <v>0</v>
      </c>
      <c r="O30" s="8">
        <v>0</v>
      </c>
      <c r="P30" s="8">
        <f t="shared" si="9"/>
        <v>0</v>
      </c>
      <c r="Q30" s="8">
        <v>350</v>
      </c>
      <c r="R30" s="8">
        <f t="shared" si="6"/>
        <v>350</v>
      </c>
      <c r="S30" s="8">
        <f t="shared" si="7"/>
        <v>466.66666666666669</v>
      </c>
    </row>
    <row r="31" spans="1:20" x14ac:dyDescent="0.2">
      <c r="A31" s="6">
        <f t="shared" si="8"/>
        <v>27</v>
      </c>
      <c r="B31" s="6" t="s">
        <v>49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f t="shared" si="0"/>
        <v>0</v>
      </c>
      <c r="J31" s="6">
        <f t="shared" si="1"/>
        <v>0</v>
      </c>
      <c r="K31" s="6">
        <f t="shared" si="2"/>
        <v>0</v>
      </c>
      <c r="L31" s="6">
        <f t="shared" si="3"/>
        <v>0</v>
      </c>
      <c r="M31" s="8">
        <f t="shared" si="4"/>
        <v>0</v>
      </c>
      <c r="N31" s="8">
        <v>0</v>
      </c>
      <c r="O31" s="8">
        <v>0</v>
      </c>
      <c r="P31" s="8">
        <f t="shared" si="9"/>
        <v>0</v>
      </c>
      <c r="Q31" s="8">
        <v>150</v>
      </c>
      <c r="R31" s="8">
        <f t="shared" si="6"/>
        <v>150</v>
      </c>
      <c r="S31" s="8">
        <f t="shared" si="7"/>
        <v>200</v>
      </c>
    </row>
    <row r="32" spans="1:20" x14ac:dyDescent="0.2">
      <c r="A32" s="6">
        <f t="shared" si="8"/>
        <v>28</v>
      </c>
      <c r="B32" s="6" t="s">
        <v>50</v>
      </c>
      <c r="C32" s="6"/>
      <c r="D32" s="6"/>
      <c r="E32" s="6"/>
      <c r="F32" s="6"/>
      <c r="G32" s="6"/>
      <c r="H32" s="6"/>
      <c r="I32" s="6">
        <f t="shared" si="0"/>
        <v>0</v>
      </c>
      <c r="J32" s="6">
        <f t="shared" si="1"/>
        <v>0</v>
      </c>
      <c r="K32" s="6">
        <f t="shared" si="2"/>
        <v>0</v>
      </c>
      <c r="L32" s="6">
        <f t="shared" si="3"/>
        <v>0</v>
      </c>
      <c r="M32" s="8">
        <f t="shared" si="4"/>
        <v>0</v>
      </c>
      <c r="N32" s="8">
        <v>0</v>
      </c>
      <c r="O32" s="8">
        <v>0</v>
      </c>
      <c r="P32" s="8">
        <f t="shared" si="9"/>
        <v>0</v>
      </c>
      <c r="Q32" s="8">
        <v>200</v>
      </c>
      <c r="R32" s="8">
        <f t="shared" si="6"/>
        <v>200</v>
      </c>
      <c r="S32" s="8">
        <f t="shared" si="7"/>
        <v>266.66666666666669</v>
      </c>
    </row>
    <row r="33" spans="1:23" x14ac:dyDescent="0.2">
      <c r="A33" s="6">
        <f t="shared" si="8"/>
        <v>29</v>
      </c>
      <c r="B33" s="6" t="s">
        <v>51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f t="shared" si="0"/>
        <v>0</v>
      </c>
      <c r="J33" s="6">
        <f t="shared" si="1"/>
        <v>0</v>
      </c>
      <c r="K33" s="6">
        <f t="shared" si="2"/>
        <v>0</v>
      </c>
      <c r="L33" s="6">
        <f t="shared" si="3"/>
        <v>0</v>
      </c>
      <c r="M33" s="8">
        <f t="shared" si="4"/>
        <v>0</v>
      </c>
      <c r="N33" s="8">
        <v>0</v>
      </c>
      <c r="O33" s="8">
        <v>0</v>
      </c>
      <c r="P33" s="8">
        <f t="shared" si="9"/>
        <v>0</v>
      </c>
      <c r="Q33" s="8">
        <v>150</v>
      </c>
      <c r="R33" s="8">
        <f t="shared" si="6"/>
        <v>150</v>
      </c>
      <c r="S33" s="8">
        <f t="shared" si="7"/>
        <v>200</v>
      </c>
      <c r="T33" s="9">
        <f>SUM(S30:S33)</f>
        <v>1133.3333333333335</v>
      </c>
    </row>
    <row r="34" spans="1:23" x14ac:dyDescent="0.2">
      <c r="F34" s="9">
        <f t="shared" ref="F34:R34" si="10">SUM(F5:F33)</f>
        <v>49.783999999999999</v>
      </c>
      <c r="G34" s="9">
        <f t="shared" si="10"/>
        <v>0</v>
      </c>
      <c r="H34" s="9">
        <f t="shared" si="10"/>
        <v>0</v>
      </c>
      <c r="I34" s="9">
        <f t="shared" si="10"/>
        <v>102.60513920000001</v>
      </c>
      <c r="J34" s="9">
        <f t="shared" si="10"/>
        <v>150.16210536</v>
      </c>
      <c r="K34" s="9">
        <f t="shared" si="10"/>
        <v>7695.3854400000018</v>
      </c>
      <c r="L34" s="9">
        <f t="shared" si="10"/>
        <v>769.53854399999989</v>
      </c>
      <c r="M34" s="9">
        <f t="shared" si="10"/>
        <v>2052.1027839999997</v>
      </c>
      <c r="N34" s="9">
        <f t="shared" si="10"/>
        <v>1060</v>
      </c>
      <c r="O34" s="9">
        <f t="shared" si="10"/>
        <v>0</v>
      </c>
      <c r="P34" s="9">
        <f t="shared" si="10"/>
        <v>2182.3833696799998</v>
      </c>
      <c r="Q34" s="9">
        <f t="shared" si="10"/>
        <v>2497.44</v>
      </c>
      <c r="R34" s="9">
        <f t="shared" si="10"/>
        <v>16256.850137680001</v>
      </c>
      <c r="S34" s="9">
        <f>SUM(S5:S33)</f>
        <v>21675.800183573334</v>
      </c>
    </row>
    <row r="35" spans="1:23" x14ac:dyDescent="0.2">
      <c r="L35" s="9"/>
      <c r="R35" s="11"/>
      <c r="S35" s="9"/>
    </row>
    <row r="36" spans="1:23" x14ac:dyDescent="0.2">
      <c r="K36" s="9"/>
      <c r="S36" s="9"/>
    </row>
    <row r="37" spans="1:23" ht="13.2" x14ac:dyDescent="0.25">
      <c r="B37" s="12"/>
      <c r="C37"/>
      <c r="D37" s="12"/>
      <c r="E37"/>
      <c r="F37"/>
      <c r="M37" s="9"/>
      <c r="N37" s="9"/>
      <c r="O37" s="9"/>
      <c r="P37" s="9"/>
      <c r="Q37" s="9"/>
      <c r="R37" s="9"/>
      <c r="S37" s="9"/>
    </row>
    <row r="38" spans="1:23" ht="13.2" x14ac:dyDescent="0.25">
      <c r="B38" s="12"/>
      <c r="C38"/>
      <c r="D38" s="12"/>
      <c r="E38"/>
      <c r="F38"/>
      <c r="M38" s="9"/>
      <c r="N38" s="9"/>
      <c r="O38" s="9"/>
      <c r="P38" s="9"/>
      <c r="Q38" s="9"/>
      <c r="R38" s="9"/>
      <c r="S38" s="9"/>
    </row>
    <row r="39" spans="1:23" ht="13.2" x14ac:dyDescent="0.25">
      <c r="B39" s="12"/>
      <c r="C39"/>
      <c r="D39" s="12"/>
      <c r="E39"/>
      <c r="F39"/>
      <c r="M39" s="9"/>
      <c r="N39" s="9"/>
      <c r="O39" s="9"/>
      <c r="P39" s="9"/>
      <c r="Q39" s="9"/>
      <c r="R39" s="9"/>
      <c r="S39" s="9"/>
    </row>
    <row r="40" spans="1:23" x14ac:dyDescent="0.2">
      <c r="S40" s="9"/>
      <c r="T40" s="9"/>
      <c r="V40" s="2"/>
    </row>
    <row r="41" spans="1:23" ht="13.2" x14ac:dyDescent="0.25">
      <c r="B41" s="13" t="s">
        <v>52</v>
      </c>
      <c r="C41" s="13">
        <f>B2</f>
        <v>1000</v>
      </c>
      <c r="D41" s="13">
        <f>C2</f>
        <v>480</v>
      </c>
      <c r="E41" s="13">
        <f>D2</f>
        <v>1100</v>
      </c>
      <c r="F41" s="13">
        <f>E2</f>
        <v>100</v>
      </c>
      <c r="G41" s="14"/>
      <c r="H41" s="14"/>
    </row>
    <row r="42" spans="1:23" ht="13.2" x14ac:dyDescent="0.25">
      <c r="B42" s="13"/>
      <c r="C42" s="15" t="s">
        <v>1</v>
      </c>
      <c r="D42" s="15" t="s">
        <v>2</v>
      </c>
      <c r="E42" s="15" t="s">
        <v>3</v>
      </c>
      <c r="F42" s="15" t="s">
        <v>4</v>
      </c>
      <c r="G42" s="14"/>
      <c r="H42" s="14"/>
      <c r="V42" s="16"/>
      <c r="W42" s="17"/>
    </row>
    <row r="43" spans="1:23" ht="13.2" x14ac:dyDescent="0.25">
      <c r="B43" s="13"/>
      <c r="C43" s="13"/>
      <c r="D43" s="13"/>
      <c r="E43" s="13"/>
      <c r="F43" s="14"/>
      <c r="G43" s="18"/>
      <c r="H43" s="14"/>
      <c r="U43" s="9"/>
      <c r="V43" s="19"/>
      <c r="W43" s="16"/>
    </row>
    <row r="44" spans="1:23" ht="13.2" x14ac:dyDescent="0.25">
      <c r="B44" s="13" t="s">
        <v>53</v>
      </c>
      <c r="C44" s="20">
        <f>I34</f>
        <v>102.60513920000001</v>
      </c>
      <c r="D44" s="13" t="s">
        <v>54</v>
      </c>
      <c r="E44" s="13"/>
      <c r="F44" s="14"/>
      <c r="G44" s="14"/>
      <c r="H44" s="14"/>
    </row>
    <row r="45" spans="1:23" ht="13.2" x14ac:dyDescent="0.25">
      <c r="B45" s="13"/>
      <c r="C45" s="13"/>
      <c r="D45" s="13"/>
      <c r="E45" s="13"/>
      <c r="F45" s="21"/>
      <c r="G45" s="14"/>
      <c r="H45" s="14"/>
    </row>
    <row r="46" spans="1:23" ht="13.2" x14ac:dyDescent="0.25">
      <c r="B46" s="13" t="s">
        <v>55</v>
      </c>
      <c r="C46" s="13" t="s">
        <v>56</v>
      </c>
      <c r="D46" s="13" t="s">
        <v>57</v>
      </c>
      <c r="E46" s="13" t="s">
        <v>58</v>
      </c>
      <c r="F46" s="21"/>
      <c r="G46" s="14"/>
      <c r="H46" s="14"/>
      <c r="V46" s="2"/>
      <c r="W46" s="2"/>
    </row>
    <row r="47" spans="1:23" ht="13.2" x14ac:dyDescent="0.25">
      <c r="B47" s="13" t="s">
        <v>59</v>
      </c>
      <c r="C47" s="13">
        <f>K3</f>
        <v>75</v>
      </c>
      <c r="D47" s="13">
        <f>C44</f>
        <v>102.60513920000001</v>
      </c>
      <c r="E47" s="13">
        <f t="shared" ref="E47:E56" si="11">D47*C47</f>
        <v>7695.3854400000009</v>
      </c>
      <c r="F47" s="22"/>
      <c r="G47" s="14"/>
      <c r="H47" s="14"/>
      <c r="W47" s="23"/>
    </row>
    <row r="48" spans="1:23" ht="13.2" x14ac:dyDescent="0.25">
      <c r="B48" s="13" t="s">
        <v>60</v>
      </c>
      <c r="C48" s="13">
        <f>P34/I34</f>
        <v>21.26972768319191</v>
      </c>
      <c r="D48" s="13">
        <f>C44</f>
        <v>102.60513920000001</v>
      </c>
      <c r="E48" s="13">
        <f t="shared" si="11"/>
        <v>2182.3833696799998</v>
      </c>
      <c r="F48" s="21"/>
      <c r="G48" s="14"/>
      <c r="H48" s="24"/>
    </row>
    <row r="49" spans="2:8" ht="13.2" x14ac:dyDescent="0.25">
      <c r="B49" s="13" t="s">
        <v>61</v>
      </c>
      <c r="C49" s="13">
        <v>60</v>
      </c>
      <c r="D49" s="13">
        <f>+F23</f>
        <v>8</v>
      </c>
      <c r="E49" s="13">
        <f t="shared" si="11"/>
        <v>480</v>
      </c>
      <c r="F49" s="21"/>
      <c r="G49" s="14"/>
      <c r="H49" s="14"/>
    </row>
    <row r="50" spans="2:8" ht="13.2" x14ac:dyDescent="0.25">
      <c r="B50" s="13" t="s">
        <v>62</v>
      </c>
      <c r="C50" s="25">
        <v>55</v>
      </c>
      <c r="D50" s="25">
        <f>F21</f>
        <v>4</v>
      </c>
      <c r="E50" s="13">
        <f t="shared" si="11"/>
        <v>220</v>
      </c>
      <c r="F50" s="21"/>
      <c r="G50" s="14"/>
      <c r="H50" s="14"/>
    </row>
    <row r="51" spans="2:8" ht="13.2" x14ac:dyDescent="0.25">
      <c r="B51" s="13" t="s">
        <v>41</v>
      </c>
      <c r="C51" s="13">
        <v>30</v>
      </c>
      <c r="D51" s="13">
        <f>F22</f>
        <v>8.7839999999999989</v>
      </c>
      <c r="E51" s="13">
        <f t="shared" si="11"/>
        <v>263.52</v>
      </c>
      <c r="F51" s="21"/>
      <c r="G51" s="14"/>
      <c r="H51" s="14"/>
    </row>
    <row r="52" spans="2:8" ht="13.2" x14ac:dyDescent="0.25">
      <c r="B52" s="13" t="s">
        <v>63</v>
      </c>
      <c r="C52" s="13">
        <v>30</v>
      </c>
      <c r="D52" s="13">
        <v>0</v>
      </c>
      <c r="E52" s="13">
        <f t="shared" si="11"/>
        <v>0</v>
      </c>
      <c r="F52" s="21"/>
      <c r="G52" s="14"/>
      <c r="H52" s="14"/>
    </row>
    <row r="53" spans="2:8" ht="13.2" x14ac:dyDescent="0.25">
      <c r="B53" s="26" t="s">
        <v>64</v>
      </c>
      <c r="C53" s="26">
        <v>30</v>
      </c>
      <c r="D53" s="26">
        <v>0</v>
      </c>
      <c r="E53" s="26">
        <f t="shared" si="11"/>
        <v>0</v>
      </c>
      <c r="F53" s="21"/>
      <c r="G53" s="14"/>
      <c r="H53" s="14"/>
    </row>
    <row r="54" spans="2:8" ht="13.2" x14ac:dyDescent="0.25">
      <c r="B54" s="26" t="s">
        <v>65</v>
      </c>
      <c r="C54" s="26">
        <v>4</v>
      </c>
      <c r="D54" s="26">
        <v>4</v>
      </c>
      <c r="E54" s="26">
        <f t="shared" si="11"/>
        <v>16</v>
      </c>
      <c r="F54" s="21"/>
      <c r="G54" s="14"/>
      <c r="H54" s="14"/>
    </row>
    <row r="55" spans="2:8" ht="13.2" x14ac:dyDescent="0.25">
      <c r="B55" s="13" t="s">
        <v>66</v>
      </c>
      <c r="C55" s="13">
        <v>350</v>
      </c>
      <c r="D55" s="13">
        <v>1</v>
      </c>
      <c r="E55" s="13">
        <f t="shared" si="11"/>
        <v>350</v>
      </c>
      <c r="F55" s="21"/>
      <c r="G55" s="14"/>
      <c r="H55" s="14"/>
    </row>
    <row r="56" spans="2:8" ht="13.2" x14ac:dyDescent="0.25">
      <c r="B56" s="13" t="s">
        <v>49</v>
      </c>
      <c r="C56" s="13">
        <v>250</v>
      </c>
      <c r="D56" s="13">
        <v>1</v>
      </c>
      <c r="E56" s="13">
        <f t="shared" si="11"/>
        <v>250</v>
      </c>
      <c r="F56" s="21"/>
      <c r="G56" s="14"/>
      <c r="H56" s="14"/>
    </row>
    <row r="57" spans="2:8" ht="13.2" x14ac:dyDescent="0.25">
      <c r="B57" s="13"/>
      <c r="C57" s="13"/>
      <c r="D57" s="13" t="s">
        <v>67</v>
      </c>
      <c r="E57" s="13">
        <f>SUM(E47:E56)</f>
        <v>11457.288809680002</v>
      </c>
      <c r="F57" s="21"/>
      <c r="G57" s="14"/>
      <c r="H57" s="14"/>
    </row>
    <row r="58" spans="2:8" ht="13.2" x14ac:dyDescent="0.25">
      <c r="B58" s="13"/>
      <c r="C58" s="27" t="s">
        <v>68</v>
      </c>
      <c r="D58" s="28">
        <v>0.2</v>
      </c>
      <c r="E58" s="13">
        <f>E57*D58</f>
        <v>2291.4577619360002</v>
      </c>
      <c r="F58" s="21"/>
      <c r="G58" s="14"/>
      <c r="H58" s="14"/>
    </row>
    <row r="59" spans="2:8" ht="13.2" x14ac:dyDescent="0.25">
      <c r="B59" s="13"/>
      <c r="C59" s="13"/>
      <c r="D59" s="13" t="s">
        <v>67</v>
      </c>
      <c r="E59" s="13">
        <f>SUM(E57:E58)</f>
        <v>13748.746571616002</v>
      </c>
      <c r="F59" s="21"/>
      <c r="G59" s="14"/>
      <c r="H59" s="14"/>
    </row>
    <row r="60" spans="2:8" ht="13.2" x14ac:dyDescent="0.25">
      <c r="B60" s="13" t="s">
        <v>69</v>
      </c>
      <c r="C60" s="13">
        <v>30</v>
      </c>
      <c r="D60" s="13">
        <f>C44</f>
        <v>102.60513920000001</v>
      </c>
      <c r="E60" s="13">
        <f>D60*C60</f>
        <v>3078.1541760000005</v>
      </c>
      <c r="F60" s="21"/>
      <c r="G60" s="14"/>
      <c r="H60" s="14"/>
    </row>
    <row r="61" spans="2:8" ht="13.2" x14ac:dyDescent="0.25">
      <c r="B61" s="13" t="s">
        <v>70</v>
      </c>
      <c r="C61" s="13">
        <v>150</v>
      </c>
      <c r="D61" s="13">
        <v>0</v>
      </c>
      <c r="E61" s="13">
        <f>D61*C61</f>
        <v>0</v>
      </c>
      <c r="F61" s="21"/>
      <c r="G61" s="14"/>
      <c r="H61" s="14"/>
    </row>
    <row r="62" spans="2:8" ht="13.2" x14ac:dyDescent="0.25">
      <c r="B62" s="13" t="s">
        <v>71</v>
      </c>
      <c r="C62" s="13" t="s">
        <v>72</v>
      </c>
      <c r="D62" s="28">
        <v>0.1</v>
      </c>
      <c r="E62" s="13">
        <f>E47*D62</f>
        <v>769.53854400000012</v>
      </c>
      <c r="F62" s="21"/>
      <c r="G62" s="14"/>
      <c r="H62" s="14"/>
    </row>
    <row r="63" spans="2:8" ht="13.2" x14ac:dyDescent="0.25">
      <c r="B63" s="13" t="s">
        <v>51</v>
      </c>
      <c r="C63" s="25">
        <f>R33</f>
        <v>150</v>
      </c>
      <c r="D63" s="13">
        <v>1</v>
      </c>
      <c r="E63" s="13">
        <f>D63*C63</f>
        <v>150</v>
      </c>
      <c r="F63" s="21"/>
      <c r="G63" s="14"/>
      <c r="H63" s="14"/>
    </row>
    <row r="64" spans="2:8" ht="13.2" x14ac:dyDescent="0.25">
      <c r="B64" s="13" t="s">
        <v>73</v>
      </c>
      <c r="C64" s="13">
        <f>Q25/F25</f>
        <v>300</v>
      </c>
      <c r="D64" s="13">
        <f>F25</f>
        <v>2</v>
      </c>
      <c r="E64" s="13">
        <f>D64*C64</f>
        <v>600</v>
      </c>
      <c r="F64" s="21"/>
      <c r="G64" s="14"/>
      <c r="H64" s="14"/>
    </row>
    <row r="65" spans="2:20" ht="13.2" x14ac:dyDescent="0.25">
      <c r="B65" s="13" t="s">
        <v>74</v>
      </c>
      <c r="C65" s="13">
        <v>100</v>
      </c>
      <c r="D65" s="13">
        <v>0</v>
      </c>
      <c r="E65" s="13">
        <f>D65*C65</f>
        <v>0</v>
      </c>
      <c r="F65" s="21"/>
      <c r="G65" s="14"/>
      <c r="H65" s="14"/>
    </row>
    <row r="66" spans="2:20" ht="13.2" x14ac:dyDescent="0.25">
      <c r="B66" s="13" t="s">
        <v>75</v>
      </c>
      <c r="C66" s="13">
        <v>-20</v>
      </c>
      <c r="D66" s="13">
        <f>C44*10%</f>
        <v>10.260513920000001</v>
      </c>
      <c r="E66" s="13">
        <f>D66*C66</f>
        <v>-205.21027840000002</v>
      </c>
      <c r="F66" s="21"/>
      <c r="G66" s="14"/>
      <c r="H66" s="14"/>
    </row>
    <row r="67" spans="2:20" ht="13.2" x14ac:dyDescent="0.25">
      <c r="B67" s="13" t="s">
        <v>67</v>
      </c>
      <c r="C67" s="13"/>
      <c r="D67" s="13"/>
      <c r="E67" s="13">
        <f>SUM(E59:E66)</f>
        <v>18141.229013216001</v>
      </c>
      <c r="F67" s="29"/>
      <c r="G67" s="14"/>
      <c r="H67" s="14"/>
    </row>
    <row r="68" spans="2:20" ht="13.2" x14ac:dyDescent="0.25">
      <c r="B68" s="13" t="s">
        <v>76</v>
      </c>
      <c r="C68" s="28">
        <v>0.03</v>
      </c>
      <c r="D68" s="13"/>
      <c r="E68" s="13">
        <f>E67*C68</f>
        <v>544.23687039648007</v>
      </c>
      <c r="F68" s="21"/>
      <c r="G68" s="14"/>
      <c r="H68" s="14"/>
      <c r="T68" s="9"/>
    </row>
    <row r="69" spans="2:20" ht="13.2" x14ac:dyDescent="0.25">
      <c r="B69" s="13" t="s">
        <v>77</v>
      </c>
      <c r="C69" s="13"/>
      <c r="D69" s="13"/>
      <c r="E69" s="13">
        <f>SUM(E67:E68)</f>
        <v>18685.46588361248</v>
      </c>
      <c r="F69" s="21"/>
      <c r="G69" s="14"/>
      <c r="H69" s="14"/>
      <c r="T69" s="9"/>
    </row>
    <row r="70" spans="2:20" ht="13.2" x14ac:dyDescent="0.25">
      <c r="B70" s="13"/>
      <c r="C70" s="13" t="s">
        <v>78</v>
      </c>
      <c r="D70" s="13"/>
      <c r="E70" s="25">
        <f>E69</f>
        <v>18685.46588361248</v>
      </c>
      <c r="F70" s="21"/>
      <c r="G70" s="30">
        <f>S34</f>
        <v>21675.800183573334</v>
      </c>
      <c r="H70" s="14"/>
      <c r="T70" s="9"/>
    </row>
    <row r="71" spans="2:20" ht="13.2" x14ac:dyDescent="0.25">
      <c r="B71" s="14"/>
      <c r="C71" s="14"/>
      <c r="D71" s="14"/>
      <c r="E71" s="14"/>
      <c r="F71" s="18">
        <v>0.15</v>
      </c>
      <c r="G71" s="14">
        <f>G70-G70*F71</f>
        <v>18424.430156037335</v>
      </c>
      <c r="H71" s="14"/>
      <c r="T71" s="9"/>
    </row>
    <row r="72" spans="2:20" x14ac:dyDescent="0.2">
      <c r="D72" s="31">
        <v>21700</v>
      </c>
      <c r="E72" s="31" t="s">
        <v>79</v>
      </c>
    </row>
    <row r="79" spans="2:20" x14ac:dyDescent="0.2">
      <c r="T79" s="9"/>
    </row>
    <row r="120" spans="1:19" x14ac:dyDescent="0.2">
      <c r="B120" s="2"/>
      <c r="C120" s="2"/>
      <c r="D120" s="2"/>
      <c r="E120" s="2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B124" s="32"/>
    </row>
    <row r="125" spans="1:19" x14ac:dyDescent="0.2">
      <c r="B125" s="32"/>
    </row>
    <row r="126" spans="1:19" x14ac:dyDescent="0.2">
      <c r="B126" s="32"/>
    </row>
    <row r="127" spans="1:19" x14ac:dyDescent="0.2">
      <c r="B127" s="32"/>
    </row>
    <row r="128" spans="1:19" x14ac:dyDescent="0.2">
      <c r="B128" s="32"/>
    </row>
    <row r="129" spans="2:2" x14ac:dyDescent="0.2">
      <c r="B129" s="32"/>
    </row>
    <row r="134" spans="2:2" x14ac:dyDescent="0.2">
      <c r="B134" s="32"/>
    </row>
    <row r="135" spans="2:2" x14ac:dyDescent="0.2">
      <c r="B135" s="32"/>
    </row>
    <row r="219" spans="1:19" x14ac:dyDescent="0.2">
      <c r="B219" s="2"/>
      <c r="C219" s="2"/>
      <c r="D219" s="2"/>
      <c r="E219" s="2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B223" s="32"/>
    </row>
    <row r="224" spans="1:19" x14ac:dyDescent="0.2">
      <c r="B224" s="32"/>
    </row>
    <row r="225" spans="2:2" x14ac:dyDescent="0.2">
      <c r="B225" s="32"/>
    </row>
    <row r="226" spans="2:2" x14ac:dyDescent="0.2">
      <c r="B226" s="32"/>
    </row>
    <row r="227" spans="2:2" x14ac:dyDescent="0.2">
      <c r="B227" s="32"/>
    </row>
    <row r="228" spans="2:2" x14ac:dyDescent="0.2">
      <c r="B228" s="32"/>
    </row>
    <row r="233" spans="2:2" x14ac:dyDescent="0.2">
      <c r="B233" s="32"/>
    </row>
    <row r="234" spans="2:2" x14ac:dyDescent="0.2">
      <c r="B234" s="32"/>
    </row>
    <row r="319" spans="2:24" x14ac:dyDescent="0.2">
      <c r="B319" s="2"/>
      <c r="C319" s="2"/>
      <c r="D319" s="2"/>
      <c r="E319" s="2"/>
      <c r="T319" s="3"/>
      <c r="U319" s="3"/>
      <c r="V319" s="3"/>
      <c r="W319" s="3"/>
      <c r="X319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4" spans="1:19" x14ac:dyDescent="0.2">
      <c r="B324" s="32"/>
    </row>
    <row r="326" spans="1:19" x14ac:dyDescent="0.2">
      <c r="B326" s="32"/>
    </row>
    <row r="327" spans="1:19" x14ac:dyDescent="0.2">
      <c r="B327" s="32"/>
    </row>
    <row r="328" spans="1:19" x14ac:dyDescent="0.2">
      <c r="B328" s="32"/>
    </row>
    <row r="419" spans="1:19" x14ac:dyDescent="0.2">
      <c r="B419" s="2"/>
      <c r="C419" s="2"/>
      <c r="D419" s="2"/>
      <c r="E419" s="2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4" spans="1:19" x14ac:dyDescent="0.2">
      <c r="B424" s="32"/>
    </row>
    <row r="426" spans="1:19" x14ac:dyDescent="0.2">
      <c r="B426" s="32"/>
    </row>
    <row r="427" spans="1:19" x14ac:dyDescent="0.2">
      <c r="B427" s="32"/>
    </row>
    <row r="428" spans="1:19" x14ac:dyDescent="0.2">
      <c r="B428" s="3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.8x.5x1.1-1PCS Desk (20-1-21)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2021-01-20T16:10:56Z</dcterms:created>
  <dcterms:modified xsi:type="dcterms:W3CDTF">2021-01-20T16:11:24Z</dcterms:modified>
</cp:coreProperties>
</file>