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8_{1CA90522-C45B-4FD5-838D-5B5878B02FC2}" xr6:coauthVersionLast="47" xr6:coauthVersionMax="47" xr10:uidLastSave="{00000000-0000-0000-0000-000000000000}"/>
  <bookViews>
    <workbookView xWindow="-23148" yWindow="1488" windowWidth="23256" windowHeight="12720" xr2:uid="{00000000-000D-0000-FFFF-FFFF00000000}"/>
  </bookViews>
  <sheets>
    <sheet name="ProjectSchedule" sheetId="11" r:id="rId1"/>
    <sheet name="Acerca de" sheetId="12" r:id="rId2"/>
  </sheets>
  <definedNames>
    <definedName name="hoy" localSheetId="0">TODAY()</definedName>
    <definedName name="InicioDelProyecto">ProjectSchedule!$C$4</definedName>
    <definedName name="SemanaParaMostrar">ProjectSchedule!$E$5</definedName>
    <definedName name="task_end" localSheetId="0">ProjectSchedule!$E1</definedName>
    <definedName name="task_progress" localSheetId="0">ProjectSchedule!$C1</definedName>
    <definedName name="task_start" localSheetId="0">ProjectSchedule!$D1</definedName>
    <definedName name="_xlnm.Print_Titles" localSheetId="0">ProjectSchedule!$5:$7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1" l="1"/>
  <c r="D11" i="11" s="1"/>
  <c r="F8" i="11"/>
  <c r="D29" i="11" l="1"/>
  <c r="E11" i="11"/>
  <c r="E10" i="11"/>
  <c r="E29" i="11" s="1"/>
  <c r="D12" i="11"/>
  <c r="G6" i="11"/>
  <c r="G5" i="11" s="1"/>
  <c r="F29" i="11" l="1"/>
  <c r="E12" i="11"/>
  <c r="D15" i="11"/>
  <c r="F10" i="11"/>
  <c r="G7" i="11"/>
  <c r="D13" i="11" l="1"/>
  <c r="E13" i="11" s="1"/>
  <c r="D18" i="11" s="1"/>
  <c r="D19" i="11" s="1"/>
  <c r="D16" i="11"/>
  <c r="E16" i="11" s="1"/>
  <c r="E15" i="11"/>
  <c r="F15" i="11" s="1"/>
  <c r="F11" i="11"/>
  <c r="H6" i="11"/>
  <c r="I6" i="11" s="1"/>
  <c r="J6" i="11" s="1"/>
  <c r="K6" i="11" s="1"/>
  <c r="L6" i="11" s="1"/>
  <c r="M6" i="11" s="1"/>
  <c r="N6" i="11" s="1"/>
  <c r="N5" i="11" s="1"/>
  <c r="D21" i="11" l="1"/>
  <c r="E18" i="11"/>
  <c r="F16" i="11"/>
  <c r="F12" i="11"/>
  <c r="F13" i="11"/>
  <c r="O6" i="11"/>
  <c r="P6" i="11" s="1"/>
  <c r="Q6" i="11" s="1"/>
  <c r="R6" i="11" s="1"/>
  <c r="S6" i="11" s="1"/>
  <c r="T6" i="11" s="1"/>
  <c r="U6" i="11" s="1"/>
  <c r="H7" i="11"/>
  <c r="E21" i="11" l="1"/>
  <c r="D22" i="11" s="1"/>
  <c r="E22" i="11" s="1"/>
  <c r="E25" i="11" s="1"/>
  <c r="D25" i="11"/>
  <c r="D26" i="11" s="1"/>
  <c r="F18" i="11"/>
  <c r="E19" i="11"/>
  <c r="F19" i="11" s="1"/>
  <c r="U5" i="11"/>
  <c r="V6" i="11"/>
  <c r="W6" i="11" s="1"/>
  <c r="X6" i="11" s="1"/>
  <c r="Y6" i="11" s="1"/>
  <c r="Z6" i="11" s="1"/>
  <c r="AA6" i="11" s="1"/>
  <c r="AB6" i="11" s="1"/>
  <c r="I7" i="11"/>
  <c r="F21" i="11" l="1"/>
  <c r="F25" i="11"/>
  <c r="E26" i="11"/>
  <c r="D28" i="11" s="1"/>
  <c r="E28" i="11" s="1"/>
  <c r="F28" i="11" s="1"/>
  <c r="F26" i="11"/>
  <c r="D23" i="11"/>
  <c r="AC6" i="11"/>
  <c r="AD6" i="11" s="1"/>
  <c r="AE6" i="11" s="1"/>
  <c r="AF6" i="11" s="1"/>
  <c r="AG6" i="11" s="1"/>
  <c r="AH6" i="11" s="1"/>
  <c r="AB5" i="11"/>
  <c r="J7" i="11"/>
  <c r="F22" i="11" l="1"/>
  <c r="E23" i="11"/>
  <c r="F23" i="11" s="1"/>
  <c r="AI6" i="11"/>
  <c r="AJ6" i="11" s="1"/>
  <c r="AK6" i="11" s="1"/>
  <c r="AL6" i="11" s="1"/>
  <c r="AM6" i="11" s="1"/>
  <c r="AN6" i="11" s="1"/>
  <c r="AO6" i="11" s="1"/>
  <c r="K7" i="11"/>
  <c r="AP6" i="11" l="1"/>
  <c r="AQ6" i="11" s="1"/>
  <c r="AI5" i="11"/>
  <c r="L7" i="11"/>
  <c r="AR6" i="11" l="1"/>
  <c r="AQ7" i="11"/>
  <c r="AP5" i="11"/>
  <c r="M7" i="11"/>
  <c r="AS6" i="11" l="1"/>
  <c r="AR7" i="11"/>
  <c r="AT6" i="11" l="1"/>
  <c r="AS7" i="11"/>
  <c r="N7" i="11"/>
  <c r="O7" i="11"/>
  <c r="AU6" i="11" l="1"/>
  <c r="AT7" i="11"/>
  <c r="P7" i="11"/>
  <c r="AV6" i="11" l="1"/>
  <c r="AW6" i="11" s="1"/>
  <c r="AU7" i="11"/>
  <c r="Q7" i="11"/>
  <c r="AW7" i="11" l="1"/>
  <c r="AX6" i="11"/>
  <c r="AW5" i="11"/>
  <c r="AV7" i="11"/>
  <c r="R7" i="11"/>
  <c r="AY6" i="11" l="1"/>
  <c r="AX7" i="11"/>
  <c r="S7" i="11"/>
  <c r="AY7" i="11" l="1"/>
  <c r="AZ6" i="11"/>
  <c r="T7" i="11"/>
  <c r="AZ7" i="11" l="1"/>
  <c r="BA6" i="11"/>
  <c r="U7" i="11"/>
  <c r="BA7" i="11" l="1"/>
  <c r="BB6" i="11"/>
  <c r="V7" i="11"/>
  <c r="BC6" i="11" l="1"/>
  <c r="BB7" i="11"/>
  <c r="W7" i="11"/>
  <c r="BC7" i="11" l="1"/>
  <c r="BD6" i="11"/>
  <c r="X7" i="11"/>
  <c r="BD7" i="11" l="1"/>
  <c r="BE6" i="11"/>
  <c r="BD5" i="11"/>
  <c r="Y7" i="11"/>
  <c r="BE7" i="11" l="1"/>
  <c r="BF6" i="11"/>
  <c r="Z7" i="11"/>
  <c r="BG6" i="11" l="1"/>
  <c r="BF7" i="11"/>
  <c r="AA7" i="11"/>
  <c r="BH6" i="11" l="1"/>
  <c r="BG7" i="11"/>
  <c r="AB7" i="11"/>
  <c r="BI6" i="11" l="1"/>
  <c r="BH7" i="11"/>
  <c r="AC7" i="11"/>
  <c r="BJ6" i="11" l="1"/>
  <c r="BK6" i="11" s="1"/>
  <c r="BI7" i="11"/>
  <c r="AD7" i="11"/>
  <c r="BK5" i="11" l="1"/>
  <c r="BK7" i="11"/>
  <c r="BL6" i="11"/>
  <c r="BJ7" i="11"/>
  <c r="AE7" i="11"/>
  <c r="BM6" i="11" l="1"/>
  <c r="BL7" i="11"/>
  <c r="AF7" i="11"/>
  <c r="BM7" i="11" l="1"/>
  <c r="BN6" i="11"/>
  <c r="AG7" i="11"/>
  <c r="BO6" i="11" l="1"/>
  <c r="BN7" i="11"/>
  <c r="AH7" i="11"/>
  <c r="BO7" i="11" l="1"/>
  <c r="BP6" i="11"/>
  <c r="AI7" i="11"/>
  <c r="BQ6" i="11" l="1"/>
  <c r="BP7" i="11"/>
  <c r="AJ7" i="11"/>
  <c r="BQ7" i="11" l="1"/>
  <c r="BR6" i="11"/>
  <c r="AK7" i="11"/>
  <c r="BS6" i="11" l="1"/>
  <c r="BR5" i="11"/>
  <c r="BR7" i="11"/>
  <c r="AL7" i="11"/>
  <c r="BT6" i="11" l="1"/>
  <c r="BS7" i="11"/>
  <c r="AM7" i="11"/>
  <c r="BT7" i="11" l="1"/>
  <c r="BU6" i="11"/>
  <c r="AN7" i="11"/>
  <c r="BU7" i="11" l="1"/>
  <c r="BV6" i="11"/>
  <c r="AO7" i="11"/>
  <c r="BV7" i="11" l="1"/>
  <c r="BW6" i="11"/>
  <c r="AP7" i="11"/>
  <c r="BX6" i="11" l="1"/>
  <c r="BW7" i="11"/>
  <c r="BY6" i="11" l="1"/>
  <c r="BX7" i="11"/>
  <c r="BY5" i="11" l="1"/>
  <c r="BY7" i="11"/>
  <c r="BZ6" i="11"/>
  <c r="CA6" i="11" l="1"/>
  <c r="BZ7" i="11"/>
  <c r="CA7" i="11" l="1"/>
  <c r="CB6" i="11"/>
  <c r="CB7" i="11" l="1"/>
  <c r="CC6" i="11"/>
  <c r="CC7" i="11" l="1"/>
  <c r="CD6" i="11"/>
  <c r="CD7" i="11" l="1"/>
  <c r="CE6" i="11"/>
  <c r="CE7" i="11" l="1"/>
  <c r="CF6" i="11"/>
  <c r="CG6" i="11" l="1"/>
  <c r="CF5" i="11"/>
  <c r="CF7" i="11"/>
  <c r="CG7" i="11" l="1"/>
  <c r="CH6" i="11"/>
  <c r="CH7" i="11" l="1"/>
  <c r="CI6" i="11"/>
  <c r="CJ6" i="11" l="1"/>
  <c r="CI7" i="11"/>
  <c r="CJ7" i="11" l="1"/>
  <c r="CK6" i="11"/>
  <c r="CK7" i="11" l="1"/>
  <c r="CL6" i="11"/>
  <c r="CL7" i="11" s="1"/>
</calcChain>
</file>

<file path=xl/sharedStrings.xml><?xml version="1.0" encoding="utf-8"?>
<sst xmlns="http://schemas.openxmlformats.org/spreadsheetml/2006/main" count="64" uniqueCount="62">
  <si>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</si>
  <si>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</si>
  <si>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</si>
  <si>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</si>
  <si>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</si>
  <si>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</si>
  <si>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</si>
  <si>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</si>
  <si>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</si>
  <si>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</si>
  <si>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</si>
  <si>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</si>
  <si>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</si>
  <si>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</si>
  <si>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</si>
  <si>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</si>
  <si>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</si>
  <si>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</si>
  <si>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</si>
  <si>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</si>
  <si>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</si>
  <si>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</si>
  <si>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</si>
  <si>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</si>
  <si>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</si>
  <si>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</si>
  <si>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</si>
  <si>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</si>
  <si>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</si>
  <si>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</si>
  <si>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</si>
  <si>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</si>
  <si>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</si>
  <si>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</si>
  <si>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</si>
  <si>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Investigación del estado de la cuestión</t>
  </si>
  <si>
    <t>Búsqueda de fuentes bibliográficas relevantes al tema de la robótica móvil y la navegación autónoma</t>
  </si>
  <si>
    <t>Investigación del funcionamiento de ROS y su interacción con Rviz.</t>
  </si>
  <si>
    <t>Estudio del software de simulación brindado por F1TENTH que se utilizará en el proyecto</t>
  </si>
  <si>
    <t>Investigación y estudio de algoritmos y soluciones implementadas por investigadores y participantes de la competencia F1TENTH</t>
  </si>
  <si>
    <t>Pruebas iniciales de software</t>
  </si>
  <si>
    <t>Instalación de software de simulación y paquetes o bibliotecas adicionales</t>
  </si>
  <si>
    <t>Implementación de algoritmo básico para confirmar funcionamiento correcto del software de F1TENTH</t>
  </si>
  <si>
    <t>Selección de algoritmos</t>
  </si>
  <si>
    <t>Estudio y selección de algoritmos de navegación autónoma de seguimiento de trayectorias</t>
  </si>
  <si>
    <t>Estudio y selección de algoritmos de navegación autónoma de evasión de obstáculos con seguimiento de trayectorias.</t>
  </si>
  <si>
    <t>Implementación de algoritmos</t>
  </si>
  <si>
    <t>Implementación de un algoritmo de seguimiento de trayectorias.</t>
  </si>
  <si>
    <t>Implementación de un algoritmo de evasión de obstáculos y seguimiento de trayectorias.</t>
  </si>
  <si>
    <t>**Dependiendo del avance con los puntos anteriores, se intentará implementar otro algoritmo de seguimiento de trayectorias o de evasión de obstáculos y seguimiento de trayectorias.</t>
  </si>
  <si>
    <t>Obtención de resultados mediante simulación</t>
  </si>
  <si>
    <t>Realización de simulaciones y ajuste de ganancias de control para lograr los comportamientos deseados</t>
  </si>
  <si>
    <t>Extracción de datos relevantes y realización de gráficas</t>
  </si>
  <si>
    <t>Análisis de resultados gráficos junto con validación y comparación de los mismos</t>
  </si>
  <si>
    <t>Listo</t>
  </si>
  <si>
    <t>Pendiente</t>
  </si>
  <si>
    <t>Simbología:</t>
  </si>
  <si>
    <t>Esteban Rodríguez Quintana.</t>
  </si>
  <si>
    <t>B66076.</t>
  </si>
  <si>
    <t>Trabajo en el proyecto escrito</t>
  </si>
  <si>
    <r>
      <rPr>
        <b/>
        <sz val="18"/>
        <color theme="1" tint="0.34998626667073579"/>
        <rFont val="Calibri"/>
        <family val="2"/>
        <scheme val="major"/>
      </rPr>
      <t xml:space="preserve">Proyecto Eléctrico: </t>
    </r>
    <r>
      <rPr>
        <b/>
        <sz val="16"/>
        <color theme="1" tint="0.34998626667073579"/>
        <rFont val="Calibri"/>
        <family val="2"/>
        <scheme val="major"/>
      </rPr>
      <t>Implementación de algoritmos para navegación autónoma en una plataforma robótica móvil F1 a escala, en entornos de simulación virtual utilizando ROS.</t>
    </r>
  </si>
  <si>
    <t>Semana de inicio mostrada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</si>
</sst>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m/d/yy;@"/>
    <numFmt numFmtId="167" formatCode="d\-m\-yy;@"/>
    <numFmt numFmtId="168" formatCode="ddd\,\ dd/mm/yyyy"/>
    <numFmt numFmtId="169" formatCode="mmm\ &quot;de&quot;\ yyyy"/>
    <numFmt numFmtId="170" formatCode="d"/>
  </numFmts>
  <fonts count="3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2"/>
      <color theme="1"/>
      <name val="Calibri"/>
      <family val="2"/>
      <scheme val="minor"/>
    </font>
    <font>
      <b/>
      <sz val="18"/>
      <color theme="1" tint="0.34998626667073579"/>
      <name val="Calibri"/>
      <family val="2"/>
      <scheme val="major"/>
    </font>
    <font>
      <b/>
      <sz val="16"/>
      <color theme="1" tint="0.34998626667073579"/>
      <name val="Calibri"/>
      <family val="2"/>
      <scheme val="major"/>
    </font>
    <font>
      <b/>
      <sz val="12"/>
      <color theme="1"/>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6" tint="0.39997558519241921"/>
        <bgColor indexed="64"/>
      </patternFill>
    </fill>
    <fill>
      <patternFill patternType="solid">
        <fgColor rgb="FFC0C0C0"/>
        <bgColor indexed="64"/>
      </patternFill>
    </fill>
    <fill>
      <patternFill patternType="solid">
        <fgColor theme="7" tint="-0.249977111117893"/>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0"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1" fillId="0" borderId="0" applyNumberFormat="0" applyFill="0" applyBorder="0" applyAlignment="0" applyProtection="0"/>
    <xf numFmtId="41"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2" fillId="0" borderId="0" applyNumberFormat="0" applyFill="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6" fillId="17" borderId="11" applyNumberFormat="0" applyAlignment="0" applyProtection="0"/>
    <xf numFmtId="0" fontId="27" fillId="18" borderId="12" applyNumberFormat="0" applyAlignment="0" applyProtection="0"/>
    <xf numFmtId="0" fontId="28" fillId="18" borderId="11" applyNumberFormat="0" applyAlignment="0" applyProtection="0"/>
    <xf numFmtId="0" fontId="29" fillId="0" borderId="13" applyNumberFormat="0" applyFill="0" applyAlignment="0" applyProtection="0"/>
    <xf numFmtId="0" fontId="30" fillId="19" borderId="14" applyNumberFormat="0" applyAlignment="0" applyProtection="0"/>
    <xf numFmtId="0" fontId="31" fillId="0" borderId="0" applyNumberFormat="0" applyFill="0" applyBorder="0" applyAlignment="0" applyProtection="0"/>
    <xf numFmtId="0" fontId="8" fillId="20"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0"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0"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0"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0"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0"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86">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6" fillId="13" borderId="1" xfId="0" applyFont="1" applyFill="1" applyBorder="1" applyAlignment="1">
      <alignment horizontal="left" vertical="center" indent="1"/>
    </xf>
    <xf numFmtId="0" fontId="11" fillId="12" borderId="8" xfId="0" applyFont="1" applyFill="1" applyBorder="1" applyAlignment="1">
      <alignment horizontal="center" vertical="center" shrinkToFit="1"/>
    </xf>
    <xf numFmtId="0" fontId="4" fillId="0" borderId="2" xfId="0" applyFont="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1" fillId="0" borderId="0" xfId="0" applyFont="1" applyAlignment="1">
      <alignment horizontal="left" vertical="top"/>
    </xf>
    <xf numFmtId="0" fontId="16"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4" fillId="2" borderId="2" xfId="0" applyNumberFormat="1" applyFont="1" applyFill="1" applyBorder="1" applyAlignment="1">
      <alignment horizontal="center" vertical="center"/>
    </xf>
    <xf numFmtId="170" fontId="10" fillId="7" borderId="6" xfId="0" applyNumberFormat="1" applyFont="1" applyFill="1" applyBorder="1" applyAlignment="1">
      <alignment horizontal="center" vertical="center"/>
    </xf>
    <xf numFmtId="170" fontId="10" fillId="7" borderId="0" xfId="0" applyNumberFormat="1" applyFont="1" applyFill="1" applyAlignment="1">
      <alignment horizontal="center" vertical="center"/>
    </xf>
    <xf numFmtId="170" fontId="10" fillId="7" borderId="7" xfId="0" applyNumberFormat="1" applyFont="1" applyFill="1" applyBorder="1" applyAlignment="1">
      <alignment horizontal="center" vertical="center"/>
    </xf>
    <xf numFmtId="0" fontId="0" fillId="0" borderId="0" xfId="0" applyAlignment="1"/>
    <xf numFmtId="0" fontId="6" fillId="13" borderId="1" xfId="0" applyFont="1" applyFill="1" applyBorder="1" applyAlignment="1">
      <alignment horizontal="center" vertical="center"/>
    </xf>
    <xf numFmtId="167" fontId="8" fillId="3" borderId="2" xfId="10" applyNumberFormat="1" applyFill="1" applyAlignment="1">
      <alignment horizontal="center" vertical="center"/>
    </xf>
    <xf numFmtId="167" fontId="8" fillId="4" borderId="2" xfId="10" applyNumberFormat="1" applyFill="1" applyAlignment="1">
      <alignment horizontal="center" vertical="center"/>
    </xf>
    <xf numFmtId="167" fontId="8" fillId="11" borderId="2" xfId="10" applyNumberFormat="1" applyFill="1" applyAlignment="1">
      <alignment horizontal="center" vertical="center"/>
    </xf>
    <xf numFmtId="167" fontId="8" fillId="10" borderId="2" xfId="10" applyNumberFormat="1" applyFill="1" applyAlignment="1">
      <alignment horizontal="center" vertical="center"/>
    </xf>
    <xf numFmtId="0" fontId="20" fillId="0" borderId="0" xfId="3" applyAlignment="1">
      <alignment horizontal="left" indent="1"/>
    </xf>
    <xf numFmtId="0" fontId="12" fillId="0" borderId="0" xfId="5" applyAlignment="1">
      <alignment horizontal="left" indent="1"/>
    </xf>
    <xf numFmtId="0" fontId="0" fillId="0" borderId="0" xfId="0" applyAlignment="1">
      <alignment horizontal="left" indent="1"/>
    </xf>
    <xf numFmtId="0" fontId="13" fillId="0" borderId="0" xfId="0" applyFont="1" applyAlignment="1">
      <alignment horizontal="left" indent="1"/>
    </xf>
    <xf numFmtId="0" fontId="9" fillId="0" borderId="0" xfId="7" applyAlignment="1">
      <alignment horizontal="left" vertical="top" indent="1"/>
    </xf>
    <xf numFmtId="0" fontId="0" fillId="0" borderId="10" xfId="0" applyBorder="1" applyAlignment="1">
      <alignment horizontal="left" indent="1"/>
    </xf>
    <xf numFmtId="0" fontId="0" fillId="0" borderId="9" xfId="0" applyBorder="1" applyAlignment="1">
      <alignment horizontal="left" vertical="center" indent="1"/>
    </xf>
    <xf numFmtId="0" fontId="0" fillId="0" borderId="0" xfId="0" applyAlignment="1">
      <alignment horizontal="left" vertical="center" indent="1"/>
    </xf>
    <xf numFmtId="0" fontId="8" fillId="3" borderId="2" xfId="12" applyFill="1" applyAlignment="1">
      <alignment horizontal="left" vertical="center" wrapText="1" indent="1"/>
    </xf>
    <xf numFmtId="0" fontId="8" fillId="4" borderId="2" xfId="12" applyFill="1" applyAlignment="1">
      <alignment horizontal="left" vertical="center" wrapText="1" indent="1"/>
    </xf>
    <xf numFmtId="0" fontId="8" fillId="11" borderId="2" xfId="12" applyFill="1" applyAlignment="1">
      <alignment horizontal="left" vertical="center" wrapText="1" indent="1"/>
    </xf>
    <xf numFmtId="0" fontId="8" fillId="10" borderId="2" xfId="12" applyFill="1" applyAlignment="1">
      <alignment horizontal="left" vertical="center" wrapText="1" indent="1"/>
    </xf>
    <xf numFmtId="169" fontId="0" fillId="7" borderId="4" xfId="0" applyNumberFormat="1" applyFill="1" applyBorder="1" applyAlignment="1">
      <alignment horizontal="center"/>
    </xf>
    <xf numFmtId="169" fontId="0" fillId="7" borderId="1" xfId="0" applyNumberFormat="1" applyFill="1" applyBorder="1" applyAlignment="1">
      <alignment horizontal="center"/>
    </xf>
    <xf numFmtId="169" fontId="0" fillId="7" borderId="5" xfId="0" applyNumberFormat="1" applyFill="1" applyBorder="1" applyAlignment="1">
      <alignment horizontal="center"/>
    </xf>
    <xf numFmtId="0" fontId="13" fillId="0" borderId="0" xfId="0" applyFont="1" applyAlignment="1">
      <alignment horizontal="center"/>
    </xf>
    <xf numFmtId="9" fontId="4" fillId="45" borderId="2" xfId="2" applyFont="1" applyFill="1" applyBorder="1" applyAlignment="1">
      <alignment horizontal="center" vertical="center"/>
    </xf>
    <xf numFmtId="9" fontId="4" fillId="46"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167" fontId="0" fillId="46" borderId="2" xfId="0" applyNumberFormat="1" applyFill="1" applyBorder="1" applyAlignment="1">
      <alignment horizontal="center" vertical="center"/>
    </xf>
    <xf numFmtId="167" fontId="4" fillId="46" borderId="2" xfId="0" applyNumberFormat="1" applyFont="1" applyFill="1" applyBorder="1" applyAlignment="1">
      <alignment horizontal="center" vertical="center"/>
    </xf>
    <xf numFmtId="167" fontId="3" fillId="2" borderId="2" xfId="0" applyNumberFormat="1" applyFont="1" applyFill="1" applyBorder="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0" fontId="20" fillId="48" borderId="17" xfId="0" applyFont="1" applyFill="1" applyBorder="1" applyAlignment="1">
      <alignment horizontal="center" vertical="center"/>
    </xf>
    <xf numFmtId="0" fontId="4" fillId="47" borderId="17" xfId="0" applyFont="1" applyFill="1" applyBorder="1" applyAlignment="1">
      <alignment horizontal="center" vertical="center"/>
    </xf>
    <xf numFmtId="0" fontId="33" fillId="0" borderId="0" xfId="0" applyFont="1" applyAlignment="1">
      <alignment horizontal="left" indent="1"/>
    </xf>
    <xf numFmtId="0" fontId="0" fillId="0" borderId="17" xfId="0" applyFont="1" applyBorder="1" applyAlignment="1">
      <alignment horizontal="center" vertical="center"/>
    </xf>
    <xf numFmtId="168" fontId="0" fillId="0" borderId="17" xfId="9" applyNumberFormat="1" applyFont="1" applyBorder="1" applyAlignment="1">
      <alignment horizontal="center" vertical="center"/>
    </xf>
    <xf numFmtId="0" fontId="0" fillId="0" borderId="17" xfId="8" applyFont="1" applyBorder="1" applyAlignment="1">
      <alignment horizontal="center" vertical="center" wrapText="1"/>
    </xf>
    <xf numFmtId="0" fontId="0" fillId="0" borderId="18" xfId="0" applyFont="1" applyBorder="1" applyAlignment="1">
      <alignment horizontal="center" vertical="center"/>
    </xf>
    <xf numFmtId="0" fontId="36" fillId="8" borderId="2" xfId="0" applyFont="1" applyFill="1" applyBorder="1" applyAlignment="1">
      <alignment horizontal="center" vertical="center" wrapText="1"/>
    </xf>
    <xf numFmtId="0" fontId="36" fillId="9" borderId="2" xfId="0" applyFont="1" applyFill="1" applyBorder="1" applyAlignment="1">
      <alignment horizontal="center" vertical="center" wrapText="1"/>
    </xf>
    <xf numFmtId="0" fontId="36" fillId="6" borderId="2" xfId="0" applyFont="1" applyFill="1" applyBorder="1" applyAlignment="1">
      <alignment horizontal="center" vertical="center" wrapText="1"/>
    </xf>
    <xf numFmtId="0" fontId="36" fillId="5" borderId="2" xfId="0" applyFont="1" applyFill="1" applyBorder="1" applyAlignment="1">
      <alignment horizontal="center" vertical="center" wrapText="1"/>
    </xf>
    <xf numFmtId="0" fontId="36" fillId="45" borderId="2" xfId="0" applyFont="1" applyFill="1" applyBorder="1" applyAlignment="1">
      <alignment horizontal="center" vertical="center" wrapText="1"/>
    </xf>
    <xf numFmtId="0" fontId="36" fillId="46" borderId="2" xfId="0" applyFont="1" applyFill="1" applyBorder="1" applyAlignment="1">
      <alignment horizontal="center" vertical="center" wrapText="1"/>
    </xf>
    <xf numFmtId="0" fontId="8" fillId="0" borderId="0" xfId="6" applyFont="1" applyAlignment="1">
      <alignment horizontal="left" vertical="top" indent="1"/>
    </xf>
    <xf numFmtId="0" fontId="0" fillId="0" borderId="0" xfId="0" applyFont="1" applyAlignment="1">
      <alignment horizontal="left" vertical="top"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L32"/>
  <sheetViews>
    <sheetView showGridLines="0" tabSelected="1" showRuler="0" zoomScale="85" zoomScaleNormal="85" zoomScalePageLayoutView="70" workbookViewId="0">
      <pane ySplit="7" topLeftCell="A8" activePane="bottomLeft" state="frozen"/>
      <selection pane="bottomLeft" activeCell="G5" sqref="G5:M5"/>
    </sheetView>
  </sheetViews>
  <sheetFormatPr baseColWidth="10" defaultColWidth="9.109375" defaultRowHeight="30" customHeight="1" x14ac:dyDescent="0.3"/>
  <cols>
    <col min="1" max="1" width="2.6640625" style="46" customWidth="1"/>
    <col min="2" max="2" width="37.77734375" style="48" customWidth="1"/>
    <col min="3" max="5" width="9.44140625" style="69" customWidth="1"/>
    <col min="6" max="6" width="4.5546875" style="3" customWidth="1"/>
    <col min="7" max="55" width="2.5546875" style="48" customWidth="1"/>
    <col min="56" max="59" width="2.6640625" style="48" customWidth="1"/>
    <col min="60" max="60" width="1.77734375" style="48" bestFit="1" customWidth="1"/>
    <col min="61" max="62" width="1.88671875" style="48" bestFit="1" customWidth="1"/>
    <col min="63" max="63" width="2.21875" style="48" bestFit="1" customWidth="1"/>
    <col min="64" max="64" width="1.88671875" style="48" bestFit="1" customWidth="1"/>
    <col min="65" max="65" width="2.44140625" style="48" bestFit="1" customWidth="1"/>
    <col min="66" max="66" width="1.88671875" style="48" bestFit="1" customWidth="1"/>
    <col min="67" max="67" width="1.77734375" style="48" bestFit="1" customWidth="1"/>
    <col min="68" max="68" width="1.88671875" style="48" bestFit="1" customWidth="1"/>
    <col min="69" max="90" width="2.77734375" style="48" bestFit="1" customWidth="1"/>
    <col min="91" max="16384" width="9.109375" style="48"/>
  </cols>
  <sheetData>
    <row r="1" spans="1:90" ht="28.8" x14ac:dyDescent="0.55000000000000004">
      <c r="A1" s="46" t="s">
        <v>0</v>
      </c>
      <c r="B1" s="47" t="s">
        <v>60</v>
      </c>
      <c r="C1" s="17"/>
      <c r="D1" s="17"/>
      <c r="E1" s="17"/>
      <c r="F1" s="2"/>
      <c r="G1" s="49"/>
      <c r="H1" s="73"/>
    </row>
    <row r="2" spans="1:90" ht="18.600000000000001" customHeight="1" x14ac:dyDescent="0.3">
      <c r="B2" s="84" t="s">
        <v>57</v>
      </c>
      <c r="C2" s="74" t="s">
        <v>56</v>
      </c>
      <c r="D2" s="74"/>
      <c r="E2" s="72" t="s">
        <v>54</v>
      </c>
      <c r="F2" s="61"/>
      <c r="G2" s="49"/>
    </row>
    <row r="3" spans="1:90" ht="18.600000000000001" customHeight="1" x14ac:dyDescent="0.3">
      <c r="A3" s="46" t="s">
        <v>1</v>
      </c>
      <c r="B3" s="85" t="s">
        <v>58</v>
      </c>
      <c r="C3" s="74"/>
      <c r="D3" s="74"/>
      <c r="E3" s="71" t="s">
        <v>55</v>
      </c>
      <c r="F3" s="61"/>
      <c r="G3" s="49"/>
      <c r="K3" s="40"/>
    </row>
    <row r="4" spans="1:90" ht="30" customHeight="1" x14ac:dyDescent="0.3">
      <c r="A4" s="46" t="s">
        <v>2</v>
      </c>
      <c r="B4" s="50"/>
      <c r="C4" s="75">
        <v>44417</v>
      </c>
      <c r="D4" s="75"/>
      <c r="E4" s="75"/>
    </row>
    <row r="5" spans="1:90" ht="34.200000000000003" customHeight="1" x14ac:dyDescent="0.3">
      <c r="A5" s="46" t="s">
        <v>3</v>
      </c>
      <c r="C5" s="76" t="s">
        <v>61</v>
      </c>
      <c r="D5" s="76"/>
      <c r="E5" s="77">
        <v>4</v>
      </c>
      <c r="G5" s="58">
        <f>G6</f>
        <v>44438</v>
      </c>
      <c r="H5" s="59"/>
      <c r="I5" s="59"/>
      <c r="J5" s="59"/>
      <c r="K5" s="59"/>
      <c r="L5" s="59"/>
      <c r="M5" s="60"/>
      <c r="N5" s="58">
        <f>N6</f>
        <v>44445</v>
      </c>
      <c r="O5" s="59"/>
      <c r="P5" s="59"/>
      <c r="Q5" s="59"/>
      <c r="R5" s="59"/>
      <c r="S5" s="59"/>
      <c r="T5" s="60"/>
      <c r="U5" s="58">
        <f>U6</f>
        <v>44452</v>
      </c>
      <c r="V5" s="59"/>
      <c r="W5" s="59"/>
      <c r="X5" s="59"/>
      <c r="Y5" s="59"/>
      <c r="Z5" s="59"/>
      <c r="AA5" s="60"/>
      <c r="AB5" s="58">
        <f>AB6</f>
        <v>44459</v>
      </c>
      <c r="AC5" s="59"/>
      <c r="AD5" s="59"/>
      <c r="AE5" s="59"/>
      <c r="AF5" s="59"/>
      <c r="AG5" s="59"/>
      <c r="AH5" s="60"/>
      <c r="AI5" s="58">
        <f>AI6</f>
        <v>44466</v>
      </c>
      <c r="AJ5" s="59"/>
      <c r="AK5" s="59"/>
      <c r="AL5" s="59"/>
      <c r="AM5" s="59"/>
      <c r="AN5" s="59"/>
      <c r="AO5" s="60"/>
      <c r="AP5" s="58">
        <f>AP6</f>
        <v>44473</v>
      </c>
      <c r="AQ5" s="59"/>
      <c r="AR5" s="59"/>
      <c r="AS5" s="59"/>
      <c r="AT5" s="59"/>
      <c r="AU5" s="59"/>
      <c r="AV5" s="60"/>
      <c r="AW5" s="58">
        <f>AW6</f>
        <v>44480</v>
      </c>
      <c r="AX5" s="59"/>
      <c r="AY5" s="59"/>
      <c r="AZ5" s="59"/>
      <c r="BA5" s="59"/>
      <c r="BB5" s="59"/>
      <c r="BC5" s="60"/>
      <c r="BD5" s="58">
        <f>BD6</f>
        <v>44487</v>
      </c>
      <c r="BE5" s="59"/>
      <c r="BF5" s="59"/>
      <c r="BG5" s="59"/>
      <c r="BH5" s="59"/>
      <c r="BI5" s="59"/>
      <c r="BJ5" s="60"/>
      <c r="BK5" s="58">
        <f>BK6</f>
        <v>44494</v>
      </c>
      <c r="BL5" s="59"/>
      <c r="BM5" s="59"/>
      <c r="BN5" s="59"/>
      <c r="BO5" s="59"/>
      <c r="BP5" s="59"/>
      <c r="BQ5" s="60"/>
      <c r="BR5" s="58">
        <f>BR6</f>
        <v>44501</v>
      </c>
      <c r="BS5" s="59"/>
      <c r="BT5" s="59"/>
      <c r="BU5" s="59"/>
      <c r="BV5" s="59"/>
      <c r="BW5" s="59"/>
      <c r="BX5" s="60"/>
      <c r="BY5" s="58">
        <f>BY6</f>
        <v>44508</v>
      </c>
      <c r="BZ5" s="59"/>
      <c r="CA5" s="59"/>
      <c r="CB5" s="59"/>
      <c r="CC5" s="59"/>
      <c r="CD5" s="59"/>
      <c r="CE5" s="60"/>
      <c r="CF5" s="58">
        <f>CF6</f>
        <v>44515</v>
      </c>
      <c r="CG5" s="59"/>
      <c r="CH5" s="59"/>
      <c r="CI5" s="59"/>
      <c r="CJ5" s="59"/>
      <c r="CK5" s="59"/>
      <c r="CL5" s="60"/>
    </row>
    <row r="6" spans="1:90" ht="15" customHeight="1" x14ac:dyDescent="0.3">
      <c r="A6" s="46" t="s">
        <v>4</v>
      </c>
      <c r="B6" s="51"/>
      <c r="C6" s="51"/>
      <c r="D6" s="51"/>
      <c r="E6" s="51"/>
      <c r="G6" s="37">
        <f>InicioDelProyecto-WEEKDAY(InicioDelProyecto,1)+2+7*(SemanaParaMostrar-1)</f>
        <v>44438</v>
      </c>
      <c r="H6" s="38">
        <f>G6+1</f>
        <v>44439</v>
      </c>
      <c r="I6" s="38">
        <f t="shared" ref="I6:AV6" si="0">H6+1</f>
        <v>44440</v>
      </c>
      <c r="J6" s="38">
        <f t="shared" si="0"/>
        <v>44441</v>
      </c>
      <c r="K6" s="38">
        <f t="shared" si="0"/>
        <v>44442</v>
      </c>
      <c r="L6" s="38">
        <f t="shared" si="0"/>
        <v>44443</v>
      </c>
      <c r="M6" s="39">
        <f t="shared" si="0"/>
        <v>44444</v>
      </c>
      <c r="N6" s="37">
        <f>M6+1</f>
        <v>44445</v>
      </c>
      <c r="O6" s="38">
        <f>N6+1</f>
        <v>44446</v>
      </c>
      <c r="P6" s="38">
        <f t="shared" si="0"/>
        <v>44447</v>
      </c>
      <c r="Q6" s="38">
        <f t="shared" si="0"/>
        <v>44448</v>
      </c>
      <c r="R6" s="38">
        <f t="shared" si="0"/>
        <v>44449</v>
      </c>
      <c r="S6" s="38">
        <f t="shared" si="0"/>
        <v>44450</v>
      </c>
      <c r="T6" s="39">
        <f t="shared" si="0"/>
        <v>44451</v>
      </c>
      <c r="U6" s="37">
        <f>T6+1</f>
        <v>44452</v>
      </c>
      <c r="V6" s="38">
        <f>U6+1</f>
        <v>44453</v>
      </c>
      <c r="W6" s="38">
        <f t="shared" si="0"/>
        <v>44454</v>
      </c>
      <c r="X6" s="38">
        <f t="shared" si="0"/>
        <v>44455</v>
      </c>
      <c r="Y6" s="38">
        <f t="shared" si="0"/>
        <v>44456</v>
      </c>
      <c r="Z6" s="38">
        <f t="shared" si="0"/>
        <v>44457</v>
      </c>
      <c r="AA6" s="39">
        <f t="shared" si="0"/>
        <v>44458</v>
      </c>
      <c r="AB6" s="37">
        <f>AA6+1</f>
        <v>44459</v>
      </c>
      <c r="AC6" s="38">
        <f>AB6+1</f>
        <v>44460</v>
      </c>
      <c r="AD6" s="38">
        <f t="shared" si="0"/>
        <v>44461</v>
      </c>
      <c r="AE6" s="38">
        <f t="shared" si="0"/>
        <v>44462</v>
      </c>
      <c r="AF6" s="38">
        <f t="shared" si="0"/>
        <v>44463</v>
      </c>
      <c r="AG6" s="38">
        <f t="shared" si="0"/>
        <v>44464</v>
      </c>
      <c r="AH6" s="39">
        <f t="shared" si="0"/>
        <v>44465</v>
      </c>
      <c r="AI6" s="37">
        <f>AH6+1</f>
        <v>44466</v>
      </c>
      <c r="AJ6" s="38">
        <f>AI6+1</f>
        <v>44467</v>
      </c>
      <c r="AK6" s="38">
        <f t="shared" si="0"/>
        <v>44468</v>
      </c>
      <c r="AL6" s="38">
        <f t="shared" si="0"/>
        <v>44469</v>
      </c>
      <c r="AM6" s="38">
        <f t="shared" si="0"/>
        <v>44470</v>
      </c>
      <c r="AN6" s="38">
        <f t="shared" si="0"/>
        <v>44471</v>
      </c>
      <c r="AO6" s="39">
        <f t="shared" si="0"/>
        <v>44472</v>
      </c>
      <c r="AP6" s="37">
        <f>AO6+1</f>
        <v>44473</v>
      </c>
      <c r="AQ6" s="38">
        <f>AP6+1</f>
        <v>44474</v>
      </c>
      <c r="AR6" s="38">
        <f t="shared" si="0"/>
        <v>44475</v>
      </c>
      <c r="AS6" s="38">
        <f t="shared" si="0"/>
        <v>44476</v>
      </c>
      <c r="AT6" s="38">
        <f t="shared" si="0"/>
        <v>44477</v>
      </c>
      <c r="AU6" s="38">
        <f t="shared" si="0"/>
        <v>44478</v>
      </c>
      <c r="AV6" s="39">
        <f t="shared" si="0"/>
        <v>44479</v>
      </c>
      <c r="AW6" s="37">
        <f>AV6+1</f>
        <v>44480</v>
      </c>
      <c r="AX6" s="38">
        <f>AW6+1</f>
        <v>44481</v>
      </c>
      <c r="AY6" s="38">
        <f t="shared" ref="AY6:BC6" si="1">AX6+1</f>
        <v>44482</v>
      </c>
      <c r="AZ6" s="38">
        <f t="shared" si="1"/>
        <v>44483</v>
      </c>
      <c r="BA6" s="38">
        <f t="shared" si="1"/>
        <v>44484</v>
      </c>
      <c r="BB6" s="38">
        <f t="shared" si="1"/>
        <v>44485</v>
      </c>
      <c r="BC6" s="39">
        <f t="shared" si="1"/>
        <v>44486</v>
      </c>
      <c r="BD6" s="37">
        <f>BC6+1</f>
        <v>44487</v>
      </c>
      <c r="BE6" s="38">
        <f>BD6+1</f>
        <v>44488</v>
      </c>
      <c r="BF6" s="38">
        <f t="shared" ref="BF6:BJ6" si="2">BE6+1</f>
        <v>44489</v>
      </c>
      <c r="BG6" s="38">
        <f t="shared" si="2"/>
        <v>44490</v>
      </c>
      <c r="BH6" s="38">
        <f t="shared" si="2"/>
        <v>44491</v>
      </c>
      <c r="BI6" s="38">
        <f t="shared" si="2"/>
        <v>44492</v>
      </c>
      <c r="BJ6" s="39">
        <f t="shared" si="2"/>
        <v>44493</v>
      </c>
      <c r="BK6" s="37">
        <f>BJ6+1</f>
        <v>44494</v>
      </c>
      <c r="BL6" s="38">
        <f>BK6+1</f>
        <v>44495</v>
      </c>
      <c r="BM6" s="38">
        <f t="shared" ref="BM6" si="3">BL6+1</f>
        <v>44496</v>
      </c>
      <c r="BN6" s="38">
        <f t="shared" ref="BN6" si="4">BM6+1</f>
        <v>44497</v>
      </c>
      <c r="BO6" s="38">
        <f t="shared" ref="BO6" si="5">BN6+1</f>
        <v>44498</v>
      </c>
      <c r="BP6" s="38">
        <f t="shared" ref="BP6" si="6">BO6+1</f>
        <v>44499</v>
      </c>
      <c r="BQ6" s="39">
        <f t="shared" ref="BQ6" si="7">BP6+1</f>
        <v>44500</v>
      </c>
      <c r="BR6" s="37">
        <f>BQ6+1</f>
        <v>44501</v>
      </c>
      <c r="BS6" s="38">
        <f>BR6+1</f>
        <v>44502</v>
      </c>
      <c r="BT6" s="38">
        <f t="shared" ref="BT6" si="8">BS6+1</f>
        <v>44503</v>
      </c>
      <c r="BU6" s="38">
        <f t="shared" ref="BU6" si="9">BT6+1</f>
        <v>44504</v>
      </c>
      <c r="BV6" s="38">
        <f t="shared" ref="BV6" si="10">BU6+1</f>
        <v>44505</v>
      </c>
      <c r="BW6" s="38">
        <f t="shared" ref="BW6" si="11">BV6+1</f>
        <v>44506</v>
      </c>
      <c r="BX6" s="39">
        <f t="shared" ref="BX6" si="12">BW6+1</f>
        <v>44507</v>
      </c>
      <c r="BY6" s="37">
        <f>BX6+1</f>
        <v>44508</v>
      </c>
      <c r="BZ6" s="38">
        <f>BY6+1</f>
        <v>44509</v>
      </c>
      <c r="CA6" s="38">
        <f t="shared" ref="CA6" si="13">BZ6+1</f>
        <v>44510</v>
      </c>
      <c r="CB6" s="38">
        <f t="shared" ref="CB6" si="14">CA6+1</f>
        <v>44511</v>
      </c>
      <c r="CC6" s="38">
        <f t="shared" ref="CC6" si="15">CB6+1</f>
        <v>44512</v>
      </c>
      <c r="CD6" s="38">
        <f t="shared" ref="CD6" si="16">CC6+1</f>
        <v>44513</v>
      </c>
      <c r="CE6" s="39">
        <f t="shared" ref="CE6" si="17">CD6+1</f>
        <v>44514</v>
      </c>
      <c r="CF6" s="37">
        <f>CE6+1</f>
        <v>44515</v>
      </c>
      <c r="CG6" s="38">
        <f>CF6+1</f>
        <v>44516</v>
      </c>
      <c r="CH6" s="38">
        <f t="shared" ref="CH6" si="18">CG6+1</f>
        <v>44517</v>
      </c>
      <c r="CI6" s="38">
        <f t="shared" ref="CI6" si="19">CH6+1</f>
        <v>44518</v>
      </c>
      <c r="CJ6" s="38">
        <f t="shared" ref="CJ6" si="20">CI6+1</f>
        <v>44519</v>
      </c>
      <c r="CK6" s="38">
        <f t="shared" ref="CK6" si="21">CJ6+1</f>
        <v>44520</v>
      </c>
      <c r="CL6" s="39">
        <f t="shared" ref="CL6" si="22">CK6+1</f>
        <v>44521</v>
      </c>
    </row>
    <row r="7" spans="1:90" ht="30" customHeight="1" thickBot="1" x14ac:dyDescent="0.35">
      <c r="A7" s="46" t="s">
        <v>5</v>
      </c>
      <c r="B7" s="4" t="s">
        <v>14</v>
      </c>
      <c r="C7" s="41" t="s">
        <v>16</v>
      </c>
      <c r="D7" s="41" t="s">
        <v>17</v>
      </c>
      <c r="E7" s="41" t="s">
        <v>18</v>
      </c>
      <c r="F7" s="41" t="s">
        <v>19</v>
      </c>
      <c r="G7" s="5" t="str">
        <f t="shared" ref="G7" si="23">LEFT(TEXT(G6,"ddd"),1)</f>
        <v>M</v>
      </c>
      <c r="H7" s="5" t="str">
        <f t="shared" ref="H7:AP7" si="24">LEFT(TEXT(H6,"ddd"),1)</f>
        <v>T</v>
      </c>
      <c r="I7" s="5" t="str">
        <f t="shared" si="24"/>
        <v>W</v>
      </c>
      <c r="J7" s="5" t="str">
        <f t="shared" si="24"/>
        <v>T</v>
      </c>
      <c r="K7" s="5" t="str">
        <f t="shared" si="24"/>
        <v>F</v>
      </c>
      <c r="L7" s="5" t="str">
        <f t="shared" si="24"/>
        <v>S</v>
      </c>
      <c r="M7" s="5" t="str">
        <f t="shared" si="24"/>
        <v>S</v>
      </c>
      <c r="N7" s="5" t="str">
        <f t="shared" si="24"/>
        <v>M</v>
      </c>
      <c r="O7" s="5" t="str">
        <f t="shared" si="24"/>
        <v>T</v>
      </c>
      <c r="P7" s="5" t="str">
        <f t="shared" si="24"/>
        <v>W</v>
      </c>
      <c r="Q7" s="5" t="str">
        <f t="shared" si="24"/>
        <v>T</v>
      </c>
      <c r="R7" s="5" t="str">
        <f t="shared" si="24"/>
        <v>F</v>
      </c>
      <c r="S7" s="5" t="str">
        <f t="shared" si="24"/>
        <v>S</v>
      </c>
      <c r="T7" s="5" t="str">
        <f t="shared" si="24"/>
        <v>S</v>
      </c>
      <c r="U7" s="5" t="str">
        <f t="shared" si="24"/>
        <v>M</v>
      </c>
      <c r="V7" s="5" t="str">
        <f t="shared" si="24"/>
        <v>T</v>
      </c>
      <c r="W7" s="5" t="str">
        <f t="shared" si="24"/>
        <v>W</v>
      </c>
      <c r="X7" s="5" t="str">
        <f t="shared" si="24"/>
        <v>T</v>
      </c>
      <c r="Y7" s="5" t="str">
        <f t="shared" si="24"/>
        <v>F</v>
      </c>
      <c r="Z7" s="5" t="str">
        <f t="shared" si="24"/>
        <v>S</v>
      </c>
      <c r="AA7" s="5" t="str">
        <f t="shared" si="24"/>
        <v>S</v>
      </c>
      <c r="AB7" s="5" t="str">
        <f t="shared" si="24"/>
        <v>M</v>
      </c>
      <c r="AC7" s="5" t="str">
        <f t="shared" si="24"/>
        <v>T</v>
      </c>
      <c r="AD7" s="5" t="str">
        <f t="shared" si="24"/>
        <v>W</v>
      </c>
      <c r="AE7" s="5" t="str">
        <f t="shared" si="24"/>
        <v>T</v>
      </c>
      <c r="AF7" s="5" t="str">
        <f t="shared" si="24"/>
        <v>F</v>
      </c>
      <c r="AG7" s="5" t="str">
        <f t="shared" si="24"/>
        <v>S</v>
      </c>
      <c r="AH7" s="5" t="str">
        <f t="shared" si="24"/>
        <v>S</v>
      </c>
      <c r="AI7" s="5" t="str">
        <f t="shared" si="24"/>
        <v>M</v>
      </c>
      <c r="AJ7" s="5" t="str">
        <f t="shared" si="24"/>
        <v>T</v>
      </c>
      <c r="AK7" s="5" t="str">
        <f t="shared" si="24"/>
        <v>W</v>
      </c>
      <c r="AL7" s="5" t="str">
        <f t="shared" si="24"/>
        <v>T</v>
      </c>
      <c r="AM7" s="5" t="str">
        <f t="shared" si="24"/>
        <v>F</v>
      </c>
      <c r="AN7" s="5" t="str">
        <f t="shared" si="24"/>
        <v>S</v>
      </c>
      <c r="AO7" s="5" t="str">
        <f t="shared" si="24"/>
        <v>S</v>
      </c>
      <c r="AP7" s="5" t="str">
        <f t="shared" si="24"/>
        <v>M</v>
      </c>
      <c r="AQ7" s="5" t="str">
        <f t="shared" ref="AQ7:BJ7" si="25">LEFT(TEXT(AQ6,"ddd"),1)</f>
        <v>T</v>
      </c>
      <c r="AR7" s="5" t="str">
        <f t="shared" si="25"/>
        <v>W</v>
      </c>
      <c r="AS7" s="5" t="str">
        <f t="shared" si="25"/>
        <v>T</v>
      </c>
      <c r="AT7" s="5" t="str">
        <f t="shared" si="25"/>
        <v>F</v>
      </c>
      <c r="AU7" s="5" t="str">
        <f t="shared" si="25"/>
        <v>S</v>
      </c>
      <c r="AV7" s="5" t="str">
        <f t="shared" si="25"/>
        <v>S</v>
      </c>
      <c r="AW7" s="5" t="str">
        <f t="shared" si="25"/>
        <v>M</v>
      </c>
      <c r="AX7" s="5" t="str">
        <f t="shared" si="25"/>
        <v>T</v>
      </c>
      <c r="AY7" s="5" t="str">
        <f t="shared" si="25"/>
        <v>W</v>
      </c>
      <c r="AZ7" s="5" t="str">
        <f t="shared" si="25"/>
        <v>T</v>
      </c>
      <c r="BA7" s="5" t="str">
        <f t="shared" si="25"/>
        <v>F</v>
      </c>
      <c r="BB7" s="5" t="str">
        <f t="shared" si="25"/>
        <v>S</v>
      </c>
      <c r="BC7" s="5" t="str">
        <f t="shared" si="25"/>
        <v>S</v>
      </c>
      <c r="BD7" s="5" t="str">
        <f t="shared" si="25"/>
        <v>M</v>
      </c>
      <c r="BE7" s="5" t="str">
        <f t="shared" si="25"/>
        <v>T</v>
      </c>
      <c r="BF7" s="5" t="str">
        <f t="shared" si="25"/>
        <v>W</v>
      </c>
      <c r="BG7" s="5" t="str">
        <f t="shared" si="25"/>
        <v>T</v>
      </c>
      <c r="BH7" s="5" t="str">
        <f t="shared" si="25"/>
        <v>F</v>
      </c>
      <c r="BI7" s="5" t="str">
        <f t="shared" si="25"/>
        <v>S</v>
      </c>
      <c r="BJ7" s="5" t="str">
        <f t="shared" si="25"/>
        <v>S</v>
      </c>
      <c r="BK7" s="5" t="str">
        <f t="shared" ref="BK7:CE7" si="26">LEFT(TEXT(BK6,"ddd"),1)</f>
        <v>M</v>
      </c>
      <c r="BL7" s="5" t="str">
        <f t="shared" si="26"/>
        <v>T</v>
      </c>
      <c r="BM7" s="5" t="str">
        <f t="shared" si="26"/>
        <v>W</v>
      </c>
      <c r="BN7" s="5" t="str">
        <f t="shared" si="26"/>
        <v>T</v>
      </c>
      <c r="BO7" s="5" t="str">
        <f t="shared" si="26"/>
        <v>F</v>
      </c>
      <c r="BP7" s="5" t="str">
        <f t="shared" si="26"/>
        <v>S</v>
      </c>
      <c r="BQ7" s="5" t="str">
        <f t="shared" si="26"/>
        <v>S</v>
      </c>
      <c r="BR7" s="5" t="str">
        <f t="shared" si="26"/>
        <v>M</v>
      </c>
      <c r="BS7" s="5" t="str">
        <f t="shared" si="26"/>
        <v>T</v>
      </c>
      <c r="BT7" s="5" t="str">
        <f t="shared" si="26"/>
        <v>W</v>
      </c>
      <c r="BU7" s="5" t="str">
        <f t="shared" si="26"/>
        <v>T</v>
      </c>
      <c r="BV7" s="5" t="str">
        <f t="shared" si="26"/>
        <v>F</v>
      </c>
      <c r="BW7" s="5" t="str">
        <f t="shared" si="26"/>
        <v>S</v>
      </c>
      <c r="BX7" s="5" t="str">
        <f t="shared" si="26"/>
        <v>S</v>
      </c>
      <c r="BY7" s="5" t="str">
        <f t="shared" si="26"/>
        <v>M</v>
      </c>
      <c r="BZ7" s="5" t="str">
        <f t="shared" si="26"/>
        <v>T</v>
      </c>
      <c r="CA7" s="5" t="str">
        <f t="shared" si="26"/>
        <v>W</v>
      </c>
      <c r="CB7" s="5" t="str">
        <f t="shared" si="26"/>
        <v>T</v>
      </c>
      <c r="CC7" s="5" t="str">
        <f t="shared" si="26"/>
        <v>F</v>
      </c>
      <c r="CD7" s="5" t="str">
        <f t="shared" si="26"/>
        <v>S</v>
      </c>
      <c r="CE7" s="5" t="str">
        <f t="shared" si="26"/>
        <v>S</v>
      </c>
      <c r="CF7" s="5" t="str">
        <f t="shared" ref="CF7:CL7" si="27">LEFT(TEXT(CF6,"ddd"),1)</f>
        <v>M</v>
      </c>
      <c r="CG7" s="5" t="str">
        <f t="shared" si="27"/>
        <v>T</v>
      </c>
      <c r="CH7" s="5" t="str">
        <f t="shared" si="27"/>
        <v>W</v>
      </c>
      <c r="CI7" s="5" t="str">
        <f t="shared" si="27"/>
        <v>T</v>
      </c>
      <c r="CJ7" s="5" t="str">
        <f t="shared" si="27"/>
        <v>F</v>
      </c>
      <c r="CK7" s="5" t="str">
        <f t="shared" si="27"/>
        <v>S</v>
      </c>
      <c r="CL7" s="5" t="str">
        <f t="shared" si="27"/>
        <v>S</v>
      </c>
    </row>
    <row r="8" spans="1:90" ht="30" hidden="1" customHeight="1" thickBot="1" x14ac:dyDescent="0.35">
      <c r="A8" s="46" t="s">
        <v>6</v>
      </c>
      <c r="F8" s="3" t="str">
        <f>IF(OR(ISBLANK(task_start),ISBLANK(task_end)),"",task_end-task_start+1)</f>
        <v/>
      </c>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row>
    <row r="9" spans="1:90" s="53" customFormat="1" ht="30" customHeight="1" thickBot="1" x14ac:dyDescent="0.35">
      <c r="A9" s="46" t="s">
        <v>7</v>
      </c>
      <c r="B9" s="78" t="s">
        <v>35</v>
      </c>
      <c r="C9" s="7"/>
      <c r="D9" s="28"/>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row>
    <row r="10" spans="1:90" s="53" customFormat="1" ht="43.8" thickBot="1" x14ac:dyDescent="0.35">
      <c r="A10" s="46" t="s">
        <v>8</v>
      </c>
      <c r="B10" s="54" t="s">
        <v>36</v>
      </c>
      <c r="C10" s="8">
        <v>1</v>
      </c>
      <c r="D10" s="42">
        <f>InicioDelProyecto</f>
        <v>44417</v>
      </c>
      <c r="E10" s="42">
        <f>D10+7*3</f>
        <v>44438</v>
      </c>
      <c r="F10" s="6">
        <f t="shared" ref="F10:F29" si="28">IF(OR(ISBLANK(task_start),ISBLANK(task_end)),"",task_end-task_start+1)</f>
        <v>22</v>
      </c>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row>
    <row r="11" spans="1:90" s="53" customFormat="1" ht="30" customHeight="1" thickBot="1" x14ac:dyDescent="0.35">
      <c r="A11" s="46" t="s">
        <v>9</v>
      </c>
      <c r="B11" s="54" t="s">
        <v>37</v>
      </c>
      <c r="C11" s="8">
        <v>1</v>
      </c>
      <c r="D11" s="42">
        <f>D10+7*2</f>
        <v>44431</v>
      </c>
      <c r="E11" s="42">
        <f>D11+7</f>
        <v>44438</v>
      </c>
      <c r="F11" s="6">
        <f t="shared" si="28"/>
        <v>8</v>
      </c>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row>
    <row r="12" spans="1:90" s="53" customFormat="1" ht="43.8" thickBot="1" x14ac:dyDescent="0.35">
      <c r="A12" s="46"/>
      <c r="B12" s="54" t="s">
        <v>38</v>
      </c>
      <c r="C12" s="8">
        <v>1</v>
      </c>
      <c r="D12" s="42">
        <f>D11+2</f>
        <v>44433</v>
      </c>
      <c r="E12" s="42">
        <f>D12+7</f>
        <v>44440</v>
      </c>
      <c r="F12" s="6">
        <f t="shared" si="28"/>
        <v>8</v>
      </c>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row>
    <row r="13" spans="1:90" s="53" customFormat="1" ht="58.2" thickBot="1" x14ac:dyDescent="0.35">
      <c r="A13" s="46"/>
      <c r="B13" s="54" t="s">
        <v>39</v>
      </c>
      <c r="C13" s="8">
        <v>1</v>
      </c>
      <c r="D13" s="42">
        <f>E12</f>
        <v>44440</v>
      </c>
      <c r="E13" s="42">
        <f>D13+7*2</f>
        <v>44454</v>
      </c>
      <c r="F13" s="6">
        <f t="shared" si="28"/>
        <v>15</v>
      </c>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row>
    <row r="14" spans="1:90" s="53" customFormat="1" ht="30" customHeight="1" thickBot="1" x14ac:dyDescent="0.35">
      <c r="A14" s="46" t="s">
        <v>10</v>
      </c>
      <c r="B14" s="79" t="s">
        <v>40</v>
      </c>
      <c r="C14" s="9"/>
      <c r="D14" s="30"/>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row>
    <row r="15" spans="1:90" s="53" customFormat="1" ht="29.4" thickBot="1" x14ac:dyDescent="0.35">
      <c r="A15" s="46"/>
      <c r="B15" s="55" t="s">
        <v>41</v>
      </c>
      <c r="C15" s="10">
        <v>1</v>
      </c>
      <c r="D15" s="43">
        <f>D12+5</f>
        <v>44438</v>
      </c>
      <c r="E15" s="43">
        <f>D15+5</f>
        <v>44443</v>
      </c>
      <c r="F15" s="6">
        <f t="shared" si="28"/>
        <v>6</v>
      </c>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row>
    <row r="16" spans="1:90" s="53" customFormat="1" ht="43.8" thickBot="1" x14ac:dyDescent="0.35">
      <c r="A16" s="46"/>
      <c r="B16" s="55" t="s">
        <v>42</v>
      </c>
      <c r="C16" s="10">
        <v>1</v>
      </c>
      <c r="D16" s="43">
        <f>D15+2</f>
        <v>44440</v>
      </c>
      <c r="E16" s="43">
        <f>D16+5</f>
        <v>44445</v>
      </c>
      <c r="F16" s="6">
        <f t="shared" si="28"/>
        <v>6</v>
      </c>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row>
    <row r="17" spans="1:90" s="53" customFormat="1" ht="30" customHeight="1" thickBot="1" x14ac:dyDescent="0.35">
      <c r="A17" s="46" t="s">
        <v>11</v>
      </c>
      <c r="B17" s="80" t="s">
        <v>43</v>
      </c>
      <c r="C17" s="11"/>
      <c r="D17" s="32"/>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row>
    <row r="18" spans="1:90" s="53" customFormat="1" ht="43.8" thickBot="1" x14ac:dyDescent="0.35">
      <c r="A18" s="46"/>
      <c r="B18" s="56" t="s">
        <v>44</v>
      </c>
      <c r="C18" s="12">
        <v>0.65</v>
      </c>
      <c r="D18" s="44">
        <f>E13-5</f>
        <v>44449</v>
      </c>
      <c r="E18" s="44">
        <f>D18+7*1.5</f>
        <v>44459.5</v>
      </c>
      <c r="F18" s="6">
        <f t="shared" si="28"/>
        <v>11.5</v>
      </c>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row>
    <row r="19" spans="1:90" s="53" customFormat="1" ht="58.2" thickBot="1" x14ac:dyDescent="0.35">
      <c r="A19" s="46"/>
      <c r="B19" s="56" t="s">
        <v>45</v>
      </c>
      <c r="C19" s="12">
        <v>0.25</v>
      </c>
      <c r="D19" s="44">
        <f>D18+7</f>
        <v>44456</v>
      </c>
      <c r="E19" s="44">
        <f>E18+7</f>
        <v>44466.5</v>
      </c>
      <c r="F19" s="6">
        <f t="shared" si="28"/>
        <v>11.5</v>
      </c>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row>
    <row r="20" spans="1:90" s="53" customFormat="1" ht="30" customHeight="1" thickBot="1" x14ac:dyDescent="0.35">
      <c r="A20" s="46" t="s">
        <v>11</v>
      </c>
      <c r="B20" s="81" t="s">
        <v>46</v>
      </c>
      <c r="C20" s="13"/>
      <c r="D20" s="34"/>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row>
    <row r="21" spans="1:90" s="53" customFormat="1" ht="29.4" thickBot="1" x14ac:dyDescent="0.35">
      <c r="A21" s="46"/>
      <c r="B21" s="57" t="s">
        <v>47</v>
      </c>
      <c r="C21" s="14">
        <v>0.5</v>
      </c>
      <c r="D21" s="45">
        <f>D18+4</f>
        <v>44453</v>
      </c>
      <c r="E21" s="45">
        <f>D21+7*2</f>
        <v>44467</v>
      </c>
      <c r="F21" s="6">
        <f t="shared" si="28"/>
        <v>15</v>
      </c>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row>
    <row r="22" spans="1:90" s="53" customFormat="1" ht="43.8" thickBot="1" x14ac:dyDescent="0.35">
      <c r="A22" s="46"/>
      <c r="B22" s="57" t="s">
        <v>48</v>
      </c>
      <c r="C22" s="14">
        <v>0</v>
      </c>
      <c r="D22" s="45">
        <f>E21-1</f>
        <v>44466</v>
      </c>
      <c r="E22" s="45">
        <f>D22+7*2.5</f>
        <v>44483.5</v>
      </c>
      <c r="F22" s="6">
        <f t="shared" si="28"/>
        <v>18.5</v>
      </c>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row>
    <row r="23" spans="1:90" s="53" customFormat="1" ht="72.599999999999994" thickBot="1" x14ac:dyDescent="0.35">
      <c r="A23" s="46"/>
      <c r="B23" s="57" t="s">
        <v>49</v>
      </c>
      <c r="C23" s="14">
        <v>0</v>
      </c>
      <c r="D23" s="45">
        <f>E22</f>
        <v>44483.5</v>
      </c>
      <c r="E23" s="45">
        <f>D23+7*2.5</f>
        <v>44501</v>
      </c>
      <c r="F23" s="6">
        <f t="shared" si="28"/>
        <v>18.5</v>
      </c>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row>
    <row r="24" spans="1:90" s="53" customFormat="1" ht="30" customHeight="1" thickBot="1" x14ac:dyDescent="0.35">
      <c r="A24" s="46" t="s">
        <v>12</v>
      </c>
      <c r="B24" s="82" t="s">
        <v>50</v>
      </c>
      <c r="C24" s="62"/>
      <c r="D24" s="64"/>
      <c r="E24" s="65"/>
      <c r="F24" s="65"/>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c r="BO24" s="65"/>
      <c r="BP24" s="65"/>
      <c r="BQ24" s="65"/>
      <c r="BR24" s="65"/>
      <c r="BS24" s="65"/>
      <c r="BT24" s="65"/>
      <c r="BU24" s="65"/>
      <c r="BV24" s="65"/>
      <c r="BW24" s="65"/>
      <c r="BX24" s="65"/>
      <c r="BY24" s="65"/>
      <c r="BZ24" s="65"/>
      <c r="CA24" s="65"/>
      <c r="CB24" s="65"/>
      <c r="CC24" s="65"/>
      <c r="CD24" s="65"/>
      <c r="CE24" s="65"/>
      <c r="CF24" s="65"/>
      <c r="CG24" s="65"/>
      <c r="CH24" s="65"/>
      <c r="CI24" s="65"/>
      <c r="CJ24" s="65"/>
      <c r="CK24" s="65"/>
      <c r="CL24" s="65"/>
    </row>
    <row r="25" spans="1:90" s="53" customFormat="1" ht="60.6" customHeight="1" thickBot="1" x14ac:dyDescent="0.35">
      <c r="A25" s="46" t="s">
        <v>13</v>
      </c>
      <c r="B25" s="55" t="s">
        <v>51</v>
      </c>
      <c r="C25" s="10">
        <v>0</v>
      </c>
      <c r="D25" s="43">
        <f>D21+7</f>
        <v>44460</v>
      </c>
      <c r="E25" s="43">
        <f>E22+5</f>
        <v>44488.5</v>
      </c>
      <c r="F25" s="6">
        <f t="shared" si="28"/>
        <v>29.5</v>
      </c>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row>
    <row r="26" spans="1:90" ht="29.4" thickBot="1" x14ac:dyDescent="0.35">
      <c r="B26" s="55" t="s">
        <v>52</v>
      </c>
      <c r="C26" s="10">
        <v>0</v>
      </c>
      <c r="D26" s="43">
        <f>D25+7</f>
        <v>44467</v>
      </c>
      <c r="E26" s="43">
        <f>E25+7</f>
        <v>44495.5</v>
      </c>
      <c r="F26" s="6">
        <f t="shared" si="28"/>
        <v>29.5</v>
      </c>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row>
    <row r="27" spans="1:90" ht="30" customHeight="1" thickBot="1" x14ac:dyDescent="0.35">
      <c r="B27" s="83" t="s">
        <v>50</v>
      </c>
      <c r="C27" s="63"/>
      <c r="D27" s="66"/>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row>
    <row r="28" spans="1:90" ht="29.4" thickBot="1" x14ac:dyDescent="0.35">
      <c r="B28" s="56" t="s">
        <v>53</v>
      </c>
      <c r="C28" s="12">
        <v>0</v>
      </c>
      <c r="D28" s="44">
        <f>E26-7</f>
        <v>44488.5</v>
      </c>
      <c r="E28" s="44">
        <f>D28+7*4</f>
        <v>44516.5</v>
      </c>
      <c r="F28" s="6">
        <f t="shared" si="28"/>
        <v>29</v>
      </c>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row>
    <row r="29" spans="1:90" ht="15" thickBot="1" x14ac:dyDescent="0.35">
      <c r="B29" s="56" t="s">
        <v>59</v>
      </c>
      <c r="C29" s="12">
        <v>0.1</v>
      </c>
      <c r="D29" s="44">
        <f>D10</f>
        <v>44417</v>
      </c>
      <c r="E29" s="44">
        <f>E10+7*17</f>
        <v>44557</v>
      </c>
      <c r="F29" s="6">
        <f t="shared" si="28"/>
        <v>141</v>
      </c>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row>
    <row r="30" spans="1:90" ht="30" hidden="1" customHeight="1" thickBot="1" x14ac:dyDescent="0.35">
      <c r="B30" s="15" t="s">
        <v>15</v>
      </c>
      <c r="C30" s="16"/>
      <c r="D30" s="68"/>
      <c r="E30" s="36"/>
    </row>
    <row r="32" spans="1:90" ht="30" customHeight="1" x14ac:dyDescent="0.3">
      <c r="E32" s="70"/>
    </row>
  </sheetData>
  <mergeCells count="16">
    <mergeCell ref="C4:E4"/>
    <mergeCell ref="C2:D3"/>
    <mergeCell ref="CF5:CL5"/>
    <mergeCell ref="BK5:BQ5"/>
    <mergeCell ref="BR5:BX5"/>
    <mergeCell ref="BY5:CE5"/>
    <mergeCell ref="AW5:BC5"/>
    <mergeCell ref="BD5:BJ5"/>
    <mergeCell ref="G5:M5"/>
    <mergeCell ref="N5:T5"/>
    <mergeCell ref="U5:AA5"/>
    <mergeCell ref="AB5:AH5"/>
    <mergeCell ref="B6:E6"/>
    <mergeCell ref="AI5:AO5"/>
    <mergeCell ref="AP5:AV5"/>
    <mergeCell ref="C5:D5"/>
  </mergeCells>
  <conditionalFormatting sqref="C8:C23 C30">
    <cfRule type="dataBar" priority="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6:BQ8 CL18 G15:CL16 G10:CL13 G21:CL23 G28:CL28">
    <cfRule type="expression" dxfId="23" priority="90">
      <formula>AND(TODAY()&gt;=G$6,TODAY()&lt;H$6)</formula>
    </cfRule>
  </conditionalFormatting>
  <conditionalFormatting sqref="G8:BQ8 CL18 G15:CL16 G10:CL13 G21:CL23 G28:CL28">
    <cfRule type="expression" dxfId="22" priority="84">
      <formula>AND(task_start&lt;=G$6,ROUNDDOWN((task_end-task_start+1)*task_progress,0)+task_start-1&gt;=G$6)</formula>
    </cfRule>
    <cfRule type="expression" dxfId="21" priority="85" stopIfTrue="1">
      <formula>AND(task_end&gt;=G$6,task_start&lt;H$6)</formula>
    </cfRule>
  </conditionalFormatting>
  <conditionalFormatting sqref="C24:C26">
    <cfRule type="dataBar" priority="57">
      <dataBar>
        <cfvo type="num" val="0"/>
        <cfvo type="num" val="1"/>
        <color theme="0" tint="-0.249977111117893"/>
      </dataBar>
      <extLst>
        <ext xmlns:x14="http://schemas.microsoft.com/office/spreadsheetml/2009/9/main" uri="{B025F937-C7B1-47D3-B67F-A62EFF666E3E}">
          <x14:id>{9DDB7712-A133-42BA-B4B5-EED32E9A9F45}</x14:id>
        </ext>
      </extLst>
    </cfRule>
  </conditionalFormatting>
  <conditionalFormatting sqref="C27:C28">
    <cfRule type="dataBar" priority="56">
      <dataBar>
        <cfvo type="num" val="0"/>
        <cfvo type="num" val="1"/>
        <color theme="0" tint="-0.249977111117893"/>
      </dataBar>
      <extLst>
        <ext xmlns:x14="http://schemas.microsoft.com/office/spreadsheetml/2009/9/main" uri="{B025F937-C7B1-47D3-B67F-A62EFF666E3E}">
          <x14:id>{2634A217-366E-45DF-AAFB-888DCFB0553F}</x14:id>
        </ext>
      </extLst>
    </cfRule>
  </conditionalFormatting>
  <conditionalFormatting sqref="G25:BQ26">
    <cfRule type="expression" dxfId="20" priority="55">
      <formula>AND(TODAY()&gt;=G$6,TODAY()&lt;H$6)</formula>
    </cfRule>
  </conditionalFormatting>
  <conditionalFormatting sqref="G25:BQ26">
    <cfRule type="expression" dxfId="19" priority="53">
      <formula>AND(task_start&lt;=G$6,ROUNDDOWN((task_end-task_start+1)*task_progress,0)+task_start-1&gt;=G$6)</formula>
    </cfRule>
    <cfRule type="expression" dxfId="18" priority="54" stopIfTrue="1">
      <formula>AND(task_end&gt;=G$6,task_start&lt;H$6)</formula>
    </cfRule>
  </conditionalFormatting>
  <conditionalFormatting sqref="BR6:CL8">
    <cfRule type="expression" dxfId="17" priority="49">
      <formula>AND(TODAY()&gt;=BR$6,TODAY()&lt;BS$6)</formula>
    </cfRule>
  </conditionalFormatting>
  <conditionalFormatting sqref="BR8:CL8">
    <cfRule type="expression" dxfId="16" priority="47">
      <formula>AND(task_start&lt;=BR$6,ROUNDDOWN((task_end-task_start+1)*task_progress,0)+task_start-1&gt;=BR$6)</formula>
    </cfRule>
    <cfRule type="expression" dxfId="15" priority="48" stopIfTrue="1">
      <formula>AND(task_end&gt;=BR$6,task_start&lt;BS$6)</formula>
    </cfRule>
  </conditionalFormatting>
  <conditionalFormatting sqref="BR25:CL26">
    <cfRule type="expression" dxfId="14" priority="46">
      <formula>AND(TODAY()&gt;=BR$6,TODAY()&lt;BS$6)</formula>
    </cfRule>
  </conditionalFormatting>
  <conditionalFormatting sqref="BR25:CL26">
    <cfRule type="expression" dxfId="13" priority="44">
      <formula>AND(task_start&lt;=BR$6,ROUNDDOWN((task_end-task_start+1)*task_progress,0)+task_start-1&gt;=BR$6)</formula>
    </cfRule>
    <cfRule type="expression" dxfId="12" priority="45" stopIfTrue="1">
      <formula>AND(task_end&gt;=BR$6,task_start&lt;BS$6)</formula>
    </cfRule>
  </conditionalFormatting>
  <conditionalFormatting sqref="CL19">
    <cfRule type="expression" dxfId="11" priority="43">
      <formula>AND(TODAY()&gt;=CL$6,TODAY()&lt;CM$6)</formula>
    </cfRule>
  </conditionalFormatting>
  <conditionalFormatting sqref="CL19">
    <cfRule type="expression" dxfId="10" priority="41">
      <formula>AND(task_start&lt;=CL$6,ROUNDDOWN((task_end-task_start+1)*task_progress,0)+task_start-1&gt;=CL$6)</formula>
    </cfRule>
    <cfRule type="expression" dxfId="9" priority="42" stopIfTrue="1">
      <formula>AND(task_end&gt;=CL$6,task_start&lt;CM$6)</formula>
    </cfRule>
  </conditionalFormatting>
  <conditionalFormatting sqref="BR18:CK19">
    <cfRule type="expression" dxfId="8" priority="5">
      <formula>AND(task_start&lt;=BR$6,ROUNDDOWN((task_end-task_start+1)*task_progress,0)+task_start-1&gt;=BR$6)</formula>
    </cfRule>
    <cfRule type="expression" dxfId="7" priority="6" stopIfTrue="1">
      <formula>AND(task_end&gt;=BR$6,task_start&lt;BS$6)</formula>
    </cfRule>
  </conditionalFormatting>
  <conditionalFormatting sqref="G18:BQ19">
    <cfRule type="expression" dxfId="6" priority="10">
      <formula>AND(TODAY()&gt;=G$6,TODAY()&lt;H$6)</formula>
    </cfRule>
  </conditionalFormatting>
  <conditionalFormatting sqref="G18:BQ19">
    <cfRule type="expression" dxfId="5" priority="8">
      <formula>AND(task_start&lt;=G$6,ROUNDDOWN((task_end-task_start+1)*task_progress,0)+task_start-1&gt;=G$6)</formula>
    </cfRule>
    <cfRule type="expression" dxfId="4" priority="9" stopIfTrue="1">
      <formula>AND(task_end&gt;=G$6,task_start&lt;H$6)</formula>
    </cfRule>
  </conditionalFormatting>
  <conditionalFormatting sqref="BR18:CK19">
    <cfRule type="expression" dxfId="3" priority="7">
      <formula>AND(TODAY()&gt;=BR$6,TODAY()&lt;BS$6)</formula>
    </cfRule>
  </conditionalFormatting>
  <conditionalFormatting sqref="G29:CL29">
    <cfRule type="expression" dxfId="2" priority="4">
      <formula>AND(TODAY()&gt;=G$6,TODAY()&lt;H$6)</formula>
    </cfRule>
  </conditionalFormatting>
  <conditionalFormatting sqref="G29:CL29">
    <cfRule type="expression" dxfId="1" priority="2">
      <formula>AND(task_start&lt;=G$6,ROUNDDOWN((task_end-task_start+1)*task_progress,0)+task_start-1&gt;=G$6)</formula>
    </cfRule>
    <cfRule type="expression" dxfId="0" priority="3" stopIfTrue="1">
      <formula>AND(task_end&gt;=G$6,task_start&lt;H$6)</formula>
    </cfRule>
  </conditionalFormatting>
  <conditionalFormatting sqref="C29">
    <cfRule type="dataBar" priority="1">
      <dataBar>
        <cfvo type="num" val="0"/>
        <cfvo type="num" val="1"/>
        <color theme="0" tint="-0.249977111117893"/>
      </dataBar>
      <extLst>
        <ext xmlns:x14="http://schemas.microsoft.com/office/spreadsheetml/2009/9/main" uri="{B025F937-C7B1-47D3-B67F-A62EFF666E3E}">
          <x14:id>{36FB3D51-79C7-4517-AA36-2844A42D9956}</x14:id>
        </ext>
      </extLst>
    </cfRule>
  </conditionalFormatting>
  <dataValidations count="1">
    <dataValidation type="whole" operator="greaterThanOrEqual" allowBlank="1" showInputMessage="1" promptTitle="Mostrar semana" prompt="Al cambiar este número, se desplazará la vista del diagrama de Gantt." sqref="E5" xr:uid="{00000000-0002-0000-0000-000000000000}">
      <formula1>1</formula1>
    </dataValidation>
  </dataValidations>
  <printOptions horizontalCentered="1"/>
  <pageMargins left="0.35" right="0.35" top="0.35" bottom="0.5" header="0.3" footer="0.3"/>
  <pageSetup paperSize="9" scale="4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C8:C23 C30</xm:sqref>
        </x14:conditionalFormatting>
        <x14:conditionalFormatting xmlns:xm="http://schemas.microsoft.com/office/excel/2006/main">
          <x14:cfRule type="dataBar" id="{9DDB7712-A133-42BA-B4B5-EED32E9A9F45}">
            <x14:dataBar minLength="0" maxLength="100" gradient="0">
              <x14:cfvo type="num">
                <xm:f>0</xm:f>
              </x14:cfvo>
              <x14:cfvo type="num">
                <xm:f>1</xm:f>
              </x14:cfvo>
              <x14:negativeFillColor rgb="FFFF0000"/>
              <x14:axisColor rgb="FF000000"/>
            </x14:dataBar>
          </x14:cfRule>
          <xm:sqref>C24:C26</xm:sqref>
        </x14:conditionalFormatting>
        <x14:conditionalFormatting xmlns:xm="http://schemas.microsoft.com/office/excel/2006/main">
          <x14:cfRule type="dataBar" id="{2634A217-366E-45DF-AAFB-888DCFB0553F}">
            <x14:dataBar minLength="0" maxLength="100" gradient="0">
              <x14:cfvo type="num">
                <xm:f>0</xm:f>
              </x14:cfvo>
              <x14:cfvo type="num">
                <xm:f>1</xm:f>
              </x14:cfvo>
              <x14:negativeFillColor rgb="FFFF0000"/>
              <x14:axisColor rgb="FF000000"/>
            </x14:dataBar>
          </x14:cfRule>
          <xm:sqref>C27:C28</xm:sqref>
        </x14:conditionalFormatting>
        <x14:conditionalFormatting xmlns:xm="http://schemas.microsoft.com/office/excel/2006/main">
          <x14:cfRule type="dataBar" id="{36FB3D51-79C7-4517-AA36-2844A42D9956}">
            <x14:dataBar minLength="0" maxLength="100" gradient="0">
              <x14:cfvo type="num">
                <xm:f>0</xm:f>
              </x14:cfvo>
              <x14:cfvo type="num">
                <xm:f>1</xm:f>
              </x14:cfvo>
              <x14:negativeFillColor rgb="FFFF0000"/>
              <x14:axisColor rgb="FF000000"/>
            </x14:dataBar>
          </x14:cfRule>
          <xm:sqref>C29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8" x14ac:dyDescent="0.3"/>
  <cols>
    <col min="1" max="1" width="99.33203125" style="18" customWidth="1"/>
    <col min="2" max="16384" width="9.109375" style="1"/>
  </cols>
  <sheetData>
    <row r="1" spans="1:2" ht="46.5" customHeight="1" x14ac:dyDescent="0.3"/>
    <row r="2" spans="1:2" s="20" customFormat="1" ht="15.6" x14ac:dyDescent="0.3">
      <c r="A2" s="19" t="s">
        <v>20</v>
      </c>
      <c r="B2" s="19"/>
    </row>
    <row r="3" spans="1:2" s="24" customFormat="1" ht="27" customHeight="1" x14ac:dyDescent="0.3">
      <c r="A3" s="25" t="s">
        <v>21</v>
      </c>
      <c r="B3" s="25"/>
    </row>
    <row r="4" spans="1:2" s="21" customFormat="1" ht="25.8" x14ac:dyDescent="0.5">
      <c r="A4" s="22" t="s">
        <v>22</v>
      </c>
    </row>
    <row r="5" spans="1:2" ht="74.099999999999994" customHeight="1" x14ac:dyDescent="0.3">
      <c r="A5" s="23" t="s">
        <v>23</v>
      </c>
    </row>
    <row r="6" spans="1:2" ht="26.25" customHeight="1" x14ac:dyDescent="0.3">
      <c r="A6" s="22" t="s">
        <v>24</v>
      </c>
    </row>
    <row r="7" spans="1:2" s="18" customFormat="1" ht="204.9" customHeight="1" x14ac:dyDescent="0.3">
      <c r="A7" s="27" t="s">
        <v>34</v>
      </c>
    </row>
    <row r="8" spans="1:2" s="21" customFormat="1" ht="25.8" x14ac:dyDescent="0.5">
      <c r="A8" s="22" t="s">
        <v>25</v>
      </c>
    </row>
    <row r="9" spans="1:2" ht="60" customHeight="1" x14ac:dyDescent="0.3">
      <c r="A9" s="23" t="s">
        <v>26</v>
      </c>
    </row>
    <row r="10" spans="1:2" s="18" customFormat="1" ht="27.9" customHeight="1" x14ac:dyDescent="0.3">
      <c r="A10" s="26" t="s">
        <v>27</v>
      </c>
    </row>
    <row r="11" spans="1:2" s="21" customFormat="1" ht="25.8" x14ac:dyDescent="0.5">
      <c r="A11" s="22" t="s">
        <v>28</v>
      </c>
    </row>
    <row r="12" spans="1:2" ht="28.8" x14ac:dyDescent="0.3">
      <c r="A12" s="23" t="s">
        <v>29</v>
      </c>
    </row>
    <row r="13" spans="1:2" s="18" customFormat="1" ht="27.9" customHeight="1" x14ac:dyDescent="0.3">
      <c r="A13" s="26" t="s">
        <v>30</v>
      </c>
    </row>
    <row r="14" spans="1:2" s="21" customFormat="1" ht="25.8" x14ac:dyDescent="0.5">
      <c r="A14" s="22" t="s">
        <v>31</v>
      </c>
    </row>
    <row r="15" spans="1:2" ht="75" customHeight="1" x14ac:dyDescent="0.3">
      <c r="A15" s="23" t="s">
        <v>32</v>
      </c>
    </row>
    <row r="16" spans="1:2" ht="72" x14ac:dyDescent="0.3">
      <c r="A16" s="23"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InicioDelProyecto</vt:lpstr>
      <vt:lpstr>SemanaParaMostrar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2021-09-16T02:21:49Z</dcterms:modified>
</cp:coreProperties>
</file>