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4700"/>
  </bookViews>
  <sheets>
    <sheet name="Dip Correction" sheetId="3" r:id="rId1"/>
    <sheet name="Stratigraphic Thickness" sheetId="6" r:id="rId2"/>
    <sheet name="All Rotations" sheetId="5" r:id="rId3"/>
  </sheets>
  <calcPr calcId="145621" iterate="1"/>
</workbook>
</file>

<file path=xl/calcChain.xml><?xml version="1.0" encoding="utf-8"?>
<calcChain xmlns="http://schemas.openxmlformats.org/spreadsheetml/2006/main">
  <c r="I45" i="3" l="1"/>
  <c r="I46" i="3"/>
  <c r="I47" i="3"/>
  <c r="I48" i="3"/>
  <c r="I49" i="3"/>
  <c r="I50" i="3"/>
  <c r="I51" i="3"/>
  <c r="I52" i="3"/>
  <c r="I53" i="3"/>
  <c r="I54" i="3"/>
  <c r="I55" i="3"/>
  <c r="I56" i="3"/>
  <c r="D44" i="3"/>
  <c r="E44" i="3"/>
  <c r="F44" i="3"/>
  <c r="C45" i="3"/>
  <c r="C46" i="3" s="1"/>
  <c r="C48" i="3" s="1"/>
  <c r="D45" i="3"/>
  <c r="D46" i="3" s="1"/>
  <c r="D48" i="3" s="1"/>
  <c r="E45" i="3"/>
  <c r="F45" i="3"/>
  <c r="E46" i="3"/>
  <c r="F46" i="3"/>
  <c r="E48" i="3"/>
  <c r="F48" i="3"/>
  <c r="E49" i="3"/>
  <c r="E47" i="3" s="1"/>
  <c r="F49" i="3"/>
  <c r="F47" i="3" s="1"/>
  <c r="D49" i="3" l="1"/>
  <c r="D47" i="3" s="1"/>
  <c r="C49" i="3"/>
  <c r="C47" i="3" s="1"/>
  <c r="B7" i="6"/>
  <c r="B8" i="6"/>
  <c r="B6" i="6"/>
  <c r="B5" i="6"/>
  <c r="I30" i="3"/>
  <c r="K28" i="3"/>
  <c r="J33" i="3" l="1"/>
  <c r="I34" i="3"/>
  <c r="J34" i="3"/>
  <c r="I33" i="3"/>
  <c r="K30" i="3"/>
  <c r="I28" i="3"/>
  <c r="A33" i="3"/>
  <c r="C35" i="3"/>
  <c r="C33" i="3"/>
  <c r="A35" i="3"/>
  <c r="C16" i="3" l="1"/>
  <c r="B16" i="3"/>
  <c r="B20" i="3" s="1"/>
  <c r="B7" i="3"/>
  <c r="B8" i="3"/>
  <c r="B6" i="3"/>
  <c r="B5" i="3"/>
  <c r="C3" i="3"/>
  <c r="C2" i="3"/>
  <c r="K19" i="5"/>
  <c r="J19" i="5"/>
  <c r="I17" i="5"/>
  <c r="G17" i="5"/>
  <c r="I16" i="5"/>
  <c r="B16" i="5"/>
  <c r="A16" i="5"/>
  <c r="G16" i="5" s="1"/>
  <c r="I15" i="5"/>
  <c r="I19" i="5" s="1"/>
  <c r="B15" i="5"/>
  <c r="A15" i="5"/>
  <c r="G15" i="5" s="1"/>
  <c r="C12" i="5"/>
  <c r="G12" i="5" s="1"/>
  <c r="A12" i="5"/>
  <c r="G11" i="5"/>
  <c r="C10" i="5"/>
  <c r="G10" i="5" s="1"/>
  <c r="A10" i="5"/>
  <c r="C7" i="5"/>
  <c r="B7" i="5"/>
  <c r="G7" i="5" s="1"/>
  <c r="C6" i="5"/>
  <c r="B6" i="5"/>
  <c r="G6" i="5" s="1"/>
  <c r="G5" i="5"/>
  <c r="B19" i="3" l="1"/>
  <c r="M30" i="3"/>
  <c r="E30" i="3"/>
  <c r="B18" i="3"/>
  <c r="E29" i="3" l="1"/>
  <c r="M29" i="3"/>
  <c r="E28" i="3"/>
  <c r="M28" i="3"/>
  <c r="B21" i="3"/>
  <c r="G30" i="3" l="1"/>
  <c r="E35" i="3" s="1"/>
  <c r="O30" i="3"/>
  <c r="M35" i="3" s="1"/>
  <c r="O29" i="3"/>
  <c r="M34" i="3" s="1"/>
  <c r="O28" i="3"/>
  <c r="M33" i="3" s="1"/>
  <c r="O35" i="3" l="1"/>
  <c r="K37" i="3" s="1"/>
  <c r="J37" i="3" l="1"/>
  <c r="B28" i="3" l="1"/>
  <c r="A29" i="3" l="1"/>
  <c r="B29" i="3"/>
  <c r="A28" i="3"/>
  <c r="G28" i="3" s="1"/>
  <c r="E33" i="3" s="1"/>
  <c r="O34" i="3" l="1"/>
  <c r="O33" i="3"/>
  <c r="G29" i="3"/>
  <c r="E34" i="3" s="1"/>
  <c r="G33" i="3" s="1"/>
  <c r="J38" i="3" l="1"/>
  <c r="L37" i="3"/>
  <c r="G34" i="3"/>
  <c r="B38" i="3" s="1"/>
  <c r="G35" i="3"/>
  <c r="B37" i="3" s="1"/>
</calcChain>
</file>

<file path=xl/sharedStrings.xml><?xml version="1.0" encoding="utf-8"?>
<sst xmlns="http://schemas.openxmlformats.org/spreadsheetml/2006/main" count="85" uniqueCount="61">
  <si>
    <t>True Dip</t>
  </si>
  <si>
    <t>True Azimuth</t>
  </si>
  <si>
    <t>Grad</t>
  </si>
  <si>
    <t>Rad</t>
  </si>
  <si>
    <t>X</t>
  </si>
  <si>
    <t>Z</t>
  </si>
  <si>
    <t>SIN</t>
  </si>
  <si>
    <t>-COS</t>
  </si>
  <si>
    <t>-SIN</t>
  </si>
  <si>
    <t>COS</t>
  </si>
  <si>
    <t>Alpha</t>
  </si>
  <si>
    <t>=</t>
  </si>
  <si>
    <t>Rotation X</t>
  </si>
  <si>
    <t>Rotation Y</t>
  </si>
  <si>
    <t>Beta</t>
  </si>
  <si>
    <t>Rotation Z</t>
  </si>
  <si>
    <t>Gamma</t>
  </si>
  <si>
    <t>XZ</t>
  </si>
  <si>
    <t>ZX</t>
  </si>
  <si>
    <t>IN</t>
  </si>
  <si>
    <t>Not Commutative!</t>
  </si>
  <si>
    <t>Sum</t>
  </si>
  <si>
    <t>B</t>
  </si>
  <si>
    <t>C</t>
  </si>
  <si>
    <t>X (N)</t>
  </si>
  <si>
    <t>Y (E)</t>
  </si>
  <si>
    <t>X-Vector</t>
  </si>
  <si>
    <t>Pointing Downdip</t>
  </si>
  <si>
    <t>wrong</t>
  </si>
  <si>
    <t>correct</t>
  </si>
  <si>
    <t>Positive Rotation Z</t>
  </si>
  <si>
    <t>Positive Rotation Y</t>
  </si>
  <si>
    <t>Top</t>
  </si>
  <si>
    <t>Base</t>
  </si>
  <si>
    <t>Well</t>
  </si>
  <si>
    <t>MD</t>
  </si>
  <si>
    <t>Marker Bed</t>
  </si>
  <si>
    <t>Measured 
Thickness</t>
  </si>
  <si>
    <t>TST</t>
  </si>
  <si>
    <t>TVT</t>
  </si>
  <si>
    <t>“Setchell” equation.</t>
  </si>
  <si>
    <t>Tearpock and Bischke, 1991</t>
  </si>
  <si>
    <t>verified</t>
  </si>
  <si>
    <r>
      <t xml:space="preserve">Dip </t>
    </r>
    <r>
      <rPr>
        <sz val="11"/>
        <color theme="1"/>
        <rFont val="Calibri"/>
        <family val="2"/>
      </rPr>
      <t>φ</t>
    </r>
  </si>
  <si>
    <r>
      <t xml:space="preserve">Dip Azimuth </t>
    </r>
    <r>
      <rPr>
        <sz val="11"/>
        <color theme="1"/>
        <rFont val="Calibri"/>
        <family val="2"/>
      </rPr>
      <t>αd</t>
    </r>
  </si>
  <si>
    <r>
      <t xml:space="preserve">BH Inclination </t>
    </r>
    <r>
      <rPr>
        <sz val="11"/>
        <color theme="1"/>
        <rFont val="Calibri"/>
        <family val="2"/>
      </rPr>
      <t>ψ</t>
    </r>
  </si>
  <si>
    <r>
      <t xml:space="preserve">BH Azimuth </t>
    </r>
    <r>
      <rPr>
        <sz val="11"/>
        <color theme="1"/>
        <rFont val="Calibri"/>
        <family val="2"/>
      </rPr>
      <t>αw</t>
    </r>
  </si>
  <si>
    <t>α=αd-αw</t>
  </si>
  <si>
    <t>Example from</t>
  </si>
  <si>
    <t>DIP [deg]</t>
  </si>
  <si>
    <t>DAZI [deg]</t>
  </si>
  <si>
    <t>INCL [deg]</t>
  </si>
  <si>
    <t>AZIM [deg]</t>
  </si>
  <si>
    <t>DIP_ORIG [deg]</t>
  </si>
  <si>
    <t>DAZI_ORIG [deg]</t>
  </si>
  <si>
    <t>INCL Theta</t>
  </si>
  <si>
    <t>AZIM Phi</t>
  </si>
  <si>
    <t>DIP</t>
  </si>
  <si>
    <t>DAZIM</t>
  </si>
  <si>
    <t>Wellbore deviation
survey reading at dip measurement</t>
  </si>
  <si>
    <t>correctly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</si>
</sst>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3" borderId="0" xfId="2"/>
    <xf numFmtId="0" fontId="2" fillId="2" borderId="0" xfId="1"/>
    <xf numFmtId="0" fontId="0" fillId="0" borderId="0" xfId="0" quotePrefix="1"/>
    <xf numFmtId="2" fontId="1" fillId="0" borderId="0" xfId="0" applyNumberFormat="1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2" fontId="5" fillId="4" borderId="0" xfId="3" applyNumberFormat="1"/>
    <xf numFmtId="0" fontId="5" fillId="4" borderId="0" xfId="3"/>
    <xf numFmtId="0" fontId="5" fillId="4" borderId="0" xfId="3" quotePrefix="1" applyAlignment="1">
      <alignment horizontal="center"/>
    </xf>
    <xf numFmtId="0" fontId="5" fillId="4" borderId="0" xfId="3" quotePrefix="1" applyAlignment="1">
      <alignment horizontal="center" vertical="center"/>
    </xf>
    <xf numFmtId="2" fontId="2" fillId="2" borderId="0" xfId="1" applyNumberFormat="1"/>
    <xf numFmtId="2" fontId="4" fillId="5" borderId="0" xfId="4" applyNumberFormat="1"/>
    <xf numFmtId="0" fontId="4" fillId="5" borderId="0" xfId="4"/>
    <xf numFmtId="0" fontId="4" fillId="5" borderId="0" xfId="4" quotePrefix="1" applyAlignment="1">
      <alignment horizontal="center"/>
    </xf>
    <xf numFmtId="0" fontId="4" fillId="5" borderId="0" xfId="4" quotePrefix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Alignment="1">
      <alignment horizontal="center"/>
    </xf>
  </cellXfs>
  <cellStyles count="5">
    <cellStyle name="20% - Accent5" xfId="4" builtinId="46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0</xdr:row>
      <xdr:rowOff>142875</xdr:rowOff>
    </xdr:from>
    <xdr:to>
      <xdr:col>16</xdr:col>
      <xdr:colOff>590550</xdr:colOff>
      <xdr:row>12</xdr:row>
      <xdr:rowOff>164643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142875"/>
          <a:ext cx="6257925" cy="2307768"/>
        </a:xfrm>
        <a:prstGeom prst="rect">
          <a:avLst/>
        </a:prstGeom>
      </xdr:spPr>
    </xdr:pic>
    <xdr:clientData/>
  </xdr:twoCellAnchor>
  <xdr:twoCellAnchor editAs="oneCell">
    <xdr:from>
      <xdr:col>6</xdr:col>
      <xdr:colOff>378862</xdr:colOff>
      <xdr:row>13</xdr:row>
      <xdr:rowOff>19050</xdr:rowOff>
    </xdr:from>
    <xdr:to>
      <xdr:col>16</xdr:col>
      <xdr:colOff>485776</xdr:colOff>
      <xdr:row>23</xdr:row>
      <xdr:rowOff>294947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0337" y="2495550"/>
          <a:ext cx="6202914" cy="2180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22</xdr:col>
      <xdr:colOff>103696</xdr:colOff>
      <xdr:row>9</xdr:row>
      <xdr:rowOff>171238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81000"/>
          <a:ext cx="8638096" cy="1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15</xdr:col>
      <xdr:colOff>275657</xdr:colOff>
      <xdr:row>50</xdr:row>
      <xdr:rowOff>151429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50" y="2095500"/>
          <a:ext cx="4542857" cy="77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25</xdr:col>
      <xdr:colOff>113600</xdr:colOff>
      <xdr:row>32</xdr:row>
      <xdr:rowOff>94762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86975" y="2476500"/>
          <a:ext cx="5600000" cy="39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32</xdr:row>
      <xdr:rowOff>123825</xdr:rowOff>
    </xdr:from>
    <xdr:to>
      <xdr:col>24</xdr:col>
      <xdr:colOff>532724</xdr:colOff>
      <xdr:row>46</xdr:row>
      <xdr:rowOff>94920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8550" y="6410325"/>
          <a:ext cx="5409524" cy="2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topLeftCell="A7" workbookViewId="0">
      <selection activeCell="K44" sqref="K44"/>
    </sheetView>
  </sheetViews>
  <sheetFormatPr defaultRowHeight="15" x14ac:dyDescent="0.25"/>
  <cols>
    <col min="1" max="1" width="18.5703125" customWidth="1"/>
    <col min="2" max="2" width="10.42578125" bestFit="1" customWidth="1"/>
    <col min="3" max="3" width="12.7109375" bestFit="1" customWidth="1"/>
  </cols>
  <sheetData>
    <row r="1" spans="1:3" x14ac:dyDescent="0.25">
      <c r="A1" s="2" t="s">
        <v>26</v>
      </c>
      <c r="B1" t="s">
        <v>2</v>
      </c>
      <c r="C1" t="s">
        <v>3</v>
      </c>
    </row>
    <row r="2" spans="1:3" x14ac:dyDescent="0.25">
      <c r="A2" t="s">
        <v>22</v>
      </c>
      <c r="B2" s="1">
        <v>10</v>
      </c>
      <c r="C2" s="1">
        <f>RADIANS(B2)</f>
        <v>0.17453292519943295</v>
      </c>
    </row>
    <row r="3" spans="1:3" x14ac:dyDescent="0.25">
      <c r="A3" t="s">
        <v>23</v>
      </c>
      <c r="B3" s="1">
        <v>0</v>
      </c>
      <c r="C3" s="1">
        <f>RADIANS(B3)</f>
        <v>0</v>
      </c>
    </row>
    <row r="4" spans="1:3" x14ac:dyDescent="0.25">
      <c r="B4" s="1"/>
    </row>
    <row r="5" spans="1:3" x14ac:dyDescent="0.25">
      <c r="A5" t="s">
        <v>24</v>
      </c>
      <c r="B5" s="1">
        <f>COS(C2)*COS(C3)</f>
        <v>0.98480775301220802</v>
      </c>
    </row>
    <row r="6" spans="1:3" x14ac:dyDescent="0.25">
      <c r="A6" t="s">
        <v>25</v>
      </c>
      <c r="B6" s="1">
        <f>COS(C2)*SIN(C3)</f>
        <v>0</v>
      </c>
    </row>
    <row r="7" spans="1:3" x14ac:dyDescent="0.25">
      <c r="A7" t="s">
        <v>5</v>
      </c>
      <c r="B7" s="1">
        <f>-SIN(C2)</f>
        <v>-0.17364817766693033</v>
      </c>
    </row>
    <row r="8" spans="1:3" x14ac:dyDescent="0.25">
      <c r="A8" t="s">
        <v>21</v>
      </c>
      <c r="B8" s="1">
        <f>SQRT(B5^2+B6^2+B7^2)</f>
        <v>1</v>
      </c>
    </row>
    <row r="14" spans="1:3" x14ac:dyDescent="0.25">
      <c r="A14" s="2" t="s">
        <v>27</v>
      </c>
      <c r="B14" t="s">
        <v>57</v>
      </c>
      <c r="C14" t="s">
        <v>58</v>
      </c>
    </row>
    <row r="15" spans="1:3" x14ac:dyDescent="0.25">
      <c r="A15" t="s">
        <v>2</v>
      </c>
      <c r="B15" s="13">
        <v>10</v>
      </c>
      <c r="C15" s="13">
        <v>110</v>
      </c>
    </row>
    <row r="16" spans="1:3" x14ac:dyDescent="0.25">
      <c r="A16" t="s">
        <v>3</v>
      </c>
      <c r="B16" s="1">
        <f>RADIANS(B15)</f>
        <v>0.17453292519943295</v>
      </c>
      <c r="C16" s="1">
        <f>RADIANS(C15)</f>
        <v>1.9198621771937625</v>
      </c>
    </row>
    <row r="17" spans="1:22" x14ac:dyDescent="0.25">
      <c r="B17" s="1"/>
      <c r="H17" s="1"/>
    </row>
    <row r="18" spans="1:22" x14ac:dyDescent="0.25">
      <c r="A18" t="s">
        <v>24</v>
      </c>
      <c r="B18" s="1">
        <f>COS(B16)*COS(C16)</f>
        <v>-0.33682408883346515</v>
      </c>
      <c r="H18" s="1"/>
    </row>
    <row r="19" spans="1:22" x14ac:dyDescent="0.25">
      <c r="A19" t="s">
        <v>25</v>
      </c>
      <c r="B19" s="1">
        <f>COS(B16)*SIN(C16)</f>
        <v>0.92541657839832336</v>
      </c>
      <c r="H19" s="1"/>
      <c r="I19" s="1"/>
      <c r="J19" s="1"/>
      <c r="K19" s="1"/>
    </row>
    <row r="20" spans="1:22" x14ac:dyDescent="0.25">
      <c r="A20" t="s">
        <v>5</v>
      </c>
      <c r="B20" s="1">
        <f>SIN(B16)</f>
        <v>0.17364817766693033</v>
      </c>
      <c r="H20" s="2"/>
    </row>
    <row r="21" spans="1:22" x14ac:dyDescent="0.25">
      <c r="A21" t="s">
        <v>21</v>
      </c>
      <c r="B21" s="1">
        <f>SQRT(B18^2+B19^2+B20^2)</f>
        <v>1</v>
      </c>
      <c r="H21" s="6"/>
      <c r="I21" s="6"/>
      <c r="J21" s="6"/>
      <c r="L21" s="6"/>
      <c r="N21" s="6"/>
    </row>
    <row r="22" spans="1:22" x14ac:dyDescent="0.25">
      <c r="H22" s="6"/>
    </row>
    <row r="23" spans="1:22" x14ac:dyDescent="0.25">
      <c r="H23" s="6"/>
    </row>
    <row r="24" spans="1:22" ht="45" x14ac:dyDescent="0.25">
      <c r="A24" s="18" t="s">
        <v>59</v>
      </c>
    </row>
    <row r="25" spans="1:22" x14ac:dyDescent="0.25">
      <c r="B25" s="1" t="s">
        <v>55</v>
      </c>
      <c r="C25" s="1" t="s">
        <v>56</v>
      </c>
    </row>
    <row r="26" spans="1:22" x14ac:dyDescent="0.25">
      <c r="B26" s="13">
        <v>16.331430000000001</v>
      </c>
      <c r="C26" s="13">
        <v>41.624510000000001</v>
      </c>
    </row>
    <row r="27" spans="1:22" x14ac:dyDescent="0.25">
      <c r="A27" s="2" t="s">
        <v>15</v>
      </c>
      <c r="I27" s="2" t="s">
        <v>31</v>
      </c>
    </row>
    <row r="28" spans="1:22" x14ac:dyDescent="0.25">
      <c r="A28" s="9">
        <f>COS(RADIANS($C$26))</f>
        <v>0.74751400759739273</v>
      </c>
      <c r="B28" s="9">
        <f>-SIN(RADIANS($C$26))</f>
        <v>-0.66424604511106056</v>
      </c>
      <c r="C28" s="9">
        <v>0</v>
      </c>
      <c r="D28" s="10"/>
      <c r="E28" s="9">
        <f>B18</f>
        <v>-0.33682408883346515</v>
      </c>
      <c r="F28" s="10"/>
      <c r="G28" s="9">
        <f>A28*$E28+B28*$E29+C28*$E30</f>
        <v>-0.86648502678053974</v>
      </c>
      <c r="I28" s="14">
        <f>COS(RADIANS($B$26))</f>
        <v>0.95965118588979315</v>
      </c>
      <c r="J28" s="14">
        <v>0</v>
      </c>
      <c r="K28" s="14">
        <f>SIN(RADIANS($B$26))</f>
        <v>0.2811931745621038</v>
      </c>
      <c r="L28" s="15"/>
      <c r="M28" s="14">
        <f>B18</f>
        <v>-0.33682408883346515</v>
      </c>
      <c r="N28" s="15"/>
      <c r="O28" s="14">
        <f>I28*$M28+J28*$M29+K28*$M30</f>
        <v>-0.27440495395019548</v>
      </c>
    </row>
    <row r="29" spans="1:22" x14ac:dyDescent="0.25">
      <c r="A29" s="9">
        <f>SIN(RADIANS($C$26))</f>
        <v>0.66424604511106056</v>
      </c>
      <c r="B29" s="9">
        <f>COS(RADIANS($C$26))</f>
        <v>0.74751400759739273</v>
      </c>
      <c r="C29" s="9">
        <v>0</v>
      </c>
      <c r="D29" s="11" t="s">
        <v>4</v>
      </c>
      <c r="E29" s="9">
        <f>B19</f>
        <v>0.92541657839832336</v>
      </c>
      <c r="F29" s="12" t="s">
        <v>11</v>
      </c>
      <c r="G29" s="9">
        <f>A29*$E28+B29*$E29+C29*$E30</f>
        <v>0.46802778630983177</v>
      </c>
      <c r="I29" s="14">
        <v>0</v>
      </c>
      <c r="J29" s="14">
        <v>1</v>
      </c>
      <c r="K29" s="14">
        <v>0</v>
      </c>
      <c r="L29" s="16" t="s">
        <v>4</v>
      </c>
      <c r="M29" s="14">
        <f t="shared" ref="M29:M30" si="0">B19</f>
        <v>0.92541657839832336</v>
      </c>
      <c r="N29" s="17" t="s">
        <v>11</v>
      </c>
      <c r="O29" s="14">
        <f>I29*$M28+J29*$M29+K29*$M30</f>
        <v>0.92541657839832336</v>
      </c>
      <c r="T29" s="5"/>
      <c r="V29" s="5"/>
    </row>
    <row r="30" spans="1:22" x14ac:dyDescent="0.25">
      <c r="A30" s="9">
        <v>0</v>
      </c>
      <c r="B30" s="9">
        <v>0</v>
      </c>
      <c r="C30" s="9">
        <v>1</v>
      </c>
      <c r="D30" s="10"/>
      <c r="E30" s="9">
        <f>B20</f>
        <v>0.17364817766693033</v>
      </c>
      <c r="F30" s="10"/>
      <c r="G30" s="9">
        <f>A30*$E28+B30*$E29+C30*$E30</f>
        <v>0.17364817766693033</v>
      </c>
      <c r="I30" s="14">
        <f>-SIN(RADIANS($B$26))</f>
        <v>-0.2811931745621038</v>
      </c>
      <c r="J30" s="14">
        <v>0</v>
      </c>
      <c r="K30" s="14">
        <f>COS(RADIANS($B$26))</f>
        <v>0.95965118588979315</v>
      </c>
      <c r="L30" s="15"/>
      <c r="M30" s="14">
        <f t="shared" si="0"/>
        <v>0.17364817766693033</v>
      </c>
      <c r="N30" s="15"/>
      <c r="O30" s="14">
        <f>I30*$M28+J30*$M29+K30*$M30</f>
        <v>0.26135431443374135</v>
      </c>
    </row>
    <row r="32" spans="1:22" x14ac:dyDescent="0.25">
      <c r="A32" s="2" t="s">
        <v>13</v>
      </c>
      <c r="I32" s="2" t="s">
        <v>30</v>
      </c>
    </row>
    <row r="33" spans="1:20" x14ac:dyDescent="0.25">
      <c r="A33" s="9">
        <f>COS(RADIANS($B$26))</f>
        <v>0.95965118588979315</v>
      </c>
      <c r="B33" s="9">
        <v>0</v>
      </c>
      <c r="C33" s="9">
        <f>SIN(RADIANS($B$26))</f>
        <v>0.2811931745621038</v>
      </c>
      <c r="D33" s="10"/>
      <c r="E33" s="9">
        <f>G28</f>
        <v>-0.86648502678053974</v>
      </c>
      <c r="F33" s="10"/>
      <c r="G33" s="9">
        <f>A33*$E33+B33*$E34+C33*$E35</f>
        <v>-0.7826947011706058</v>
      </c>
      <c r="I33" s="14">
        <f>COS(RADIANS($C$26))</f>
        <v>0.74751400759739273</v>
      </c>
      <c r="J33" s="14">
        <f>-SIN(RADIANS($C$26))</f>
        <v>-0.66424604511106056</v>
      </c>
      <c r="K33" s="14">
        <v>0</v>
      </c>
      <c r="L33" s="15"/>
      <c r="M33" s="14">
        <f>O28</f>
        <v>-0.27440495395019548</v>
      </c>
      <c r="N33" s="15"/>
      <c r="O33" s="14">
        <f>I33*$M33+J33*$M34+K33*$M35</f>
        <v>-0.81982584911318468</v>
      </c>
    </row>
    <row r="34" spans="1:20" x14ac:dyDescent="0.25">
      <c r="A34" s="9">
        <v>0</v>
      </c>
      <c r="B34" s="9">
        <v>1</v>
      </c>
      <c r="C34" s="9">
        <v>0</v>
      </c>
      <c r="D34" s="11" t="s">
        <v>4</v>
      </c>
      <c r="E34" s="9">
        <f t="shared" ref="E34:E35" si="1">G29</f>
        <v>0.46802778630983177</v>
      </c>
      <c r="F34" s="12" t="s">
        <v>11</v>
      </c>
      <c r="G34" s="9">
        <f>A34*$E33+B34*$E34+C34*$E35</f>
        <v>0.46802778630983177</v>
      </c>
      <c r="I34" s="14">
        <f>SIN(RADIANS($C$26))</f>
        <v>0.66424604511106056</v>
      </c>
      <c r="J34" s="14">
        <f>COS(RADIANS($C$26))</f>
        <v>0.74751400759739273</v>
      </c>
      <c r="K34" s="14">
        <v>0</v>
      </c>
      <c r="L34" s="16" t="s">
        <v>4</v>
      </c>
      <c r="M34" s="14">
        <f>O29</f>
        <v>0.92541657839832336</v>
      </c>
      <c r="N34" s="17" t="s">
        <v>11</v>
      </c>
      <c r="O34" s="14">
        <f>I34*$M33+J34*$M34+K34*$M35</f>
        <v>0.50948944979529753</v>
      </c>
    </row>
    <row r="35" spans="1:20" x14ac:dyDescent="0.25">
      <c r="A35" s="9">
        <f>-SIN(RADIANS($B$26))</f>
        <v>-0.2811931745621038</v>
      </c>
      <c r="B35" s="9">
        <v>0</v>
      </c>
      <c r="C35" s="9">
        <f>COS(RADIANS($B$26))</f>
        <v>0.95965118588979315</v>
      </c>
      <c r="D35" s="10"/>
      <c r="E35" s="9">
        <f t="shared" si="1"/>
        <v>0.17364817766693033</v>
      </c>
      <c r="F35" s="10"/>
      <c r="G35" s="9">
        <f>A35*$E33+B35*$E34+C35*$E35</f>
        <v>0.41029135501662073</v>
      </c>
      <c r="I35" s="14">
        <v>0</v>
      </c>
      <c r="J35" s="14">
        <v>0</v>
      </c>
      <c r="K35" s="14">
        <v>1</v>
      </c>
      <c r="L35" s="15"/>
      <c r="M35" s="14">
        <f>O30</f>
        <v>0.26135431443374135</v>
      </c>
      <c r="N35" s="15"/>
      <c r="O35" s="14">
        <f>I35*$M33+J35*$M34+K35*$M35</f>
        <v>0.26135431443374135</v>
      </c>
    </row>
    <row r="37" spans="1:20" x14ac:dyDescent="0.25">
      <c r="A37" s="10" t="s">
        <v>0</v>
      </c>
      <c r="B37" s="9">
        <f>DEGREES(ASIN(G35))</f>
        <v>24.223138580406907</v>
      </c>
      <c r="I37" s="15" t="s">
        <v>0</v>
      </c>
      <c r="J37" s="14">
        <f>MOD(180+DEGREES(ASIN(O35)),180)</f>
        <v>15.150437550686178</v>
      </c>
      <c r="K37" s="1">
        <f>DEGREES(ASIN(O35))</f>
        <v>15.150437550686178</v>
      </c>
      <c r="L37" s="1">
        <f>DEGREES(ACOS(SQRT(O33^2+O34^2)))</f>
        <v>15.150437550686171</v>
      </c>
    </row>
    <row r="38" spans="1:20" x14ac:dyDescent="0.25">
      <c r="A38" s="10" t="s">
        <v>1</v>
      </c>
      <c r="B38" s="9">
        <f>MOD(360+DEGREES(ATAN2(G34,G33)),360)</f>
        <v>300.87814870618917</v>
      </c>
      <c r="I38" s="15" t="s">
        <v>1</v>
      </c>
      <c r="J38" s="14">
        <f>IF(O33+O34=0,0,MOD(360+DEGREES(ATAN2(O33,O34)),360))</f>
        <v>148.14067798643373</v>
      </c>
    </row>
    <row r="39" spans="1:20" x14ac:dyDescent="0.25">
      <c r="A39" s="10" t="s">
        <v>28</v>
      </c>
      <c r="B39" s="10"/>
      <c r="I39" s="15" t="s">
        <v>29</v>
      </c>
      <c r="J39" s="15"/>
    </row>
    <row r="42" spans="1:20" x14ac:dyDescent="0.25">
      <c r="O42" t="s">
        <v>53</v>
      </c>
      <c r="P42" t="s">
        <v>54</v>
      </c>
      <c r="Q42" t="s">
        <v>51</v>
      </c>
      <c r="R42" t="s">
        <v>52</v>
      </c>
      <c r="S42" t="s">
        <v>49</v>
      </c>
      <c r="T42" t="s">
        <v>50</v>
      </c>
    </row>
    <row r="43" spans="1:20" x14ac:dyDescent="0.25">
      <c r="O43" s="1">
        <v>25</v>
      </c>
      <c r="P43" s="1">
        <v>0</v>
      </c>
      <c r="Q43" s="1">
        <v>3.3140200000000002</v>
      </c>
      <c r="R43" s="1">
        <v>13.530340000000001</v>
      </c>
      <c r="S43" s="1">
        <v>21.685980000000001</v>
      </c>
      <c r="T43" s="1">
        <v>13.530340000000001</v>
      </c>
    </row>
    <row r="44" spans="1:20" x14ac:dyDescent="0.25">
      <c r="C44" s="3">
        <v>45</v>
      </c>
      <c r="D44">
        <f>90+C44</f>
        <v>135</v>
      </c>
      <c r="E44">
        <f>180+C44</f>
        <v>225</v>
      </c>
      <c r="F44">
        <f>270+C44</f>
        <v>315</v>
      </c>
      <c r="H44" t="s">
        <v>2</v>
      </c>
      <c r="I44" t="s">
        <v>3</v>
      </c>
      <c r="O44" s="1">
        <v>22</v>
      </c>
      <c r="P44" s="1">
        <v>150</v>
      </c>
      <c r="Q44" s="1">
        <v>5.2337699999999998</v>
      </c>
      <c r="R44" s="1">
        <v>22.676359999999999</v>
      </c>
      <c r="S44" s="1">
        <v>26.505960000000002</v>
      </c>
      <c r="T44" s="1">
        <v>171.47517999999999</v>
      </c>
    </row>
    <row r="45" spans="1:20" x14ac:dyDescent="0.25">
      <c r="C45">
        <f>RADIANS(C44)</f>
        <v>0.78539816339744828</v>
      </c>
      <c r="D45">
        <f>RADIANS(D44)</f>
        <v>2.3561944901923448</v>
      </c>
      <c r="E45">
        <f>RADIANS(E44)</f>
        <v>3.9269908169872414</v>
      </c>
      <c r="F45">
        <f>RADIANS(F44)</f>
        <v>5.497787143782138</v>
      </c>
      <c r="H45" s="1">
        <v>0</v>
      </c>
      <c r="I45" s="1">
        <f t="shared" ref="I45:I56" si="2">RADIANS(H45)</f>
        <v>0</v>
      </c>
      <c r="O45" s="1">
        <v>18</v>
      </c>
      <c r="P45" s="1">
        <v>235</v>
      </c>
      <c r="Q45" s="1">
        <v>11.76684</v>
      </c>
      <c r="R45" s="1">
        <v>25.38514</v>
      </c>
      <c r="S45" s="1">
        <v>24.44172</v>
      </c>
      <c r="T45" s="1">
        <v>264.22782000000001</v>
      </c>
    </row>
    <row r="46" spans="1:20" x14ac:dyDescent="0.25">
      <c r="B46" t="s">
        <v>6</v>
      </c>
      <c r="C46" s="4">
        <f>SIN(C45)</f>
        <v>0.70710678118654746</v>
      </c>
      <c r="D46">
        <f>SIN(D45)</f>
        <v>0.70710678118654757</v>
      </c>
      <c r="E46">
        <f>SIN(E45)</f>
        <v>-0.70710678118654746</v>
      </c>
      <c r="F46">
        <f>SIN(F45)</f>
        <v>-0.70710678118654768</v>
      </c>
      <c r="H46" s="1">
        <v>30</v>
      </c>
      <c r="I46" s="1">
        <f t="shared" si="2"/>
        <v>0.52359877559829882</v>
      </c>
      <c r="O46" s="1">
        <v>10</v>
      </c>
      <c r="P46" s="1">
        <v>110</v>
      </c>
      <c r="Q46" s="1">
        <v>16.331430000000001</v>
      </c>
      <c r="R46" s="1">
        <v>41.624510000000001</v>
      </c>
      <c r="S46" s="1">
        <v>15.15044</v>
      </c>
      <c r="T46" s="1">
        <v>148.14068</v>
      </c>
    </row>
    <row r="47" spans="1:20" x14ac:dyDescent="0.25">
      <c r="B47" s="5" t="s">
        <v>7</v>
      </c>
      <c r="C47">
        <f>-C49</f>
        <v>-0.70710678118654757</v>
      </c>
      <c r="D47" s="4">
        <f>-D49</f>
        <v>0.70710678118654746</v>
      </c>
      <c r="E47">
        <f>-E49</f>
        <v>0.70710678118654768</v>
      </c>
      <c r="F47">
        <f>-F49</f>
        <v>-0.70710678118654735</v>
      </c>
      <c r="H47" s="1">
        <v>60</v>
      </c>
      <c r="I47" s="1">
        <f t="shared" si="2"/>
        <v>1.0471975511965976</v>
      </c>
      <c r="O47" s="1">
        <v>12</v>
      </c>
      <c r="P47" s="1">
        <v>220</v>
      </c>
      <c r="Q47" s="1">
        <v>16.45262</v>
      </c>
      <c r="R47" s="1">
        <v>34.846769999999999</v>
      </c>
      <c r="S47" s="1">
        <v>24.306539999999998</v>
      </c>
      <c r="T47" s="1">
        <v>258.46866</v>
      </c>
    </row>
    <row r="48" spans="1:20" x14ac:dyDescent="0.25">
      <c r="B48" s="5" t="s">
        <v>8</v>
      </c>
      <c r="C48">
        <f>-C46</f>
        <v>-0.70710678118654746</v>
      </c>
      <c r="D48">
        <f>-D46</f>
        <v>-0.70710678118654757</v>
      </c>
      <c r="E48" s="4">
        <f>-E46</f>
        <v>0.70710678118654746</v>
      </c>
      <c r="F48">
        <f>-F46</f>
        <v>0.70710678118654768</v>
      </c>
      <c r="H48" s="1">
        <v>90</v>
      </c>
      <c r="I48" s="1">
        <f t="shared" si="2"/>
        <v>1.5707963267948966</v>
      </c>
      <c r="O48" s="1">
        <v>0</v>
      </c>
      <c r="P48" s="1">
        <v>0</v>
      </c>
      <c r="Q48" s="1">
        <v>16.939029999999999</v>
      </c>
      <c r="R48" s="1">
        <v>25.060140000000001</v>
      </c>
      <c r="S48" s="1">
        <v>16.939029999999999</v>
      </c>
      <c r="T48" s="1">
        <v>25.060140000000001</v>
      </c>
    </row>
    <row r="49" spans="2:20" x14ac:dyDescent="0.25">
      <c r="B49" t="s">
        <v>9</v>
      </c>
      <c r="C49">
        <f>COS(C45)</f>
        <v>0.70710678118654757</v>
      </c>
      <c r="D49">
        <f>COS(D45)</f>
        <v>-0.70710678118654746</v>
      </c>
      <c r="E49">
        <f>COS(E45)</f>
        <v>-0.70710678118654768</v>
      </c>
      <c r="F49" s="4">
        <f>COS(F45)</f>
        <v>0.70710678118654735</v>
      </c>
      <c r="H49" s="1">
        <v>120</v>
      </c>
      <c r="I49" s="1">
        <f t="shared" si="2"/>
        <v>2.0943951023931953</v>
      </c>
      <c r="O49" s="1">
        <v>90</v>
      </c>
      <c r="P49" s="1">
        <v>111</v>
      </c>
      <c r="Q49" s="1">
        <v>16.99417</v>
      </c>
      <c r="R49" s="1">
        <v>29.465440000000001</v>
      </c>
      <c r="S49" s="1">
        <v>73.005830000000003</v>
      </c>
      <c r="T49" s="1">
        <v>29.465440000000001</v>
      </c>
    </row>
    <row r="50" spans="2:20" x14ac:dyDescent="0.25">
      <c r="H50" s="1">
        <v>150</v>
      </c>
      <c r="I50" s="1">
        <f t="shared" si="2"/>
        <v>2.6179938779914944</v>
      </c>
      <c r="O50" t="s">
        <v>60</v>
      </c>
    </row>
    <row r="51" spans="2:20" x14ac:dyDescent="0.25">
      <c r="H51" s="1">
        <v>180</v>
      </c>
      <c r="I51" s="1">
        <f t="shared" si="2"/>
        <v>3.1415926535897931</v>
      </c>
    </row>
    <row r="52" spans="2:20" x14ac:dyDescent="0.25">
      <c r="H52" s="1">
        <v>210</v>
      </c>
      <c r="I52" s="1">
        <f t="shared" si="2"/>
        <v>3.6651914291880923</v>
      </c>
    </row>
    <row r="53" spans="2:20" x14ac:dyDescent="0.25">
      <c r="H53" s="1">
        <v>240</v>
      </c>
      <c r="I53" s="1">
        <f t="shared" si="2"/>
        <v>4.1887902047863905</v>
      </c>
    </row>
    <row r="54" spans="2:20" x14ac:dyDescent="0.25">
      <c r="H54" s="1">
        <v>270</v>
      </c>
      <c r="I54" s="1">
        <f t="shared" si="2"/>
        <v>4.7123889803846897</v>
      </c>
    </row>
    <row r="55" spans="2:20" x14ac:dyDescent="0.25">
      <c r="H55" s="1">
        <v>300</v>
      </c>
      <c r="I55" s="1">
        <f t="shared" si="2"/>
        <v>5.2359877559829888</v>
      </c>
    </row>
    <row r="56" spans="2:20" x14ac:dyDescent="0.25">
      <c r="H56" s="1">
        <v>330</v>
      </c>
      <c r="I56" s="1">
        <f t="shared" si="2"/>
        <v>5.7595865315812871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Q53" sqref="Q53"/>
    </sheetView>
  </sheetViews>
  <sheetFormatPr defaultRowHeight="15" x14ac:dyDescent="0.25"/>
  <cols>
    <col min="1" max="1" width="13.42578125" customWidth="1"/>
    <col min="2" max="2" width="9.85546875" customWidth="1"/>
    <col min="4" max="4" width="14.85546875" bestFit="1" customWidth="1"/>
    <col min="5" max="5" width="15.42578125" bestFit="1" customWidth="1"/>
    <col min="6" max="6" width="14.7109375" bestFit="1" customWidth="1"/>
  </cols>
  <sheetData>
    <row r="1" spans="1:19" x14ac:dyDescent="0.25">
      <c r="B1" s="20" t="s">
        <v>36</v>
      </c>
      <c r="C1" s="20"/>
      <c r="D1" s="20"/>
      <c r="E1" s="20" t="s">
        <v>34</v>
      </c>
      <c r="F1" s="20"/>
    </row>
    <row r="2" spans="1:19" x14ac:dyDescent="0.25">
      <c r="B2" t="s">
        <v>35</v>
      </c>
      <c r="C2" t="s">
        <v>43</v>
      </c>
      <c r="D2" t="s">
        <v>44</v>
      </c>
      <c r="E2" t="s">
        <v>45</v>
      </c>
      <c r="F2" t="s">
        <v>46</v>
      </c>
    </row>
    <row r="3" spans="1:19" x14ac:dyDescent="0.25">
      <c r="A3" t="s">
        <v>32</v>
      </c>
      <c r="B3" s="1">
        <v>0</v>
      </c>
      <c r="C3" s="1">
        <v>35</v>
      </c>
      <c r="D3" s="1">
        <v>90</v>
      </c>
      <c r="E3" s="1">
        <v>36</v>
      </c>
      <c r="F3" s="1">
        <v>270</v>
      </c>
    </row>
    <row r="4" spans="1:19" x14ac:dyDescent="0.25">
      <c r="A4" t="s">
        <v>33</v>
      </c>
      <c r="B4" s="1">
        <v>164</v>
      </c>
      <c r="C4" s="1"/>
      <c r="D4" s="1"/>
      <c r="E4" s="1"/>
      <c r="F4" s="1"/>
    </row>
    <row r="5" spans="1:19" ht="30" x14ac:dyDescent="0.25">
      <c r="A5" s="18" t="s">
        <v>37</v>
      </c>
      <c r="B5" s="1">
        <f>B4-B3</f>
        <v>164</v>
      </c>
      <c r="C5" s="1"/>
      <c r="D5" s="1"/>
      <c r="E5" s="1"/>
      <c r="F5" s="1"/>
    </row>
    <row r="6" spans="1:19" x14ac:dyDescent="0.25">
      <c r="A6" s="19" t="s">
        <v>47</v>
      </c>
      <c r="B6" s="1">
        <f>D3-F3</f>
        <v>-180</v>
      </c>
      <c r="C6" s="1"/>
      <c r="D6" s="1"/>
      <c r="E6" s="1"/>
      <c r="F6" s="1"/>
    </row>
    <row r="7" spans="1:19" x14ac:dyDescent="0.25">
      <c r="A7" t="s">
        <v>39</v>
      </c>
      <c r="B7" s="1">
        <f>B5*(COS(RADIANS(E3))-SIN(RADIANS(E3))*COS(RADIANS(B6))*TAN(RADIANS(C3)))</f>
        <v>200.17654005609586</v>
      </c>
    </row>
    <row r="8" spans="1:19" x14ac:dyDescent="0.25">
      <c r="A8" t="s">
        <v>38</v>
      </c>
      <c r="B8" s="1">
        <f>B5*(COS(RADIANS(E3))-SIN(RADIANS(E3))*COS(RADIANS(B6))*TAN(RADIANS(C3)))*COS(RADIANS(C3))</f>
        <v>163.97502200564819</v>
      </c>
    </row>
    <row r="11" spans="1:19" x14ac:dyDescent="0.25">
      <c r="S11" t="s">
        <v>40</v>
      </c>
    </row>
    <row r="48" spans="17:17" x14ac:dyDescent="0.25">
      <c r="Q48" t="s">
        <v>48</v>
      </c>
    </row>
    <row r="49" spans="17:17" x14ac:dyDescent="0.25">
      <c r="Q49" t="s">
        <v>41</v>
      </c>
    </row>
    <row r="50" spans="17:17" x14ac:dyDescent="0.25">
      <c r="Q50" t="s">
        <v>42</v>
      </c>
    </row>
  </sheetData>
  <mergeCells count="2">
    <mergeCell ref="E1:F1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C1"/>
    </sheetView>
  </sheetViews>
  <sheetFormatPr defaultRowHeight="15" x14ac:dyDescent="0.25"/>
  <sheetData>
    <row r="1" spans="1:11" x14ac:dyDescent="0.25">
      <c r="A1" s="1" t="s">
        <v>10</v>
      </c>
      <c r="B1" s="1" t="s">
        <v>14</v>
      </c>
      <c r="C1" s="1" t="s">
        <v>16</v>
      </c>
    </row>
    <row r="2" spans="1:11" x14ac:dyDescent="0.25">
      <c r="A2" s="1">
        <v>45</v>
      </c>
      <c r="B2" s="1">
        <v>45</v>
      </c>
      <c r="C2" s="1">
        <v>45</v>
      </c>
    </row>
    <row r="3" spans="1:11" x14ac:dyDescent="0.25">
      <c r="A3" s="1"/>
      <c r="B3" s="1"/>
      <c r="C3" s="1"/>
      <c r="D3" s="1"/>
    </row>
    <row r="4" spans="1:11" x14ac:dyDescent="0.25">
      <c r="A4" s="2" t="s">
        <v>12</v>
      </c>
    </row>
    <row r="5" spans="1:11" x14ac:dyDescent="0.25">
      <c r="A5" s="6">
        <v>1</v>
      </c>
      <c r="B5" s="6">
        <v>0</v>
      </c>
      <c r="C5" s="6">
        <v>0</v>
      </c>
      <c r="E5" s="6">
        <v>5.5511151231257827E-17</v>
      </c>
      <c r="G5" s="6">
        <f>A5*$P5+B5*$P6+C5*$P7</f>
        <v>0</v>
      </c>
    </row>
    <row r="6" spans="1:11" x14ac:dyDescent="0.25">
      <c r="A6" s="6">
        <v>0</v>
      </c>
      <c r="B6" s="6">
        <f>COS(RADIANS($L$24))</f>
        <v>1</v>
      </c>
      <c r="C6" s="6">
        <f>-SIN(RADIANS($L$24))</f>
        <v>0</v>
      </c>
      <c r="D6" s="7" t="s">
        <v>4</v>
      </c>
      <c r="E6" s="6">
        <v>0.81649658092772603</v>
      </c>
      <c r="F6" s="8" t="s">
        <v>11</v>
      </c>
      <c r="G6" s="6">
        <f>A6*$P5+B6*$P6+C6*$P7</f>
        <v>0</v>
      </c>
    </row>
    <row r="7" spans="1:11" x14ac:dyDescent="0.25">
      <c r="A7" s="6">
        <v>0</v>
      </c>
      <c r="B7" s="6">
        <f>SIN(RADIANS($L$24))</f>
        <v>0</v>
      </c>
      <c r="C7" s="6">
        <f>COS(RADIANS($L$24))</f>
        <v>1</v>
      </c>
      <c r="E7" s="6">
        <v>0.57735026918962584</v>
      </c>
      <c r="G7" s="6">
        <f>A7*$P5+B7*$P6+C7*$P7</f>
        <v>0</v>
      </c>
    </row>
    <row r="9" spans="1:11" x14ac:dyDescent="0.25">
      <c r="A9" s="2" t="s">
        <v>13</v>
      </c>
    </row>
    <row r="10" spans="1:11" x14ac:dyDescent="0.25">
      <c r="A10" s="6">
        <f>COS(RADIANS($M$24))</f>
        <v>1</v>
      </c>
      <c r="B10" s="6">
        <v>0</v>
      </c>
      <c r="C10" s="6">
        <f>SIN(RADIANS($M$24))</f>
        <v>0</v>
      </c>
      <c r="E10" s="6">
        <v>0</v>
      </c>
      <c r="G10" s="6">
        <f>A10*$P10+B10*$P11+C10*$P12</f>
        <v>0</v>
      </c>
    </row>
    <row r="11" spans="1:11" x14ac:dyDescent="0.25">
      <c r="A11" s="6">
        <v>0</v>
      </c>
      <c r="B11" s="6">
        <v>1</v>
      </c>
      <c r="C11" s="6">
        <v>0</v>
      </c>
      <c r="D11" s="7" t="s">
        <v>4</v>
      </c>
      <c r="E11" s="6">
        <v>1</v>
      </c>
      <c r="F11" s="8" t="s">
        <v>11</v>
      </c>
      <c r="G11" s="6">
        <f>A11*$P10+B11*$P11+C11*$P12</f>
        <v>0</v>
      </c>
    </row>
    <row r="12" spans="1:11" x14ac:dyDescent="0.25">
      <c r="A12" s="6">
        <f>-SIN(RADIANS($M$24))</f>
        <v>0</v>
      </c>
      <c r="B12" s="6">
        <v>0</v>
      </c>
      <c r="C12" s="6">
        <f>COS(RADIANS($M$24))</f>
        <v>1</v>
      </c>
      <c r="E12" s="6">
        <v>0</v>
      </c>
      <c r="G12" s="6">
        <f>A12*$P10+B12*$P11+C12*$P12</f>
        <v>0</v>
      </c>
    </row>
    <row r="13" spans="1:11" x14ac:dyDescent="0.25">
      <c r="J13" t="s">
        <v>20</v>
      </c>
    </row>
    <row r="14" spans="1:11" x14ac:dyDescent="0.25">
      <c r="A14" s="2" t="s">
        <v>15</v>
      </c>
      <c r="I14" t="s">
        <v>19</v>
      </c>
      <c r="J14" t="s">
        <v>17</v>
      </c>
      <c r="K14" t="s">
        <v>18</v>
      </c>
    </row>
    <row r="15" spans="1:11" x14ac:dyDescent="0.25">
      <c r="A15" s="6">
        <f>COS(RADIANS($N$24))</f>
        <v>1</v>
      </c>
      <c r="B15" s="6">
        <f>-SIN(RADIANS($M$24))</f>
        <v>0</v>
      </c>
      <c r="C15" s="6">
        <v>0</v>
      </c>
      <c r="E15" s="6">
        <v>0.57735026918962584</v>
      </c>
      <c r="G15" s="6">
        <f>A15*$P15+B15*$P16+C15*$P17</f>
        <v>0</v>
      </c>
      <c r="I15" s="6">
        <f>1/3^0.5</f>
        <v>0.57735026918962584</v>
      </c>
      <c r="J15" s="6">
        <v>0.40824829046386307</v>
      </c>
      <c r="K15" s="6">
        <v>5.5511151231257827E-17</v>
      </c>
    </row>
    <row r="16" spans="1:11" x14ac:dyDescent="0.25">
      <c r="A16" s="6">
        <f>SIN(RADIANS($N$24))</f>
        <v>0</v>
      </c>
      <c r="B16" s="6">
        <f>COS(RADIANS($N$24))</f>
        <v>1</v>
      </c>
      <c r="C16" s="6">
        <v>0</v>
      </c>
      <c r="D16" s="7" t="s">
        <v>4</v>
      </c>
      <c r="E16" s="6">
        <v>0.57735026918962584</v>
      </c>
      <c r="F16" s="8" t="s">
        <v>11</v>
      </c>
      <c r="G16" s="6">
        <f>A16*$P15+B16*$P16+C16*$P17</f>
        <v>0</v>
      </c>
      <c r="I16" s="6">
        <f>1/3^0.5</f>
        <v>0.57735026918962584</v>
      </c>
      <c r="J16" s="6">
        <v>0.40824829046386302</v>
      </c>
      <c r="K16" s="6">
        <v>0.16910197872576282</v>
      </c>
    </row>
    <row r="17" spans="1:11" x14ac:dyDescent="0.25">
      <c r="A17" s="6">
        <v>0</v>
      </c>
      <c r="B17" s="6">
        <v>0</v>
      </c>
      <c r="C17" s="6">
        <v>1</v>
      </c>
      <c r="E17" s="6">
        <v>0.57735026918962584</v>
      </c>
      <c r="G17" s="6">
        <f>A17*$P15+B17*$P16+C17*$P17</f>
        <v>0</v>
      </c>
      <c r="I17" s="6">
        <f>1/3^0.5</f>
        <v>0.57735026918962584</v>
      </c>
      <c r="J17" s="6">
        <v>0.81649658092772603</v>
      </c>
      <c r="K17" s="6">
        <v>0.98559855965348886</v>
      </c>
    </row>
    <row r="19" spans="1:11" x14ac:dyDescent="0.25">
      <c r="I19" s="6">
        <f>SQRT(I15^2+I16^2+I17^2)</f>
        <v>1</v>
      </c>
      <c r="J19" s="6">
        <f>SQRT(J15^2+J16^2+J17^2)</f>
        <v>1</v>
      </c>
      <c r="K19" s="6">
        <f>SQRT(K15^2+K16^2+K17^2)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Dip Correction</vt:lpstr>
      <vt:lpstr>Stratigraphic Thickness</vt:lpstr>
      <vt:lpstr>All Rotations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toe</dc:creator>
  <cp:lastModifiedBy>toe</cp:lastModifiedBy>
  <dcterms:created xsi:type="dcterms:W3CDTF">2018-07-24T13:03:05Z</dcterms:created>
  <dcterms:modified xsi:type="dcterms:W3CDTF">2018-08-07T18:46:35Z</dcterms:modified>
</cp:coreProperties>
</file>