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/>
  <mc:AlternateContent xmlns:mc="http://schemas.openxmlformats.org/markup-compatibility/2006">
    <mc:Choice Requires="x15">
      <x15ac:absPath xmlns:x15ac="http://schemas.microsoft.com/office/spreadsheetml/2010/11/ac" url="/Users/shon/Downloads/"/>
    </mc:Choice>
  </mc:AlternateContent>
  <xr:revisionPtr revIDLastSave="784" documentId="13_ncr:1_{5E4E4FC9-E418-B44F-A447-759FCF5DC873}" xr6:coauthVersionLast="47" xr6:coauthVersionMax="47" xr10:uidLastSave="{0F322B76-1C6F-4280-BAA1-7AF6DC575DE7}"/>
  <bookViews>
    <workbookView xWindow="0" yWindow="0" windowWidth="28800" windowHeight="18000" firstSheet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8"/>
  <pivotCaches>
    <pivotCache cacheId="1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G38" i="3"/>
  <c r="G39" i="3"/>
  <c r="G40" i="3"/>
  <c r="G41" i="3"/>
  <c r="G42" i="3"/>
  <c r="G43" i="3"/>
  <c r="G44" i="3"/>
  <c r="G45" i="3"/>
  <c r="G46" i="3"/>
  <c r="G47" i="3"/>
  <c r="G36" i="3"/>
  <c r="F36" i="3"/>
  <c r="H36" i="3"/>
  <c r="I36" i="3"/>
  <c r="F37" i="3"/>
  <c r="H37" i="3"/>
  <c r="I37" i="3"/>
  <c r="F38" i="3"/>
  <c r="H38" i="3"/>
  <c r="I38" i="3"/>
  <c r="F39" i="3"/>
  <c r="H39" i="3"/>
  <c r="I39" i="3"/>
  <c r="F40" i="3"/>
  <c r="H40" i="3"/>
  <c r="I40" i="3"/>
  <c r="F41" i="3"/>
  <c r="H41" i="3"/>
  <c r="I41" i="3"/>
  <c r="F42" i="3"/>
  <c r="H42" i="3"/>
  <c r="I42" i="3"/>
  <c r="F43" i="3"/>
  <c r="H43" i="3"/>
  <c r="I43" i="3"/>
  <c r="F44" i="3"/>
  <c r="H44" i="3"/>
  <c r="I44" i="3"/>
  <c r="F45" i="3"/>
  <c r="H45" i="3"/>
  <c r="I45" i="3"/>
  <c r="F46" i="3"/>
  <c r="H46" i="3"/>
  <c r="I46" i="3"/>
  <c r="F47" i="3"/>
  <c r="H47" i="3"/>
  <c r="I47" i="3"/>
  <c r="D36" i="3"/>
  <c r="G13" i="3"/>
  <c r="G8" i="3"/>
  <c r="D13" i="3"/>
  <c r="D8" i="3"/>
  <c r="D9" i="3"/>
  <c r="AB2" i="3"/>
  <c r="U7" i="3"/>
  <c r="X7" i="3"/>
  <c r="D24" i="3"/>
  <c r="G24" i="3"/>
  <c r="D7" i="3"/>
  <c r="G7" i="3"/>
  <c r="U2" i="3"/>
  <c r="U3" i="3"/>
  <c r="U4" i="3"/>
  <c r="U5" i="3"/>
  <c r="U6" i="3"/>
  <c r="C38" i="3"/>
  <c r="V6" i="3"/>
  <c r="E8" i="3"/>
  <c r="F8" i="3" s="1"/>
  <c r="H8" i="3" l="1"/>
  <c r="X6" i="3"/>
  <c r="X5" i="3"/>
  <c r="E24" i="3"/>
  <c r="F24" i="3" s="1"/>
  <c r="H24" i="3" s="1"/>
  <c r="X2" i="3"/>
  <c r="E7" i="3"/>
  <c r="F7" i="3" s="1"/>
  <c r="H7" i="3"/>
  <c r="G3" i="3"/>
  <c r="G4" i="3"/>
  <c r="G5" i="3"/>
  <c r="G6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1" i="3"/>
  <c r="G2" i="3"/>
  <c r="D3" i="3"/>
  <c r="E3" i="3"/>
  <c r="F3" i="3" s="1"/>
  <c r="AA7" i="3"/>
  <c r="D38" i="3" l="1"/>
  <c r="H3" i="3"/>
  <c r="E2" i="3" l="1"/>
  <c r="A3" i="4" l="1"/>
  <c r="A4" i="4"/>
  <c r="A5" i="4"/>
  <c r="A6" i="4"/>
  <c r="A7" i="4"/>
  <c r="A8" i="4"/>
  <c r="A9" i="4"/>
  <c r="A10" i="4"/>
  <c r="A11" i="4"/>
  <c r="A12" i="4"/>
  <c r="A13" i="4"/>
  <c r="A2" i="4"/>
  <c r="F2" i="3" l="1"/>
  <c r="D2" i="3"/>
  <c r="D19" i="3"/>
  <c r="D20" i="3"/>
  <c r="D21" i="3"/>
  <c r="C41" i="3"/>
  <c r="C40" i="3"/>
  <c r="C44" i="3"/>
  <c r="C46" i="3"/>
  <c r="C36" i="3"/>
  <c r="C37" i="3"/>
  <c r="C47" i="3"/>
  <c r="C42" i="3"/>
  <c r="C43" i="3"/>
  <c r="C45" i="3"/>
  <c r="C39" i="3"/>
  <c r="D37" i="3" l="1"/>
  <c r="D44" i="3"/>
  <c r="H2" i="3"/>
  <c r="E19" i="3"/>
  <c r="E21" i="3"/>
  <c r="E20" i="3"/>
  <c r="B48" i="3"/>
  <c r="D28" i="3"/>
  <c r="E28" i="3"/>
  <c r="F28" i="3" s="1"/>
  <c r="D22" i="3"/>
  <c r="D14" i="3"/>
  <c r="F20" i="3" l="1"/>
  <c r="H20" i="3" s="1"/>
  <c r="F21" i="3"/>
  <c r="H21" i="3" s="1"/>
  <c r="F19" i="3"/>
  <c r="H19" i="3" s="1"/>
  <c r="D45" i="3"/>
  <c r="D46" i="3"/>
  <c r="D47" i="3"/>
  <c r="H28" i="3"/>
  <c r="D15" i="3"/>
  <c r="D17" i="3"/>
  <c r="D16" i="3"/>
  <c r="D18" i="3"/>
  <c r="D29" i="3"/>
  <c r="D30" i="3"/>
  <c r="D31" i="3"/>
  <c r="V3" i="3" l="1"/>
  <c r="X3" i="3" l="1"/>
  <c r="E13" i="3"/>
  <c r="F13" i="3" s="1"/>
  <c r="H13" i="3" s="1"/>
  <c r="E9" i="3"/>
  <c r="F9" i="3" s="1"/>
  <c r="AA6" i="3"/>
  <c r="AA5" i="3"/>
  <c r="AA3" i="3"/>
  <c r="AA4" i="3"/>
  <c r="E11" i="3"/>
  <c r="F11" i="3" s="1"/>
  <c r="H9" i="3"/>
  <c r="V4" i="3"/>
  <c r="X4" i="3" s="1"/>
  <c r="E22" i="3"/>
  <c r="F22" i="3" s="1"/>
  <c r="H22" i="3" s="1"/>
  <c r="D23" i="3"/>
  <c r="D27" i="3"/>
  <c r="AA2" i="3"/>
  <c r="Z2" i="3"/>
  <c r="Z3" i="3"/>
  <c r="D11" i="3" s="1"/>
  <c r="AA9" i="3" l="1"/>
  <c r="Z5" i="3"/>
  <c r="D25" i="3" s="1"/>
  <c r="E14" i="3"/>
  <c r="Z4" i="3"/>
  <c r="Z7" i="3" s="1"/>
  <c r="Z6" i="3"/>
  <c r="D5" i="3"/>
  <c r="E31" i="3"/>
  <c r="F31" i="3" s="1"/>
  <c r="E18" i="3"/>
  <c r="F18" i="3" s="1"/>
  <c r="D4" i="3"/>
  <c r="D10" i="3"/>
  <c r="D26" i="3"/>
  <c r="D12" i="3"/>
  <c r="D6" i="3"/>
  <c r="E30" i="3"/>
  <c r="F30" i="3" s="1"/>
  <c r="E26" i="3"/>
  <c r="F26" i="3" s="1"/>
  <c r="E17" i="3"/>
  <c r="F17" i="3" s="1"/>
  <c r="E12" i="3"/>
  <c r="F12" i="3" s="1"/>
  <c r="E6" i="3"/>
  <c r="F6" i="3" s="1"/>
  <c r="E29" i="3"/>
  <c r="E25" i="3"/>
  <c r="F25" i="3" s="1"/>
  <c r="E16" i="3"/>
  <c r="F16" i="3" s="1"/>
  <c r="E5" i="3"/>
  <c r="F5" i="3" s="1"/>
  <c r="E27" i="3"/>
  <c r="E23" i="3"/>
  <c r="E15" i="3"/>
  <c r="F15" i="3" s="1"/>
  <c r="E10" i="3"/>
  <c r="F10" i="3" s="1"/>
  <c r="E4" i="3"/>
  <c r="F4" i="3" s="1"/>
  <c r="D40" i="3"/>
  <c r="F14" i="3" l="1"/>
  <c r="H14" i="3" s="1"/>
  <c r="F29" i="3"/>
  <c r="H29" i="3" s="1"/>
  <c r="F23" i="3"/>
  <c r="H23" i="3" s="1"/>
  <c r="H11" i="3"/>
  <c r="F27" i="3"/>
  <c r="H27" i="3" s="1"/>
  <c r="H16" i="3"/>
  <c r="C48" i="3"/>
  <c r="D43" i="3"/>
  <c r="D39" i="3"/>
  <c r="D41" i="3"/>
  <c r="D42" i="3"/>
  <c r="H25" i="3"/>
  <c r="H4" i="3"/>
  <c r="H5" i="3"/>
  <c r="H31" i="3"/>
  <c r="H18" i="3"/>
  <c r="H30" i="3"/>
  <c r="H17" i="3"/>
  <c r="H12" i="3"/>
  <c r="H10" i="3"/>
  <c r="H6" i="3"/>
  <c r="H15" i="3"/>
  <c r="H26" i="3"/>
  <c r="D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T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U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W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<sst xmlns="http://schemas.openxmlformats.org/spreadsheetml/2006/main" count="188" uniqueCount="87">
  <si>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</si>
  <si>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</si>
  <si>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</si>
  <si>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</si>
  <si>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</si>
  <si>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</si>
  <si>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</si>
  <si>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</si>
  <si>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Названия строк</t>
  </si>
  <si>
    <t>Сумма по полю Итого</t>
  </si>
  <si>
    <t>Сумма по полю count</t>
  </si>
  <si>
    <t>Сумма по полю VU</t>
  </si>
  <si>
    <t>Сумма по полю pacing</t>
  </si>
  <si>
    <t>Сумма по полю одним пользователем в минуту</t>
  </si>
  <si>
    <t>Сумма по полю Длительность ступени</t>
  </si>
  <si>
    <t>Операция (бизнес процесс)/Скрип</t>
  </si>
  <si>
    <t>Duration</t>
  </si>
  <si>
    <t>Think_time</t>
  </si>
  <si>
    <t>Duration + 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</si>
  <si>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</si>
  <si>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</si>
  <si>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</si>
  <si>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</si>
  <si>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</si>
  <si>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</si>
  <si>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</si>
  <si>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</si>
  <si>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</si>
  <si>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</si>
  <si>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</si>
  <si>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</si>
  <si>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</si>
  <si>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</si>
  <si>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</si>
  <si>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</si>
  <si>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Оплата билета</t>
  </si>
  <si>
    <t>Ознакомление с путевым листом</t>
  </si>
  <si>
    <t xml:space="preserve">Отмена бронирования </t>
  </si>
  <si>
    <t>Логин</t>
  </si>
  <si>
    <t>Просмотр квитанций</t>
  </si>
  <si>
    <t>Перход на страницу регистрации</t>
  </si>
  <si>
    <t>Заполнение полей регистарции</t>
  </si>
  <si>
    <t>Переход на следуюущий эран после регистарции</t>
  </si>
  <si>
    <t>Общий итог</t>
  </si>
  <si>
    <t>Статистика с ПРОДа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</si>
  <si>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</si>
  <si>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</si>
  <si>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</si>
  <si>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</si>
  <si>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</si>
  <si>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1 ч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</si>
  <si>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</si>
  <si>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</si>
  <si>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</si>
  <si>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Имя в статистике</t>
  </si>
  <si>
    <t>Имя в скрипте</t>
  </si>
  <si>
    <t>Enter_Webtours</t>
  </si>
  <si>
    <t>login</t>
  </si>
  <si>
    <t>Flights</t>
  </si>
  <si>
    <t>FindFlight</t>
  </si>
  <si>
    <t>ChuseFly</t>
  </si>
  <si>
    <t>Credintails</t>
  </si>
  <si>
    <t>iterary</t>
  </si>
  <si>
    <t>delete</t>
  </si>
  <si>
    <t>Logout</t>
  </si>
  <si>
    <t>SignUP</t>
  </si>
  <si>
    <t>loginAuthorization</t>
  </si>
  <si>
    <t>DrimTrip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</si>
  <si>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</si>
  <si>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</si>
  <si>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</si>
  <si>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</si>
  <si>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</si>
  <si>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</si>
  <si>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</si>
  <si>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</si>
  <si>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</si>
  <si>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</si>
  <si>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2_LoginAndLogout</t>
  </si>
  <si>
    <t>3_UnpaidTicketSearch</t>
  </si>
  <si>
    <t>4_LookAtListAndDelete</t>
  </si>
  <si>
    <t>5_TakeFlyAndLookItinerary</t>
  </si>
  <si>
    <t>6_Registration</t>
  </si>
  <si>
    <t>Action_Transaction</t>
  </si>
  <si>
    <t>vuser_end_Transaction</t>
  </si>
  <si>
    <t>Поиск максимума 5 ступеней</t>
  </si>
  <si>
    <t>Расчетная интенсивность запросов / 1 ч 40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</si>
</sst>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7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9" fontId="23" fillId="0" borderId="0" applyFont="0" applyFill="0" applyBorder="0" applyAlignment="0" applyProtection="0"/>
    <xf numFmtId="0" fontId="1" fillId="0" borderId="0"/>
    <xf numFmtId="0" fontId="27" fillId="4" borderId="0" applyNumberFormat="0" applyBorder="0" applyAlignment="0" applyProtection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4" borderId="2" xfId="0" applyFill="1" applyBorder="1"/>
    <xf numFmtId="164" fontId="0" fillId="0" borderId="0" xfId="0" applyNumberFormat="1"/>
    <xf numFmtId="1" fontId="0" fillId="0" borderId="0" xfId="0" applyNumberFormat="1"/>
    <xf numFmtId="0" fontId="24" fillId="0" borderId="0" xfId="0" applyFont="1"/>
    <xf numFmtId="1" fontId="24" fillId="0" borderId="0" xfId="0" applyNumberFormat="1" applyFont="1"/>
    <xf numFmtId="0" fontId="0" fillId="36" borderId="2" xfId="0" applyFill="1" applyBorder="1"/>
    <xf numFmtId="9" fontId="0" fillId="37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39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4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8" borderId="16" xfId="0" applyFont="1" applyFill="1" applyBorder="1" applyAlignment="1">
      <alignment vertical="center" wrapText="1"/>
    </xf>
    <xf numFmtId="0" fontId="6" fillId="38" borderId="17" xfId="0" applyFont="1" applyFill="1" applyBorder="1" applyAlignment="1">
      <alignment vertical="center" wrapText="1"/>
    </xf>
    <xf numFmtId="0" fontId="4" fillId="38" borderId="17" xfId="0" applyFont="1" applyFill="1" applyBorder="1" applyAlignment="1">
      <alignment horizontal="center" vertical="center" wrapText="1"/>
    </xf>
    <xf numFmtId="0" fontId="4" fillId="38" borderId="16" xfId="0" applyFont="1" applyFill="1" applyBorder="1" applyAlignment="1">
      <alignment horizontal="left" vertical="center" wrapText="1"/>
    </xf>
    <xf numFmtId="0" fontId="5" fillId="38" borderId="18" xfId="0" applyFont="1" applyFill="1" applyBorder="1" applyAlignment="1">
      <alignment horizontal="left" vertical="center" wrapText="1"/>
    </xf>
    <xf numFmtId="0" fontId="4" fillId="38" borderId="19" xfId="0" applyFont="1" applyFill="1" applyBorder="1" applyAlignment="1">
      <alignment horizontal="center" vertical="center" wrapText="1"/>
    </xf>
    <xf numFmtId="0" fontId="0" fillId="39" borderId="0" xfId="0" applyFill="1"/>
    <xf numFmtId="9" fontId="0" fillId="0" borderId="0" xfId="44" applyFont="1" applyBorder="1"/>
    <xf numFmtId="0" fontId="6" fillId="0" borderId="0" xfId="0" applyFont="1" applyAlignment="1">
      <alignment vertical="center" wrapText="1"/>
    </xf>
    <xf numFmtId="1" fontId="0" fillId="35" borderId="2" xfId="0" applyNumberFormat="1" applyFill="1" applyBorder="1"/>
    <xf numFmtId="1" fontId="0" fillId="36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39" borderId="20" xfId="0" applyFill="1" applyBorder="1"/>
    <xf numFmtId="0" fontId="1" fillId="0" borderId="0" xfId="45"/>
    <xf numFmtId="0" fontId="0" fillId="39" borderId="21" xfId="0" applyFill="1" applyBorder="1"/>
    <xf numFmtId="1" fontId="0" fillId="36" borderId="22" xfId="0" applyNumberFormat="1" applyFill="1" applyBorder="1"/>
    <xf numFmtId="1" fontId="0" fillId="0" borderId="23" xfId="0" applyNumberFormat="1" applyBorder="1"/>
    <xf numFmtId="1" fontId="0" fillId="34" borderId="23" xfId="0" applyNumberFormat="1" applyFill="1" applyBorder="1"/>
    <xf numFmtId="0" fontId="0" fillId="34" borderId="23" xfId="0" applyFill="1" applyBorder="1"/>
    <xf numFmtId="0" fontId="0" fillId="39" borderId="24" xfId="0" applyFill="1" applyBorder="1"/>
    <xf numFmtId="0" fontId="0" fillId="39" borderId="25" xfId="0" applyFill="1" applyBorder="1"/>
    <xf numFmtId="0" fontId="0" fillId="39" borderId="26" xfId="0" applyFill="1" applyBorder="1"/>
    <xf numFmtId="0" fontId="0" fillId="0" borderId="27" xfId="0" applyBorder="1"/>
    <xf numFmtId="2" fontId="0" fillId="0" borderId="27" xfId="0" applyNumberFormat="1" applyBorder="1"/>
    <xf numFmtId="1" fontId="0" fillId="0" borderId="28" xfId="0" applyNumberFormat="1" applyBorder="1"/>
    <xf numFmtId="0" fontId="0" fillId="39" borderId="29" xfId="0" applyFill="1" applyBorder="1"/>
    <xf numFmtId="2" fontId="0" fillId="0" borderId="0" xfId="0" applyNumberFormat="1"/>
    <xf numFmtId="1" fontId="0" fillId="0" borderId="30" xfId="0" applyNumberFormat="1" applyBorder="1"/>
    <xf numFmtId="0" fontId="0" fillId="0" borderId="31" xfId="0" applyBorder="1"/>
    <xf numFmtId="2" fontId="0" fillId="0" borderId="31" xfId="0" applyNumberFormat="1" applyBorder="1"/>
    <xf numFmtId="1" fontId="0" fillId="0" borderId="32" xfId="0" applyNumberFormat="1" applyBorder="1"/>
    <xf numFmtId="1" fontId="0" fillId="0" borderId="27" xfId="0" applyNumberFormat="1" applyBorder="1"/>
    <xf numFmtId="0" fontId="0" fillId="39" borderId="34" xfId="0" applyFill="1" applyBorder="1"/>
    <xf numFmtId="0" fontId="0" fillId="39" borderId="1" xfId="0" applyFill="1" applyBorder="1"/>
    <xf numFmtId="0" fontId="0" fillId="39" borderId="35" xfId="0" applyFill="1" applyBorder="1"/>
    <xf numFmtId="0" fontId="0" fillId="39" borderId="37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6" fillId="0" borderId="33" xfId="0" applyFont="1" applyBorder="1" applyAlignment="1">
      <alignment wrapText="1"/>
    </xf>
    <xf numFmtId="0" fontId="0" fillId="0" borderId="33" xfId="0" applyBorder="1"/>
    <xf numFmtId="0" fontId="6" fillId="0" borderId="21" xfId="0" applyFont="1" applyBorder="1" applyAlignment="1">
      <alignment vertical="center" wrapText="1"/>
    </xf>
    <xf numFmtId="9" fontId="0" fillId="0" borderId="36" xfId="44" applyFont="1" applyBorder="1"/>
    <xf numFmtId="9" fontId="0" fillId="0" borderId="21" xfId="44" applyFont="1" applyBorder="1"/>
    <xf numFmtId="0" fontId="0" fillId="39" borderId="43" xfId="0" applyFill="1" applyBorder="1"/>
    <xf numFmtId="0" fontId="0" fillId="39" borderId="44" xfId="0" applyFill="1" applyBorder="1"/>
    <xf numFmtId="0" fontId="0" fillId="39" borderId="45" xfId="0" applyFill="1" applyBorder="1"/>
    <xf numFmtId="0" fontId="0" fillId="0" borderId="46" xfId="0" applyBorder="1"/>
    <xf numFmtId="0" fontId="0" fillId="0" borderId="47" xfId="0" applyBorder="1"/>
    <xf numFmtId="2" fontId="0" fillId="0" borderId="47" xfId="0" applyNumberFormat="1" applyBorder="1"/>
    <xf numFmtId="1" fontId="0" fillId="0" borderId="48" xfId="0" applyNumberFormat="1" applyBorder="1"/>
    <xf numFmtId="0" fontId="0" fillId="39" borderId="49" xfId="0" applyFill="1" applyBorder="1"/>
    <xf numFmtId="0" fontId="0" fillId="39" borderId="50" xfId="0" applyFill="1" applyBorder="1"/>
    <xf numFmtId="0" fontId="0" fillId="39" borderId="51" xfId="0" applyFill="1" applyBorder="1"/>
    <xf numFmtId="0" fontId="0" fillId="39" borderId="52" xfId="0" applyFill="1" applyBorder="1"/>
    <xf numFmtId="0" fontId="28" fillId="0" borderId="0" xfId="66"/>
    <xf numFmtId="0" fontId="0" fillId="0" borderId="0" xfId="0" applyAlignment="1">
      <alignment horizontal="right"/>
    </xf>
    <xf numFmtId="0" fontId="0" fillId="0" borderId="53" xfId="0" applyBorder="1"/>
    <xf numFmtId="0" fontId="0" fillId="40" borderId="14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33" borderId="54" xfId="0" applyFill="1" applyBorder="1" applyAlignment="1">
      <alignment horizontal="center"/>
    </xf>
  </cellXfs>
  <cellStyles count="67">
    <cellStyle name="20% — акцент1" xfId="19" builtinId="30" customBuiltin="1"/>
    <cellStyle name="20% — акцент1 2" xfId="48" xr:uid="{00000000-0005-0000-0000-000001000000}"/>
    <cellStyle name="20% — акцент2" xfId="23" builtinId="34" customBuiltin="1"/>
    <cellStyle name="20% — акцент2 2" xfId="51" xr:uid="{00000000-0005-0000-0000-000003000000}"/>
    <cellStyle name="20% — акцент3" xfId="27" builtinId="38" customBuiltin="1"/>
    <cellStyle name="20% — акцент3 2" xfId="54" xr:uid="{00000000-0005-0000-0000-000005000000}"/>
    <cellStyle name="20% — акцент4" xfId="31" builtinId="42" customBuiltin="1"/>
    <cellStyle name="20% — акцент4 2" xfId="57" xr:uid="{00000000-0005-0000-0000-000007000000}"/>
    <cellStyle name="20% — акцент5" xfId="35" builtinId="46" customBuiltin="1"/>
    <cellStyle name="20% — акцент5 2" xfId="60" xr:uid="{00000000-0005-0000-0000-000009000000}"/>
    <cellStyle name="20% — акцент6" xfId="39" builtinId="50" customBuiltin="1"/>
    <cellStyle name="20% — акцент6 2" xfId="63" xr:uid="{00000000-0005-0000-0000-00000B000000}"/>
    <cellStyle name="40% — акцент1" xfId="20" builtinId="31" customBuiltin="1"/>
    <cellStyle name="40% — акцент1 2" xfId="49" xr:uid="{00000000-0005-0000-0000-00000D000000}"/>
    <cellStyle name="40% — акцент2" xfId="24" builtinId="35" customBuiltin="1"/>
    <cellStyle name="40% — акцент2 2" xfId="52" xr:uid="{00000000-0005-0000-0000-00000F000000}"/>
    <cellStyle name="40% — акцент3" xfId="28" builtinId="39" customBuiltin="1"/>
    <cellStyle name="40% — акцент3 2" xfId="55" xr:uid="{00000000-0005-0000-0000-000011000000}"/>
    <cellStyle name="40% — акцент4" xfId="32" builtinId="43" customBuiltin="1"/>
    <cellStyle name="40% — акцент4 2" xfId="58" xr:uid="{00000000-0005-0000-0000-000013000000}"/>
    <cellStyle name="40% — акцент5" xfId="36" builtinId="47" customBuiltin="1"/>
    <cellStyle name="40% — акцент5 2" xfId="61" xr:uid="{00000000-0005-0000-0000-000015000000}"/>
    <cellStyle name="40% — акцент6" xfId="40" builtinId="51" customBuiltin="1"/>
    <cellStyle name="40% — акцент6 2" xfId="64" xr:uid="{00000000-0005-0000-0000-000017000000}"/>
    <cellStyle name="60% — акцент1" xfId="21" builtinId="32" customBuiltin="1"/>
    <cellStyle name="60% — акцент1 2" xfId="50" xr:uid="{00000000-0005-0000-0000-000019000000}"/>
    <cellStyle name="60% — акцент2" xfId="25" builtinId="36" customBuiltin="1"/>
    <cellStyle name="60% — акцент2 2" xfId="53" xr:uid="{00000000-0005-0000-0000-00001B000000}"/>
    <cellStyle name="60% — акцент3" xfId="29" builtinId="40" customBuiltin="1"/>
    <cellStyle name="60% — акцент3 2" xfId="56" xr:uid="{00000000-0005-0000-0000-00001D000000}"/>
    <cellStyle name="60% — акцент4" xfId="33" builtinId="44" customBuiltin="1"/>
    <cellStyle name="60% — акцент4 2" xfId="59" xr:uid="{00000000-0005-0000-0000-00001F000000}"/>
    <cellStyle name="60% — акцент5" xfId="37" builtinId="48" customBuiltin="1"/>
    <cellStyle name="60% — акцент5 2" xfId="62" xr:uid="{00000000-0005-0000-0000-000021000000}"/>
    <cellStyle name="60% — акцент6" xfId="41" builtinId="52" customBuiltin="1"/>
    <cellStyle name="60% — акцент6 2" xfId="65" xr:uid="{00000000-0005-0000-0000-000023000000}"/>
    <cellStyle name="Hyperlink" xfId="66" xr:uid="{00000000-000B-0000-0000-000008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65" formatCode="0.000000"/>
    </dxf>
    <dxf>
      <numFmt numFmtId="166" formatCode="0.00000"/>
    </dxf>
    <dxf>
      <numFmt numFmtId="164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3.453913541663" createdVersion="6" refreshedVersion="8" minRefreshableVersion="3" recordCount="30" xr:uid="{00000000-000A-0000-FFFF-FFFF34000000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0" maxValue="15"/>
    </cacheField>
    <cacheField name="pacing" numFmtId="0">
      <sharedItems containsSemiMixedTypes="0" containsString="0" containsNumber="1" containsInteger="1" minValue="18" maxValue="95"/>
    </cacheField>
    <cacheField name="одним пользователем в минуту" numFmtId="2">
      <sharedItems containsSemiMixedTypes="0" containsString="0" containsNumber="1" minValue="0" maxValue="1.2"/>
    </cacheField>
    <cacheField name="Длительность ступени" numFmtId="0">
      <sharedItems containsSemiMixedTypes="0" containsString="0" containsNumber="1" containsInteger="1" minValue="19" maxValue="20"/>
    </cacheField>
    <cacheField name="Итого" numFmtId="1">
      <sharedItems containsSemiMixedTypes="0" containsString="0" containsNumber="1" minValue="0" maxValue="315.789473684210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билета"/>
    <x v="0"/>
    <n v="1"/>
    <n v="15"/>
    <n v="57"/>
    <n v="1.0526315789473684"/>
    <n v="20"/>
    <n v="315.78947368421052"/>
  </r>
  <r>
    <s v="Покупка билета"/>
    <x v="1"/>
    <n v="1"/>
    <n v="15"/>
    <n v="57"/>
    <n v="1.0526315789473684"/>
    <n v="20"/>
    <n v="315.78947368421052"/>
  </r>
  <r>
    <s v="Покупка билета"/>
    <x v="2"/>
    <n v="1"/>
    <n v="15"/>
    <n v="57"/>
    <n v="1.0526315789473684"/>
    <n v="20"/>
    <n v="315.78947368421052"/>
  </r>
  <r>
    <s v="Покупка билета"/>
    <x v="3"/>
    <n v="1"/>
    <n v="15"/>
    <n v="57"/>
    <n v="1.0526315789473684"/>
    <n v="20"/>
    <n v="315.78947368421052"/>
  </r>
  <r>
    <s v="Покупка билета"/>
    <x v="4"/>
    <n v="1"/>
    <n v="15"/>
    <n v="57"/>
    <n v="1.0526315789473684"/>
    <n v="20"/>
    <n v="315.78947368421052"/>
  </r>
  <r>
    <s v="Покупка билета"/>
    <x v="5"/>
    <n v="1"/>
    <n v="15"/>
    <n v="57"/>
    <n v="1.0526315789473684"/>
    <n v="20"/>
    <n v="315.78947368421052"/>
  </r>
  <r>
    <s v="Покупка билета"/>
    <x v="6"/>
    <n v="0"/>
    <n v="15"/>
    <n v="57"/>
    <n v="0"/>
    <n v="20"/>
    <n v="0"/>
  </r>
  <r>
    <s v="Удаление бронирования "/>
    <x v="0"/>
    <n v="1"/>
    <n v="5"/>
    <n v="50"/>
    <n v="1.2"/>
    <n v="20"/>
    <n v="120"/>
  </r>
  <r>
    <s v="Удаление бронирования "/>
    <x v="1"/>
    <n v="1"/>
    <n v="5"/>
    <n v="50"/>
    <n v="1.2"/>
    <n v="20"/>
    <n v="120"/>
  </r>
  <r>
    <s v="Удаление бронирования "/>
    <x v="7"/>
    <n v="1"/>
    <n v="5"/>
    <n v="50"/>
    <n v="1.2"/>
    <n v="20"/>
    <n v="120"/>
  </r>
  <r>
    <s v="Удаление бронирования "/>
    <x v="8"/>
    <n v="1"/>
    <n v="5"/>
    <n v="50"/>
    <n v="1.2"/>
    <n v="20"/>
    <n v="120"/>
  </r>
  <r>
    <s v="Удаление бронирования "/>
    <x v="6"/>
    <n v="1"/>
    <n v="5"/>
    <n v="50"/>
    <n v="1.2"/>
    <n v="20"/>
    <n v="120"/>
  </r>
  <r>
    <s v="Регистрация новых пользователей"/>
    <x v="0"/>
    <n v="1"/>
    <n v="10"/>
    <n v="74"/>
    <n v="0.81081081081081086"/>
    <n v="20"/>
    <n v="162.16216216216219"/>
  </r>
  <r>
    <s v="Регистрация новых пользователей"/>
    <x v="9"/>
    <n v="1"/>
    <n v="10"/>
    <n v="74"/>
    <n v="0.81081081081081086"/>
    <n v="20"/>
    <n v="162.16216216216219"/>
  </r>
  <r>
    <s v="Регистрация новых пользователей"/>
    <x v="10"/>
    <n v="1"/>
    <n v="10"/>
    <n v="74"/>
    <n v="0.81081081081081086"/>
    <n v="20"/>
    <n v="162.16216216216219"/>
  </r>
  <r>
    <s v="Регистрация новых пользователей"/>
    <x v="11"/>
    <n v="1"/>
    <n v="10"/>
    <n v="74"/>
    <n v="0.81081081081081086"/>
    <n v="20"/>
    <n v="162.16216216216219"/>
  </r>
  <r>
    <s v="Регистрация новых пользователей"/>
    <x v="6"/>
    <n v="1"/>
    <n v="10"/>
    <n v="74"/>
    <n v="0.81081081081081086"/>
    <n v="20"/>
    <n v="162.16216216216219"/>
  </r>
  <r>
    <s v="Логин"/>
    <x v="0"/>
    <n v="1"/>
    <n v="10"/>
    <n v="95"/>
    <n v="0.63157894736842102"/>
    <n v="19"/>
    <n v="120"/>
  </r>
  <r>
    <s v="Логин"/>
    <x v="1"/>
    <n v="1"/>
    <n v="10"/>
    <n v="95"/>
    <n v="0.63157894736842102"/>
    <n v="19"/>
    <n v="120"/>
  </r>
  <r>
    <s v="Логин"/>
    <x v="6"/>
    <n v="1"/>
    <n v="10"/>
    <n v="95"/>
    <n v="0.63157894736842102"/>
    <n v="19"/>
    <n v="120"/>
  </r>
  <r>
    <s v="Поиск билета без покупки"/>
    <x v="0"/>
    <n v="1"/>
    <n v="10"/>
    <n v="70"/>
    <n v="0.8571428571428571"/>
    <n v="20"/>
    <n v="171.42857142857142"/>
  </r>
  <r>
    <s v="Поиск билета без покупки"/>
    <x v="1"/>
    <n v="1"/>
    <n v="10"/>
    <n v="70"/>
    <n v="0.8571428571428571"/>
    <n v="20"/>
    <n v="171.42857142857142"/>
  </r>
  <r>
    <s v="Поиск билета без покупки"/>
    <x v="2"/>
    <n v="1"/>
    <n v="10"/>
    <n v="70"/>
    <n v="0.8571428571428571"/>
    <n v="20"/>
    <n v="171.42857142857142"/>
  </r>
  <r>
    <s v="Поиск билета без покупки"/>
    <x v="3"/>
    <n v="1"/>
    <n v="10"/>
    <n v="70"/>
    <n v="0.8571428571428571"/>
    <n v="20"/>
    <n v="171.42857142857142"/>
  </r>
  <r>
    <s v="Поиск билета без покупки"/>
    <x v="4"/>
    <n v="1"/>
    <n v="10"/>
    <n v="70"/>
    <n v="0.8571428571428571"/>
    <n v="20"/>
    <n v="171.42857142857142"/>
  </r>
  <r>
    <s v="Поиск билета без покупки"/>
    <x v="6"/>
    <n v="1"/>
    <n v="10"/>
    <n v="70"/>
    <n v="0.8571428571428571"/>
    <n v="20"/>
    <n v="171.42857142857142"/>
  </r>
  <r>
    <s v="Ознакомление с путевым листом"/>
    <x v="0"/>
    <n v="0"/>
    <n v="0"/>
    <n v="18"/>
    <n v="0"/>
    <n v="20"/>
    <n v="0"/>
  </r>
  <r>
    <s v="Ознакомление с путевым листом"/>
    <x v="1"/>
    <n v="0"/>
    <n v="0"/>
    <n v="18"/>
    <n v="0"/>
    <n v="20"/>
    <n v="0"/>
  </r>
  <r>
    <s v="Покупка билета"/>
    <x v="7"/>
    <n v="1"/>
    <n v="15"/>
    <n v="57"/>
    <n v="1.0526315789473684"/>
    <n v="20"/>
    <n v="315.78947368421052"/>
  </r>
  <r>
    <s v="Ознакомление с путевым листом"/>
    <x v="6"/>
    <n v="0"/>
    <n v="0"/>
    <n v="1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2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O14" firstHeaderRow="0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h="1" m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Итого" fld="7" baseField="0" baseItem="0" numFmtId="1"/>
    <dataField name="Сумма по полю count" fld="2" baseField="0" baseItem="0"/>
    <dataField name="Сумма по полю VU" fld="3" baseField="0" baseItem="0"/>
    <dataField name="Сумма по полю pacing" fld="4" baseField="0" baseItem="0"/>
    <dataField name="Сумма по полю одним пользователем в минуту" fld="5" baseField="0" baseItem="0"/>
    <dataField name="Сумма по полю Длительность ступени" fld="6" baseField="0" baseItem="0"/>
  </dataFields>
  <formats count="7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ponseTime0000(Credintails)0000" TargetMode="External"/><Relationship Id="rId13" Type="http://schemas.openxmlformats.org/officeDocument/2006/relationships/hyperlink" Target="ResponseTime0000(Flights)0000" TargetMode="External"/><Relationship Id="rId18" Type="http://schemas.openxmlformats.org/officeDocument/2006/relationships/hyperlink" Target="ResponseTime0000(SignUP)0000" TargetMode="External"/><Relationship Id="rId3" Type="http://schemas.openxmlformats.org/officeDocument/2006/relationships/hyperlink" Target="ResponseTime0000(4_LookAtListAndDelete)0000" TargetMode="External"/><Relationship Id="rId7" Type="http://schemas.openxmlformats.org/officeDocument/2006/relationships/hyperlink" Target="ResponseTime0000(ChuseFly)0000" TargetMode="External"/><Relationship Id="rId12" Type="http://schemas.openxmlformats.org/officeDocument/2006/relationships/hyperlink" Target="ResponseTime0000(FindFlight)0000" TargetMode="External"/><Relationship Id="rId17" Type="http://schemas.openxmlformats.org/officeDocument/2006/relationships/hyperlink" Target="ResponseTime0000(Logout)0000" TargetMode="External"/><Relationship Id="rId2" Type="http://schemas.openxmlformats.org/officeDocument/2006/relationships/hyperlink" Target="ResponseTime0000(3_UnpaidTicketSearch)0000" TargetMode="External"/><Relationship Id="rId16" Type="http://schemas.openxmlformats.org/officeDocument/2006/relationships/hyperlink" Target="ResponseTime0000(loginAuthorization)0000" TargetMode="External"/><Relationship Id="rId1" Type="http://schemas.openxmlformats.org/officeDocument/2006/relationships/hyperlink" Target="ResponseTime0000(2_LoginAndLogout)0000" TargetMode="External"/><Relationship Id="rId6" Type="http://schemas.openxmlformats.org/officeDocument/2006/relationships/hyperlink" Target="ResponseTime0000(Action_Transaction)0000" TargetMode="External"/><Relationship Id="rId11" Type="http://schemas.openxmlformats.org/officeDocument/2006/relationships/hyperlink" Target="ResponseTime0000(Enter_Webtours)0000" TargetMode="External"/><Relationship Id="rId5" Type="http://schemas.openxmlformats.org/officeDocument/2006/relationships/hyperlink" Target="ResponseTime0000(6_Registration)0000" TargetMode="External"/><Relationship Id="rId15" Type="http://schemas.openxmlformats.org/officeDocument/2006/relationships/hyperlink" Target="ResponseTime0000(login)0000" TargetMode="External"/><Relationship Id="rId10" Type="http://schemas.openxmlformats.org/officeDocument/2006/relationships/hyperlink" Target="ResponseTime0000(DrimTrip)0000" TargetMode="External"/><Relationship Id="rId19" Type="http://schemas.openxmlformats.org/officeDocument/2006/relationships/hyperlink" Target="ResponseTime0000(vuser_end_Transaction)0000" TargetMode="External"/><Relationship Id="rId4" Type="http://schemas.openxmlformats.org/officeDocument/2006/relationships/hyperlink" Target="ResponseTime0000(5_TakeFlyAndLookItinerary)0000" TargetMode="External"/><Relationship Id="rId9" Type="http://schemas.openxmlformats.org/officeDocument/2006/relationships/hyperlink" Target="ResponseTime0000(delete)0000" TargetMode="External"/><Relationship Id="rId14" Type="http://schemas.openxmlformats.org/officeDocument/2006/relationships/hyperlink" Target="ResponseTime0000(iterary)00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tabSelected="1" topLeftCell="B30" zoomScaleNormal="100" workbookViewId="0">
      <selection activeCell="J35" sqref="J35"/>
    </sheetView>
  </sheetViews>
  <sheetFormatPr defaultColWidth="11.42578125" defaultRowHeight="15"/>
  <cols>
    <col min="1" max="1" width="50.7109375" customWidth="1"/>
    <col min="2" max="2" width="36.42578125" customWidth="1"/>
    <col min="3" max="3" width="18.140625" customWidth="1"/>
    <col min="4" max="4" width="17.85546875" customWidth="1"/>
    <col min="5" max="5" width="19.140625" bestFit="1" customWidth="1"/>
    <col min="6" max="6" width="29.5703125" customWidth="1"/>
    <col min="7" max="7" width="21.85546875" customWidth="1"/>
    <col min="8" max="8" width="22" customWidth="1"/>
    <col min="9" max="9" width="47.42578125" bestFit="1" customWidth="1"/>
    <col min="10" max="10" width="21.85546875" customWidth="1"/>
    <col min="11" max="11" width="21.5703125" customWidth="1"/>
    <col min="12" max="12" width="19.140625" customWidth="1"/>
    <col min="13" max="13" width="22.42578125" customWidth="1"/>
    <col min="14" max="14" width="47.140625" customWidth="1"/>
    <col min="15" max="15" width="37.7109375" customWidth="1"/>
    <col min="16" max="17" width="21.5703125" customWidth="1"/>
    <col min="18" max="18" width="35.140625" bestFit="1" customWidth="1"/>
    <col min="19" max="19" width="14.140625" hidden="1" customWidth="1"/>
    <col min="20" max="20" width="22" hidden="1" customWidth="1"/>
    <col min="21" max="21" width="42.28515625" hidden="1" customWidth="1"/>
    <col min="22" max="22" width="26" customWidth="1"/>
    <col min="23" max="23" width="10.42578125" customWidth="1"/>
    <col min="24" max="24" width="46.7109375" customWidth="1"/>
    <col min="27" max="27" width="15.42578125" customWidth="1"/>
    <col min="28" max="28" width="20.140625" customWidth="1"/>
    <col min="29" max="29" width="32.285156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</v>
      </c>
      <c r="X1" t="s">
        <v>20</v>
      </c>
      <c r="Y1" s="7" t="s">
        <v>21</v>
      </c>
      <c r="Z1" s="7" t="s">
        <v>22</v>
      </c>
      <c r="AA1" t="s">
        <v>23</v>
      </c>
      <c r="AC1" t="s">
        <v>24</v>
      </c>
    </row>
    <row r="2" spans="1:29">
      <c r="A2" s="39" t="s">
        <v>25</v>
      </c>
      <c r="B2" s="40" t="s">
        <v>26</v>
      </c>
      <c r="C2" s="41">
        <v>1</v>
      </c>
      <c r="D2" s="56">
        <f>VLOOKUP(A2,$R$1:$AB$9,6,FALSE)</f>
        <v>15</v>
      </c>
      <c r="E2" s="42">
        <f>VLOOKUP(A2,$R$1:$AB$9,5,FALSE)</f>
        <v>57</v>
      </c>
      <c r="F2" s="43">
        <f>60/E2*C2</f>
        <v>1.0526315789473684</v>
      </c>
      <c r="G2" s="42">
        <f>VLOOKUP(A2,$R$1:$AB$9,8,FALSE)</f>
        <v>20</v>
      </c>
      <c r="H2" s="44">
        <f>D2*F2*G2</f>
        <v>315.78947368421052</v>
      </c>
      <c r="I2" s="3" t="s">
        <v>27</v>
      </c>
      <c r="J2" s="6">
        <v>727.21804511278197</v>
      </c>
      <c r="K2" s="6">
        <v>4</v>
      </c>
      <c r="L2" s="6">
        <v>40</v>
      </c>
      <c r="M2" s="6">
        <v>290</v>
      </c>
      <c r="N2" s="6">
        <v>3.7413533834586468</v>
      </c>
      <c r="O2" s="6">
        <v>99</v>
      </c>
      <c r="P2" s="6"/>
      <c r="R2" t="s">
        <v>25</v>
      </c>
      <c r="S2" s="9">
        <v>20</v>
      </c>
      <c r="T2" s="29">
        <v>5</v>
      </c>
      <c r="U2" s="30">
        <f t="shared" ref="U2:U8" si="0">S2+T2</f>
        <v>25</v>
      </c>
      <c r="V2" s="17">
        <v>57</v>
      </c>
      <c r="W2" s="4">
        <v>15</v>
      </c>
      <c r="X2" s="5">
        <f>60/(V2)</f>
        <v>1.0526315789473684</v>
      </c>
      <c r="Y2" s="7">
        <v>20</v>
      </c>
      <c r="Z2" s="8">
        <f>ROUND(W2*X2*Y2,0)</f>
        <v>316</v>
      </c>
      <c r="AA2" s="16">
        <f t="shared" ref="AA2:AA8" si="1">W2/AB$2</f>
        <v>0.3</v>
      </c>
      <c r="AB2">
        <f>SUM(W2:W8)</f>
        <v>50</v>
      </c>
    </row>
    <row r="3" spans="1:29">
      <c r="A3" s="45" t="s">
        <v>25</v>
      </c>
      <c r="B3" s="14" t="s">
        <v>27</v>
      </c>
      <c r="C3" s="34">
        <v>1</v>
      </c>
      <c r="D3" s="57">
        <f>VLOOKUP(A3,$R$1:$AB$9,6,FALSE)</f>
        <v>15</v>
      </c>
      <c r="E3">
        <f>VLOOKUP(A3,$R$1:$AB$9,5,FALSE)</f>
        <v>57</v>
      </c>
      <c r="F3" s="46">
        <f>60/E3*C3</f>
        <v>1.0526315789473684</v>
      </c>
      <c r="G3">
        <f>VLOOKUP(A3,$R$1:$AB$9,8,FALSE)</f>
        <v>20</v>
      </c>
      <c r="H3" s="47">
        <f>D3*F3*G3</f>
        <v>315.78947368421052</v>
      </c>
      <c r="I3" s="3" t="s">
        <v>28</v>
      </c>
      <c r="J3" s="6">
        <v>487.21804511278197</v>
      </c>
      <c r="K3" s="6">
        <v>2</v>
      </c>
      <c r="L3" s="6">
        <v>25</v>
      </c>
      <c r="M3" s="6">
        <v>127</v>
      </c>
      <c r="N3" s="6">
        <v>1.9097744360902253</v>
      </c>
      <c r="O3" s="6">
        <v>40</v>
      </c>
      <c r="P3" s="6"/>
      <c r="R3" t="s">
        <v>29</v>
      </c>
      <c r="S3" s="9">
        <v>20</v>
      </c>
      <c r="T3" s="29">
        <v>5</v>
      </c>
      <c r="U3" s="30">
        <f t="shared" si="0"/>
        <v>25</v>
      </c>
      <c r="V3" s="17">
        <f t="shared" ref="V3:V8" si="2">U3*2</f>
        <v>50</v>
      </c>
      <c r="W3" s="4">
        <v>5</v>
      </c>
      <c r="X3" s="5">
        <f t="shared" ref="X3:X8" si="3">60/(V3)</f>
        <v>1.2</v>
      </c>
      <c r="Y3" s="7">
        <v>20</v>
      </c>
      <c r="Z3" s="8">
        <f>ROUND(W3*X3*Y3,0)</f>
        <v>120</v>
      </c>
      <c r="AA3" s="16">
        <f t="shared" si="1"/>
        <v>0.1</v>
      </c>
    </row>
    <row r="4" spans="1:29">
      <c r="A4" s="45" t="s">
        <v>25</v>
      </c>
      <c r="B4" s="14" t="s">
        <v>30</v>
      </c>
      <c r="C4" s="34">
        <v>1</v>
      </c>
      <c r="D4" s="57">
        <f>VLOOKUP(A4,$R$1:$AB$9,6,FALSE)</f>
        <v>15</v>
      </c>
      <c r="E4">
        <f>VLOOKUP(A4,$R$1:$AB$9,5,FALSE)</f>
        <v>57</v>
      </c>
      <c r="F4" s="46">
        <f t="shared" ref="F4:F31" si="4">60/E4*C4</f>
        <v>1.0526315789473684</v>
      </c>
      <c r="G4">
        <f>VLOOKUP(A4,$R$1:$AB$9,8,FALSE)</f>
        <v>20</v>
      </c>
      <c r="H4" s="47">
        <f t="shared" ref="H4:H31" si="5">D4*F4*G4</f>
        <v>315.78947368421052</v>
      </c>
      <c r="I4" s="3" t="s">
        <v>31</v>
      </c>
      <c r="J4" s="6">
        <v>573.59073359073363</v>
      </c>
      <c r="K4" s="6">
        <v>4</v>
      </c>
      <c r="L4" s="6">
        <v>50</v>
      </c>
      <c r="M4" s="6">
        <v>364</v>
      </c>
      <c r="N4" s="6">
        <v>3.4995326153220891</v>
      </c>
      <c r="O4" s="6">
        <v>119</v>
      </c>
      <c r="P4" s="6"/>
      <c r="R4" t="s">
        <v>32</v>
      </c>
      <c r="S4" s="9">
        <v>32</v>
      </c>
      <c r="T4" s="29">
        <v>5</v>
      </c>
      <c r="U4" s="30">
        <f t="shared" si="0"/>
        <v>37</v>
      </c>
      <c r="V4" s="17">
        <f t="shared" si="2"/>
        <v>74</v>
      </c>
      <c r="W4" s="4">
        <v>10</v>
      </c>
      <c r="X4" s="5">
        <f t="shared" si="3"/>
        <v>0.81081081081081086</v>
      </c>
      <c r="Y4" s="7">
        <v>20</v>
      </c>
      <c r="Z4" s="8">
        <f>ROUND(W4*X4*Y4,0)</f>
        <v>162</v>
      </c>
      <c r="AA4" s="16">
        <f t="shared" si="1"/>
        <v>0.2</v>
      </c>
    </row>
    <row r="5" spans="1:29">
      <c r="A5" s="45" t="s">
        <v>25</v>
      </c>
      <c r="B5" s="14" t="s">
        <v>33</v>
      </c>
      <c r="C5" s="34">
        <v>1</v>
      </c>
      <c r="D5" s="57">
        <f>VLOOKUP(A5,$R$1:$AB$9,6,FALSE)</f>
        <v>15</v>
      </c>
      <c r="E5">
        <f>VLOOKUP(A5,$R$1:$AB$9,5,FALSE)</f>
        <v>57</v>
      </c>
      <c r="F5" s="46">
        <f t="shared" si="4"/>
        <v>1.0526315789473684</v>
      </c>
      <c r="G5">
        <f>VLOOKUP(A5,$R$1:$AB$9,8,FALSE)</f>
        <v>20</v>
      </c>
      <c r="H5" s="47">
        <f t="shared" si="5"/>
        <v>315.78947368421052</v>
      </c>
      <c r="I5" s="3" t="s">
        <v>33</v>
      </c>
      <c r="J5" s="6">
        <v>487.21804511278197</v>
      </c>
      <c r="K5" s="6">
        <v>2</v>
      </c>
      <c r="L5" s="6">
        <v>25</v>
      </c>
      <c r="M5" s="6">
        <v>127</v>
      </c>
      <c r="N5" s="6">
        <v>1.9097744360902253</v>
      </c>
      <c r="O5" s="6">
        <v>40</v>
      </c>
      <c r="P5" s="6"/>
      <c r="R5" t="s">
        <v>34</v>
      </c>
      <c r="S5" s="9">
        <v>75</v>
      </c>
      <c r="T5" s="29">
        <v>5</v>
      </c>
      <c r="U5" s="30">
        <f t="shared" si="0"/>
        <v>80</v>
      </c>
      <c r="V5" s="17">
        <v>70</v>
      </c>
      <c r="W5" s="4">
        <v>10</v>
      </c>
      <c r="X5" s="5">
        <f t="shared" si="3"/>
        <v>0.8571428571428571</v>
      </c>
      <c r="Y5" s="7">
        <v>20</v>
      </c>
      <c r="Z5" s="8">
        <f>ROUND(W5*X5*Y5,0)</f>
        <v>171</v>
      </c>
      <c r="AA5" s="16">
        <f t="shared" si="1"/>
        <v>0.2</v>
      </c>
    </row>
    <row r="6" spans="1:29">
      <c r="A6" s="45" t="s">
        <v>25</v>
      </c>
      <c r="B6" s="14" t="s">
        <v>28</v>
      </c>
      <c r="C6" s="34">
        <v>1</v>
      </c>
      <c r="D6" s="57">
        <f>VLOOKUP(A6,$R$1:$AB$9,6,FALSE)</f>
        <v>15</v>
      </c>
      <c r="E6">
        <f>VLOOKUP(A6,$R$1:$AB$9,5,FALSE)</f>
        <v>57</v>
      </c>
      <c r="F6" s="46">
        <f t="shared" si="4"/>
        <v>1.0526315789473684</v>
      </c>
      <c r="G6">
        <f>VLOOKUP(A6,$R$1:$AB$9,8,FALSE)</f>
        <v>20</v>
      </c>
      <c r="H6" s="47">
        <f t="shared" si="5"/>
        <v>315.78947368421052</v>
      </c>
      <c r="I6" s="3" t="s">
        <v>35</v>
      </c>
      <c r="J6" s="6">
        <v>315.78947368421052</v>
      </c>
      <c r="K6" s="6">
        <v>1</v>
      </c>
      <c r="L6" s="6">
        <v>15</v>
      </c>
      <c r="M6" s="6">
        <v>57</v>
      </c>
      <c r="N6" s="6">
        <v>1.0526315789473684</v>
      </c>
      <c r="O6" s="6">
        <v>20</v>
      </c>
      <c r="P6" s="6"/>
      <c r="R6" t="s">
        <v>36</v>
      </c>
      <c r="S6" s="9">
        <v>4</v>
      </c>
      <c r="T6" s="29">
        <v>5</v>
      </c>
      <c r="U6" s="30">
        <f t="shared" si="0"/>
        <v>9</v>
      </c>
      <c r="V6" s="17">
        <f t="shared" si="2"/>
        <v>18</v>
      </c>
      <c r="W6" s="4">
        <v>0</v>
      </c>
      <c r="X6" s="5">
        <f t="shared" si="3"/>
        <v>3.3333333333333335</v>
      </c>
      <c r="Y6" s="7">
        <v>20</v>
      </c>
      <c r="Z6" s="8">
        <f>ROUND(W6*X6*Y6,0)</f>
        <v>0</v>
      </c>
      <c r="AA6" s="16">
        <f t="shared" si="1"/>
        <v>0</v>
      </c>
    </row>
    <row r="7" spans="1:29">
      <c r="A7" s="45" t="s">
        <v>25</v>
      </c>
      <c r="B7" s="14" t="s">
        <v>35</v>
      </c>
      <c r="C7" s="34">
        <v>1</v>
      </c>
      <c r="D7" s="57">
        <f>VLOOKUP(A7,$R$1:$AB$9,6,FALSE)</f>
        <v>15</v>
      </c>
      <c r="E7">
        <f>VLOOKUP(A7,$R$1:$AB$9,5,FALSE)</f>
        <v>57</v>
      </c>
      <c r="F7" s="46">
        <f t="shared" ref="F7:F8" si="6">60/E7*C7</f>
        <v>1.0526315789473684</v>
      </c>
      <c r="G7">
        <f>VLOOKUP(A7,$R$1:$AB$9,8,FALSE)</f>
        <v>20</v>
      </c>
      <c r="H7" s="47">
        <f t="shared" si="5"/>
        <v>315.78947368421052</v>
      </c>
      <c r="I7" s="3" t="s">
        <v>37</v>
      </c>
      <c r="J7" s="6">
        <v>120</v>
      </c>
      <c r="K7" s="6">
        <v>1</v>
      </c>
      <c r="L7" s="6">
        <v>5</v>
      </c>
      <c r="M7" s="6">
        <v>50</v>
      </c>
      <c r="N7" s="6">
        <v>1.2</v>
      </c>
      <c r="O7" s="6">
        <v>20</v>
      </c>
      <c r="P7" s="6"/>
      <c r="R7" t="s">
        <v>38</v>
      </c>
      <c r="S7" s="9">
        <v>35</v>
      </c>
      <c r="T7" s="35">
        <v>5</v>
      </c>
      <c r="U7" s="36">
        <f t="shared" ref="U7" si="7">S7+T7</f>
        <v>40</v>
      </c>
      <c r="V7" s="37">
        <v>95</v>
      </c>
      <c r="W7" s="38">
        <v>10</v>
      </c>
      <c r="X7" s="5">
        <f t="shared" ref="X7" si="8">60/(V7)</f>
        <v>0.63157894736842102</v>
      </c>
      <c r="Y7" s="7">
        <v>19</v>
      </c>
      <c r="Z7" s="8">
        <f>SUM(Z1:Z5)</f>
        <v>769</v>
      </c>
      <c r="AA7" s="16">
        <f t="shared" ref="AA7" si="9">W7/AB$2</f>
        <v>0.2</v>
      </c>
    </row>
    <row r="8" spans="1:29">
      <c r="A8" s="45" t="s">
        <v>25</v>
      </c>
      <c r="B8" s="53" t="s">
        <v>31</v>
      </c>
      <c r="C8" s="34">
        <v>0</v>
      </c>
      <c r="D8" s="57">
        <f>VLOOKUP(A8,$R$1:$AB$9,6,FALSE)</f>
        <v>15</v>
      </c>
      <c r="E8" s="48">
        <f t="shared" ref="E8:E9" si="10">VLOOKUP(A8,$R$1:$AB$9,5,FALSE)</f>
        <v>57</v>
      </c>
      <c r="F8" s="46">
        <f t="shared" si="6"/>
        <v>0</v>
      </c>
      <c r="G8">
        <f>VLOOKUP(A8,$R$1:$AB$9,8,FALSE)</f>
        <v>20</v>
      </c>
      <c r="H8" s="47">
        <f t="shared" si="5"/>
        <v>0</v>
      </c>
      <c r="I8" s="3" t="s">
        <v>39</v>
      </c>
      <c r="J8" s="6">
        <v>435.78947368421052</v>
      </c>
      <c r="K8" s="6">
        <v>2</v>
      </c>
      <c r="L8" s="6">
        <v>20</v>
      </c>
      <c r="M8" s="6">
        <v>107</v>
      </c>
      <c r="N8" s="6">
        <v>2.2526315789473683</v>
      </c>
      <c r="O8" s="6">
        <v>40</v>
      </c>
      <c r="P8" s="6"/>
      <c r="X8" s="5"/>
      <c r="Y8" s="7"/>
      <c r="Z8" s="8"/>
      <c r="AA8" s="16"/>
    </row>
    <row r="9" spans="1:29">
      <c r="A9" s="39" t="s">
        <v>29</v>
      </c>
      <c r="B9" s="40" t="s">
        <v>26</v>
      </c>
      <c r="C9" s="40">
        <v>1</v>
      </c>
      <c r="D9" s="58">
        <f>VLOOKUP(A9,$R$1:$AB$9,6,FALSE)</f>
        <v>5</v>
      </c>
      <c r="E9">
        <f t="shared" si="10"/>
        <v>50</v>
      </c>
      <c r="F9" s="43">
        <f t="shared" si="4"/>
        <v>1.2</v>
      </c>
      <c r="G9" s="42">
        <f>VLOOKUP(A9,$R$1:$AB$9,8,FALSE)</f>
        <v>20</v>
      </c>
      <c r="H9" s="44">
        <f>D9*F9*G9</f>
        <v>120</v>
      </c>
      <c r="I9" s="3" t="s">
        <v>26</v>
      </c>
      <c r="J9" s="6">
        <v>889.38020727494415</v>
      </c>
      <c r="K9" s="6">
        <v>5</v>
      </c>
      <c r="L9" s="6">
        <v>50</v>
      </c>
      <c r="M9" s="6">
        <v>364</v>
      </c>
      <c r="N9" s="6">
        <v>4.5521641942694568</v>
      </c>
      <c r="O9" s="6">
        <v>119</v>
      </c>
      <c r="P9" s="6"/>
      <c r="AA9" s="16">
        <f>SUM(AA2:AA8)</f>
        <v>1</v>
      </c>
    </row>
    <row r="10" spans="1:29">
      <c r="A10" s="45" t="s">
        <v>29</v>
      </c>
      <c r="B10" s="14" t="s">
        <v>27</v>
      </c>
      <c r="C10" s="14">
        <v>1</v>
      </c>
      <c r="D10" s="57">
        <f>VLOOKUP(A10,$R$1:$AB$9,6,FALSE)</f>
        <v>5</v>
      </c>
      <c r="E10" s="6">
        <f>VLOOKUP(A10,$R$1:$AB$9,5,FALSE)</f>
        <v>50</v>
      </c>
      <c r="F10" s="46">
        <f t="shared" si="4"/>
        <v>1.2</v>
      </c>
      <c r="G10">
        <f>VLOOKUP(A10,$R$1:$AB$9,8,FALSE)</f>
        <v>20</v>
      </c>
      <c r="H10" s="47">
        <f t="shared" si="5"/>
        <v>120</v>
      </c>
      <c r="I10" s="3" t="s">
        <v>40</v>
      </c>
      <c r="J10" s="6">
        <v>162.16216216216219</v>
      </c>
      <c r="K10" s="6">
        <v>1</v>
      </c>
      <c r="L10" s="6">
        <v>10</v>
      </c>
      <c r="M10" s="6">
        <v>74</v>
      </c>
      <c r="N10" s="6">
        <v>0.81081081081081086</v>
      </c>
      <c r="O10" s="6">
        <v>20</v>
      </c>
      <c r="P10" s="6"/>
    </row>
    <row r="11" spans="1:29">
      <c r="A11" s="45" t="s">
        <v>29</v>
      </c>
      <c r="B11" s="14" t="s">
        <v>39</v>
      </c>
      <c r="C11" s="14">
        <v>1</v>
      </c>
      <c r="D11" s="57">
        <f>VLOOKUP(A11,$R$1:$AB$9,6,FALSE)</f>
        <v>5</v>
      </c>
      <c r="E11" s="6">
        <f>VLOOKUP(A11,$R$1:$AB$9,5,FALSE)</f>
        <v>50</v>
      </c>
      <c r="F11" s="46">
        <f t="shared" si="4"/>
        <v>1.2</v>
      </c>
      <c r="G11">
        <f>VLOOKUP(A11,$R$1:$AB$9,8,FALSE)</f>
        <v>20</v>
      </c>
      <c r="H11" s="47">
        <f t="shared" si="5"/>
        <v>120</v>
      </c>
      <c r="I11" s="3" t="s">
        <v>41</v>
      </c>
      <c r="J11" s="6">
        <v>162.16216216216219</v>
      </c>
      <c r="K11" s="6">
        <v>1</v>
      </c>
      <c r="L11" s="6">
        <v>10</v>
      </c>
      <c r="M11" s="6">
        <v>74</v>
      </c>
      <c r="N11" s="6">
        <v>0.81081081081081086</v>
      </c>
      <c r="O11" s="6">
        <v>20</v>
      </c>
      <c r="P11" s="6"/>
    </row>
    <row r="12" spans="1:29">
      <c r="A12" s="45" t="s">
        <v>29</v>
      </c>
      <c r="B12" s="14" t="s">
        <v>37</v>
      </c>
      <c r="C12" s="14">
        <v>1</v>
      </c>
      <c r="D12" s="57">
        <f>VLOOKUP(A12,$R$1:$AB$9,6,FALSE)</f>
        <v>5</v>
      </c>
      <c r="E12" s="6">
        <f>VLOOKUP(A12,$R$1:$AB$9,5,FALSE)</f>
        <v>50</v>
      </c>
      <c r="F12" s="46">
        <f t="shared" si="4"/>
        <v>1.2</v>
      </c>
      <c r="G12">
        <f>VLOOKUP(A12,$R$1:$AB$9,8,FALSE)</f>
        <v>20</v>
      </c>
      <c r="H12" s="47">
        <f t="shared" si="5"/>
        <v>120</v>
      </c>
      <c r="I12" s="3" t="s">
        <v>42</v>
      </c>
      <c r="J12" s="6">
        <v>162.16216216216219</v>
      </c>
      <c r="K12" s="6">
        <v>1</v>
      </c>
      <c r="L12" s="6">
        <v>10</v>
      </c>
      <c r="M12" s="6">
        <v>74</v>
      </c>
      <c r="N12" s="6">
        <v>0.81081081081081086</v>
      </c>
      <c r="O12" s="6">
        <v>20</v>
      </c>
      <c r="P12" s="6"/>
    </row>
    <row r="13" spans="1:29">
      <c r="A13" s="45" t="s">
        <v>29</v>
      </c>
      <c r="B13" s="53" t="s">
        <v>31</v>
      </c>
      <c r="C13" s="53">
        <v>1</v>
      </c>
      <c r="D13" s="57">
        <f>VLOOKUP(A13,$R$1:$AB$9,6,FALSE)</f>
        <v>5</v>
      </c>
      <c r="E13" s="6">
        <f>VLOOKUP(A13,$R$1:$AB$9,5,FALSE)</f>
        <v>50</v>
      </c>
      <c r="F13" s="46">
        <f t="shared" si="4"/>
        <v>1.2</v>
      </c>
      <c r="G13">
        <f>VLOOKUP(A13,$R$1:$AB$9,8,FALSE)</f>
        <v>20</v>
      </c>
      <c r="H13" s="47">
        <f t="shared" si="5"/>
        <v>120</v>
      </c>
      <c r="I13" s="3" t="s">
        <v>30</v>
      </c>
      <c r="J13" s="6">
        <v>487.21804511278197</v>
      </c>
      <c r="K13" s="6">
        <v>2</v>
      </c>
      <c r="L13" s="6">
        <v>25</v>
      </c>
      <c r="M13" s="6">
        <v>127</v>
      </c>
      <c r="N13" s="6">
        <v>1.9097744360902253</v>
      </c>
      <c r="O13" s="6">
        <v>40</v>
      </c>
      <c r="P13" s="6"/>
    </row>
    <row r="14" spans="1:29">
      <c r="A14" s="39" t="s">
        <v>32</v>
      </c>
      <c r="B14" s="40" t="s">
        <v>26</v>
      </c>
      <c r="C14" s="40">
        <v>1</v>
      </c>
      <c r="D14" s="58">
        <f>VLOOKUP(A14,$R$1:$AB$9,6,FALSE)</f>
        <v>10</v>
      </c>
      <c r="E14" s="51">
        <f>VLOOKUP(A14,$R$1:$AB$9,5,FALSE)</f>
        <v>74</v>
      </c>
      <c r="F14" s="43">
        <f t="shared" si="4"/>
        <v>0.81081081081081086</v>
      </c>
      <c r="G14" s="42">
        <f>VLOOKUP(A14,$R$1:$AB$9,8,FALSE)</f>
        <v>20</v>
      </c>
      <c r="H14" s="44">
        <f>D14*F14*G14</f>
        <v>162.16216216216219</v>
      </c>
      <c r="I14" s="3" t="s">
        <v>43</v>
      </c>
      <c r="J14" s="6">
        <v>5009.9085551717144</v>
      </c>
      <c r="K14" s="6">
        <v>26</v>
      </c>
      <c r="L14" s="6">
        <v>285</v>
      </c>
      <c r="M14" s="6">
        <v>1835</v>
      </c>
      <c r="N14" s="6">
        <v>24.460069091648034</v>
      </c>
      <c r="O14" s="6">
        <v>597</v>
      </c>
      <c r="P14" s="6"/>
    </row>
    <row r="15" spans="1:29">
      <c r="A15" s="45" t="s">
        <v>32</v>
      </c>
      <c r="B15" s="14" t="s">
        <v>40</v>
      </c>
      <c r="C15" s="14">
        <v>1</v>
      </c>
      <c r="D15" s="57">
        <f>VLOOKUP(A15,$R$1:$AB$9,6,FALSE)</f>
        <v>10</v>
      </c>
      <c r="E15" s="6">
        <f>VLOOKUP(A15,$R$1:$AB$9,5,FALSE)</f>
        <v>74</v>
      </c>
      <c r="F15" s="46">
        <f t="shared" si="4"/>
        <v>0.81081081081081086</v>
      </c>
      <c r="G15">
        <f>VLOOKUP(A15,$R$1:$AB$9,8,FALSE)</f>
        <v>20</v>
      </c>
      <c r="H15" s="47">
        <f t="shared" si="5"/>
        <v>162.16216216216219</v>
      </c>
    </row>
    <row r="16" spans="1:29">
      <c r="A16" s="45" t="s">
        <v>32</v>
      </c>
      <c r="B16" s="14" t="s">
        <v>41</v>
      </c>
      <c r="C16" s="14">
        <v>1</v>
      </c>
      <c r="D16" s="57">
        <f>VLOOKUP(A16,$R$1:$AB$9,6,FALSE)</f>
        <v>10</v>
      </c>
      <c r="E16" s="6">
        <f>VLOOKUP(A16,$R$1:$AB$9,5,FALSE)</f>
        <v>74</v>
      </c>
      <c r="F16" s="46">
        <f t="shared" si="4"/>
        <v>0.81081081081081086</v>
      </c>
      <c r="G16">
        <f>VLOOKUP(A16,$R$1:$AB$9,8,FALSE)</f>
        <v>20</v>
      </c>
      <c r="H16" s="47">
        <f t="shared" si="5"/>
        <v>162.16216216216219</v>
      </c>
    </row>
    <row r="17" spans="1:8">
      <c r="A17" s="45" t="s">
        <v>32</v>
      </c>
      <c r="B17" s="14" t="s">
        <v>42</v>
      </c>
      <c r="C17" s="14">
        <v>1</v>
      </c>
      <c r="D17" s="57">
        <f>VLOOKUP(A17,$R$1:$AB$9,6,FALSE)</f>
        <v>10</v>
      </c>
      <c r="E17" s="6">
        <f>VLOOKUP(A17,$R$1:$AB$9,5,FALSE)</f>
        <v>74</v>
      </c>
      <c r="F17" s="46">
        <f t="shared" si="4"/>
        <v>0.81081081081081086</v>
      </c>
      <c r="G17">
        <f>VLOOKUP(A17,$R$1:$AB$9,8,FALSE)</f>
        <v>20</v>
      </c>
      <c r="H17" s="47">
        <f t="shared" si="5"/>
        <v>162.16216216216219</v>
      </c>
    </row>
    <row r="18" spans="1:8">
      <c r="A18" s="52" t="s">
        <v>32</v>
      </c>
      <c r="B18" s="53" t="s">
        <v>31</v>
      </c>
      <c r="C18" s="53">
        <v>1</v>
      </c>
      <c r="D18" s="57">
        <f>VLOOKUP(A18,$R$1:$AB$9,6,FALSE)</f>
        <v>10</v>
      </c>
      <c r="E18" s="6">
        <f>VLOOKUP(A18,$R$1:$AB$9,5,FALSE)</f>
        <v>74</v>
      </c>
      <c r="F18" s="46">
        <f t="shared" si="4"/>
        <v>0.81081081081081086</v>
      </c>
      <c r="G18">
        <f>VLOOKUP(A18,$R$1:$AB$9,8,FALSE)</f>
        <v>20</v>
      </c>
      <c r="H18" s="47">
        <f t="shared" ref="H18:H22" si="11">D18*F18*G18</f>
        <v>162.16216216216219</v>
      </c>
    </row>
    <row r="19" spans="1:8">
      <c r="A19" s="39" t="s">
        <v>38</v>
      </c>
      <c r="B19" s="40" t="s">
        <v>26</v>
      </c>
      <c r="C19" s="41">
        <v>1</v>
      </c>
      <c r="D19" s="56">
        <f>VLOOKUP(A19,$R$1:$AB$9,6,FALSE)</f>
        <v>10</v>
      </c>
      <c r="E19" s="42">
        <f>VLOOKUP(A19,$R$1:$AB$9,5,FALSE)</f>
        <v>95</v>
      </c>
      <c r="F19" s="43">
        <f>60/E19*C19</f>
        <v>0.63157894736842102</v>
      </c>
      <c r="G19" s="42">
        <f>VLOOKUP(A19,$R$1:$AB$9,8,FALSE)</f>
        <v>19</v>
      </c>
      <c r="H19" s="44">
        <f>D19*F19*G19</f>
        <v>120</v>
      </c>
    </row>
    <row r="20" spans="1:8">
      <c r="A20" s="45" t="s">
        <v>38</v>
      </c>
      <c r="B20" s="14" t="s">
        <v>27</v>
      </c>
      <c r="C20" s="32">
        <v>1</v>
      </c>
      <c r="D20" s="59">
        <f>VLOOKUP(A20,$R$1:$AB$9,6,FALSE)</f>
        <v>10</v>
      </c>
      <c r="E20">
        <f>VLOOKUP(A20,$R$1:$AB$9,5,FALSE)</f>
        <v>95</v>
      </c>
      <c r="F20" s="46">
        <f>60/E20*C20</f>
        <v>0.63157894736842102</v>
      </c>
      <c r="G20">
        <f>VLOOKUP(A20,$R$1:$AB$9,8,FALSE)</f>
        <v>19</v>
      </c>
      <c r="H20" s="47">
        <f t="shared" si="11"/>
        <v>120</v>
      </c>
    </row>
    <row r="21" spans="1:8">
      <c r="A21" s="52" t="s">
        <v>38</v>
      </c>
      <c r="B21" s="53" t="s">
        <v>31</v>
      </c>
      <c r="C21" s="54">
        <v>1</v>
      </c>
      <c r="D21" s="59">
        <f>VLOOKUP(A21,$R$1:$AB$9,6,FALSE)</f>
        <v>10</v>
      </c>
      <c r="E21">
        <f>VLOOKUP(A21,$R$1:$AB$9,5,FALSE)</f>
        <v>95</v>
      </c>
      <c r="F21" s="46">
        <f>60/E21*C21</f>
        <v>0.63157894736842102</v>
      </c>
      <c r="G21">
        <f>VLOOKUP(A21,$R$1:$AB$9,8,FALSE)</f>
        <v>19</v>
      </c>
      <c r="H21" s="47">
        <f t="shared" si="11"/>
        <v>120</v>
      </c>
    </row>
    <row r="22" spans="1:8">
      <c r="A22" s="39" t="s">
        <v>34</v>
      </c>
      <c r="B22" s="40" t="s">
        <v>26</v>
      </c>
      <c r="C22" s="40">
        <v>1</v>
      </c>
      <c r="D22" s="58">
        <f>VLOOKUP(A22,$R$1:$AB$9,6,FALSE)</f>
        <v>10</v>
      </c>
      <c r="E22" s="42">
        <f>VLOOKUP(A22,$R$1:$AB$9,5,FALSE)</f>
        <v>70</v>
      </c>
      <c r="F22" s="43">
        <f t="shared" si="4"/>
        <v>0.8571428571428571</v>
      </c>
      <c r="G22" s="42">
        <f>VLOOKUP(A22,$R$1:$AB$9,8,FALSE)</f>
        <v>20</v>
      </c>
      <c r="H22" s="44">
        <f t="shared" si="11"/>
        <v>171.42857142857142</v>
      </c>
    </row>
    <row r="23" spans="1:8">
      <c r="A23" s="45" t="s">
        <v>34</v>
      </c>
      <c r="B23" s="14" t="s">
        <v>27</v>
      </c>
      <c r="C23" s="14">
        <v>1</v>
      </c>
      <c r="D23" s="57">
        <f>VLOOKUP(A23,$R$1:$AB$9,6,FALSE)</f>
        <v>10</v>
      </c>
      <c r="E23">
        <f>VLOOKUP(A23,$R$1:$AB$9,5,FALSE)</f>
        <v>70</v>
      </c>
      <c r="F23" s="46">
        <f t="shared" si="4"/>
        <v>0.8571428571428571</v>
      </c>
      <c r="G23">
        <f>VLOOKUP(A23,$R$1:$AB$9,8,FALSE)</f>
        <v>20</v>
      </c>
      <c r="H23" s="47">
        <f t="shared" si="5"/>
        <v>171.42857142857142</v>
      </c>
    </row>
    <row r="24" spans="1:8">
      <c r="A24" s="45" t="s">
        <v>34</v>
      </c>
      <c r="B24" s="14" t="s">
        <v>30</v>
      </c>
      <c r="C24" s="14">
        <v>1</v>
      </c>
      <c r="D24" s="57">
        <f>VLOOKUP(A24,$R$1:$AB$9,6,FALSE)</f>
        <v>10</v>
      </c>
      <c r="E24">
        <f>VLOOKUP(A24,$R$1:$AB$9,5,FALSE)</f>
        <v>70</v>
      </c>
      <c r="F24" s="46">
        <f t="shared" ref="F24" si="12">60/E24*C24</f>
        <v>0.8571428571428571</v>
      </c>
      <c r="G24">
        <f>VLOOKUP(A24,$R$1:$AB$9,8,FALSE)</f>
        <v>20</v>
      </c>
      <c r="H24" s="47">
        <f t="shared" ref="H24" si="13">D24*F24*G24</f>
        <v>171.42857142857142</v>
      </c>
    </row>
    <row r="25" spans="1:8">
      <c r="A25" s="45" t="s">
        <v>34</v>
      </c>
      <c r="B25" s="14" t="s">
        <v>33</v>
      </c>
      <c r="C25" s="14">
        <v>1</v>
      </c>
      <c r="D25" s="57">
        <f>VLOOKUP(A25,$R$1:$AB$9,6,FALSE)</f>
        <v>10</v>
      </c>
      <c r="E25">
        <f>VLOOKUP(A25,$R$1:$AB$9,5,FALSE)</f>
        <v>70</v>
      </c>
      <c r="F25" s="46">
        <f t="shared" si="4"/>
        <v>0.8571428571428571</v>
      </c>
      <c r="G25">
        <f>VLOOKUP(A25,$R$1:$AB$9,8,FALSE)</f>
        <v>20</v>
      </c>
      <c r="H25" s="47">
        <f t="shared" si="5"/>
        <v>171.42857142857142</v>
      </c>
    </row>
    <row r="26" spans="1:8">
      <c r="A26" s="45" t="s">
        <v>34</v>
      </c>
      <c r="B26" s="14" t="s">
        <v>28</v>
      </c>
      <c r="C26" s="14">
        <v>1</v>
      </c>
      <c r="D26" s="57">
        <f>VLOOKUP(A26,$R$1:$AB$9,6,FALSE)</f>
        <v>10</v>
      </c>
      <c r="E26">
        <f>VLOOKUP(A26,$R$1:$AB$9,5,FALSE)</f>
        <v>70</v>
      </c>
      <c r="F26" s="46">
        <f t="shared" si="4"/>
        <v>0.8571428571428571</v>
      </c>
      <c r="G26">
        <f>VLOOKUP(A26,$R$1:$AB$9,8,FALSE)</f>
        <v>20</v>
      </c>
      <c r="H26" s="47">
        <f t="shared" si="5"/>
        <v>171.42857142857142</v>
      </c>
    </row>
    <row r="27" spans="1:8">
      <c r="A27" s="52" t="s">
        <v>34</v>
      </c>
      <c r="B27" s="53" t="s">
        <v>31</v>
      </c>
      <c r="C27" s="53">
        <v>1</v>
      </c>
      <c r="D27" s="57">
        <f>VLOOKUP(A27,$R$1:$AB$9,6,FALSE)</f>
        <v>10</v>
      </c>
      <c r="E27">
        <f>VLOOKUP(A27,$R$1:$AB$9,5,FALSE)</f>
        <v>70</v>
      </c>
      <c r="F27" s="46">
        <f t="shared" si="4"/>
        <v>0.8571428571428571</v>
      </c>
      <c r="G27">
        <f>VLOOKUP(A27,$R$1:$AB$9,8,FALSE)</f>
        <v>20</v>
      </c>
      <c r="H27" s="47">
        <f t="shared" si="5"/>
        <v>171.42857142857142</v>
      </c>
    </row>
    <row r="28" spans="1:8">
      <c r="A28" s="39" t="s">
        <v>36</v>
      </c>
      <c r="B28" s="40" t="s">
        <v>26</v>
      </c>
      <c r="C28" s="55">
        <v>0</v>
      </c>
      <c r="D28" s="58">
        <f>VLOOKUP(A28,$R$1:$AB$9,6,FALSE)</f>
        <v>0</v>
      </c>
      <c r="E28" s="42">
        <f>VLOOKUP(A28,$R$1:$AB$9,5,FALSE)</f>
        <v>18</v>
      </c>
      <c r="F28" s="43">
        <f t="shared" si="4"/>
        <v>0</v>
      </c>
      <c r="G28" s="42">
        <f>VLOOKUP(A28,$R$1:$AB$9,8,FALSE)</f>
        <v>20</v>
      </c>
      <c r="H28" s="44">
        <f>D28*F28*G28</f>
        <v>0</v>
      </c>
    </row>
    <row r="29" spans="1:8">
      <c r="A29" s="52" t="s">
        <v>36</v>
      </c>
      <c r="B29" s="53" t="s">
        <v>27</v>
      </c>
      <c r="C29" s="73">
        <v>0</v>
      </c>
      <c r="D29" s="57">
        <f>VLOOKUP(A29,$R$1:$AB$9,6,FALSE)</f>
        <v>0</v>
      </c>
      <c r="E29">
        <f>VLOOKUP(A29,$R$1:$AB$9,5,FALSE)</f>
        <v>18</v>
      </c>
      <c r="F29" s="46">
        <f t="shared" si="4"/>
        <v>0</v>
      </c>
      <c r="G29">
        <f>VLOOKUP(A29,$R$1:$AB$9,8,FALSE)</f>
        <v>20</v>
      </c>
      <c r="H29" s="47">
        <f t="shared" si="5"/>
        <v>0</v>
      </c>
    </row>
    <row r="30" spans="1:8">
      <c r="A30" s="66" t="s">
        <v>25</v>
      </c>
      <c r="B30" s="67" t="s">
        <v>39</v>
      </c>
      <c r="C30" s="68">
        <v>1</v>
      </c>
      <c r="D30" s="69">
        <f>VLOOKUP(A30,$R$1:$AB$9,6,FALSE)</f>
        <v>15</v>
      </c>
      <c r="E30" s="70">
        <f>VLOOKUP(A30,$R$1:$AB$9,5,FALSE)</f>
        <v>57</v>
      </c>
      <c r="F30" s="71">
        <f t="shared" si="4"/>
        <v>1.0526315789473684</v>
      </c>
      <c r="G30" s="70">
        <f>VLOOKUP(A30,$R$1:$AB$9,8,FALSE)</f>
        <v>20</v>
      </c>
      <c r="H30" s="72">
        <f t="shared" si="5"/>
        <v>315.78947368421052</v>
      </c>
    </row>
    <row r="31" spans="1:8">
      <c r="A31" s="74" t="s">
        <v>36</v>
      </c>
      <c r="B31" s="75" t="s">
        <v>31</v>
      </c>
      <c r="C31" s="76">
        <v>0</v>
      </c>
      <c r="D31" s="60">
        <f>VLOOKUP(A31,$R$1:$AB$9,6,FALSE)</f>
        <v>0</v>
      </c>
      <c r="E31" s="48">
        <f>VLOOKUP(A31,$R$1:$AB$9,5,FALSE)</f>
        <v>18</v>
      </c>
      <c r="F31" s="49">
        <f t="shared" si="4"/>
        <v>0</v>
      </c>
      <c r="G31" s="48">
        <f>VLOOKUP(A31,$R$1:$AB$9,8,FALSE)</f>
        <v>20</v>
      </c>
      <c r="H31" s="50">
        <f t="shared" si="5"/>
        <v>0</v>
      </c>
    </row>
    <row r="34" spans="1:9">
      <c r="A34" s="80" t="s">
        <v>44</v>
      </c>
      <c r="B34" s="81"/>
    </row>
    <row r="35" spans="1:9" ht="75.75">
      <c r="A35" s="19" t="s">
        <v>45</v>
      </c>
      <c r="B35" s="20" t="s">
        <v>46</v>
      </c>
      <c r="C35" s="18" t="s">
        <v>47</v>
      </c>
      <c r="D35" s="63" t="s">
        <v>48</v>
      </c>
      <c r="E35" s="27"/>
      <c r="F35" s="61" t="s">
        <v>49</v>
      </c>
      <c r="G35" s="13" t="s">
        <v>50</v>
      </c>
      <c r="H35" s="13" t="s">
        <v>51</v>
      </c>
      <c r="I35" s="13" t="s">
        <v>52</v>
      </c>
    </row>
    <row r="36" spans="1:9" ht="18.75">
      <c r="A36" s="19" t="s">
        <v>26</v>
      </c>
      <c r="B36" s="21">
        <v>520</v>
      </c>
      <c r="C36" s="12">
        <f>GETPIVOTDATA("Итого",$I$1,"transaction rq",A36)*3</f>
        <v>2668.1406218248326</v>
      </c>
      <c r="D36" s="64">
        <f>1-B36/C36</f>
        <v>0.80510772342862713</v>
      </c>
      <c r="E36" s="26"/>
      <c r="F36" s="62" t="str">
        <f>VLOOKUP(A36,Соответствие!A:B,2,FALSE)</f>
        <v>Enter_Webtours</v>
      </c>
      <c r="G36" s="28">
        <f>C36</f>
        <v>2668.1406218248326</v>
      </c>
      <c r="H36" s="25">
        <f>VLOOKUP(F36,SummaryReport!A:J,8,FALSE)</f>
        <v>2795</v>
      </c>
      <c r="I36" s="10">
        <f t="shared" ref="I36:I47" si="14">1-G36/H36</f>
        <v>4.5387970724567905E-2</v>
      </c>
    </row>
    <row r="37" spans="1:9" ht="19.5">
      <c r="A37" s="22" t="s">
        <v>27</v>
      </c>
      <c r="B37" s="21">
        <v>422</v>
      </c>
      <c r="C37" s="12">
        <f t="shared" ref="C37:C47" si="15">GETPIVOTDATA("Итого",$I$1,"transaction rq",A37)*3</f>
        <v>2181.6541353383459</v>
      </c>
      <c r="D37" s="64">
        <f>1-B37/C37</f>
        <v>0.8065687896333058</v>
      </c>
      <c r="E37" s="26"/>
      <c r="F37" s="62" t="str">
        <f>VLOOKUP(A37,Соответствие!A:B,2,FALSE)</f>
        <v>login</v>
      </c>
      <c r="G37" s="28">
        <f t="shared" ref="G37:G47" si="16">C37</f>
        <v>2181.6541353383459</v>
      </c>
      <c r="H37" s="25">
        <f>VLOOKUP(F37,SummaryReport!A:J,8,FALSE)</f>
        <v>2283</v>
      </c>
      <c r="I37" s="10">
        <f t="shared" si="14"/>
        <v>4.4391530732218132E-2</v>
      </c>
    </row>
    <row r="38" spans="1:9" ht="19.5">
      <c r="A38" s="22" t="s">
        <v>30</v>
      </c>
      <c r="B38" s="21">
        <v>305</v>
      </c>
      <c r="C38" s="12">
        <f t="shared" si="15"/>
        <v>1461.6541353383459</v>
      </c>
      <c r="D38" s="64">
        <f>1-B38/C38</f>
        <v>0.79133230452674896</v>
      </c>
      <c r="E38" s="26"/>
      <c r="F38" s="62" t="str">
        <f>VLOOKUP(A38,Соответствие!A:B,2,FALSE)</f>
        <v>Flights</v>
      </c>
      <c r="G38" s="28">
        <f t="shared" si="16"/>
        <v>1461.6541353383459</v>
      </c>
      <c r="H38" s="25">
        <f>VLOOKUP(F38,SummaryReport!A:J,8,FALSE)</f>
        <v>1510</v>
      </c>
      <c r="I38" s="10">
        <f t="shared" si="14"/>
        <v>3.2017128915002746E-2</v>
      </c>
    </row>
    <row r="39" spans="1:9" ht="19.5">
      <c r="A39" s="22" t="s">
        <v>33</v>
      </c>
      <c r="B39" s="21">
        <v>282</v>
      </c>
      <c r="C39" s="12">
        <f t="shared" si="15"/>
        <v>1461.6541353383459</v>
      </c>
      <c r="D39" s="65">
        <f t="shared" ref="D39:D48" si="17">1-B39/C39</f>
        <v>0.80706790123456784</v>
      </c>
      <c r="E39" s="26"/>
      <c r="F39" s="62" t="str">
        <f>VLOOKUP(A39,Соответствие!A:B,2,FALSE)</f>
        <v>FindFlight</v>
      </c>
      <c r="G39" s="28">
        <f t="shared" si="16"/>
        <v>1461.6541353383459</v>
      </c>
      <c r="H39" s="25">
        <f>VLOOKUP(F39,SummaryReport!A:J,8,FALSE)</f>
        <v>1510</v>
      </c>
      <c r="I39" s="10">
        <f t="shared" si="14"/>
        <v>3.2017128915002746E-2</v>
      </c>
    </row>
    <row r="40" spans="1:9" ht="19.5">
      <c r="A40" s="22" t="s">
        <v>28</v>
      </c>
      <c r="B40" s="21">
        <v>270</v>
      </c>
      <c r="C40" s="12">
        <f t="shared" si="15"/>
        <v>1461.6541353383459</v>
      </c>
      <c r="D40" s="65">
        <f t="shared" si="17"/>
        <v>0.81527777777777777</v>
      </c>
      <c r="E40" s="26"/>
      <c r="F40" s="62" t="str">
        <f>VLOOKUP(A40,Соответствие!A:B,2,FALSE)</f>
        <v>ChuseFly</v>
      </c>
      <c r="G40" s="28">
        <f t="shared" si="16"/>
        <v>1461.6541353383459</v>
      </c>
      <c r="H40" s="25">
        <f>VLOOKUP(F40,SummaryReport!A:J,8,FALSE)</f>
        <v>1510</v>
      </c>
      <c r="I40" s="10">
        <f t="shared" si="14"/>
        <v>3.2017128915002746E-2</v>
      </c>
    </row>
    <row r="41" spans="1:9" ht="19.5">
      <c r="A41" s="22" t="s">
        <v>35</v>
      </c>
      <c r="B41" s="21">
        <v>175</v>
      </c>
      <c r="C41" s="12">
        <f t="shared" si="15"/>
        <v>947.36842105263156</v>
      </c>
      <c r="D41" s="65">
        <f t="shared" si="17"/>
        <v>0.81527777777777777</v>
      </c>
      <c r="E41" s="26"/>
      <c r="F41" s="62" t="str">
        <f>VLOOKUP(A41,Соответствие!A:B,2,FALSE)</f>
        <v>Credintails</v>
      </c>
      <c r="G41" s="28">
        <f t="shared" si="16"/>
        <v>947.36842105263156</v>
      </c>
      <c r="H41" s="25">
        <f>VLOOKUP(F41,SummaryReport!A:J,8,FALSE)</f>
        <v>972</v>
      </c>
      <c r="I41" s="10">
        <f t="shared" si="14"/>
        <v>2.5341130604288553E-2</v>
      </c>
    </row>
    <row r="42" spans="1:9" ht="19.5">
      <c r="A42" s="22" t="s">
        <v>39</v>
      </c>
      <c r="B42" s="21">
        <v>280</v>
      </c>
      <c r="C42" s="12">
        <f t="shared" si="15"/>
        <v>1307.3684210526317</v>
      </c>
      <c r="D42" s="65">
        <f t="shared" si="17"/>
        <v>0.78582930756843805</v>
      </c>
      <c r="E42" s="31"/>
      <c r="F42" s="62" t="str">
        <f>VLOOKUP(A42,Соответствие!A:B,2,FALSE)</f>
        <v>iterary</v>
      </c>
      <c r="G42" s="28">
        <f t="shared" si="16"/>
        <v>1307.3684210526317</v>
      </c>
      <c r="H42" s="25">
        <f>VLOOKUP(F42,SummaryReport!A:J,8,FALSE)</f>
        <v>1341</v>
      </c>
      <c r="I42" s="10">
        <f t="shared" si="14"/>
        <v>2.5079477216531143E-2</v>
      </c>
    </row>
    <row r="43" spans="1:9" ht="19.5">
      <c r="A43" s="22" t="s">
        <v>37</v>
      </c>
      <c r="B43" s="21">
        <v>73</v>
      </c>
      <c r="C43" s="12">
        <f t="shared" si="15"/>
        <v>360</v>
      </c>
      <c r="D43" s="65">
        <f t="shared" si="17"/>
        <v>0.79722222222222228</v>
      </c>
      <c r="E43" s="26"/>
      <c r="F43" s="62" t="str">
        <f>VLOOKUP(A43,Соответствие!A:B,2,FALSE)</f>
        <v>delete</v>
      </c>
      <c r="G43" s="28">
        <f t="shared" si="16"/>
        <v>360</v>
      </c>
      <c r="H43" s="25">
        <f>VLOOKUP(F43,SummaryReport!A:J,8,FALSE)</f>
        <v>367</v>
      </c>
      <c r="I43" s="10">
        <f t="shared" si="14"/>
        <v>1.9073569482288777E-2</v>
      </c>
    </row>
    <row r="44" spans="1:9" ht="19.5">
      <c r="A44" s="22" t="s">
        <v>31</v>
      </c>
      <c r="B44" s="21">
        <v>326</v>
      </c>
      <c r="C44" s="12">
        <f t="shared" si="15"/>
        <v>1720.7722007722009</v>
      </c>
      <c r="D44" s="65">
        <f>1-B44/C44</f>
        <v>0.81055017052593792</v>
      </c>
      <c r="E44" s="26"/>
      <c r="F44" s="62" t="str">
        <f>VLOOKUP(A44,Соответствие!A:B,2,FALSE)</f>
        <v>Logout</v>
      </c>
      <c r="G44" s="28">
        <f t="shared" si="16"/>
        <v>1720.7722007722009</v>
      </c>
      <c r="H44" s="25">
        <f>VLOOKUP(F44,SummaryReport!A:J,8,FALSE)</f>
        <v>1819</v>
      </c>
      <c r="I44" s="10">
        <f t="shared" si="14"/>
        <v>5.4000989130180921E-2</v>
      </c>
    </row>
    <row r="45" spans="1:9" ht="19.5">
      <c r="A45" s="22" t="s">
        <v>40</v>
      </c>
      <c r="B45" s="21">
        <v>97</v>
      </c>
      <c r="C45" s="12">
        <f t="shared" si="15"/>
        <v>486.48648648648657</v>
      </c>
      <c r="D45" s="65">
        <f t="shared" si="17"/>
        <v>0.80061111111111116</v>
      </c>
      <c r="E45" s="26"/>
      <c r="F45" s="62" t="str">
        <f>VLOOKUP(A45,Соответствие!A:B,2,FALSE)</f>
        <v>SignUP</v>
      </c>
      <c r="G45" s="28">
        <f t="shared" si="16"/>
        <v>486.48648648648657</v>
      </c>
      <c r="H45" s="25">
        <f>VLOOKUP(F45,SummaryReport!A:J,8,FALSE)</f>
        <v>512</v>
      </c>
      <c r="I45" s="10">
        <f t="shared" si="14"/>
        <v>4.9831081081080919E-2</v>
      </c>
    </row>
    <row r="46" spans="1:9" ht="19.5">
      <c r="A46" s="22" t="s">
        <v>41</v>
      </c>
      <c r="B46" s="21">
        <v>97</v>
      </c>
      <c r="C46" s="12">
        <f t="shared" si="15"/>
        <v>486.48648648648657</v>
      </c>
      <c r="D46" s="65">
        <f t="shared" si="17"/>
        <v>0.80061111111111116</v>
      </c>
      <c r="E46" s="26"/>
      <c r="F46" s="62" t="str">
        <f>VLOOKUP(A46,Соответствие!A:B,2,FALSE)</f>
        <v>loginAuthorization</v>
      </c>
      <c r="G46" s="28">
        <f t="shared" si="16"/>
        <v>486.48648648648657</v>
      </c>
      <c r="H46" s="25">
        <f>VLOOKUP(F46,SummaryReport!A:J,8,FALSE)</f>
        <v>512</v>
      </c>
      <c r="I46" s="10">
        <f t="shared" si="14"/>
        <v>4.9831081081080919E-2</v>
      </c>
    </row>
    <row r="47" spans="1:9" ht="39">
      <c r="A47" s="22" t="s">
        <v>42</v>
      </c>
      <c r="B47" s="21">
        <v>97</v>
      </c>
      <c r="C47" s="12">
        <f t="shared" si="15"/>
        <v>486.48648648648657</v>
      </c>
      <c r="D47" s="65">
        <f t="shared" si="17"/>
        <v>0.80061111111111116</v>
      </c>
      <c r="E47" s="26"/>
      <c r="F47" s="62" t="str">
        <f>VLOOKUP(A47,Соответствие!A:B,2,FALSE)</f>
        <v>DrimTrip</v>
      </c>
      <c r="G47" s="28">
        <f t="shared" si="16"/>
        <v>486.48648648648657</v>
      </c>
      <c r="H47" s="25">
        <f>VLOOKUP(F47,SummaryReport!A:J,8,FALSE)</f>
        <v>512</v>
      </c>
      <c r="I47" s="10">
        <f t="shared" si="14"/>
        <v>4.9831081081080919E-2</v>
      </c>
    </row>
    <row r="48" spans="1:9" ht="18.75">
      <c r="A48" s="23" t="s">
        <v>7</v>
      </c>
      <c r="B48" s="24">
        <f>SUM(B36:B47)</f>
        <v>2944</v>
      </c>
      <c r="C48" s="11">
        <f>SUM(C36:C47)</f>
        <v>15029.72566551514</v>
      </c>
      <c r="D48" s="65">
        <f t="shared" si="17"/>
        <v>0.80412150790251335</v>
      </c>
    </row>
    <row r="49" spans="3:9">
      <c r="I49" s="15"/>
    </row>
    <row r="50" spans="3:9">
      <c r="C50" s="15" t="s">
        <v>53</v>
      </c>
      <c r="D50" s="15"/>
      <c r="E50" s="15"/>
      <c r="F50" s="15"/>
      <c r="G50" s="15"/>
      <c r="H50" s="15"/>
    </row>
  </sheetData>
  <mergeCells count="1">
    <mergeCell ref="A34:B34"/>
  </mergeCells>
  <pageMargins left="0.7" right="0.7" top="0.75" bottom="0.75" header="0.3" footer="0.3"/>
  <pageSetup paperSize="9" orientation="portrait" r:id="rId2"/>
  <ignoredErrors>
    <ignoredError sqref="I42" evalError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12" sqref="C12"/>
    </sheetView>
  </sheetViews>
  <sheetFormatPr defaultColWidth="8.85546875" defaultRowHeight="15"/>
  <cols>
    <col min="1" max="1" width="47.42578125" bestFit="1" customWidth="1"/>
    <col min="2" max="2" width="18" customWidth="1"/>
  </cols>
  <sheetData>
    <row r="1" spans="1:2">
      <c r="A1" t="s">
        <v>54</v>
      </c>
      <c r="B1" t="s">
        <v>55</v>
      </c>
    </row>
    <row r="2" spans="1:2">
      <c r="A2" t="str">
        <f>'Автоматизированный расчет'!A36</f>
        <v>Главная Welcome страница</v>
      </c>
      <c r="B2" t="s">
        <v>56</v>
      </c>
    </row>
    <row r="3" spans="1:2">
      <c r="A3" t="str">
        <f>'Автоматизированный расчет'!A37</f>
        <v>Вход в систему</v>
      </c>
      <c r="B3" t="s">
        <v>57</v>
      </c>
    </row>
    <row r="4" spans="1:2">
      <c r="A4" t="str">
        <f>'Автоматизированный расчет'!A38</f>
        <v>Переход на страницу поиска билетов</v>
      </c>
      <c r="B4" t="s">
        <v>58</v>
      </c>
    </row>
    <row r="5" spans="1:2">
      <c r="A5" t="str">
        <f>'Автоматизированный расчет'!A39</f>
        <v xml:space="preserve">Заполнение полей для поиска билета </v>
      </c>
      <c r="B5" t="s">
        <v>59</v>
      </c>
    </row>
    <row r="6" spans="1:2">
      <c r="A6" t="str">
        <f>'Автоматизированный расчет'!A40</f>
        <v xml:space="preserve">Выбор рейса из найденных </v>
      </c>
      <c r="B6" t="s">
        <v>60</v>
      </c>
    </row>
    <row r="7" spans="1:2">
      <c r="A7" t="str">
        <f>'Автоматизированный расчет'!A41</f>
        <v>Оплата билета</v>
      </c>
      <c r="B7" t="s">
        <v>61</v>
      </c>
    </row>
    <row r="8" spans="1:2">
      <c r="A8" t="str">
        <f>'Автоматизированный расчет'!A42</f>
        <v>Просмотр квитанций</v>
      </c>
      <c r="B8" t="s">
        <v>62</v>
      </c>
    </row>
    <row r="9" spans="1:2">
      <c r="A9" t="str">
        <f>'Автоматизированный расчет'!A43</f>
        <v xml:space="preserve">Отмена бронирования </v>
      </c>
      <c r="B9" t="s">
        <v>63</v>
      </c>
    </row>
    <row r="10" spans="1:2">
      <c r="A10" t="str">
        <f>'Автоматизированный расчет'!A44</f>
        <v>Выход из системы</v>
      </c>
      <c r="B10" t="s">
        <v>64</v>
      </c>
    </row>
    <row r="11" spans="1:2">
      <c r="A11" t="str">
        <f>'Автоматизированный расчет'!A45</f>
        <v>Перход на страницу регистрации</v>
      </c>
      <c r="B11" t="s">
        <v>65</v>
      </c>
    </row>
    <row r="12" spans="1:2">
      <c r="A12" t="str">
        <f>'Автоматизированный расчет'!A46</f>
        <v>Заполнение полей регистарции</v>
      </c>
      <c r="B12" t="s">
        <v>66</v>
      </c>
    </row>
    <row r="13" spans="1:2">
      <c r="A13" t="str">
        <f>'Автоматизированный расчет'!A47</f>
        <v>Переход на следуюущий эран после регистарции</v>
      </c>
      <c r="B1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H12" sqref="H12"/>
    </sheetView>
  </sheetViews>
  <sheetFormatPr defaultColWidth="8.85546875" defaultRowHeight="15"/>
  <cols>
    <col min="1" max="1" width="48" customWidth="1"/>
  </cols>
  <sheetData>
    <row r="1" spans="1:10">
      <c r="A1" s="33" t="s">
        <v>68</v>
      </c>
      <c r="B1" s="33" t="s">
        <v>69</v>
      </c>
      <c r="C1" s="33" t="s">
        <v>70</v>
      </c>
      <c r="D1" s="33" t="s">
        <v>71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  <c r="J1" s="33" t="s">
        <v>77</v>
      </c>
    </row>
    <row r="2" spans="1:10">
      <c r="A2" s="77" t="s">
        <v>78</v>
      </c>
      <c r="C2">
        <v>0.28499999999999998</v>
      </c>
      <c r="D2">
        <v>0.47899999999999998</v>
      </c>
      <c r="E2">
        <v>6.6429999999999998</v>
      </c>
      <c r="F2">
        <v>0.58399999999999996</v>
      </c>
      <c r="G2">
        <v>0.51100000000000001</v>
      </c>
      <c r="H2" s="78">
        <v>402</v>
      </c>
      <c r="I2">
        <v>0</v>
      </c>
      <c r="J2">
        <v>0</v>
      </c>
    </row>
    <row r="3" spans="1:10">
      <c r="A3" s="77" t="s">
        <v>79</v>
      </c>
      <c r="C3">
        <v>0.57399999999999995</v>
      </c>
      <c r="D3">
        <v>0.78</v>
      </c>
      <c r="E3">
        <v>4.9029999999999996</v>
      </c>
      <c r="F3">
        <v>0.39700000000000002</v>
      </c>
      <c r="G3">
        <v>0.93600000000000005</v>
      </c>
      <c r="H3" s="78">
        <v>538</v>
      </c>
      <c r="I3">
        <v>1</v>
      </c>
      <c r="J3">
        <v>0</v>
      </c>
    </row>
    <row r="4" spans="1:10">
      <c r="A4" s="77" t="s">
        <v>80</v>
      </c>
      <c r="C4">
        <v>0.72099999999999997</v>
      </c>
      <c r="D4">
        <v>1.27</v>
      </c>
      <c r="E4">
        <v>6.859</v>
      </c>
      <c r="F4">
        <v>0.746</v>
      </c>
      <c r="G4">
        <v>1.9119999999999999</v>
      </c>
      <c r="H4" s="78">
        <v>367</v>
      </c>
      <c r="I4">
        <v>2</v>
      </c>
      <c r="J4">
        <v>0</v>
      </c>
    </row>
    <row r="5" spans="1:10">
      <c r="A5" s="77" t="s">
        <v>81</v>
      </c>
      <c r="C5">
        <v>0.85299999999999998</v>
      </c>
      <c r="D5">
        <v>1.6559999999999999</v>
      </c>
      <c r="E5">
        <v>8.0980000000000008</v>
      </c>
      <c r="F5">
        <v>0.878</v>
      </c>
      <c r="G5">
        <v>2.8620000000000001</v>
      </c>
      <c r="H5" s="78">
        <v>972</v>
      </c>
      <c r="I5">
        <v>1</v>
      </c>
      <c r="J5">
        <v>0</v>
      </c>
    </row>
    <row r="6" spans="1:10">
      <c r="A6" s="77" t="s">
        <v>82</v>
      </c>
      <c r="C6">
        <v>0.47</v>
      </c>
      <c r="D6">
        <v>0.70399999999999996</v>
      </c>
      <c r="E6">
        <v>4.835</v>
      </c>
      <c r="F6">
        <v>0.52600000000000002</v>
      </c>
      <c r="G6">
        <v>0.90900000000000003</v>
      </c>
      <c r="H6" s="78">
        <v>512</v>
      </c>
      <c r="I6">
        <v>0</v>
      </c>
      <c r="J6">
        <v>0</v>
      </c>
    </row>
    <row r="7" spans="1:10">
      <c r="A7" s="77" t="s">
        <v>83</v>
      </c>
      <c r="C7">
        <v>0.28499999999999998</v>
      </c>
      <c r="D7">
        <v>1.093</v>
      </c>
      <c r="E7">
        <v>8.0980000000000008</v>
      </c>
      <c r="F7">
        <v>0.82899999999999996</v>
      </c>
      <c r="G7">
        <v>2.371</v>
      </c>
      <c r="H7" s="78">
        <v>2791</v>
      </c>
      <c r="I7">
        <v>4</v>
      </c>
      <c r="J7">
        <v>0</v>
      </c>
    </row>
    <row r="8" spans="1:10">
      <c r="A8" s="77" t="s">
        <v>60</v>
      </c>
      <c r="C8">
        <v>7.1999999999999995E-2</v>
      </c>
      <c r="D8">
        <v>0.126</v>
      </c>
      <c r="E8">
        <v>1.077</v>
      </c>
      <c r="F8">
        <v>5.0999999999999997E-2</v>
      </c>
      <c r="G8">
        <v>0.16800000000000001</v>
      </c>
      <c r="H8" s="78">
        <v>1510</v>
      </c>
      <c r="I8">
        <v>0</v>
      </c>
      <c r="J8">
        <v>0</v>
      </c>
    </row>
    <row r="9" spans="1:10">
      <c r="A9" s="77" t="s">
        <v>61</v>
      </c>
      <c r="C9">
        <v>7.2999999999999995E-2</v>
      </c>
      <c r="D9">
        <v>0.13900000000000001</v>
      </c>
      <c r="E9">
        <v>1.6140000000000001</v>
      </c>
      <c r="F9">
        <v>7.8E-2</v>
      </c>
      <c r="G9">
        <v>0.19700000000000001</v>
      </c>
      <c r="H9" s="78">
        <v>972</v>
      </c>
      <c r="I9">
        <v>0</v>
      </c>
      <c r="J9">
        <v>0</v>
      </c>
    </row>
    <row r="10" spans="1:10">
      <c r="A10" s="77" t="s">
        <v>63</v>
      </c>
      <c r="C10">
        <v>0.19600000000000001</v>
      </c>
      <c r="D10">
        <v>0.35199999999999998</v>
      </c>
      <c r="E10">
        <v>4.8620000000000001</v>
      </c>
      <c r="F10">
        <v>0.28999999999999998</v>
      </c>
      <c r="G10">
        <v>0.49299999999999999</v>
      </c>
      <c r="H10" s="78">
        <v>367</v>
      </c>
      <c r="I10">
        <v>2</v>
      </c>
      <c r="J10">
        <v>0</v>
      </c>
    </row>
    <row r="11" spans="1:10">
      <c r="A11" s="77" t="s">
        <v>67</v>
      </c>
      <c r="C11">
        <v>0.13300000000000001</v>
      </c>
      <c r="D11">
        <v>0.223</v>
      </c>
      <c r="E11">
        <v>3.895</v>
      </c>
      <c r="F11">
        <v>0.34100000000000003</v>
      </c>
      <c r="G11">
        <v>0.23400000000000001</v>
      </c>
      <c r="H11" s="78">
        <v>512</v>
      </c>
      <c r="I11">
        <v>0</v>
      </c>
      <c r="J11">
        <v>0</v>
      </c>
    </row>
    <row r="12" spans="1:10">
      <c r="A12" s="77" t="s">
        <v>56</v>
      </c>
      <c r="C12">
        <v>7.0999999999999994E-2</v>
      </c>
      <c r="D12">
        <v>0.17799999999999999</v>
      </c>
      <c r="E12">
        <v>5.7270000000000003</v>
      </c>
      <c r="F12">
        <v>0.36399999999999999</v>
      </c>
      <c r="G12">
        <v>0.19500000000000001</v>
      </c>
      <c r="H12" s="78">
        <v>2795</v>
      </c>
      <c r="I12">
        <v>0</v>
      </c>
      <c r="J12">
        <v>0</v>
      </c>
    </row>
    <row r="13" spans="1:10">
      <c r="A13" s="77" t="s">
        <v>59</v>
      </c>
      <c r="C13">
        <v>4.1000000000000002E-2</v>
      </c>
      <c r="D13">
        <v>7.0999999999999994E-2</v>
      </c>
      <c r="E13">
        <v>1.1259999999999999</v>
      </c>
      <c r="F13">
        <v>4.8000000000000001E-2</v>
      </c>
      <c r="G13">
        <v>0.11799999999999999</v>
      </c>
      <c r="H13" s="78">
        <v>1510</v>
      </c>
      <c r="I13">
        <v>0</v>
      </c>
      <c r="J13">
        <v>0</v>
      </c>
    </row>
    <row r="14" spans="1:10">
      <c r="A14" s="77" t="s">
        <v>58</v>
      </c>
      <c r="C14">
        <v>8.3000000000000004E-2</v>
      </c>
      <c r="D14">
        <v>0.154</v>
      </c>
      <c r="E14">
        <v>0.93600000000000005</v>
      </c>
      <c r="F14">
        <v>7.2999999999999995E-2</v>
      </c>
      <c r="G14">
        <v>0.252</v>
      </c>
      <c r="H14" s="78">
        <v>1510</v>
      </c>
      <c r="I14">
        <v>2</v>
      </c>
      <c r="J14">
        <v>0</v>
      </c>
    </row>
    <row r="15" spans="1:10">
      <c r="A15" s="77" t="s">
        <v>62</v>
      </c>
      <c r="C15">
        <v>0.22</v>
      </c>
      <c r="D15">
        <v>0.63200000000000001</v>
      </c>
      <c r="E15">
        <v>3.5070000000000001</v>
      </c>
      <c r="F15">
        <v>0.48399999999999999</v>
      </c>
      <c r="G15">
        <v>1.377</v>
      </c>
      <c r="H15" s="78">
        <v>1341</v>
      </c>
      <c r="I15">
        <v>0</v>
      </c>
      <c r="J15">
        <v>0</v>
      </c>
    </row>
    <row r="16" spans="1:10">
      <c r="A16" s="77" t="s">
        <v>57</v>
      </c>
      <c r="C16">
        <v>0.108</v>
      </c>
      <c r="D16">
        <v>0.214</v>
      </c>
      <c r="E16">
        <v>4.1790000000000003</v>
      </c>
      <c r="F16">
        <v>0.21199999999999999</v>
      </c>
      <c r="G16">
        <v>0.30599999999999999</v>
      </c>
      <c r="H16" s="78">
        <v>2283</v>
      </c>
      <c r="I16">
        <v>0</v>
      </c>
      <c r="J16">
        <v>0</v>
      </c>
    </row>
    <row r="17" spans="1:10">
      <c r="A17" s="77" t="s">
        <v>66</v>
      </c>
      <c r="C17">
        <v>6.5000000000000002E-2</v>
      </c>
      <c r="D17">
        <v>9.9000000000000005E-2</v>
      </c>
      <c r="E17">
        <v>0.32900000000000001</v>
      </c>
      <c r="F17">
        <v>2.1999999999999999E-2</v>
      </c>
      <c r="G17">
        <v>0.115</v>
      </c>
      <c r="H17" s="78">
        <v>512</v>
      </c>
      <c r="I17">
        <v>0</v>
      </c>
      <c r="J17">
        <v>0</v>
      </c>
    </row>
    <row r="18" spans="1:10">
      <c r="A18" s="77" t="s">
        <v>64</v>
      </c>
      <c r="C18">
        <v>6.8000000000000005E-2</v>
      </c>
      <c r="D18">
        <v>0.11</v>
      </c>
      <c r="E18">
        <v>1.069</v>
      </c>
      <c r="F18">
        <v>4.4999999999999998E-2</v>
      </c>
      <c r="G18">
        <v>0.154</v>
      </c>
      <c r="H18" s="78">
        <v>1819</v>
      </c>
      <c r="I18">
        <v>0</v>
      </c>
      <c r="J18">
        <v>0</v>
      </c>
    </row>
    <row r="19" spans="1:10">
      <c r="A19" s="77" t="s">
        <v>65</v>
      </c>
      <c r="C19">
        <v>4.2000000000000003E-2</v>
      </c>
      <c r="D19">
        <v>0.111</v>
      </c>
      <c r="E19">
        <v>0.66100000000000003</v>
      </c>
      <c r="F19">
        <v>3.4000000000000002E-2</v>
      </c>
      <c r="G19">
        <v>0.13100000000000001</v>
      </c>
      <c r="H19" s="78">
        <v>512</v>
      </c>
      <c r="I19">
        <v>0</v>
      </c>
      <c r="J19">
        <v>0</v>
      </c>
    </row>
    <row r="20" spans="1:10">
      <c r="A20" s="77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 s="78">
        <v>50</v>
      </c>
      <c r="I20">
        <v>0</v>
      </c>
      <c r="J20">
        <v>0</v>
      </c>
    </row>
  </sheetData>
  <hyperlinks>
    <hyperlink ref="A2" r:id="rId1" xr:uid="{1B465EC1-D5CD-4F70-900B-6735705DC538}"/>
    <hyperlink ref="A3" r:id="rId2" xr:uid="{913155B3-42B4-4429-AE78-2389D461BC65}"/>
    <hyperlink ref="A4" r:id="rId3" xr:uid="{682D8181-6970-43AF-8BA9-FF61D19A5ABE}"/>
    <hyperlink ref="A5" r:id="rId4" xr:uid="{429DC5CC-20F7-490C-A252-A83D4E0DDC62}"/>
    <hyperlink ref="A6" r:id="rId5" xr:uid="{596D10FF-536B-46B9-BB63-4AEBA88161CF}"/>
    <hyperlink ref="A7" r:id="rId6" xr:uid="{6F874120-CCB8-4516-8F1C-34F9F1A02ED6}"/>
    <hyperlink ref="A8" r:id="rId7" xr:uid="{DC4CC76C-CCA3-45AE-AB30-7D3C0DBDE74C}"/>
    <hyperlink ref="A9" r:id="rId8" xr:uid="{3D990D98-4D33-40EA-9ADF-C8E0113AD8D4}"/>
    <hyperlink ref="A10" r:id="rId9" xr:uid="{A6D41B34-D5FA-44F5-8699-EE5F4204495C}"/>
    <hyperlink ref="A11" r:id="rId10" xr:uid="{72DC9B84-225B-4357-9841-DC610D6B1B12}"/>
    <hyperlink ref="A12" r:id="rId11" xr:uid="{81296732-72D1-42B0-B1DC-A401381406C8}"/>
    <hyperlink ref="A13" r:id="rId12" xr:uid="{93E75397-1331-4B32-84E6-AFE729599E3E}"/>
    <hyperlink ref="A14" r:id="rId13" xr:uid="{5DBA6B41-2469-45EB-9690-0393BF1E417D}"/>
    <hyperlink ref="A15" r:id="rId14" xr:uid="{9E5BFA6B-0D69-4D6B-862A-3F59635235C7}"/>
    <hyperlink ref="A16" r:id="rId15" xr:uid="{0F1EC237-9887-4107-956D-AF7789B8E1D3}"/>
    <hyperlink ref="A17" r:id="rId16" xr:uid="{AE88A747-6F23-4005-A5E6-9EAF039EEEF2}"/>
    <hyperlink ref="A18" r:id="rId17" xr:uid="{3A2AC070-863A-47AA-92B4-3D77C79EF56D}"/>
    <hyperlink ref="A19" r:id="rId18" xr:uid="{35A75DA9-CFB3-4F4F-9DCA-0D5B838B5A57}"/>
    <hyperlink ref="A20" r:id="rId19" xr:uid="{5902E883-6370-4A94-8872-016B5F7473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48"/>
  <sheetViews>
    <sheetView workbookViewId="0">
      <selection activeCell="H14" sqref="H14:H16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7" customWidth="1"/>
    <col min="12" max="12" width="40.28515625" customWidth="1"/>
    <col min="13" max="13" width="15.42578125" customWidth="1"/>
    <col min="14" max="14" width="18.85546875" customWidth="1"/>
    <col min="15" max="15" width="5" bestFit="1" customWidth="1"/>
    <col min="16" max="16" width="14.140625" bestFit="1" customWidth="1"/>
    <col min="17" max="17" width="19.42578125" bestFit="1" customWidth="1"/>
  </cols>
  <sheetData>
    <row r="3" spans="5:8">
      <c r="E3" s="82" t="s">
        <v>85</v>
      </c>
      <c r="F3" s="82"/>
      <c r="G3" s="82"/>
      <c r="H3" s="82"/>
    </row>
    <row r="4" spans="5:8" ht="75.75">
      <c r="E4" s="61" t="s">
        <v>49</v>
      </c>
      <c r="F4" s="13" t="s">
        <v>86</v>
      </c>
      <c r="G4" s="13" t="s">
        <v>51</v>
      </c>
      <c r="H4" s="13" t="s">
        <v>52</v>
      </c>
    </row>
    <row r="5" spans="5:8">
      <c r="E5" s="62" t="s">
        <v>56</v>
      </c>
      <c r="F5" s="28">
        <v>2668.1406218248326</v>
      </c>
      <c r="G5" s="25">
        <v>2795</v>
      </c>
      <c r="H5" s="10">
        <v>4.5387970724567905E-2</v>
      </c>
    </row>
    <row r="6" spans="5:8">
      <c r="E6" s="62" t="s">
        <v>57</v>
      </c>
      <c r="F6" s="28">
        <v>2181.6541353383459</v>
      </c>
      <c r="G6" s="25">
        <v>2283</v>
      </c>
      <c r="H6" s="10">
        <v>4.4391530732218132E-2</v>
      </c>
    </row>
    <row r="7" spans="5:8">
      <c r="E7" s="62" t="s">
        <v>58</v>
      </c>
      <c r="F7" s="28">
        <v>1461.6541353383459</v>
      </c>
      <c r="G7" s="25">
        <v>1510</v>
      </c>
      <c r="H7" s="10">
        <v>3.2017128915002746E-2</v>
      </c>
    </row>
    <row r="8" spans="5:8">
      <c r="E8" s="62" t="s">
        <v>59</v>
      </c>
      <c r="F8" s="28">
        <v>1461.6541353383459</v>
      </c>
      <c r="G8" s="25">
        <v>1510</v>
      </c>
      <c r="H8" s="10">
        <v>3.2017128915002746E-2</v>
      </c>
    </row>
    <row r="9" spans="5:8">
      <c r="E9" s="62" t="s">
        <v>60</v>
      </c>
      <c r="F9" s="28">
        <v>1461.6541353383459</v>
      </c>
      <c r="G9" s="25">
        <v>1510</v>
      </c>
      <c r="H9" s="10">
        <v>3.2017128915002746E-2</v>
      </c>
    </row>
    <row r="10" spans="5:8">
      <c r="E10" s="62" t="s">
        <v>61</v>
      </c>
      <c r="F10" s="28">
        <v>947.36842105263156</v>
      </c>
      <c r="G10" s="25">
        <v>972</v>
      </c>
      <c r="H10" s="10">
        <v>2.5341130604288553E-2</v>
      </c>
    </row>
    <row r="11" spans="5:8">
      <c r="E11" s="62" t="s">
        <v>62</v>
      </c>
      <c r="F11" s="28">
        <v>1307.3684210526317</v>
      </c>
      <c r="G11" s="25">
        <v>1341</v>
      </c>
      <c r="H11" s="10">
        <v>2.5079477216531143E-2</v>
      </c>
    </row>
    <row r="12" spans="5:8">
      <c r="E12" s="62" t="s">
        <v>63</v>
      </c>
      <c r="F12" s="28">
        <v>360</v>
      </c>
      <c r="G12" s="25">
        <v>367</v>
      </c>
      <c r="H12" s="10">
        <v>1.9073569482288777E-2</v>
      </c>
    </row>
    <row r="13" spans="5:8">
      <c r="E13" s="62" t="s">
        <v>64</v>
      </c>
      <c r="F13" s="28">
        <v>1720.7722007722009</v>
      </c>
      <c r="G13" s="25">
        <v>1819</v>
      </c>
      <c r="H13" s="10">
        <v>5.4000989130180921E-2</v>
      </c>
    </row>
    <row r="14" spans="5:8">
      <c r="E14" s="62" t="s">
        <v>65</v>
      </c>
      <c r="F14" s="28">
        <v>486.48648648648657</v>
      </c>
      <c r="G14" s="25">
        <v>512</v>
      </c>
      <c r="H14" s="10">
        <v>4.9831081081080919E-2</v>
      </c>
    </row>
    <row r="15" spans="5:8">
      <c r="E15" s="62" t="s">
        <v>66</v>
      </c>
      <c r="F15" s="28">
        <v>486.48648648648657</v>
      </c>
      <c r="G15" s="25">
        <v>512</v>
      </c>
      <c r="H15" s="10">
        <v>4.9831081081080919E-2</v>
      </c>
    </row>
    <row r="16" spans="5:8">
      <c r="E16" s="62" t="s">
        <v>67</v>
      </c>
      <c r="F16" s="28">
        <v>486.48648648648657</v>
      </c>
      <c r="G16" s="25">
        <v>512</v>
      </c>
      <c r="H16" s="10">
        <v>4.9831081081080919E-2</v>
      </c>
    </row>
    <row r="22" spans="11:11">
      <c r="K22" s="79"/>
    </row>
    <row r="26" spans="11:11" ht="15.95" customHeight="1"/>
    <row r="27" spans="11:11" ht="15.95" customHeight="1"/>
    <row r="28" spans="11:11" ht="15.95" customHeight="1"/>
    <row r="29" spans="11:11" ht="15.95" customHeight="1"/>
    <row r="30" spans="11:11" ht="15.95" customHeight="1"/>
    <row r="31" spans="11:11" ht="15.95" customHeight="1"/>
    <row r="37" spans="12:15">
      <c r="L37" s="1"/>
      <c r="M37" s="1"/>
      <c r="N37" s="1"/>
      <c r="O37" s="1"/>
    </row>
    <row r="38" spans="12:15" ht="15.95" customHeight="1">
      <c r="L38" s="1"/>
      <c r="M38" s="1"/>
      <c r="N38" s="1"/>
      <c r="O38" s="1"/>
    </row>
    <row r="39" spans="12:15" ht="15.95" customHeight="1">
      <c r="L39" s="1"/>
      <c r="M39" s="1"/>
      <c r="N39" s="1"/>
      <c r="O39" s="1"/>
    </row>
    <row r="40" spans="12:15" ht="15.95" customHeight="1">
      <c r="L40" s="1"/>
      <c r="M40" s="1"/>
      <c r="N40" s="1"/>
      <c r="O40" s="1"/>
    </row>
    <row r="41" spans="12:15" ht="15.95" customHeight="1">
      <c r="L41" s="1"/>
      <c r="M41" s="1"/>
      <c r="N41" s="1"/>
      <c r="O41" s="1"/>
    </row>
    <row r="42" spans="12:15" ht="15.95" customHeight="1">
      <c r="L42" s="1"/>
      <c r="M42" s="1"/>
      <c r="N42" s="1"/>
      <c r="O42" s="1"/>
    </row>
    <row r="43" spans="12:15" ht="15.95" customHeight="1">
      <c r="L43" s="1"/>
      <c r="M43" s="1"/>
      <c r="N43" s="1"/>
      <c r="O43" s="1"/>
    </row>
    <row r="44" spans="12:15" ht="15.95" customHeight="1">
      <c r="L44" s="1"/>
      <c r="M44" s="1"/>
      <c r="N44" s="1"/>
      <c r="O44" s="1"/>
    </row>
    <row r="47" spans="12:15" ht="15" customHeight="1"/>
    <row r="48" spans="12:15" ht="18.75" customHeight="1"/>
  </sheetData>
  <mergeCells count="1">
    <mergeCell ref="E3:H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Назар Грехов</dc:creator>
  <cp:keywords/>
  <dc:description/>
  <cp:lastModifiedBy>Flauence Kamito</cp:lastModifiedBy>
  <cp:revision/>
  <dcterms:created xsi:type="dcterms:W3CDTF">2023-12-03T13:41:38Z</dcterms:created>
  <dcterms:modified xsi:type="dcterms:W3CDTF">2023-12-03T13:43:44Z</dcterms:modified>
  <cp:category/>
  <cp:contentStatus/>
</cp:coreProperties>
</file>