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SE\4\8\Information Systems Analysis&amp;Design\Project\1\"/>
    </mc:Choice>
  </mc:AlternateContent>
  <xr:revisionPtr revIDLastSave="0" documentId="13_ncr:1_{CE4F5007-A72B-4300-B54B-4F40806B333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F6" i="1"/>
  <c r="E6" i="1"/>
  <c r="D6" i="1"/>
  <c r="C6" i="1"/>
  <c r="G4" i="1"/>
  <c r="D3" i="1"/>
  <c r="D5" i="1" s="1"/>
  <c r="C11" i="1"/>
  <c r="D11" i="1"/>
  <c r="E11" i="1"/>
  <c r="F11" i="1"/>
  <c r="C10" i="1"/>
  <c r="D10" i="1"/>
  <c r="E10" i="1"/>
  <c r="F10" i="1"/>
  <c r="C9" i="1"/>
  <c r="D9" i="1"/>
  <c r="E9" i="1"/>
  <c r="F9" i="1"/>
  <c r="C5" i="1"/>
  <c r="B19" i="1"/>
  <c r="M33" i="1"/>
  <c r="C18" i="1" s="1"/>
  <c r="M30" i="1"/>
  <c r="F17" i="1" s="1"/>
  <c r="M27" i="1"/>
  <c r="C16" i="1" s="1"/>
  <c r="D16" i="1" s="1"/>
  <c r="E16" i="1" s="1"/>
  <c r="F16" i="1" s="1"/>
  <c r="M26" i="1"/>
  <c r="C15" i="1" s="1"/>
  <c r="D15" i="1" s="1"/>
  <c r="E15" i="1" s="1"/>
  <c r="F15" i="1" s="1"/>
  <c r="M18" i="1"/>
  <c r="M19" i="1"/>
  <c r="M20" i="1"/>
  <c r="M17" i="1"/>
  <c r="M13" i="1"/>
  <c r="B10" i="1" s="1"/>
  <c r="M3" i="1"/>
  <c r="M4" i="1"/>
  <c r="M5" i="1"/>
  <c r="M7" i="1"/>
  <c r="M8" i="1"/>
  <c r="M9" i="1"/>
  <c r="M2" i="1"/>
  <c r="C17" i="1" l="1"/>
  <c r="C19" i="1" s="1"/>
  <c r="G10" i="1"/>
  <c r="D12" i="1"/>
  <c r="G15" i="1"/>
  <c r="G16" i="1"/>
  <c r="C12" i="1"/>
  <c r="F12" i="1"/>
  <c r="D17" i="1"/>
  <c r="E3" i="1"/>
  <c r="F18" i="1"/>
  <c r="F19" i="1" s="1"/>
  <c r="E17" i="1"/>
  <c r="E12" i="1"/>
  <c r="D18" i="1"/>
  <c r="E18" i="1"/>
  <c r="M10" i="1"/>
  <c r="B9" i="1" s="1"/>
  <c r="G9" i="1" s="1"/>
  <c r="M21" i="1"/>
  <c r="B11" i="1" s="1"/>
  <c r="G11" i="1" s="1"/>
  <c r="G17" i="1" l="1"/>
  <c r="D19" i="1"/>
  <c r="D20" i="1" s="1"/>
  <c r="F20" i="1"/>
  <c r="G18" i="1"/>
  <c r="C20" i="1"/>
  <c r="E19" i="1"/>
  <c r="E20" i="1" s="1"/>
  <c r="E5" i="1"/>
  <c r="F3" i="1"/>
  <c r="B12" i="1"/>
  <c r="F5" i="1" l="1"/>
  <c r="G6" i="1" s="1"/>
  <c r="G3" i="1"/>
  <c r="B20" i="1"/>
  <c r="G12" i="1"/>
  <c r="D21" i="1"/>
  <c r="G19" i="1"/>
  <c r="C21" i="1"/>
  <c r="E21" i="1"/>
  <c r="G5" i="1" l="1"/>
  <c r="F21" i="1"/>
  <c r="B21" i="1"/>
  <c r="D22" i="1" s="1"/>
  <c r="G20" i="1"/>
  <c r="E22" i="1" l="1"/>
  <c r="F22" i="1"/>
  <c r="G21" i="1"/>
  <c r="C22" i="1"/>
  <c r="B22" i="1"/>
  <c r="E23" i="1" l="1"/>
  <c r="F23" i="1"/>
  <c r="C23" i="1"/>
  <c r="D23" i="1"/>
  <c r="B23" i="1"/>
  <c r="G23" i="1" l="1"/>
  <c r="G24" i="1" s="1"/>
</calcChain>
</file>

<file path=xl/sharedStrings.xml><?xml version="1.0" encoding="utf-8"?>
<sst xmlns="http://schemas.openxmlformats.org/spreadsheetml/2006/main" count="72" uniqueCount="59">
  <si>
    <t>Benefits</t>
  </si>
  <si>
    <t>Total Benefits</t>
  </si>
  <si>
    <t>Development Costs</t>
  </si>
  <si>
    <t>4 Oracle training registration</t>
  </si>
  <si>
    <t>1 Development server</t>
  </si>
  <si>
    <t>1 Server software (OS, misc.)</t>
  </si>
  <si>
    <t>1 DBMS server software</t>
  </si>
  <si>
    <t>7 DBMS client software</t>
  </si>
  <si>
    <t>Development Costs—Personnel</t>
  </si>
  <si>
    <t>Increased Sales</t>
  </si>
  <si>
    <t>Reduced Inventory Levels</t>
  </si>
  <si>
    <t>Training</t>
  </si>
  <si>
    <t>Hardware and Software</t>
  </si>
  <si>
    <t>Hours</t>
  </si>
  <si>
    <t>Cost per Hour</t>
  </si>
  <si>
    <t>Total</t>
  </si>
  <si>
    <t>Development Costs—Training</t>
  </si>
  <si>
    <t>Cost per Student</t>
  </si>
  <si>
    <t># of Student</t>
  </si>
  <si>
    <t>Cost per Item</t>
  </si>
  <si>
    <t># of Item</t>
  </si>
  <si>
    <t># of Personnel</t>
  </si>
  <si>
    <t>Total Development Costs</t>
  </si>
  <si>
    <t>Operational Costs</t>
  </si>
  <si>
    <t>Labor</t>
  </si>
  <si>
    <t>Labor: Programmer Analysts</t>
  </si>
  <si>
    <t>Labor: System Librarian</t>
  </si>
  <si>
    <t>Maintenance</t>
  </si>
  <si>
    <t>Preprinted Forms</t>
  </si>
  <si>
    <t>Annual Operating Costs—Personnel</t>
  </si>
  <si>
    <t>Programmer Analysts</t>
  </si>
  <si>
    <t>Systems Analysts</t>
  </si>
  <si>
    <t>GUI Designer</t>
  </si>
  <si>
    <t>Telecommunications Specialist</t>
  </si>
  <si>
    <t>System Architect</t>
  </si>
  <si>
    <t>Database Specialist</t>
  </si>
  <si>
    <t>System Librarian</t>
  </si>
  <si>
    <t>Annual Operating Costs—Maintenance</t>
  </si>
  <si>
    <t>Annual Operating Costs—Preprinted Forms</t>
  </si>
  <si>
    <t>Total Operational Costs</t>
  </si>
  <si>
    <t>Total Costs</t>
  </si>
  <si>
    <t>Total Personnel Costs</t>
  </si>
  <si>
    <t>Total Hardware and Software Costs</t>
  </si>
  <si>
    <t>Development Costs—New Hardware and Software</t>
  </si>
  <si>
    <t># of Forms</t>
  </si>
  <si>
    <t>***Labor costs are assumed to increase at a 4% rate each year as in the textbook.</t>
  </si>
  <si>
    <t>Total Benefits - Total Costs</t>
  </si>
  <si>
    <t>Cumulative Net Cash Flow</t>
  </si>
  <si>
    <t>Return on Investment(ROI)</t>
  </si>
  <si>
    <t>Break-Even Point</t>
  </si>
  <si>
    <t>Present Value Total Costs</t>
  </si>
  <si>
    <t>Net Present Value(NPV)</t>
  </si>
  <si>
    <t>***Interest rate is 9%</t>
  </si>
  <si>
    <t>Present Value Total Benefits</t>
  </si>
  <si>
    <t>There is no BEP. Because cumulative cash flow has never been positive in 4 years.</t>
  </si>
  <si>
    <t>***Answers to asked questions colored as red.</t>
  </si>
  <si>
    <r>
      <t>As you can see from the numbers, We think this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 xml:space="preserve">project should </t>
    </r>
    <r>
      <rPr>
        <b/>
        <i/>
        <sz val="11"/>
        <color rgb="FFFF0000"/>
        <rFont val="Calibri"/>
        <family val="2"/>
        <scheme val="minor"/>
      </rPr>
      <t>not to be accepted</t>
    </r>
    <r>
      <rPr>
        <b/>
        <sz val="11"/>
        <color rgb="FFFF0000"/>
        <rFont val="Calibri"/>
        <family val="2"/>
        <scheme val="minor"/>
      </rPr>
      <t xml:space="preserve"> by approval committee.</t>
    </r>
  </si>
  <si>
    <t>(-1,755/200,985)</t>
  </si>
  <si>
    <t>Cost per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</si>
</sst>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5" formatCode="#,##0;\(#,##0\)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horizontal="right"/>
    </xf>
    <xf numFmtId="0" fontId="3" fillId="3" borderId="0" xfId="2" applyFill="1"/>
    <xf numFmtId="0" fontId="0" fillId="3" borderId="0" xfId="0" applyFill="1"/>
    <xf numFmtId="9" fontId="6" fillId="0" borderId="0" xfId="0" applyNumberFormat="1" applyFont="1"/>
    <xf numFmtId="185" fontId="1" fillId="0" borderId="0" xfId="0" applyNumberFormat="1" applyFont="1"/>
    <xf numFmtId="185" fontId="0" fillId="0" borderId="0" xfId="0" applyNumberFormat="1"/>
    <xf numFmtId="185" fontId="3" fillId="3" borderId="0" xfId="2" applyNumberFormat="1" applyFill="1"/>
    <xf numFmtId="185" fontId="0" fillId="0" borderId="0" xfId="0" applyNumberFormat="1" applyAlignment="1">
      <alignment horizontal="left" vertical="center" indent="1"/>
    </xf>
    <xf numFmtId="185" fontId="0" fillId="0" borderId="0" xfId="0" applyNumberFormat="1" applyAlignment="1">
      <alignment vertical="center"/>
    </xf>
    <xf numFmtId="185" fontId="0" fillId="0" borderId="0" xfId="0" applyNumberFormat="1" applyFont="1"/>
    <xf numFmtId="185" fontId="0" fillId="0" borderId="0" xfId="0" applyNumberFormat="1" applyAlignment="1">
      <alignment horizontal="left" indent="1"/>
    </xf>
    <xf numFmtId="185" fontId="0" fillId="0" borderId="0" xfId="0" applyNumberFormat="1" applyFont="1" applyAlignment="1">
      <alignment horizontal="left" indent="1"/>
    </xf>
    <xf numFmtId="185" fontId="1" fillId="0" borderId="0" xfId="0" applyNumberFormat="1" applyFont="1" applyAlignment="1">
      <alignment horizontal="left" vertical="center"/>
    </xf>
    <xf numFmtId="185" fontId="1" fillId="0" borderId="0" xfId="0" applyNumberFormat="1" applyFont="1" applyAlignment="1">
      <alignment horizontal="right"/>
    </xf>
    <xf numFmtId="185" fontId="4" fillId="0" borderId="0" xfId="0" applyNumberFormat="1" applyFont="1"/>
    <xf numFmtId="185" fontId="6" fillId="0" borderId="0" xfId="0" applyNumberFormat="1" applyFont="1"/>
    <xf numFmtId="185" fontId="6" fillId="0" borderId="0" xfId="0" applyNumberFormat="1" applyFont="1"/>
    <xf numFmtId="185" fontId="5" fillId="0" borderId="0" xfId="0" applyNumberFormat="1" applyFont="1" applyAlignment="1">
      <alignment horizontal="left" vertical="center"/>
    </xf>
    <xf numFmtId="185" fontId="5" fillId="0" borderId="0" xfId="0" applyNumberFormat="1" applyFont="1" applyAlignment="1">
      <alignment vertical="center"/>
    </xf>
    <xf numFmtId="185" fontId="0" fillId="0" borderId="0" xfId="0" applyNumberFormat="1" applyAlignment="1">
      <alignment horizontal="left" wrapText="1"/>
    </xf>
    <xf numFmtId="185" fontId="0" fillId="3" borderId="0" xfId="0" applyNumberFormat="1" applyFill="1"/>
    <xf numFmtId="0" fontId="0" fillId="0" borderId="0" xfId="1" applyNumberFormat="1" applyFont="1"/>
  </cellXfs>
  <cellStyles count="3">
    <cellStyle name="Normal" xfId="0" builtinId="0"/>
    <cellStyle name="Virgül" xfId="1" builtinId="3"/>
    <cellStyle name="Vurgu1" xfId="2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zoomScale="85" zoomScaleNormal="85" workbookViewId="0">
      <selection activeCell="C34" sqref="C34"/>
    </sheetView>
  </sheetViews>
  <sheetFormatPr defaultRowHeight="14.4" x14ac:dyDescent="0.3"/>
  <cols>
    <col min="1" max="1" width="29.44140625" customWidth="1"/>
    <col min="2" max="2" width="14.33203125" customWidth="1"/>
    <col min="3" max="6" width="13.77734375" customWidth="1"/>
    <col min="7" max="7" width="8.77734375" customWidth="1"/>
    <col min="8" max="8" width="2.109375" customWidth="1"/>
    <col min="9" max="9" width="49.21875" bestFit="1" customWidth="1"/>
    <col min="10" max="10" width="13.109375" bestFit="1" customWidth="1"/>
    <col min="11" max="11" width="16.109375" bestFit="1" customWidth="1"/>
    <col min="12" max="12" width="5.88671875" bestFit="1" customWidth="1"/>
    <col min="13" max="13" width="10.6640625" customWidth="1"/>
    <col min="14" max="14" width="15.109375" bestFit="1" customWidth="1"/>
    <col min="15" max="15" width="12.44140625" bestFit="1" customWidth="1"/>
    <col min="16" max="16" width="13.109375" bestFit="1" customWidth="1"/>
    <col min="17" max="17" width="11.77734375" customWidth="1"/>
  </cols>
  <sheetData>
    <row r="1" spans="1:13" x14ac:dyDescent="0.3"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 t="s">
        <v>15</v>
      </c>
      <c r="H1" s="6"/>
      <c r="I1" s="1" t="s">
        <v>8</v>
      </c>
      <c r="J1" s="5" t="s">
        <v>21</v>
      </c>
      <c r="K1" s="5" t="s">
        <v>14</v>
      </c>
      <c r="L1" s="5" t="s">
        <v>13</v>
      </c>
      <c r="M1" s="5" t="s">
        <v>15</v>
      </c>
    </row>
    <row r="2" spans="1:13" x14ac:dyDescent="0.3">
      <c r="A2" s="9" t="s">
        <v>0</v>
      </c>
      <c r="B2" s="10"/>
      <c r="C2" s="10"/>
      <c r="D2" s="10"/>
      <c r="E2" s="10"/>
      <c r="F2" s="10"/>
      <c r="G2" s="10"/>
      <c r="H2" s="11"/>
      <c r="I2" s="12" t="s">
        <v>31</v>
      </c>
      <c r="J2" s="10">
        <v>2</v>
      </c>
      <c r="K2" s="13">
        <v>50</v>
      </c>
      <c r="L2" s="10">
        <v>400</v>
      </c>
      <c r="M2" s="14">
        <f>PRODUCT(J2:L2)</f>
        <v>40000</v>
      </c>
    </row>
    <row r="3" spans="1:13" x14ac:dyDescent="0.3">
      <c r="A3" s="15" t="s">
        <v>9</v>
      </c>
      <c r="B3" s="10"/>
      <c r="C3" s="10">
        <v>30000</v>
      </c>
      <c r="D3" s="10">
        <f>PRODUCT(1.1,C3)</f>
        <v>33000</v>
      </c>
      <c r="E3" s="10">
        <f>PRODUCT(1.1,D3)</f>
        <v>36300</v>
      </c>
      <c r="F3" s="10">
        <f>PRODUCT(1.1,E3)</f>
        <v>39930</v>
      </c>
      <c r="G3" s="14">
        <f>SUM(C3:F3)</f>
        <v>139230</v>
      </c>
      <c r="H3" s="11"/>
      <c r="I3" s="12" t="s">
        <v>30</v>
      </c>
      <c r="J3" s="10">
        <v>4</v>
      </c>
      <c r="K3" s="13">
        <v>35</v>
      </c>
      <c r="L3" s="10">
        <v>250</v>
      </c>
      <c r="M3" s="14">
        <f>PRODUCT(J3:L3)</f>
        <v>35000</v>
      </c>
    </row>
    <row r="4" spans="1:13" x14ac:dyDescent="0.3">
      <c r="A4" s="15" t="s">
        <v>10</v>
      </c>
      <c r="B4" s="10"/>
      <c r="C4" s="10">
        <v>15000</v>
      </c>
      <c r="D4" s="10">
        <v>15000</v>
      </c>
      <c r="E4" s="10">
        <v>15000</v>
      </c>
      <c r="F4" s="10">
        <v>15000</v>
      </c>
      <c r="G4" s="14">
        <f t="shared" ref="G4:G5" si="0">SUM(C4:F4)</f>
        <v>60000</v>
      </c>
      <c r="H4" s="11"/>
      <c r="I4" s="12" t="s">
        <v>32</v>
      </c>
      <c r="J4" s="10">
        <v>1</v>
      </c>
      <c r="K4" s="13">
        <v>40</v>
      </c>
      <c r="L4" s="10">
        <v>200</v>
      </c>
      <c r="M4" s="14">
        <f>PRODUCT(J4:L4)</f>
        <v>8000</v>
      </c>
    </row>
    <row r="5" spans="1:13" x14ac:dyDescent="0.3">
      <c r="A5" s="9" t="s">
        <v>1</v>
      </c>
      <c r="B5" s="10"/>
      <c r="C5" s="10">
        <f>SUM(C3:C4)</f>
        <v>45000</v>
      </c>
      <c r="D5" s="10">
        <f>SUM(D3:D4)</f>
        <v>48000</v>
      </c>
      <c r="E5" s="10">
        <f>SUM(E3:E4)</f>
        <v>51300</v>
      </c>
      <c r="F5" s="10">
        <f>SUM(F3:F4)</f>
        <v>54930</v>
      </c>
      <c r="G5" s="14">
        <f t="shared" si="0"/>
        <v>199230</v>
      </c>
      <c r="H5" s="11"/>
      <c r="I5" s="12" t="s">
        <v>33</v>
      </c>
      <c r="J5" s="10">
        <v>1</v>
      </c>
      <c r="K5" s="13">
        <v>50</v>
      </c>
      <c r="L5" s="10">
        <v>50</v>
      </c>
      <c r="M5" s="14">
        <f>PRODUCT(J5:L5)</f>
        <v>2500</v>
      </c>
    </row>
    <row r="6" spans="1:13" x14ac:dyDescent="0.3">
      <c r="A6" s="9" t="s">
        <v>53</v>
      </c>
      <c r="B6" s="10"/>
      <c r="C6" s="10">
        <f>C5/(1+0.09)^(COUNTA(B5:C5))</f>
        <v>41284.403669724765</v>
      </c>
      <c r="D6" s="10">
        <f>D5/(1+0.09)^(COUNTA(B5:D5))</f>
        <v>40400.639676794875</v>
      </c>
      <c r="E6" s="10">
        <f>E5/(1+0.09)^(COUNTA(B5:E5))</f>
        <v>39613.012527132589</v>
      </c>
      <c r="F6" s="10">
        <f>F5/(1+0.09)^(COUNTA(B5:F5))</f>
        <v>38913.796843811244</v>
      </c>
      <c r="G6" s="14">
        <f>SUM(C6:F6)</f>
        <v>160211.85271746345</v>
      </c>
      <c r="H6" s="11"/>
      <c r="I6" s="12"/>
      <c r="J6" s="10"/>
      <c r="K6" s="13"/>
      <c r="L6" s="10"/>
      <c r="M6" s="14"/>
    </row>
    <row r="7" spans="1:13" x14ac:dyDescent="0.3">
      <c r="A7" s="10"/>
      <c r="B7" s="10"/>
      <c r="C7" s="10"/>
      <c r="D7" s="10"/>
      <c r="E7" s="10"/>
      <c r="F7" s="10"/>
      <c r="G7" s="14"/>
      <c r="H7" s="11"/>
      <c r="I7" s="12" t="s">
        <v>34</v>
      </c>
      <c r="J7" s="10">
        <v>1</v>
      </c>
      <c r="K7" s="13">
        <v>50</v>
      </c>
      <c r="L7" s="10">
        <v>100</v>
      </c>
      <c r="M7" s="14">
        <f>PRODUCT(J7:L7)</f>
        <v>5000</v>
      </c>
    </row>
    <row r="8" spans="1:13" x14ac:dyDescent="0.3">
      <c r="A8" s="9" t="s">
        <v>2</v>
      </c>
      <c r="B8" s="10"/>
      <c r="C8" s="10"/>
      <c r="D8" s="10"/>
      <c r="E8" s="10"/>
      <c r="F8" s="10"/>
      <c r="G8" s="14"/>
      <c r="H8" s="11"/>
      <c r="I8" s="12" t="s">
        <v>35</v>
      </c>
      <c r="J8" s="10">
        <v>1</v>
      </c>
      <c r="K8" s="13">
        <v>45</v>
      </c>
      <c r="L8" s="10">
        <v>15</v>
      </c>
      <c r="M8" s="14">
        <f>PRODUCT(J8:L8)</f>
        <v>675</v>
      </c>
    </row>
    <row r="9" spans="1:13" x14ac:dyDescent="0.3">
      <c r="A9" s="15" t="s">
        <v>24</v>
      </c>
      <c r="B9" s="10">
        <f>M10</f>
        <v>94925</v>
      </c>
      <c r="C9" s="10">
        <f t="shared" ref="C9:F9" si="1">N10</f>
        <v>0</v>
      </c>
      <c r="D9" s="10">
        <f t="shared" si="1"/>
        <v>0</v>
      </c>
      <c r="E9" s="10">
        <f t="shared" si="1"/>
        <v>0</v>
      </c>
      <c r="F9" s="10">
        <f t="shared" si="1"/>
        <v>0</v>
      </c>
      <c r="G9" s="14">
        <f>SUM(B9:F9)</f>
        <v>94925</v>
      </c>
      <c r="H9" s="11"/>
      <c r="I9" s="12" t="s">
        <v>36</v>
      </c>
      <c r="J9" s="10">
        <v>1</v>
      </c>
      <c r="K9" s="13">
        <v>15</v>
      </c>
      <c r="L9" s="10">
        <v>250</v>
      </c>
      <c r="M9" s="14">
        <f>PRODUCT(J9:L9)</f>
        <v>3750</v>
      </c>
    </row>
    <row r="10" spans="1:13" x14ac:dyDescent="0.3">
      <c r="A10" s="15" t="s">
        <v>11</v>
      </c>
      <c r="B10" s="10">
        <f>M13</f>
        <v>14000</v>
      </c>
      <c r="C10" s="10">
        <f t="shared" ref="C10:F10" si="2">N13</f>
        <v>0</v>
      </c>
      <c r="D10" s="10">
        <f t="shared" si="2"/>
        <v>0</v>
      </c>
      <c r="E10" s="10">
        <f t="shared" si="2"/>
        <v>0</v>
      </c>
      <c r="F10" s="10">
        <f t="shared" si="2"/>
        <v>0</v>
      </c>
      <c r="G10" s="14">
        <f t="shared" ref="G10:G21" si="3">SUM(B10:F10)</f>
        <v>14000</v>
      </c>
      <c r="H10" s="11"/>
      <c r="I10" s="9" t="s">
        <v>41</v>
      </c>
      <c r="J10" s="10"/>
      <c r="K10" s="10"/>
      <c r="L10" s="10"/>
      <c r="M10" s="9">
        <f>SUM(M2:M9)</f>
        <v>94925</v>
      </c>
    </row>
    <row r="11" spans="1:13" x14ac:dyDescent="0.3">
      <c r="A11" s="16" t="s">
        <v>12</v>
      </c>
      <c r="B11" s="10">
        <f>M21</f>
        <v>34350</v>
      </c>
      <c r="C11" s="10">
        <f t="shared" ref="C11:F11" si="4">N21</f>
        <v>0</v>
      </c>
      <c r="D11" s="10">
        <f t="shared" si="4"/>
        <v>0</v>
      </c>
      <c r="E11" s="10">
        <f t="shared" si="4"/>
        <v>0</v>
      </c>
      <c r="F11" s="10">
        <f t="shared" si="4"/>
        <v>0</v>
      </c>
      <c r="G11" s="14">
        <f t="shared" si="3"/>
        <v>34350</v>
      </c>
      <c r="H11" s="11"/>
      <c r="I11" s="10"/>
      <c r="J11" s="10"/>
      <c r="K11" s="10"/>
      <c r="L11" s="10"/>
      <c r="M11" s="10"/>
    </row>
    <row r="12" spans="1:13" x14ac:dyDescent="0.3">
      <c r="A12" s="9" t="s">
        <v>22</v>
      </c>
      <c r="B12" s="10">
        <f>SUM(B9:B11)</f>
        <v>143275</v>
      </c>
      <c r="C12" s="10">
        <f t="shared" ref="C12:F12" si="5">SUM(C9:C11)</f>
        <v>0</v>
      </c>
      <c r="D12" s="10">
        <f t="shared" si="5"/>
        <v>0</v>
      </c>
      <c r="E12" s="10">
        <f t="shared" si="5"/>
        <v>0</v>
      </c>
      <c r="F12" s="10">
        <f t="shared" si="5"/>
        <v>0</v>
      </c>
      <c r="G12" s="14">
        <f t="shared" si="3"/>
        <v>143275</v>
      </c>
      <c r="H12" s="11"/>
      <c r="I12" s="17" t="s">
        <v>16</v>
      </c>
      <c r="J12" s="18" t="s">
        <v>18</v>
      </c>
      <c r="K12" s="18" t="s">
        <v>17</v>
      </c>
      <c r="L12" s="10"/>
      <c r="M12" s="18" t="s">
        <v>15</v>
      </c>
    </row>
    <row r="13" spans="1:13" x14ac:dyDescent="0.3">
      <c r="A13" s="14"/>
      <c r="B13" s="10"/>
      <c r="C13" s="10"/>
      <c r="D13" s="10"/>
      <c r="E13" s="10"/>
      <c r="F13" s="10"/>
      <c r="G13" s="14"/>
      <c r="H13" s="11"/>
      <c r="I13" s="12" t="s">
        <v>3</v>
      </c>
      <c r="J13" s="10">
        <v>4</v>
      </c>
      <c r="K13" s="19">
        <v>3500</v>
      </c>
      <c r="L13" s="10"/>
      <c r="M13" s="10">
        <f>PRODUCT(J13:K13)</f>
        <v>14000</v>
      </c>
    </row>
    <row r="14" spans="1:13" x14ac:dyDescent="0.3">
      <c r="A14" s="9" t="s">
        <v>23</v>
      </c>
      <c r="B14" s="10"/>
      <c r="C14" s="10"/>
      <c r="D14" s="10"/>
      <c r="E14" s="10"/>
      <c r="F14" s="10"/>
      <c r="G14" s="14"/>
      <c r="H14" s="11"/>
      <c r="I14" s="9"/>
      <c r="J14" s="10"/>
      <c r="K14" s="10"/>
      <c r="L14" s="10"/>
      <c r="M14" s="9"/>
    </row>
    <row r="15" spans="1:13" x14ac:dyDescent="0.3">
      <c r="A15" s="15" t="s">
        <v>25</v>
      </c>
      <c r="B15" s="10"/>
      <c r="C15" s="10">
        <f>M26</f>
        <v>8750</v>
      </c>
      <c r="D15" s="10">
        <f>PRODUCT(1.04,C15)</f>
        <v>9100</v>
      </c>
      <c r="E15" s="10">
        <f t="shared" ref="E15:F15" si="6">PRODUCT(1.04,D15)</f>
        <v>9464</v>
      </c>
      <c r="F15" s="10">
        <f t="shared" si="6"/>
        <v>9842.56</v>
      </c>
      <c r="G15" s="14">
        <f t="shared" si="3"/>
        <v>37156.559999999998</v>
      </c>
      <c r="H15" s="11"/>
      <c r="I15" s="10"/>
      <c r="J15" s="10"/>
      <c r="K15" s="10"/>
      <c r="L15" s="10"/>
      <c r="M15" s="10"/>
    </row>
    <row r="16" spans="1:13" x14ac:dyDescent="0.3">
      <c r="A16" s="15" t="s">
        <v>26</v>
      </c>
      <c r="B16" s="10"/>
      <c r="C16" s="10">
        <f>M27</f>
        <v>300</v>
      </c>
      <c r="D16" s="10">
        <f>PRODUCT(1.04,C16)</f>
        <v>312</v>
      </c>
      <c r="E16" s="10">
        <f t="shared" ref="E16:F16" si="7">PRODUCT(1.04,D16)</f>
        <v>324.48</v>
      </c>
      <c r="F16" s="10">
        <f t="shared" si="7"/>
        <v>337.45920000000001</v>
      </c>
      <c r="G16" s="14">
        <f t="shared" si="3"/>
        <v>1273.9392</v>
      </c>
      <c r="H16" s="11"/>
      <c r="I16" s="9" t="s">
        <v>43</v>
      </c>
      <c r="J16" s="18" t="s">
        <v>20</v>
      </c>
      <c r="K16" s="18" t="s">
        <v>19</v>
      </c>
      <c r="L16" s="10"/>
      <c r="M16" s="18" t="s">
        <v>15</v>
      </c>
    </row>
    <row r="17" spans="1:13" x14ac:dyDescent="0.3">
      <c r="A17" s="15" t="s">
        <v>27</v>
      </c>
      <c r="B17" s="10"/>
      <c r="C17" s="10">
        <f>M30</f>
        <v>1520</v>
      </c>
      <c r="D17" s="10">
        <f>M30</f>
        <v>1520</v>
      </c>
      <c r="E17" s="10">
        <f>M30</f>
        <v>1520</v>
      </c>
      <c r="F17" s="10">
        <f>M30</f>
        <v>1520</v>
      </c>
      <c r="G17" s="14">
        <f t="shared" si="3"/>
        <v>6080</v>
      </c>
      <c r="H17" s="11"/>
      <c r="I17" s="12" t="s">
        <v>4</v>
      </c>
      <c r="J17" s="10">
        <v>1</v>
      </c>
      <c r="K17" s="13">
        <v>18700</v>
      </c>
      <c r="L17" s="10"/>
      <c r="M17" s="14">
        <f>PRODUCT(J17:K17)</f>
        <v>18700</v>
      </c>
    </row>
    <row r="18" spans="1:13" x14ac:dyDescent="0.3">
      <c r="A18" s="15" t="s">
        <v>28</v>
      </c>
      <c r="B18" s="10"/>
      <c r="C18" s="10">
        <f>M33</f>
        <v>3300</v>
      </c>
      <c r="D18" s="10">
        <f>M33</f>
        <v>3300</v>
      </c>
      <c r="E18" s="10">
        <f>M33</f>
        <v>3300</v>
      </c>
      <c r="F18" s="10">
        <f>M33</f>
        <v>3300</v>
      </c>
      <c r="G18" s="14">
        <f t="shared" si="3"/>
        <v>13200</v>
      </c>
      <c r="H18" s="11"/>
      <c r="I18" s="12" t="s">
        <v>5</v>
      </c>
      <c r="J18" s="10">
        <v>1</v>
      </c>
      <c r="K18" s="13">
        <v>1500</v>
      </c>
      <c r="L18" s="10"/>
      <c r="M18" s="14">
        <f>PRODUCT(J18:K18)</f>
        <v>1500</v>
      </c>
    </row>
    <row r="19" spans="1:13" x14ac:dyDescent="0.3">
      <c r="A19" s="9" t="s">
        <v>39</v>
      </c>
      <c r="B19" s="10">
        <f>SUM(B15:B18)</f>
        <v>0</v>
      </c>
      <c r="C19" s="10">
        <f t="shared" ref="C19:F19" si="8">SUM(C15:C18)</f>
        <v>13870</v>
      </c>
      <c r="D19" s="10">
        <f t="shared" si="8"/>
        <v>14232</v>
      </c>
      <c r="E19" s="10">
        <f t="shared" si="8"/>
        <v>14608.48</v>
      </c>
      <c r="F19" s="10">
        <f t="shared" si="8"/>
        <v>15000.019199999999</v>
      </c>
      <c r="G19" s="14">
        <f t="shared" si="3"/>
        <v>57710.499199999991</v>
      </c>
      <c r="H19" s="11"/>
      <c r="I19" s="12" t="s">
        <v>6</v>
      </c>
      <c r="J19" s="10">
        <v>1</v>
      </c>
      <c r="K19" s="13">
        <v>7500</v>
      </c>
      <c r="L19" s="10"/>
      <c r="M19" s="14">
        <f>PRODUCT(J19:K19)</f>
        <v>7500</v>
      </c>
    </row>
    <row r="20" spans="1:13" x14ac:dyDescent="0.3">
      <c r="A20" s="9" t="s">
        <v>40</v>
      </c>
      <c r="B20" s="10">
        <f>SUM(B12,B19)</f>
        <v>143275</v>
      </c>
      <c r="C20" s="10">
        <f t="shared" ref="C20:F20" si="9">SUM(C12,C19)</f>
        <v>13870</v>
      </c>
      <c r="D20" s="10">
        <f t="shared" si="9"/>
        <v>14232</v>
      </c>
      <c r="E20" s="10">
        <f t="shared" si="9"/>
        <v>14608.48</v>
      </c>
      <c r="F20" s="10">
        <f t="shared" si="9"/>
        <v>15000.019199999999</v>
      </c>
      <c r="G20" s="14">
        <f t="shared" si="3"/>
        <v>200985.49920000002</v>
      </c>
      <c r="H20" s="11"/>
      <c r="I20" s="12" t="s">
        <v>7</v>
      </c>
      <c r="J20" s="10">
        <v>7</v>
      </c>
      <c r="K20" s="13">
        <v>950</v>
      </c>
      <c r="L20" s="10"/>
      <c r="M20" s="14">
        <f>PRODUCT(J20:K20)</f>
        <v>6650</v>
      </c>
    </row>
    <row r="21" spans="1:13" x14ac:dyDescent="0.3">
      <c r="A21" s="9" t="s">
        <v>46</v>
      </c>
      <c r="B21" s="10">
        <f>B5-B20</f>
        <v>-143275</v>
      </c>
      <c r="C21" s="10">
        <f t="shared" ref="C21:F21" si="10">C5-C20</f>
        <v>31130</v>
      </c>
      <c r="D21" s="10">
        <f t="shared" si="10"/>
        <v>33768</v>
      </c>
      <c r="E21" s="10">
        <f t="shared" si="10"/>
        <v>36691.520000000004</v>
      </c>
      <c r="F21" s="10">
        <f t="shared" si="10"/>
        <v>39929.980800000005</v>
      </c>
      <c r="G21" s="14">
        <f t="shared" si="3"/>
        <v>-1755.4991999999911</v>
      </c>
      <c r="H21" s="11"/>
      <c r="I21" s="9" t="s">
        <v>42</v>
      </c>
      <c r="J21" s="10"/>
      <c r="K21" s="10"/>
      <c r="L21" s="10"/>
      <c r="M21" s="9">
        <f>SUM(M17:M20)</f>
        <v>34350</v>
      </c>
    </row>
    <row r="22" spans="1:13" x14ac:dyDescent="0.3">
      <c r="A22" s="9" t="s">
        <v>47</v>
      </c>
      <c r="B22" s="10">
        <f>SUM(B21)</f>
        <v>-143275</v>
      </c>
      <c r="C22" s="10">
        <f>SUM(B21:C21)</f>
        <v>-112145</v>
      </c>
      <c r="D22" s="10">
        <f>SUM(B21:D21)</f>
        <v>-78377</v>
      </c>
      <c r="E22" s="10">
        <f>SUM(B21:E21)</f>
        <v>-41685.479999999996</v>
      </c>
      <c r="F22" s="10">
        <f>SUM(B21:F21)</f>
        <v>-1755.4991999999911</v>
      </c>
      <c r="G22" s="14"/>
      <c r="H22" s="11"/>
      <c r="I22" s="10"/>
      <c r="J22" s="10"/>
      <c r="K22" s="10"/>
      <c r="L22" s="10"/>
      <c r="M22" s="10"/>
    </row>
    <row r="23" spans="1:13" x14ac:dyDescent="0.3">
      <c r="A23" s="9" t="s">
        <v>50</v>
      </c>
      <c r="B23" s="10">
        <f>B20/(1+0.09)^(COUNTA(B22)-1)</f>
        <v>143275</v>
      </c>
      <c r="C23" s="10">
        <f>C20/(1+0.09)^(COUNTA(B22:C22)-1)</f>
        <v>12724.770642201835</v>
      </c>
      <c r="D23" s="10">
        <f>D20/(1+0.09)^(COUNTA(B22:D22)-1)</f>
        <v>11978.789664169681</v>
      </c>
      <c r="E23" s="10">
        <f>E20/(1+0.09)^(COUNTA(B22:E22)-1)</f>
        <v>11280.426924802454</v>
      </c>
      <c r="F23" s="10">
        <f>F20/(1+0.09)^(COUNTA(B22:F22)-1)</f>
        <v>10626.391767741998</v>
      </c>
      <c r="G23" s="14">
        <f>SUM(B23:F23)</f>
        <v>189885.37899891596</v>
      </c>
      <c r="H23" s="11"/>
      <c r="I23" s="10"/>
      <c r="J23" s="10"/>
      <c r="K23" s="10"/>
      <c r="L23" s="10"/>
      <c r="M23" s="10"/>
    </row>
    <row r="24" spans="1:13" x14ac:dyDescent="0.3">
      <c r="A24" s="9" t="s">
        <v>51</v>
      </c>
      <c r="B24" s="10"/>
      <c r="C24" s="10"/>
      <c r="D24" s="10"/>
      <c r="E24" s="10"/>
      <c r="F24" s="10"/>
      <c r="G24" s="20">
        <f>G6-G23</f>
        <v>-29673.526281452505</v>
      </c>
      <c r="H24" s="11"/>
      <c r="I24" s="10"/>
      <c r="J24" s="10"/>
      <c r="K24" s="10"/>
      <c r="L24" s="10"/>
      <c r="M24" s="10"/>
    </row>
    <row r="25" spans="1:13" x14ac:dyDescent="0.3">
      <c r="A25" s="9" t="s">
        <v>48</v>
      </c>
      <c r="B25" s="8">
        <f>G21/G20</f>
        <v>-8.7344569980797454E-3</v>
      </c>
      <c r="C25" s="21" t="s">
        <v>57</v>
      </c>
      <c r="D25" s="21"/>
      <c r="E25" s="10"/>
      <c r="F25" s="10"/>
      <c r="G25" s="10"/>
      <c r="H25" s="11"/>
      <c r="I25" s="22" t="s">
        <v>29</v>
      </c>
      <c r="J25" s="18" t="s">
        <v>21</v>
      </c>
      <c r="K25" s="18" t="s">
        <v>14</v>
      </c>
      <c r="L25" s="18" t="s">
        <v>13</v>
      </c>
      <c r="M25" s="18" t="s">
        <v>15</v>
      </c>
    </row>
    <row r="26" spans="1:13" x14ac:dyDescent="0.3">
      <c r="A26" s="9" t="s">
        <v>49</v>
      </c>
      <c r="B26" s="21" t="s">
        <v>54</v>
      </c>
      <c r="C26" s="21"/>
      <c r="D26" s="21"/>
      <c r="E26" s="21"/>
      <c r="F26" s="21"/>
      <c r="G26" s="21"/>
      <c r="H26" s="11"/>
      <c r="I26" s="15" t="s">
        <v>30</v>
      </c>
      <c r="J26" s="10">
        <v>2</v>
      </c>
      <c r="K26" s="13">
        <v>35</v>
      </c>
      <c r="L26" s="10">
        <v>125</v>
      </c>
      <c r="M26" s="14">
        <f>PRODUCT(J26:L26)</f>
        <v>8750</v>
      </c>
    </row>
    <row r="27" spans="1:13" x14ac:dyDescent="0.3">
      <c r="A27" s="10"/>
      <c r="B27" s="10"/>
      <c r="C27" s="10"/>
      <c r="D27" s="10"/>
      <c r="E27" s="10"/>
      <c r="F27" s="10"/>
      <c r="G27" s="10"/>
      <c r="H27" s="11"/>
      <c r="I27" s="15" t="s">
        <v>36</v>
      </c>
      <c r="J27" s="10">
        <v>1</v>
      </c>
      <c r="K27" s="13">
        <v>15</v>
      </c>
      <c r="L27" s="10">
        <v>20</v>
      </c>
      <c r="M27" s="14">
        <f>PRODUCT(J27:L27)</f>
        <v>300</v>
      </c>
    </row>
    <row r="28" spans="1:13" x14ac:dyDescent="0.3">
      <c r="A28" s="20" t="s">
        <v>56</v>
      </c>
      <c r="B28" s="18"/>
      <c r="C28" s="18"/>
      <c r="D28" s="18"/>
      <c r="E28" s="10"/>
      <c r="F28" s="10"/>
      <c r="G28" s="10"/>
      <c r="H28" s="11"/>
      <c r="I28" s="10"/>
      <c r="J28" s="10"/>
      <c r="K28" s="10"/>
      <c r="L28" s="10"/>
      <c r="M28" s="10"/>
    </row>
    <row r="29" spans="1:13" x14ac:dyDescent="0.3">
      <c r="A29" s="10"/>
      <c r="B29" s="10"/>
      <c r="C29" s="10"/>
      <c r="D29" s="10"/>
      <c r="E29" s="10"/>
      <c r="F29" s="10"/>
      <c r="G29" s="10"/>
      <c r="H29" s="11"/>
      <c r="I29" s="23" t="s">
        <v>37</v>
      </c>
      <c r="J29" s="9">
        <v>1</v>
      </c>
      <c r="K29" s="9">
        <v>2</v>
      </c>
      <c r="L29" s="10"/>
      <c r="M29" s="18" t="s">
        <v>15</v>
      </c>
    </row>
    <row r="30" spans="1:13" x14ac:dyDescent="0.3">
      <c r="A30" s="24" t="s">
        <v>45</v>
      </c>
      <c r="B30" s="24"/>
      <c r="C30" s="24"/>
      <c r="D30" s="24"/>
      <c r="E30" s="24"/>
      <c r="F30" s="24"/>
      <c r="G30" s="24"/>
      <c r="H30" s="11"/>
      <c r="I30" s="10" t="s">
        <v>27</v>
      </c>
      <c r="J30" s="10">
        <v>995</v>
      </c>
      <c r="K30" s="10">
        <v>525</v>
      </c>
      <c r="L30" s="10"/>
      <c r="M30" s="14">
        <f>SUM(J30:K30)</f>
        <v>1520</v>
      </c>
    </row>
    <row r="31" spans="1:13" x14ac:dyDescent="0.3">
      <c r="A31" s="10" t="s">
        <v>52</v>
      </c>
      <c r="B31" s="10"/>
      <c r="C31" s="13"/>
      <c r="D31" s="10"/>
      <c r="E31" s="14"/>
      <c r="F31" s="10"/>
      <c r="G31" s="10"/>
      <c r="H31" s="11"/>
      <c r="I31" s="10"/>
      <c r="J31" s="10"/>
      <c r="K31" s="10"/>
      <c r="L31" s="10"/>
      <c r="M31" s="10"/>
    </row>
    <row r="32" spans="1:13" x14ac:dyDescent="0.3">
      <c r="A32" s="10" t="s">
        <v>55</v>
      </c>
      <c r="B32" s="10"/>
      <c r="C32" s="10"/>
      <c r="D32" s="10"/>
      <c r="E32" s="13"/>
      <c r="F32" s="10"/>
      <c r="G32" s="10"/>
      <c r="H32" s="25"/>
      <c r="I32" s="9" t="s">
        <v>38</v>
      </c>
      <c r="J32" s="18" t="s">
        <v>44</v>
      </c>
      <c r="K32" s="18" t="s">
        <v>58</v>
      </c>
      <c r="L32" s="10"/>
      <c r="M32" s="18" t="s">
        <v>15</v>
      </c>
    </row>
    <row r="33" spans="1:13" x14ac:dyDescent="0.3">
      <c r="A33" s="10"/>
      <c r="B33" s="10"/>
      <c r="C33" s="13"/>
      <c r="D33" s="10"/>
      <c r="E33" s="14"/>
      <c r="F33" s="10"/>
      <c r="G33" s="10"/>
      <c r="H33" s="25"/>
      <c r="I33" s="10" t="s">
        <v>28</v>
      </c>
      <c r="J33" s="10">
        <v>15000</v>
      </c>
      <c r="K33" s="26">
        <v>0.22</v>
      </c>
      <c r="L33" s="10"/>
      <c r="M33" s="10">
        <f>PRODUCT(J33:K33)</f>
        <v>3300</v>
      </c>
    </row>
    <row r="34" spans="1:13" x14ac:dyDescent="0.3">
      <c r="C34" s="4"/>
      <c r="E34" s="3"/>
      <c r="H34" s="7"/>
    </row>
    <row r="35" spans="1:13" x14ac:dyDescent="0.3">
      <c r="C35" s="4"/>
      <c r="E35" s="3"/>
      <c r="H35" s="7"/>
    </row>
    <row r="36" spans="1:13" x14ac:dyDescent="0.3">
      <c r="H36" s="7"/>
    </row>
    <row r="37" spans="1:13" x14ac:dyDescent="0.3">
      <c r="H37" s="7"/>
    </row>
    <row r="38" spans="1:13" x14ac:dyDescent="0.3">
      <c r="C38" s="4"/>
      <c r="E38" s="3"/>
      <c r="H38" s="7"/>
    </row>
    <row r="39" spans="1:13" x14ac:dyDescent="0.3">
      <c r="C39" s="4"/>
      <c r="E39" s="3"/>
      <c r="H39" s="7"/>
    </row>
    <row r="40" spans="1:13" x14ac:dyDescent="0.3">
      <c r="H40" s="7"/>
    </row>
  </sheetData>
  <mergeCells count="3">
    <mergeCell ref="A30:G30"/>
    <mergeCell ref="C25:D25"/>
    <mergeCell ref="B26:G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AHE9953</dc:creator>
  <cp:lastModifiedBy>AHE9953</cp:lastModifiedBy>
  <dcterms:created xsi:type="dcterms:W3CDTF">2015-06-05T18:19:34Z</dcterms:created>
  <dcterms:modified xsi:type="dcterms:W3CDTF">2021-03-24T14:50:16Z</dcterms:modified>
</cp:coreProperties>
</file>