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 da Terra" sheetId="1" r:id="rId4"/>
    <sheet state="visible" name="em" sheetId="2" r:id="rId5"/>
    <sheet state="visible" name="em 2" sheetId="3" r:id="rId6"/>
    <sheet state="visible" name="em p e ap" sheetId="4" r:id="rId7"/>
  </sheets>
  <definedNames/>
  <calcPr/>
</workbook>
</file>

<file path=xl/sharedStrings.xml><?xml version="1.0" encoding="utf-8"?>
<sst xmlns="http://schemas.openxmlformats.org/spreadsheetml/2006/main" count="305" uniqueCount="68">
  <si>
    <t>Orientação Paralela</t>
  </si>
  <si>
    <t>Orientação Antiparalela</t>
  </si>
  <si>
    <t>1° - Campo Magnético aproximadamente constante</t>
  </si>
  <si>
    <t>opulação acredita no discurso vazio e falacioso dessas figuras nojentas e periódicas.</t>
  </si>
  <si>
    <t>Corrente(A)(0,001)</t>
  </si>
  <si>
    <t xml:space="preserve">Degrau </t>
  </si>
  <si>
    <t>cm</t>
  </si>
  <si>
    <t>Raio(m)(+-0,1)</t>
  </si>
  <si>
    <t>Tensão (V)(+-0,1)</t>
  </si>
  <si>
    <t>Campo Magnético</t>
  </si>
  <si>
    <t>e/m</t>
  </si>
  <si>
    <t>Diametro cm</t>
  </si>
  <si>
    <t>Raio(m)(+-0,01)</t>
  </si>
  <si>
    <t>Corrente (A)(+-0,001)</t>
  </si>
  <si>
    <t>1°</t>
  </si>
  <si>
    <t>Insuficiente</t>
  </si>
  <si>
    <t>2°</t>
  </si>
  <si>
    <t>3°</t>
  </si>
  <si>
    <t>4°</t>
  </si>
  <si>
    <t>Campo magnético</t>
  </si>
  <si>
    <t>Permeabilidade magnética</t>
  </si>
  <si>
    <t>N de voltas</t>
  </si>
  <si>
    <t>Raio das espiras</t>
  </si>
  <si>
    <t>1° - Diferença de potencial aproximadamente constante</t>
  </si>
  <si>
    <t>Antiparalelo</t>
  </si>
  <si>
    <t>DDP(V)(0,1)</t>
  </si>
  <si>
    <t>V</t>
  </si>
  <si>
    <t>Raio(cm)(+-0,01)</t>
  </si>
  <si>
    <t>Corrente (A)(+-0,1)</t>
  </si>
  <si>
    <t>insuficiente</t>
  </si>
  <si>
    <t>A</t>
  </si>
  <si>
    <t xml:space="preserve">4° degrau </t>
  </si>
  <si>
    <t>DDP</t>
  </si>
  <si>
    <t>Corrente</t>
  </si>
  <si>
    <t>Raio^2(m)(+-0,1)</t>
  </si>
  <si>
    <t>Orientação Perpendicular</t>
  </si>
  <si>
    <t>Perpendicular</t>
  </si>
  <si>
    <t>Media</t>
  </si>
  <si>
    <t>variação</t>
  </si>
  <si>
    <t>2º - Tensão aproximadamente constante</t>
  </si>
  <si>
    <t>1.75</t>
  </si>
  <si>
    <t>Campo p/ corrente aprox const</t>
  </si>
  <si>
    <t>r^2</t>
  </si>
  <si>
    <t>DDp campo cnst</t>
  </si>
  <si>
    <t>Coeficiente ang</t>
  </si>
  <si>
    <t>q/m</t>
  </si>
  <si>
    <t>Campo p/ tensão aprox const</t>
  </si>
  <si>
    <t>r^-1</t>
  </si>
  <si>
    <t>k</t>
  </si>
  <si>
    <t>r</t>
  </si>
  <si>
    <t>corrente-1</t>
  </si>
  <si>
    <t xml:space="preserve">paralela </t>
  </si>
  <si>
    <t>Campo magnetico constante</t>
  </si>
  <si>
    <t>raio</t>
  </si>
  <si>
    <t>B paralelo</t>
  </si>
  <si>
    <t>B antparalelo</t>
  </si>
  <si>
    <t>B quad</t>
  </si>
  <si>
    <t>paralela</t>
  </si>
  <si>
    <t>Raio(m)(+-0,0001)</t>
  </si>
  <si>
    <t>B antiparalelo</t>
  </si>
  <si>
    <t xml:space="preserve">Antiparalela </t>
  </si>
  <si>
    <t>Antiparalela</t>
  </si>
  <si>
    <t>Antiparalela = paralela</t>
  </si>
  <si>
    <t>Campo Magnético paralela c</t>
  </si>
  <si>
    <t>Campo Magnético par. c</t>
  </si>
  <si>
    <t>Campo Magnético c</t>
  </si>
  <si>
    <t>Campo paralelo</t>
  </si>
  <si>
    <t>Campo antiparalelo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</si>
</sst>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9.0"/>
      <color rgb="FF000000"/>
      <name val="Arial"/>
      <scheme val="minor"/>
    </font>
    <font>
      <sz val="9.0"/>
      <color theme="1"/>
      <name val="Arial"/>
      <scheme val="minor"/>
    </font>
    <font>
      <b/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2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0" fontId="2" numFmtId="0" xfId="0" applyBorder="1" applyFont="1"/>
    <xf borderId="5" fillId="0" fontId="2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2" xfId="0" applyFont="1" applyNumberFormat="1"/>
    <xf borderId="5" fillId="0" fontId="2" numFmtId="0" xfId="0" applyAlignment="1" applyBorder="1" applyFont="1">
      <alignment readingOrder="0"/>
    </xf>
    <xf borderId="0" fillId="0" fontId="4" numFmtId="0" xfId="0" applyFont="1"/>
    <xf borderId="5" fillId="0" fontId="2" numFmtId="11" xfId="0" applyBorder="1" applyFont="1" applyNumberFormat="1"/>
    <xf borderId="0" fillId="0" fontId="2" numFmtId="0" xfId="0" applyFont="1"/>
    <xf borderId="0" fillId="0" fontId="5" numFmtId="0" xfId="0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2" xfId="0" applyBorder="1" applyFont="1" applyNumberFormat="1"/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4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2" xfId="0" applyAlignment="1" applyBorder="1" applyFont="1" applyNumberFormat="1">
      <alignment readingOrder="0"/>
    </xf>
    <xf borderId="7" fillId="0" fontId="4" numFmtId="0" xfId="0" applyBorder="1" applyFont="1"/>
    <xf borderId="8" fillId="0" fontId="2" numFmtId="11" xfId="0" applyBorder="1" applyFont="1" applyNumberFormat="1"/>
    <xf borderId="0" fillId="3" fontId="2" numFmtId="0" xfId="0" applyFill="1" applyFont="1"/>
    <xf borderId="0" fillId="4" fontId="2" numFmtId="0" xfId="0" applyFill="1" applyFont="1"/>
    <xf borderId="0" fillId="0" fontId="2" numFmtId="2" xfId="0" applyAlignment="1" applyFont="1" applyNumberFormat="1">
      <alignment readingOrder="0"/>
    </xf>
    <xf borderId="0" fillId="5" fontId="6" numFmtId="0" xfId="0" applyAlignment="1" applyFill="1" applyFont="1">
      <alignment readingOrder="0"/>
    </xf>
    <xf borderId="0" fillId="5" fontId="2" numFmtId="0" xfId="0" applyFont="1"/>
    <xf borderId="0" fillId="0" fontId="2" numFmtId="11" xfId="0" applyFont="1" applyNumberFormat="1"/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'B da Terra'!$G$45:$G$46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'B da Terra'!$F$47:$F$49</c:f>
            </c:numRef>
          </c:xVal>
          <c:yVal>
            <c:numRef>
              <c:f>'B da Terra'!$G$47:$G$49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7428"/>
        <c:axId val="853282054"/>
      </c:scatterChart>
      <c:valAx>
        <c:axId val="438647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282054"/>
      </c:valAx>
      <c:valAx>
        <c:axId val="85328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647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r^2, DDp campo cnst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'em 2'!$K$4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'em 2'!$J$5:$J$8</c:f>
            </c:numRef>
          </c:xVal>
          <c:yVal>
            <c:numRef>
              <c:f>'em 2'!$K$5:$K$8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90280"/>
        <c:axId val="1660121384"/>
      </c:scatterChart>
      <c:valAx>
        <c:axId val="1832590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121384"/>
      </c:valAx>
      <c:valAx>
        <c:axId val="1660121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590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versus r^-1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'em 2'!$K$12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'em 2'!$J$13:$J$16</c:f>
            </c:numRef>
          </c:xVal>
          <c:yVal>
            <c:numRef>
              <c:f>'em 2'!$K$13:$K$16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78386"/>
        <c:axId val="1549036200"/>
      </c:scatterChart>
      <c:valAx>
        <c:axId val="1293678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r^-1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036200"/>
      </c:valAx>
      <c:valAx>
        <c:axId val="1549036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78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corrente-1 versus 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'em 2'!$K$18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'em 2'!$J$19:$J$21</c:f>
            </c:numRef>
          </c:xVal>
          <c:yVal>
            <c:numRef>
              <c:f>'em 2'!$K$19:$K$21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434"/>
        <c:axId val="1334749394"/>
      </c:scatterChart>
      <c:valAx>
        <c:axId val="1484302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749394"/>
      </c:valAx>
      <c:valAx>
        <c:axId val="1334749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30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49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295275</xdr:colOff>
      <xdr:row>0</xdr:row>
      <xdr:rowOff>180975</xdr:rowOff>
    </xdr:from>
    <xdr:ext cx="3152775" cy="1962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409575</xdr:colOff>
      <xdr:row>12</xdr:row>
      <xdr:rowOff>47625</xdr:rowOff>
    </xdr:from>
    <xdr:ext cx="34956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24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0.75"/>
    <col customWidth="1" min="3" max="3" width="16.25"/>
    <col customWidth="1" min="4" max="4" width="17.5"/>
    <col customWidth="1" min="5" max="5" width="20.75"/>
    <col customWidth="1" min="6" max="7" width="21.88"/>
    <col customWidth="1" min="8" max="8" width="4.13"/>
    <col customWidth="1" min="9" max="9" width="4.0"/>
    <col customWidth="1" min="10" max="10" width="6.25"/>
    <col customWidth="1" min="11" max="11" width="10.5"/>
    <col customWidth="1" min="12" max="12" width="14.0"/>
    <col customWidth="1" min="13" max="13" width="17.5"/>
    <col customWidth="1" min="14" max="14" width="16.5"/>
  </cols>
  <sheetData>
    <row r="1">
      <c r="A1" s="1" t="s">
        <v>0</v>
      </c>
      <c r="J1" s="1" t="s">
        <v>1</v>
      </c>
    </row>
    <row r="2">
      <c r="A2" s="2" t="s">
        <v>2</v>
      </c>
      <c r="B2" s="3"/>
      <c r="C2" s="3"/>
      <c r="D2" s="4" t="s">
        <v>0</v>
      </c>
      <c r="E2" s="3"/>
      <c r="F2" s="5"/>
      <c r="G2" s="6"/>
      <c r="J2" s="2" t="s">
        <v>2</v>
      </c>
      <c r="K2" s="3"/>
      <c r="L2" s="3"/>
      <c r="M2" s="3"/>
      <c r="N2" s="5"/>
      <c r="O2" s="5"/>
      <c r="P2" s="6"/>
      <c r="S2" s="7" t="s">
        <v>3</v>
      </c>
    </row>
    <row r="3">
      <c r="A3" s="8"/>
      <c r="B3" s="1" t="s">
        <v>4</v>
      </c>
      <c r="C3" s="7">
        <v>1.732</v>
      </c>
      <c r="G3" s="9"/>
      <c r="J3" s="8"/>
      <c r="P3" s="9"/>
    </row>
    <row r="4">
      <c r="A4" s="8"/>
      <c r="B4" s="2" t="s">
        <v>5</v>
      </c>
      <c r="C4" s="10" t="s">
        <v>6</v>
      </c>
      <c r="D4" s="11" t="s">
        <v>7</v>
      </c>
      <c r="E4" s="12" t="s">
        <v>8</v>
      </c>
      <c r="F4" s="1" t="s">
        <v>9</v>
      </c>
      <c r="G4" s="13" t="s">
        <v>10</v>
      </c>
      <c r="J4" s="14" t="s">
        <v>5</v>
      </c>
      <c r="K4" s="7" t="s">
        <v>11</v>
      </c>
      <c r="L4" s="1" t="s">
        <v>12</v>
      </c>
      <c r="M4" s="1" t="s">
        <v>13</v>
      </c>
      <c r="N4" s="1" t="s">
        <v>8</v>
      </c>
      <c r="O4" s="1" t="s">
        <v>9</v>
      </c>
      <c r="P4" s="13" t="s">
        <v>10</v>
      </c>
    </row>
    <row r="5">
      <c r="A5" s="8"/>
      <c r="B5" s="14" t="s">
        <v>14</v>
      </c>
      <c r="C5" s="7">
        <v>4.0</v>
      </c>
      <c r="D5" s="15">
        <f t="shared" ref="D5:D8" si="1">C5/(2*100)</f>
        <v>0.02</v>
      </c>
      <c r="E5" s="16" t="s">
        <v>15</v>
      </c>
      <c r="G5" s="9"/>
      <c r="J5" s="14" t="s">
        <v>14</v>
      </c>
      <c r="K5" s="7">
        <v>4.0</v>
      </c>
      <c r="L5" s="15">
        <f t="shared" ref="L5:L8" si="2">K5/200</f>
        <v>0.02</v>
      </c>
      <c r="M5" s="7">
        <v>2.059</v>
      </c>
      <c r="N5" s="7">
        <v>82.3</v>
      </c>
      <c r="O5" s="17">
        <f>Divide(0.716*C$10*C$11*M5,E11)</f>
        <v>0.001426494029</v>
      </c>
      <c r="P5" s="18">
        <f t="shared" ref="P5:P7" si="3">2*N5/(L5*O5)^2</f>
        <v>202222708699</v>
      </c>
    </row>
    <row r="6">
      <c r="A6" s="8"/>
      <c r="B6" s="14" t="s">
        <v>16</v>
      </c>
      <c r="C6" s="19">
        <f t="shared" ref="C6:C8" si="4">C5+2</f>
        <v>6</v>
      </c>
      <c r="D6" s="15">
        <f t="shared" si="1"/>
        <v>0.03</v>
      </c>
      <c r="E6" s="16">
        <v>126.8</v>
      </c>
      <c r="F6" s="19">
        <f>Divide(0.716*C$10*C$11*C$3,E11)</f>
        <v>0.001199945439</v>
      </c>
      <c r="G6" s="18">
        <f t="shared" ref="G6:G8" si="5">2*E6/(D6*F6)^2</f>
        <v>195696807748</v>
      </c>
      <c r="J6" s="14" t="s">
        <v>16</v>
      </c>
      <c r="K6" s="19">
        <f t="shared" ref="K6:K8" si="6">K5+2</f>
        <v>6</v>
      </c>
      <c r="L6" s="15">
        <f t="shared" si="2"/>
        <v>0.03</v>
      </c>
      <c r="M6" s="7">
        <v>2.065</v>
      </c>
      <c r="N6" s="7">
        <v>165.2</v>
      </c>
      <c r="O6" s="20">
        <f t="shared" ref="O6:O7" si="7">Divide(0.716*C$10*C$11*M6,E$11)</f>
        <v>0.001430650884</v>
      </c>
      <c r="P6" s="18">
        <f t="shared" si="3"/>
        <v>179361899346</v>
      </c>
    </row>
    <row r="7">
      <c r="A7" s="8"/>
      <c r="B7" s="14" t="s">
        <v>17</v>
      </c>
      <c r="C7" s="19">
        <f t="shared" si="4"/>
        <v>8</v>
      </c>
      <c r="D7" s="15">
        <f t="shared" si="1"/>
        <v>0.04</v>
      </c>
      <c r="E7" s="16">
        <v>212.5</v>
      </c>
      <c r="F7" s="19">
        <f>Divide(0.716*C$10*C$11*C$3,E11)</f>
        <v>0.001199945439</v>
      </c>
      <c r="G7" s="18">
        <f t="shared" si="5"/>
        <v>184478580845</v>
      </c>
      <c r="J7" s="14" t="s">
        <v>17</v>
      </c>
      <c r="K7" s="19">
        <f t="shared" si="6"/>
        <v>8</v>
      </c>
      <c r="L7" s="15">
        <f t="shared" si="2"/>
        <v>0.04</v>
      </c>
      <c r="M7" s="7">
        <v>2.065</v>
      </c>
      <c r="N7" s="7">
        <v>287.2</v>
      </c>
      <c r="O7" s="20">
        <f t="shared" si="7"/>
        <v>0.001430650884</v>
      </c>
      <c r="P7" s="18">
        <f t="shared" si="3"/>
        <v>175399000238</v>
      </c>
    </row>
    <row r="8">
      <c r="A8" s="8"/>
      <c r="B8" s="21" t="s">
        <v>18</v>
      </c>
      <c r="C8" s="22">
        <f t="shared" si="4"/>
        <v>10</v>
      </c>
      <c r="D8" s="23">
        <f t="shared" si="1"/>
        <v>0.05</v>
      </c>
      <c r="E8" s="24">
        <v>325.7</v>
      </c>
      <c r="F8" s="19">
        <f>Divide(0.716*C$10*C$11*C$3,E11)</f>
        <v>0.001199945439</v>
      </c>
      <c r="G8" s="18">
        <f t="shared" si="5"/>
        <v>180960899859</v>
      </c>
      <c r="J8" s="21" t="s">
        <v>18</v>
      </c>
      <c r="K8" s="22">
        <f t="shared" si="6"/>
        <v>10</v>
      </c>
      <c r="L8" s="23">
        <f t="shared" si="2"/>
        <v>0.05</v>
      </c>
      <c r="M8" s="22"/>
      <c r="N8" s="25"/>
      <c r="O8" s="22"/>
      <c r="P8" s="26"/>
    </row>
    <row r="9">
      <c r="A9" s="8"/>
      <c r="B9" s="7"/>
      <c r="D9" s="15"/>
      <c r="E9" s="7"/>
      <c r="F9" s="16">
        <v>325.7</v>
      </c>
      <c r="G9" s="9"/>
      <c r="J9" s="7"/>
      <c r="L9" s="15"/>
      <c r="N9" s="7"/>
    </row>
    <row r="10">
      <c r="A10" s="27" t="s">
        <v>19</v>
      </c>
      <c r="B10" s="7" t="s">
        <v>20</v>
      </c>
      <c r="C10" s="19">
        <f>PI()*4*10^(-7)</f>
        <v>0.000001256637061</v>
      </c>
      <c r="D10" s="15"/>
      <c r="E10" s="7"/>
      <c r="F10" s="16">
        <v>212.5</v>
      </c>
      <c r="G10" s="9"/>
      <c r="J10" s="7"/>
      <c r="L10" s="15"/>
      <c r="N10" s="7"/>
    </row>
    <row r="11">
      <c r="A11" s="28"/>
      <c r="B11" s="25" t="s">
        <v>21</v>
      </c>
      <c r="C11" s="25">
        <v>154.0</v>
      </c>
      <c r="D11" s="29" t="s">
        <v>22</v>
      </c>
      <c r="E11" s="25">
        <v>0.2</v>
      </c>
      <c r="F11" s="24">
        <v>126.8</v>
      </c>
      <c r="G11" s="26"/>
      <c r="J11" s="7"/>
      <c r="L11" s="15"/>
      <c r="N11" s="7"/>
    </row>
    <row r="13">
      <c r="A13" s="2" t="s">
        <v>23</v>
      </c>
      <c r="B13" s="3"/>
      <c r="C13" s="3"/>
      <c r="D13" s="4" t="s">
        <v>0</v>
      </c>
      <c r="E13" s="3"/>
      <c r="F13" s="5"/>
      <c r="G13" s="6"/>
      <c r="J13" s="2"/>
      <c r="K13" s="3"/>
      <c r="L13" s="3"/>
      <c r="M13" s="10"/>
      <c r="N13" s="4" t="s">
        <v>24</v>
      </c>
      <c r="O13" s="5"/>
      <c r="P13" s="6"/>
    </row>
    <row r="14">
      <c r="A14" s="8"/>
      <c r="B14" s="7" t="s">
        <v>25</v>
      </c>
      <c r="C14" s="7">
        <v>122.3</v>
      </c>
      <c r="D14" s="7" t="s">
        <v>26</v>
      </c>
      <c r="G14" s="9"/>
      <c r="J14" s="8"/>
      <c r="P14" s="9"/>
    </row>
    <row r="15">
      <c r="A15" s="8"/>
      <c r="B15" s="7" t="s">
        <v>5</v>
      </c>
      <c r="C15" s="7" t="s">
        <v>6</v>
      </c>
      <c r="D15" s="1" t="s">
        <v>27</v>
      </c>
      <c r="E15" s="1" t="s">
        <v>28</v>
      </c>
      <c r="F15" s="1" t="s">
        <v>9</v>
      </c>
      <c r="G15" s="13" t="s">
        <v>10</v>
      </c>
      <c r="J15" s="14" t="s">
        <v>5</v>
      </c>
      <c r="K15" s="7" t="s">
        <v>11</v>
      </c>
      <c r="L15" s="1" t="s">
        <v>27</v>
      </c>
      <c r="M15" s="1" t="s">
        <v>13</v>
      </c>
      <c r="N15" s="1" t="s">
        <v>8</v>
      </c>
      <c r="O15" s="1" t="s">
        <v>9</v>
      </c>
      <c r="P15" s="13" t="s">
        <v>10</v>
      </c>
    </row>
    <row r="16">
      <c r="A16" s="14" t="s">
        <v>29</v>
      </c>
      <c r="B16" s="7" t="s">
        <v>14</v>
      </c>
      <c r="C16" s="7">
        <v>6.0</v>
      </c>
      <c r="D16" s="15">
        <f>C16/2</f>
        <v>3</v>
      </c>
      <c r="E16" s="7" t="s">
        <v>15</v>
      </c>
      <c r="G16" s="9"/>
      <c r="J16" s="14" t="s">
        <v>14</v>
      </c>
      <c r="K16" s="7">
        <v>4.0</v>
      </c>
      <c r="L16" s="15">
        <f t="shared" ref="L16:L19" si="8">K16/200</f>
        <v>0.02</v>
      </c>
      <c r="N16" s="7"/>
      <c r="P16" s="9"/>
    </row>
    <row r="17">
      <c r="A17" s="8"/>
      <c r="B17" s="7" t="s">
        <v>16</v>
      </c>
      <c r="C17" s="7">
        <v>6.0</v>
      </c>
      <c r="D17" s="15">
        <f t="shared" ref="D17:D19" si="9">C17/(2*100)</f>
        <v>0.03</v>
      </c>
      <c r="E17" s="7">
        <v>1.682</v>
      </c>
      <c r="F17" s="19">
        <f>Divide(0.716*C$10*C$11*E17,E22)</f>
        <v>0.001165304981</v>
      </c>
      <c r="G17" s="18">
        <f>2*C14/(D17*F17)^2</f>
        <v>200140387973</v>
      </c>
      <c r="J17" s="14" t="s">
        <v>16</v>
      </c>
      <c r="K17" s="19">
        <f t="shared" ref="K17:K19" si="10">K16+2</f>
        <v>6</v>
      </c>
      <c r="L17" s="15">
        <f t="shared" si="8"/>
        <v>0.03</v>
      </c>
      <c r="M17" s="7">
        <v>2.044</v>
      </c>
      <c r="N17" s="7">
        <v>163.0</v>
      </c>
      <c r="O17" s="17">
        <f t="shared" ref="O17:O19" si="11">Divide(0.716*C$10*C$11*M17,E$11)</f>
        <v>0.001416101892</v>
      </c>
      <c r="P17" s="18">
        <f t="shared" ref="P17:P19" si="12">2*N17/(O17*L17)^2</f>
        <v>180628420679</v>
      </c>
    </row>
    <row r="18">
      <c r="A18" s="8"/>
      <c r="B18" s="7" t="s">
        <v>17</v>
      </c>
      <c r="C18" s="7">
        <v>8.0</v>
      </c>
      <c r="D18" s="15">
        <f t="shared" si="9"/>
        <v>0.04</v>
      </c>
      <c r="E18" s="7">
        <v>1.24</v>
      </c>
      <c r="F18" s="19">
        <f>Divide(0.716*C$10*C$11*E18,E22)</f>
        <v>0.0008590833394</v>
      </c>
      <c r="G18" s="18">
        <f>2*C14/(D18*F18)^2</f>
        <v>207140908513</v>
      </c>
      <c r="J18" s="14" t="s">
        <v>17</v>
      </c>
      <c r="K18" s="19">
        <f t="shared" si="10"/>
        <v>8</v>
      </c>
      <c r="L18" s="15">
        <f t="shared" si="8"/>
        <v>0.04</v>
      </c>
      <c r="M18" s="7">
        <v>1.5</v>
      </c>
      <c r="N18" s="7">
        <v>163.0</v>
      </c>
      <c r="O18" s="17">
        <f t="shared" si="11"/>
        <v>0.001039213717</v>
      </c>
      <c r="P18" s="18">
        <f t="shared" si="12"/>
        <v>188663495345</v>
      </c>
    </row>
    <row r="19">
      <c r="A19" s="8"/>
      <c r="B19" s="7" t="s">
        <v>18</v>
      </c>
      <c r="C19" s="7">
        <v>10.0</v>
      </c>
      <c r="D19" s="15">
        <f t="shared" si="9"/>
        <v>0.05</v>
      </c>
      <c r="E19" s="7">
        <v>0.965</v>
      </c>
      <c r="F19" s="19">
        <f>Divide(0.716*C$10*C$11*E19,E22)</f>
        <v>0.0006685608246</v>
      </c>
      <c r="G19" s="18">
        <f>2*C14/(D19*F19)^2</f>
        <v>218894371387</v>
      </c>
      <c r="J19" s="21" t="s">
        <v>18</v>
      </c>
      <c r="K19" s="22">
        <f t="shared" si="10"/>
        <v>10</v>
      </c>
      <c r="L19" s="23">
        <f t="shared" si="8"/>
        <v>0.05</v>
      </c>
      <c r="M19" s="25">
        <v>1.752</v>
      </c>
      <c r="N19" s="25">
        <v>326.1</v>
      </c>
      <c r="O19" s="30">
        <f t="shared" si="11"/>
        <v>0.001213801622</v>
      </c>
      <c r="P19" s="31">
        <f t="shared" si="12"/>
        <v>177070151607</v>
      </c>
    </row>
    <row r="20">
      <c r="A20" s="8"/>
      <c r="B20" s="7"/>
      <c r="D20" s="15"/>
      <c r="E20" s="7"/>
      <c r="G20" s="9"/>
      <c r="J20" s="7"/>
      <c r="L20" s="15"/>
      <c r="M20" s="7"/>
      <c r="N20" s="7"/>
    </row>
    <row r="21">
      <c r="A21" s="27" t="s">
        <v>19</v>
      </c>
      <c r="B21" s="7" t="s">
        <v>20</v>
      </c>
      <c r="C21" s="19">
        <f>PI()*4*10^(-7)</f>
        <v>0.000001256637061</v>
      </c>
      <c r="D21" s="15"/>
      <c r="E21" s="7"/>
      <c r="G21" s="9"/>
      <c r="J21" s="7"/>
      <c r="L21" s="15"/>
      <c r="M21" s="7"/>
      <c r="N21" s="7"/>
    </row>
    <row r="22">
      <c r="A22" s="28"/>
      <c r="B22" s="25" t="s">
        <v>21</v>
      </c>
      <c r="C22" s="25">
        <v>154.0</v>
      </c>
      <c r="D22" s="29" t="s">
        <v>22</v>
      </c>
      <c r="E22" s="25">
        <v>0.2</v>
      </c>
      <c r="F22" s="22"/>
      <c r="G22" s="26"/>
      <c r="J22" s="7"/>
      <c r="L22" s="15"/>
      <c r="M22" s="7"/>
      <c r="N22" s="7"/>
    </row>
    <row r="24">
      <c r="A24" s="11" t="s">
        <v>0</v>
      </c>
      <c r="B24" s="10"/>
      <c r="C24" s="10"/>
      <c r="D24" s="5"/>
      <c r="E24" s="6"/>
    </row>
    <row r="25">
      <c r="A25" s="1" t="s">
        <v>25</v>
      </c>
      <c r="B25" s="7">
        <v>326.3</v>
      </c>
      <c r="C25" s="7" t="s">
        <v>26</v>
      </c>
      <c r="E25" s="9"/>
    </row>
    <row r="26">
      <c r="A26" s="1" t="s">
        <v>4</v>
      </c>
      <c r="B26" s="7">
        <v>1.703</v>
      </c>
      <c r="C26" s="7" t="s">
        <v>30</v>
      </c>
      <c r="D26" s="1"/>
      <c r="E26" s="13"/>
    </row>
    <row r="27">
      <c r="A27" s="14" t="s">
        <v>31</v>
      </c>
      <c r="B27" s="15">
        <f>D19</f>
        <v>0.05</v>
      </c>
      <c r="C27" s="7" t="s">
        <v>6</v>
      </c>
      <c r="D27" s="15"/>
      <c r="E27" s="16"/>
    </row>
    <row r="28">
      <c r="A28" s="8"/>
      <c r="D28" s="15"/>
      <c r="E28" s="16"/>
    </row>
    <row r="29">
      <c r="A29" s="8"/>
      <c r="D29" s="15"/>
      <c r="E29" s="16"/>
    </row>
    <row r="30">
      <c r="A30" s="28"/>
      <c r="B30" s="25"/>
      <c r="C30" s="22"/>
      <c r="D30" s="23"/>
      <c r="E30" s="24"/>
    </row>
    <row r="32">
      <c r="A32" s="11" t="s">
        <v>0</v>
      </c>
      <c r="B32" s="10"/>
      <c r="C32" s="10"/>
      <c r="D32" s="5"/>
      <c r="E32" s="6"/>
    </row>
    <row r="33">
      <c r="A33" s="1" t="s">
        <v>32</v>
      </c>
      <c r="B33" s="7">
        <v>122.3</v>
      </c>
      <c r="C33" s="7" t="s">
        <v>26</v>
      </c>
      <c r="E33" s="9"/>
    </row>
    <row r="34">
      <c r="A34" s="1" t="s">
        <v>33</v>
      </c>
      <c r="B34" s="7">
        <v>2.067</v>
      </c>
      <c r="C34" s="7" t="s">
        <v>30</v>
      </c>
      <c r="D34" s="1"/>
      <c r="E34" s="13"/>
    </row>
    <row r="35">
      <c r="A35" s="14" t="s">
        <v>31</v>
      </c>
      <c r="B35" s="15">
        <f>D19</f>
        <v>0.05</v>
      </c>
      <c r="C35" s="7" t="s">
        <v>6</v>
      </c>
      <c r="D35" s="15"/>
      <c r="E35" s="16"/>
    </row>
    <row r="36">
      <c r="A36" s="8"/>
      <c r="D36" s="15"/>
      <c r="E36" s="16"/>
    </row>
    <row r="37">
      <c r="A37" s="8"/>
      <c r="D37" s="15"/>
      <c r="E37" s="16"/>
    </row>
    <row r="38">
      <c r="A38" s="28"/>
      <c r="B38" s="25"/>
      <c r="C38" s="22"/>
      <c r="D38" s="23"/>
      <c r="E38" s="24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>
      <c r="A41" s="1"/>
    </row>
    <row r="42">
      <c r="A42" s="7"/>
      <c r="E42" s="1"/>
    </row>
    <row r="43">
      <c r="B43" s="2" t="s">
        <v>2</v>
      </c>
      <c r="C43" s="3"/>
      <c r="D43" s="3"/>
      <c r="E43" s="4" t="s">
        <v>0</v>
      </c>
      <c r="F43" s="3"/>
    </row>
    <row r="44">
      <c r="A44" s="7"/>
      <c r="B44" s="8"/>
      <c r="C44" s="1" t="s">
        <v>4</v>
      </c>
      <c r="D44" s="7">
        <v>1.732</v>
      </c>
      <c r="G44" s="1"/>
    </row>
    <row r="45">
      <c r="A45" s="7"/>
      <c r="B45" s="8"/>
      <c r="C45" s="2" t="s">
        <v>5</v>
      </c>
      <c r="D45" s="10" t="s">
        <v>6</v>
      </c>
      <c r="E45" s="11" t="s">
        <v>7</v>
      </c>
      <c r="F45" s="11" t="s">
        <v>34</v>
      </c>
      <c r="G45" s="12" t="s">
        <v>8</v>
      </c>
    </row>
    <row r="46">
      <c r="A46" s="7"/>
      <c r="B46" s="8"/>
      <c r="C46" s="14" t="s">
        <v>14</v>
      </c>
      <c r="D46" s="7">
        <v>4.0</v>
      </c>
      <c r="E46" s="15">
        <f t="shared" ref="E46:E49" si="13">D46/(2*100)</f>
        <v>0.02</v>
      </c>
      <c r="G46" s="16"/>
    </row>
    <row r="47">
      <c r="A47" s="7"/>
      <c r="B47" s="8"/>
      <c r="C47" s="14" t="s">
        <v>16</v>
      </c>
      <c r="D47" s="19">
        <f t="shared" ref="D47:D49" si="14">D46+2</f>
        <v>6</v>
      </c>
      <c r="E47" s="15">
        <f t="shared" si="13"/>
        <v>0.03</v>
      </c>
      <c r="F47" s="19">
        <f t="shared" ref="F47:F49" si="15">E47*E47</f>
        <v>0.0009</v>
      </c>
      <c r="G47" s="16">
        <v>126.8</v>
      </c>
    </row>
    <row r="48">
      <c r="B48" s="8"/>
      <c r="C48" s="14" t="s">
        <v>17</v>
      </c>
      <c r="D48" s="19">
        <f t="shared" si="14"/>
        <v>8</v>
      </c>
      <c r="E48" s="15">
        <f t="shared" si="13"/>
        <v>0.04</v>
      </c>
      <c r="F48" s="19">
        <f t="shared" si="15"/>
        <v>0.0016</v>
      </c>
      <c r="G48" s="16">
        <v>212.5</v>
      </c>
    </row>
    <row r="49">
      <c r="A49" s="1"/>
      <c r="B49" s="8"/>
      <c r="C49" s="21" t="s">
        <v>18</v>
      </c>
      <c r="D49" s="22">
        <f t="shared" si="14"/>
        <v>10</v>
      </c>
      <c r="E49" s="23">
        <f t="shared" si="13"/>
        <v>0.05</v>
      </c>
      <c r="F49" s="19">
        <f t="shared" si="15"/>
        <v>0.0025</v>
      </c>
      <c r="G49" s="24">
        <v>325.7</v>
      </c>
    </row>
    <row r="50">
      <c r="B50" s="7"/>
      <c r="C50" s="7"/>
      <c r="D50" s="34"/>
      <c r="E50" s="7"/>
    </row>
    <row r="54">
      <c r="A54" s="7"/>
      <c r="B54" s="7"/>
      <c r="C54" s="7"/>
      <c r="D54" s="7"/>
      <c r="E54" s="1"/>
    </row>
    <row r="56">
      <c r="C56" s="1"/>
      <c r="D56" s="1"/>
      <c r="E56" s="1"/>
    </row>
    <row r="57">
      <c r="C57" s="15"/>
    </row>
    <row r="58">
      <c r="C58" s="15"/>
    </row>
    <row r="59">
      <c r="C59" s="15"/>
    </row>
    <row r="60">
      <c r="C60" s="15"/>
    </row>
    <row r="61">
      <c r="A61" s="1"/>
      <c r="D61" s="15"/>
    </row>
    <row r="62">
      <c r="B62" s="7"/>
      <c r="C62" s="7"/>
      <c r="D62" s="34"/>
      <c r="E62" s="7"/>
    </row>
  </sheetData>
  <mergeCells count="12">
    <mergeCell ref="A1:B1"/>
    <mergeCell ref="A41:B41"/>
    <mergeCell ref="A42:D42"/>
    <mergeCell ref="B43:D43"/>
    <mergeCell ref="E43:F43"/>
    <mergeCell ref="J1:K1"/>
    <mergeCell ref="A2:C2"/>
    <mergeCell ref="D2:E2"/>
    <mergeCell ref="J2:M2"/>
    <mergeCell ref="A13:C13"/>
    <mergeCell ref="D13:E13"/>
    <mergeCell ref="J13:L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</row>
    <row r="2">
      <c r="A2" s="2" t="s">
        <v>2</v>
      </c>
      <c r="B2" s="3"/>
      <c r="C2" s="3"/>
      <c r="D2" s="3"/>
      <c r="E2" s="4" t="s">
        <v>36</v>
      </c>
      <c r="F2" s="5"/>
      <c r="G2" s="5"/>
      <c r="H2" s="6"/>
    </row>
    <row r="3">
      <c r="A3" s="8"/>
      <c r="H3" s="9"/>
      <c r="J3" s="35" t="s">
        <v>10</v>
      </c>
      <c r="K3" s="36"/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J4" s="7" t="s">
        <v>37</v>
      </c>
      <c r="K4" s="7" t="s">
        <v>38</v>
      </c>
    </row>
    <row r="5">
      <c r="B5" s="7" t="s">
        <v>14</v>
      </c>
      <c r="C5" s="7">
        <v>6.0</v>
      </c>
      <c r="D5" s="15">
        <f t="shared" ref="D5:D8" si="1">C5/200</f>
        <v>0.03</v>
      </c>
      <c r="F5" s="7"/>
      <c r="H5" s="9"/>
      <c r="J5" s="37">
        <f>SUM(H6:H20)/6</f>
        <v>188845452809</v>
      </c>
      <c r="K5" s="37">
        <f>_xlfn.STDEV.S(H6:H20)</f>
        <v>5944086218</v>
      </c>
    </row>
    <row r="6">
      <c r="B6" s="7" t="s">
        <v>16</v>
      </c>
      <c r="C6" s="7">
        <v>6.0</v>
      </c>
      <c r="D6" s="15">
        <f t="shared" si="1"/>
        <v>0.03</v>
      </c>
      <c r="E6" s="7">
        <v>1.73</v>
      </c>
      <c r="F6" s="7">
        <v>127.1</v>
      </c>
      <c r="G6" s="19">
        <f t="shared" ref="G6:G8" si="2">Divide(0.716*D$9*D$10*E6,F$10)</f>
        <v>0.00119855982</v>
      </c>
      <c r="H6" s="18">
        <f t="shared" ref="H6:H8" si="3">2*F6/(D6*G6)^2</f>
        <v>196613623681</v>
      </c>
    </row>
    <row r="7">
      <c r="B7" s="7" t="s">
        <v>17</v>
      </c>
      <c r="C7" s="19">
        <f t="shared" ref="C7:C8" si="4">C6+2</f>
        <v>8</v>
      </c>
      <c r="D7" s="15">
        <f t="shared" si="1"/>
        <v>0.04</v>
      </c>
      <c r="E7" s="7">
        <v>1.729</v>
      </c>
      <c r="F7" s="7">
        <v>212.1</v>
      </c>
      <c r="G7" s="19">
        <f t="shared" si="2"/>
        <v>0.001197867011</v>
      </c>
      <c r="H7" s="18">
        <f t="shared" si="3"/>
        <v>184770856499</v>
      </c>
    </row>
    <row r="8">
      <c r="B8" s="7" t="s">
        <v>18</v>
      </c>
      <c r="C8" s="19">
        <f t="shared" si="4"/>
        <v>10</v>
      </c>
      <c r="D8" s="19">
        <f t="shared" si="1"/>
        <v>0.05</v>
      </c>
      <c r="E8" s="7">
        <v>1.728</v>
      </c>
      <c r="F8" s="7">
        <v>325.8</v>
      </c>
      <c r="G8" s="19">
        <f t="shared" si="2"/>
        <v>0.001197174202</v>
      </c>
      <c r="H8" s="18">
        <f t="shared" si="3"/>
        <v>181855469588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H9" s="9"/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f>0.2</f>
        <v>0.2</v>
      </c>
      <c r="G10" s="22"/>
      <c r="H10" s="26"/>
    </row>
    <row r="14">
      <c r="A14" s="10" t="s">
        <v>39</v>
      </c>
      <c r="B14" s="10"/>
      <c r="C14" s="10"/>
      <c r="D14" s="10"/>
      <c r="E14" s="4" t="s">
        <v>36</v>
      </c>
      <c r="F14" s="5"/>
      <c r="G14" s="5"/>
      <c r="H14" s="6"/>
    </row>
    <row r="15">
      <c r="A15" s="8"/>
      <c r="H15" s="9"/>
    </row>
    <row r="16">
      <c r="B16" s="7" t="s">
        <v>5</v>
      </c>
      <c r="C16" s="7" t="s">
        <v>11</v>
      </c>
      <c r="D16" s="1" t="s">
        <v>27</v>
      </c>
      <c r="E16" s="1" t="s">
        <v>13</v>
      </c>
      <c r="F16" s="1" t="s">
        <v>8</v>
      </c>
      <c r="G16" s="1" t="s">
        <v>9</v>
      </c>
      <c r="H16" s="13" t="s">
        <v>10</v>
      </c>
    </row>
    <row r="17">
      <c r="B17" s="7" t="s">
        <v>14</v>
      </c>
      <c r="C17" s="19">
        <f>4</f>
        <v>4</v>
      </c>
      <c r="D17" s="15">
        <f>C17/2</f>
        <v>2</v>
      </c>
      <c r="F17" s="7"/>
      <c r="H17" s="9"/>
    </row>
    <row r="18">
      <c r="B18" s="7" t="s">
        <v>16</v>
      </c>
      <c r="C18" s="19">
        <f>6</f>
        <v>6</v>
      </c>
      <c r="D18" s="15">
        <f t="shared" ref="D18:D20" si="5">C18/200</f>
        <v>0.03</v>
      </c>
      <c r="E18" s="7">
        <v>2.048</v>
      </c>
      <c r="F18" s="7">
        <v>167.0</v>
      </c>
      <c r="G18" s="19">
        <f t="shared" ref="G18:G20" si="6">Divide(0.716*D$21*D$22*E18,F$22)</f>
        <v>0.001418873128</v>
      </c>
      <c r="H18" s="18">
        <f t="shared" ref="H18:H20" si="7">2*F18/(D18*G18)^2</f>
        <v>184338831302</v>
      </c>
    </row>
    <row r="19">
      <c r="B19" s="7" t="s">
        <v>17</v>
      </c>
      <c r="C19" s="19">
        <f t="shared" ref="C19:C20" si="8">C18+2</f>
        <v>8</v>
      </c>
      <c r="D19" s="15">
        <f t="shared" si="5"/>
        <v>0.04</v>
      </c>
      <c r="E19" s="7">
        <v>1.503</v>
      </c>
      <c r="F19" s="7">
        <v>167.0</v>
      </c>
      <c r="G19" s="19">
        <f t="shared" si="6"/>
        <v>0.001041292145</v>
      </c>
      <c r="H19" s="18">
        <f t="shared" si="7"/>
        <v>192522414623</v>
      </c>
    </row>
    <row r="20">
      <c r="B20" s="7" t="s">
        <v>18</v>
      </c>
      <c r="C20" s="19">
        <f t="shared" si="8"/>
        <v>10</v>
      </c>
      <c r="D20" s="15">
        <f t="shared" si="5"/>
        <v>0.05</v>
      </c>
      <c r="E20" s="7">
        <v>1.201</v>
      </c>
      <c r="F20" s="7">
        <v>167.0</v>
      </c>
      <c r="G20" s="19">
        <f t="shared" si="6"/>
        <v>0.0008320637828</v>
      </c>
      <c r="H20" s="18">
        <f t="shared" si="7"/>
        <v>192971521161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H21" s="9"/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v>0.2</v>
      </c>
      <c r="G22" s="22"/>
      <c r="H22" s="26"/>
    </row>
    <row r="26">
      <c r="E26" s="7">
        <v>1.201</v>
      </c>
    </row>
    <row r="27">
      <c r="E27" s="7">
        <v>1.503</v>
      </c>
    </row>
    <row r="28">
      <c r="E28" s="7">
        <v>2.048</v>
      </c>
    </row>
  </sheetData>
  <mergeCells count="2">
    <mergeCell ref="A1:B1"/>
    <mergeCell ref="A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13"/>
  </cols>
  <sheetData>
    <row r="1">
      <c r="A1" s="1" t="s">
        <v>35</v>
      </c>
      <c r="M1" s="7" t="s">
        <v>40</v>
      </c>
    </row>
    <row r="2">
      <c r="A2" s="2" t="s">
        <v>2</v>
      </c>
      <c r="B2" s="3"/>
      <c r="C2" s="3"/>
      <c r="D2" s="3"/>
      <c r="E2" s="4" t="s">
        <v>36</v>
      </c>
      <c r="F2" s="5"/>
      <c r="G2" s="5"/>
      <c r="H2" s="6"/>
    </row>
    <row r="3">
      <c r="A3" s="8"/>
      <c r="H3" s="9"/>
      <c r="J3" s="7" t="s">
        <v>41</v>
      </c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J4" s="1" t="s">
        <v>42</v>
      </c>
      <c r="K4" s="1" t="s">
        <v>43</v>
      </c>
      <c r="L4" s="7" t="s">
        <v>44</v>
      </c>
      <c r="M4" s="7" t="s">
        <v>45</v>
      </c>
    </row>
    <row r="5">
      <c r="B5" s="7" t="s">
        <v>14</v>
      </c>
      <c r="C5" s="7">
        <v>0.0</v>
      </c>
      <c r="D5" s="15">
        <f t="shared" ref="D5:D8" si="1">C5/200</f>
        <v>0</v>
      </c>
      <c r="F5" s="7"/>
      <c r="H5" s="9"/>
      <c r="L5" s="38"/>
      <c r="M5" s="37">
        <f>(L5*2/H9)</f>
        <v>0</v>
      </c>
    </row>
    <row r="6">
      <c r="B6" s="7" t="s">
        <v>16</v>
      </c>
      <c r="C6" s="7">
        <v>6.0</v>
      </c>
      <c r="D6" s="15">
        <f t="shared" si="1"/>
        <v>0.03</v>
      </c>
      <c r="E6" s="7">
        <v>1.712</v>
      </c>
      <c r="F6" s="7">
        <v>124.7</v>
      </c>
      <c r="G6" s="7">
        <f t="shared" ref="G6:G8" si="2">0.716*D$9*D$10*(1/F$10)*E6</f>
        <v>0.001186089256</v>
      </c>
      <c r="H6" s="18">
        <f t="shared" ref="H6:H8" si="3">2*F6/(D6*G6)^2</f>
        <v>196978667845</v>
      </c>
      <c r="J6" s="19">
        <f t="shared" ref="J6:J8" si="4">D6*D6</f>
        <v>0.0009</v>
      </c>
      <c r="K6" s="19">
        <f t="shared" ref="K6:K8" si="5">F6*2/(G6*G6)</f>
        <v>177280801.1</v>
      </c>
      <c r="M6" s="37">
        <f>M5</f>
        <v>0</v>
      </c>
    </row>
    <row r="7">
      <c r="B7" s="7" t="s">
        <v>17</v>
      </c>
      <c r="C7" s="7">
        <v>8.0</v>
      </c>
      <c r="D7" s="15">
        <f t="shared" si="1"/>
        <v>0.04</v>
      </c>
      <c r="E7" s="7">
        <v>1.717</v>
      </c>
      <c r="F7" s="7">
        <v>210.5</v>
      </c>
      <c r="G7" s="7">
        <f t="shared" si="2"/>
        <v>0.001189553301</v>
      </c>
      <c r="H7" s="18">
        <f t="shared" si="3"/>
        <v>185949193833</v>
      </c>
      <c r="J7" s="19">
        <f t="shared" si="4"/>
        <v>0.0016</v>
      </c>
      <c r="K7" s="19">
        <f t="shared" si="5"/>
        <v>297518710.1</v>
      </c>
    </row>
    <row r="8">
      <c r="B8" s="7" t="s">
        <v>18</v>
      </c>
      <c r="C8" s="7">
        <v>10.0</v>
      </c>
      <c r="D8" s="19">
        <f t="shared" si="1"/>
        <v>0.05</v>
      </c>
      <c r="E8" s="7">
        <v>1.72</v>
      </c>
      <c r="F8" s="7">
        <v>326.8</v>
      </c>
      <c r="G8" s="7">
        <f t="shared" si="2"/>
        <v>0.001191631729</v>
      </c>
      <c r="H8" s="18">
        <f t="shared" si="3"/>
        <v>184114468277</v>
      </c>
      <c r="J8" s="19">
        <f t="shared" si="4"/>
        <v>0.0025</v>
      </c>
      <c r="K8" s="19">
        <f t="shared" si="5"/>
        <v>460286170.7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G9" s="19">
        <f>AVERAGE(G6:G8)</f>
        <v>0.001189091429</v>
      </c>
      <c r="H9" s="9">
        <f>G9*G9</f>
        <v>0.000001413938426</v>
      </c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v>0.2</v>
      </c>
      <c r="G10" s="22"/>
      <c r="H10" s="26"/>
    </row>
    <row r="11">
      <c r="G11" s="7" t="s">
        <v>10</v>
      </c>
      <c r="J11" s="7" t="s">
        <v>46</v>
      </c>
    </row>
    <row r="12">
      <c r="G12" s="7" t="s">
        <v>37</v>
      </c>
      <c r="H12" s="7" t="s">
        <v>38</v>
      </c>
      <c r="J12" s="1" t="s">
        <v>47</v>
      </c>
      <c r="K12" s="1" t="s">
        <v>33</v>
      </c>
      <c r="L12" s="1" t="s">
        <v>44</v>
      </c>
    </row>
    <row r="13">
      <c r="G13" s="37">
        <v>2.047773102082192E11</v>
      </c>
      <c r="H13" s="37">
        <v>6.390844710415556E9</v>
      </c>
      <c r="J13" s="19">
        <f t="shared" ref="J13:J15" si="6">1/D6</f>
        <v>33.33333333</v>
      </c>
      <c r="K13" s="19">
        <f t="shared" ref="K13:K15" si="7">E18</f>
        <v>2.081</v>
      </c>
      <c r="L13" s="39">
        <v>130127.59644</v>
      </c>
      <c r="M13" s="37">
        <f>L13*2*F19/L15</f>
        <v>326629479326</v>
      </c>
    </row>
    <row r="14">
      <c r="A14" s="10" t="s">
        <v>39</v>
      </c>
      <c r="B14" s="10"/>
      <c r="C14" s="10"/>
      <c r="D14" s="10"/>
      <c r="E14" s="4" t="s">
        <v>36</v>
      </c>
      <c r="F14" s="5"/>
      <c r="G14" s="5"/>
      <c r="H14" s="6"/>
      <c r="J14" s="19">
        <f t="shared" si="6"/>
        <v>25</v>
      </c>
      <c r="K14" s="19">
        <f t="shared" si="7"/>
        <v>1.54</v>
      </c>
      <c r="L14" s="7" t="s">
        <v>48</v>
      </c>
    </row>
    <row r="15">
      <c r="A15" s="8"/>
      <c r="H15" s="9"/>
      <c r="J15" s="19">
        <f t="shared" si="6"/>
        <v>20</v>
      </c>
      <c r="K15" s="19">
        <f t="shared" si="7"/>
        <v>1.211</v>
      </c>
      <c r="L15" s="19">
        <f>0.716*D9*D10</f>
        <v>0.0001385618289</v>
      </c>
    </row>
    <row r="16">
      <c r="B16" s="7" t="s">
        <v>5</v>
      </c>
      <c r="C16" s="7" t="s">
        <v>11</v>
      </c>
      <c r="D16" s="1" t="s">
        <v>27</v>
      </c>
      <c r="E16" s="1" t="s">
        <v>13</v>
      </c>
      <c r="F16" s="1" t="s">
        <v>8</v>
      </c>
      <c r="G16" s="1" t="s">
        <v>9</v>
      </c>
      <c r="H16" s="13" t="s">
        <v>10</v>
      </c>
      <c r="J16" s="7">
        <v>0.0</v>
      </c>
      <c r="K16" s="7">
        <v>0.0</v>
      </c>
    </row>
    <row r="17">
      <c r="B17" s="7" t="s">
        <v>14</v>
      </c>
      <c r="D17" s="15">
        <f>C17/2</f>
        <v>0</v>
      </c>
      <c r="F17" s="7"/>
      <c r="H17" s="9"/>
    </row>
    <row r="18">
      <c r="B18" s="7" t="s">
        <v>16</v>
      </c>
      <c r="C18" s="7">
        <v>7.5</v>
      </c>
      <c r="D18" s="15">
        <f t="shared" ref="D18:D20" si="8">C18/200</f>
        <v>0.0375</v>
      </c>
      <c r="E18" s="7">
        <v>2.081</v>
      </c>
      <c r="F18" s="7">
        <v>173.8</v>
      </c>
      <c r="G18" s="19">
        <f t="shared" ref="G18:G20" si="9">Divide(0.716*D$21*D$22*E18,F$22)</f>
        <v>0.001389624897</v>
      </c>
      <c r="H18" s="18">
        <f t="shared" ref="H18:H20" si="10">2*F18/(D18*G18)^2</f>
        <v>128003563350</v>
      </c>
      <c r="J18" s="7" t="s">
        <v>49</v>
      </c>
      <c r="K18" s="7" t="s">
        <v>50</v>
      </c>
    </row>
    <row r="19">
      <c r="B19" s="7" t="s">
        <v>17</v>
      </c>
      <c r="C19" s="7">
        <v>10.0</v>
      </c>
      <c r="D19" s="15">
        <f t="shared" si="8"/>
        <v>0.05</v>
      </c>
      <c r="E19" s="7">
        <v>1.54</v>
      </c>
      <c r="F19" s="7">
        <v>173.9</v>
      </c>
      <c r="G19" s="19">
        <f t="shared" si="9"/>
        <v>0.001028362489</v>
      </c>
      <c r="H19" s="18">
        <f t="shared" si="10"/>
        <v>131551897006</v>
      </c>
      <c r="J19" s="19">
        <f t="shared" ref="J19:J21" si="11">C18</f>
        <v>7.5</v>
      </c>
      <c r="K19" s="19">
        <f t="shared" ref="K19:K21" si="12">1/E18</f>
        <v>0.4805382028</v>
      </c>
    </row>
    <row r="20">
      <c r="B20" s="7" t="s">
        <v>18</v>
      </c>
      <c r="C20" s="7">
        <v>12.5</v>
      </c>
      <c r="D20" s="15">
        <f t="shared" si="8"/>
        <v>0.0625</v>
      </c>
      <c r="E20" s="7">
        <v>1.211</v>
      </c>
      <c r="F20" s="7">
        <v>173.9</v>
      </c>
      <c r="G20" s="19">
        <f t="shared" si="9"/>
        <v>0.0008086668667</v>
      </c>
      <c r="H20" s="18">
        <f t="shared" si="10"/>
        <v>136153949736</v>
      </c>
      <c r="J20" s="19">
        <f t="shared" si="11"/>
        <v>10</v>
      </c>
      <c r="K20" s="19">
        <f t="shared" si="12"/>
        <v>0.6493506494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G21" s="19">
        <f>AVERAGE(G18:G20)</f>
        <v>0.001075551418</v>
      </c>
      <c r="H21" s="9">
        <f>G21*G21</f>
        <v>0.000001156810852</v>
      </c>
      <c r="J21" s="19">
        <f t="shared" si="11"/>
        <v>12.5</v>
      </c>
      <c r="K21" s="19">
        <f t="shared" si="12"/>
        <v>0.8257638315</v>
      </c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v>0.2075</v>
      </c>
      <c r="H22" s="26"/>
    </row>
  </sheetData>
  <mergeCells count="4">
    <mergeCell ref="A1:B1"/>
    <mergeCell ref="A2:D2"/>
    <mergeCell ref="J3:K3"/>
    <mergeCell ref="J11:K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63"/>
  </cols>
  <sheetData>
    <row r="1">
      <c r="A1" s="1" t="s">
        <v>0</v>
      </c>
    </row>
    <row r="2">
      <c r="A2" s="2" t="s">
        <v>2</v>
      </c>
      <c r="B2" s="3"/>
      <c r="C2" s="3"/>
      <c r="D2" s="3"/>
      <c r="E2" s="4" t="s">
        <v>51</v>
      </c>
      <c r="F2" s="5"/>
      <c r="G2" s="5"/>
      <c r="H2" s="6"/>
      <c r="J2" s="35" t="s">
        <v>10</v>
      </c>
      <c r="K2" s="36"/>
    </row>
    <row r="3">
      <c r="A3" s="8"/>
      <c r="H3" s="9"/>
      <c r="J3" s="7" t="s">
        <v>37</v>
      </c>
      <c r="K3" s="7" t="s">
        <v>38</v>
      </c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J4" s="37">
        <f>SUM(H6:H20)/6</f>
        <v>209404037113</v>
      </c>
      <c r="K4" s="37">
        <f>_xlfn.STDEV.S(H6:H20)</f>
        <v>11826360769</v>
      </c>
    </row>
    <row r="5">
      <c r="B5" s="7" t="s">
        <v>14</v>
      </c>
      <c r="D5" s="15"/>
      <c r="F5" s="7"/>
      <c r="H5" s="9"/>
      <c r="J5" s="7" t="s">
        <v>45</v>
      </c>
      <c r="K5" s="37">
        <f>1.758825001076*10^11</f>
        <v>175882500108</v>
      </c>
    </row>
    <row r="6">
      <c r="B6" s="7" t="s">
        <v>16</v>
      </c>
      <c r="C6" s="7">
        <v>6.0</v>
      </c>
      <c r="D6" s="15">
        <f t="shared" ref="D6:D8" si="1">C6/200</f>
        <v>0.03</v>
      </c>
      <c r="E6" s="7">
        <v>1.74</v>
      </c>
      <c r="F6" s="7">
        <v>131.8</v>
      </c>
      <c r="G6" s="19">
        <f t="shared" ref="G6:G8" si="2">Divide(0.716*D$9*D$10*E6,F$10)</f>
        <v>0.00116191606</v>
      </c>
      <c r="H6" s="18">
        <f t="shared" ref="H6:H8" si="3">2*F6/(D6*G6)^2</f>
        <v>216946869477</v>
      </c>
    </row>
    <row r="7">
      <c r="B7" s="7" t="s">
        <v>17</v>
      </c>
      <c r="C7" s="7">
        <v>8.0</v>
      </c>
      <c r="D7" s="15">
        <f t="shared" si="1"/>
        <v>0.04</v>
      </c>
      <c r="E7" s="7">
        <v>1.739</v>
      </c>
      <c r="F7" s="7">
        <v>212.7</v>
      </c>
      <c r="G7" s="19">
        <f t="shared" si="2"/>
        <v>0.001161248292</v>
      </c>
      <c r="H7" s="18">
        <f t="shared" si="3"/>
        <v>197163866650</v>
      </c>
      <c r="I7" s="1" t="s">
        <v>52</v>
      </c>
      <c r="J7" s="7" t="s">
        <v>53</v>
      </c>
      <c r="K7" s="7" t="s">
        <v>54</v>
      </c>
      <c r="L7" s="7" t="s">
        <v>55</v>
      </c>
    </row>
    <row r="8">
      <c r="B8" s="7" t="s">
        <v>18</v>
      </c>
      <c r="C8" s="7">
        <v>10.0</v>
      </c>
      <c r="D8" s="19">
        <f t="shared" si="1"/>
        <v>0.05</v>
      </c>
      <c r="E8" s="7">
        <v>1.739</v>
      </c>
      <c r="F8" s="7">
        <v>326.2</v>
      </c>
      <c r="G8" s="19">
        <f t="shared" si="2"/>
        <v>0.001161248292</v>
      </c>
      <c r="H8" s="18">
        <f t="shared" si="3"/>
        <v>193519069642</v>
      </c>
      <c r="I8" s="7" t="s">
        <v>56</v>
      </c>
      <c r="J8" s="15">
        <f t="shared" ref="J8:J10" si="4">D6</f>
        <v>0.03</v>
      </c>
      <c r="K8" s="37">
        <f t="shared" ref="K8:K10" si="5">divide(2*F6,D6^2*K$5)</f>
        <v>0.000001665253159</v>
      </c>
      <c r="L8" s="37">
        <v>1.6425107029531348E-6</v>
      </c>
      <c r="M8" s="37">
        <f t="shared" ref="M8:M10" si="6">K8-L8</f>
        <v>0.00000002274245589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H9" s="9"/>
      <c r="J9" s="15">
        <f t="shared" si="4"/>
        <v>0.04</v>
      </c>
      <c r="K9" s="37">
        <f t="shared" si="5"/>
        <v>0.000001511662615</v>
      </c>
      <c r="L9" s="37">
        <v>1.5251659479248482E-6</v>
      </c>
      <c r="M9" s="37">
        <f t="shared" si="6"/>
        <v>-0.00000001350333318</v>
      </c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f>0.2075</f>
        <v>0.2075</v>
      </c>
      <c r="G10" s="25">
        <v>1.0E-4</v>
      </c>
      <c r="H10" s="26"/>
      <c r="J10" s="19">
        <f t="shared" si="4"/>
        <v>0.05</v>
      </c>
      <c r="K10" s="37">
        <f t="shared" si="5"/>
        <v>0.000001483717822</v>
      </c>
      <c r="L10" s="37">
        <v>1.4823532747174887E-6</v>
      </c>
      <c r="M10" s="37">
        <f t="shared" si="6"/>
        <v>0.000000001364547353</v>
      </c>
    </row>
    <row r="11">
      <c r="K11" s="37">
        <f t="shared" ref="K11:L11" si="7">AVERAGE(K8:K10)</f>
        <v>0.000001553544532</v>
      </c>
      <c r="L11" s="37">
        <f t="shared" si="7"/>
        <v>0.000001550009975</v>
      </c>
    </row>
    <row r="13">
      <c r="L13" s="37">
        <f>(K11+L11)/2</f>
        <v>0.000001551777254</v>
      </c>
      <c r="M13" s="37">
        <f>(K11-L11)/2</f>
        <v>0.000000001767278343</v>
      </c>
    </row>
    <row r="14">
      <c r="A14" s="10" t="s">
        <v>39</v>
      </c>
      <c r="B14" s="10"/>
      <c r="C14" s="10"/>
      <c r="D14" s="10"/>
      <c r="E14" s="4" t="s">
        <v>57</v>
      </c>
      <c r="F14" s="5"/>
      <c r="G14" s="5"/>
      <c r="H14" s="6"/>
    </row>
    <row r="15">
      <c r="A15" s="8"/>
      <c r="H15" s="9"/>
    </row>
    <row r="16">
      <c r="B16" s="7" t="s">
        <v>5</v>
      </c>
      <c r="C16" s="7" t="s">
        <v>11</v>
      </c>
      <c r="D16" s="1" t="s">
        <v>58</v>
      </c>
      <c r="E16" s="1" t="s">
        <v>13</v>
      </c>
      <c r="F16" s="1" t="s">
        <v>8</v>
      </c>
      <c r="G16" s="1" t="s">
        <v>9</v>
      </c>
      <c r="H16" s="13" t="s">
        <v>10</v>
      </c>
    </row>
    <row r="17">
      <c r="B17" s="7" t="s">
        <v>14</v>
      </c>
      <c r="D17" s="15"/>
      <c r="F17" s="7"/>
      <c r="H17" s="9"/>
    </row>
    <row r="18">
      <c r="B18" s="7" t="s">
        <v>16</v>
      </c>
      <c r="C18" s="7">
        <v>6.0</v>
      </c>
      <c r="D18" s="15">
        <f t="shared" ref="D18:D20" si="8">C18/200</f>
        <v>0.03</v>
      </c>
      <c r="E18" s="7">
        <v>1.739</v>
      </c>
      <c r="F18" s="7">
        <v>131.5</v>
      </c>
      <c r="G18" s="19">
        <f t="shared" ref="G18:G20" si="9">Divide(0.716*D$21*D$22*E18,F$22)</f>
        <v>0.001161248292</v>
      </c>
      <c r="H18" s="18">
        <f t="shared" ref="H18:H20" si="10">2*F18/(D18*G18)^2</f>
        <v>216702071479</v>
      </c>
    </row>
    <row r="19">
      <c r="B19" s="7" t="s">
        <v>17</v>
      </c>
      <c r="C19" s="7">
        <v>8.0</v>
      </c>
      <c r="D19" s="15">
        <f t="shared" si="8"/>
        <v>0.04</v>
      </c>
      <c r="E19" s="7">
        <v>1.285</v>
      </c>
      <c r="F19" s="7">
        <v>131.4</v>
      </c>
      <c r="G19" s="19">
        <f t="shared" si="9"/>
        <v>0.0008580816877</v>
      </c>
      <c r="H19" s="18">
        <f t="shared" si="10"/>
        <v>223073566411</v>
      </c>
      <c r="I19" s="7" t="s">
        <v>52</v>
      </c>
      <c r="J19" s="1" t="s">
        <v>53</v>
      </c>
      <c r="K19" s="7" t="s">
        <v>59</v>
      </c>
      <c r="L19" s="7" t="s">
        <v>54</v>
      </c>
      <c r="M19" s="7" t="s">
        <v>55</v>
      </c>
    </row>
    <row r="20">
      <c r="B20" s="7" t="s">
        <v>18</v>
      </c>
      <c r="C20" s="7">
        <v>10.0</v>
      </c>
      <c r="D20" s="15">
        <f t="shared" si="8"/>
        <v>0.05</v>
      </c>
      <c r="E20" s="7">
        <v>1.062</v>
      </c>
      <c r="F20" s="7">
        <v>131.4</v>
      </c>
      <c r="G20" s="19">
        <f t="shared" si="9"/>
        <v>0.000709169457</v>
      </c>
      <c r="H20" s="18">
        <f t="shared" si="10"/>
        <v>209018779021</v>
      </c>
      <c r="I20" s="7" t="s">
        <v>56</v>
      </c>
      <c r="J20" s="15">
        <f t="shared" ref="J20:J22" si="11">D18</f>
        <v>0.03</v>
      </c>
      <c r="K20" s="37">
        <f t="shared" ref="K20:K22" si="12">divide(2*F18,D18^2*K$5)</f>
        <v>0.00000166146275</v>
      </c>
      <c r="L20" s="37">
        <v>2.226233737387249E-6</v>
      </c>
      <c r="M20" s="37">
        <v>1.6639896890686758E-6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G21" s="19">
        <f>AVERAGE(G18:G20)</f>
        <v>0.0009094998121</v>
      </c>
      <c r="H21" s="9"/>
      <c r="J21" s="15">
        <f t="shared" si="11"/>
        <v>0.04</v>
      </c>
      <c r="K21" s="37">
        <f t="shared" si="12"/>
        <v>0.0000009338620949</v>
      </c>
      <c r="L21" s="37">
        <v>1.2522564772803273E-6</v>
      </c>
      <c r="M21" s="37">
        <v>9.395477088334805E-7</v>
      </c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f>F10</f>
        <v>0.2075</v>
      </c>
      <c r="G22" s="22"/>
      <c r="H22" s="26"/>
      <c r="J22" s="15">
        <f t="shared" si="11"/>
        <v>0.05</v>
      </c>
      <c r="K22" s="37">
        <f t="shared" si="12"/>
        <v>0.0000005976717407</v>
      </c>
      <c r="L22" s="37">
        <v>8.014441454594094E-7</v>
      </c>
      <c r="M22" s="37">
        <v>6.013105336534274E-7</v>
      </c>
    </row>
    <row r="24">
      <c r="A24" s="1" t="s">
        <v>1</v>
      </c>
    </row>
    <row r="25">
      <c r="A25" s="2" t="s">
        <v>2</v>
      </c>
      <c r="B25" s="3"/>
      <c r="C25" s="3"/>
      <c r="D25" s="3"/>
      <c r="E25" s="4" t="s">
        <v>60</v>
      </c>
      <c r="F25" s="5"/>
      <c r="G25" s="5"/>
      <c r="H25" s="6"/>
      <c r="J25" s="35" t="s">
        <v>10</v>
      </c>
      <c r="K25" s="36"/>
    </row>
    <row r="26">
      <c r="A26" s="8"/>
      <c r="H26" s="9"/>
      <c r="J26" s="7" t="s">
        <v>37</v>
      </c>
      <c r="K26" s="7" t="s">
        <v>38</v>
      </c>
    </row>
    <row r="27">
      <c r="B27" s="7" t="s">
        <v>5</v>
      </c>
      <c r="C27" s="7" t="s">
        <v>11</v>
      </c>
      <c r="D27" s="1" t="s">
        <v>58</v>
      </c>
      <c r="E27" s="1" t="s">
        <v>13</v>
      </c>
      <c r="F27" s="1" t="s">
        <v>8</v>
      </c>
      <c r="G27" s="1" t="s">
        <v>9</v>
      </c>
      <c r="H27" s="13" t="s">
        <v>10</v>
      </c>
      <c r="J27" s="37">
        <f>SUM(H29:H43)/6</f>
        <v>208054856771</v>
      </c>
      <c r="K27" s="37">
        <f>_xlfn.STDEV.S(H29:H43)</f>
        <v>9274071480</v>
      </c>
    </row>
    <row r="28">
      <c r="B28" s="7" t="s">
        <v>14</v>
      </c>
      <c r="D28" s="15"/>
      <c r="F28" s="7"/>
      <c r="H28" s="9"/>
    </row>
    <row r="29">
      <c r="B29" s="7" t="s">
        <v>16</v>
      </c>
      <c r="C29" s="7">
        <v>6.0</v>
      </c>
      <c r="D29" s="15">
        <f t="shared" ref="D29:D31" si="13">C29/200</f>
        <v>0.03</v>
      </c>
      <c r="E29" s="7">
        <v>1.725</v>
      </c>
      <c r="F29" s="7">
        <v>130.0</v>
      </c>
      <c r="G29" s="19">
        <f t="shared" ref="G29:G31" si="14">Divide(0.716*D$9*D$10*E29,F$10)</f>
        <v>0.001151899542</v>
      </c>
      <c r="H29" s="18">
        <f t="shared" ref="H29:H31" si="15">2*F29/(D29*G29)^2</f>
        <v>217721655276</v>
      </c>
    </row>
    <row r="30">
      <c r="B30" s="7" t="s">
        <v>17</v>
      </c>
      <c r="C30" s="7">
        <v>8.0</v>
      </c>
      <c r="D30" s="15">
        <f t="shared" si="13"/>
        <v>0.04</v>
      </c>
      <c r="E30" s="7">
        <v>1.725</v>
      </c>
      <c r="F30" s="7">
        <v>214.6</v>
      </c>
      <c r="G30" s="19">
        <f t="shared" si="14"/>
        <v>0.001151899542</v>
      </c>
      <c r="H30" s="18">
        <f t="shared" si="15"/>
        <v>202167117789</v>
      </c>
      <c r="I30" s="7" t="s">
        <v>52</v>
      </c>
      <c r="J30" s="1" t="s">
        <v>53</v>
      </c>
      <c r="K30" s="7" t="s">
        <v>55</v>
      </c>
    </row>
    <row r="31">
      <c r="B31" s="7" t="s">
        <v>18</v>
      </c>
      <c r="C31" s="19">
        <f>C30+2</f>
        <v>10</v>
      </c>
      <c r="D31" s="19">
        <f t="shared" si="13"/>
        <v>0.05</v>
      </c>
      <c r="E31" s="7">
        <v>1.725</v>
      </c>
      <c r="F31" s="7">
        <v>325.9</v>
      </c>
      <c r="G31" s="19">
        <f t="shared" si="14"/>
        <v>0.001151899542</v>
      </c>
      <c r="H31" s="18">
        <f t="shared" si="15"/>
        <v>196492119105</v>
      </c>
      <c r="I31" s="7" t="s">
        <v>56</v>
      </c>
      <c r="J31" s="19">
        <v>1111.111111111111</v>
      </c>
      <c r="K31" s="37">
        <f t="shared" ref="K31:K33" si="16">divide(2*F29,(D29^2)*K$5)</f>
        <v>0.000001642510703</v>
      </c>
    </row>
    <row r="32">
      <c r="B32" s="1" t="s">
        <v>19</v>
      </c>
      <c r="C32" s="7" t="s">
        <v>20</v>
      </c>
      <c r="D32" s="19">
        <f>PI()*4*10^(-7)</f>
        <v>0.000001256637061</v>
      </c>
      <c r="E32" s="15"/>
      <c r="F32" s="7"/>
      <c r="G32" s="19">
        <f>AVERAGE(G29:G31)</f>
        <v>0.001151899542</v>
      </c>
      <c r="H32" s="9"/>
      <c r="J32" s="19">
        <v>625.0</v>
      </c>
      <c r="K32" s="37">
        <f t="shared" si="16"/>
        <v>0.000001525165948</v>
      </c>
    </row>
    <row r="33">
      <c r="A33" s="22"/>
      <c r="B33" s="22"/>
      <c r="C33" s="25" t="s">
        <v>21</v>
      </c>
      <c r="D33" s="25">
        <v>154.0</v>
      </c>
      <c r="E33" s="29" t="s">
        <v>22</v>
      </c>
      <c r="F33" s="25">
        <f>0.2075</f>
        <v>0.2075</v>
      </c>
      <c r="G33" s="25">
        <v>1.0E-4</v>
      </c>
      <c r="H33" s="26"/>
      <c r="J33" s="19">
        <v>399.99999999999994</v>
      </c>
      <c r="K33" s="37">
        <f t="shared" si="16"/>
        <v>0.000001482353275</v>
      </c>
    </row>
    <row r="37">
      <c r="A37" s="10" t="s">
        <v>39</v>
      </c>
      <c r="B37" s="10"/>
      <c r="C37" s="10"/>
      <c r="D37" s="10"/>
      <c r="E37" s="4" t="s">
        <v>61</v>
      </c>
      <c r="F37" s="5"/>
      <c r="G37" s="5"/>
      <c r="H37" s="6"/>
    </row>
    <row r="38">
      <c r="A38" s="8"/>
      <c r="H38" s="9"/>
    </row>
    <row r="39">
      <c r="B39" s="7" t="s">
        <v>5</v>
      </c>
      <c r="C39" s="7" t="s">
        <v>11</v>
      </c>
      <c r="D39" s="1" t="s">
        <v>27</v>
      </c>
      <c r="E39" s="1" t="s">
        <v>13</v>
      </c>
      <c r="F39" s="1" t="s">
        <v>8</v>
      </c>
      <c r="G39" s="1" t="s">
        <v>9</v>
      </c>
      <c r="H39" s="13" t="s">
        <v>10</v>
      </c>
    </row>
    <row r="40">
      <c r="B40" s="7" t="s">
        <v>14</v>
      </c>
      <c r="D40" s="15"/>
      <c r="F40" s="7"/>
      <c r="H40" s="9"/>
    </row>
    <row r="41">
      <c r="B41" s="7" t="s">
        <v>16</v>
      </c>
      <c r="C41" s="7">
        <v>6.0</v>
      </c>
      <c r="D41" s="15">
        <f t="shared" ref="D41:D43" si="17">C41/200</f>
        <v>0.03</v>
      </c>
      <c r="E41" s="7">
        <v>2.088</v>
      </c>
      <c r="F41" s="7">
        <v>176.2</v>
      </c>
      <c r="G41" s="19">
        <f t="shared" ref="G41:G43" si="18">Divide(0.716*D$21*D$22*E41,F$22)</f>
        <v>0.001394299271</v>
      </c>
      <c r="H41" s="18">
        <f t="shared" ref="H41:H43" si="19">2*F41/(D41*G41)^2</f>
        <v>201410166929</v>
      </c>
    </row>
    <row r="42">
      <c r="B42" s="7" t="s">
        <v>17</v>
      </c>
      <c r="C42" s="7">
        <v>8.0</v>
      </c>
      <c r="D42" s="15">
        <f t="shared" si="17"/>
        <v>0.04</v>
      </c>
      <c r="E42" s="7">
        <v>1.526</v>
      </c>
      <c r="F42" s="7">
        <v>176.2</v>
      </c>
      <c r="G42" s="19">
        <f t="shared" si="18"/>
        <v>0.00101901374</v>
      </c>
      <c r="H42" s="18">
        <f t="shared" si="19"/>
        <v>212107408385</v>
      </c>
      <c r="I42" s="7" t="s">
        <v>52</v>
      </c>
      <c r="J42" s="1" t="s">
        <v>53</v>
      </c>
      <c r="K42" s="7" t="s">
        <v>55</v>
      </c>
    </row>
    <row r="43">
      <c r="B43" s="7" t="s">
        <v>18</v>
      </c>
      <c r="C43" s="19">
        <f>C42+2</f>
        <v>10</v>
      </c>
      <c r="D43" s="15">
        <f t="shared" si="17"/>
        <v>0.05</v>
      </c>
      <c r="E43" s="7">
        <v>1.203</v>
      </c>
      <c r="F43" s="7">
        <v>176.2</v>
      </c>
      <c r="G43" s="19">
        <f t="shared" si="18"/>
        <v>0.0008033247239</v>
      </c>
      <c r="H43" s="18">
        <f t="shared" si="19"/>
        <v>218430673144</v>
      </c>
      <c r="I43" s="7" t="s">
        <v>56</v>
      </c>
      <c r="J43" s="19">
        <v>1111.111111111111</v>
      </c>
      <c r="K43" s="37">
        <f t="shared" ref="K43:K45" si="20">divide(2*F41,D41^2*K$5)</f>
        <v>0.000002226233737</v>
      </c>
    </row>
    <row r="44">
      <c r="B44" s="1" t="s">
        <v>19</v>
      </c>
      <c r="C44" s="7" t="s">
        <v>20</v>
      </c>
      <c r="D44" s="19">
        <f>PI()*4*10^(-7)</f>
        <v>0.000001256637061</v>
      </c>
      <c r="E44" s="15"/>
      <c r="F44" s="7"/>
      <c r="G44" s="19">
        <f>AVERAGE(G41:G43)</f>
        <v>0.001072212578</v>
      </c>
      <c r="H44" s="9"/>
      <c r="J44" s="19">
        <v>625.0</v>
      </c>
      <c r="K44" s="37">
        <f t="shared" si="20"/>
        <v>0.000001252256477</v>
      </c>
    </row>
    <row r="45">
      <c r="A45" s="22"/>
      <c r="B45" s="22"/>
      <c r="C45" s="25" t="s">
        <v>21</v>
      </c>
      <c r="D45" s="25">
        <v>154.0</v>
      </c>
      <c r="E45" s="29" t="s">
        <v>22</v>
      </c>
      <c r="F45" s="25">
        <f>F33</f>
        <v>0.2075</v>
      </c>
      <c r="G45" s="22"/>
      <c r="H45" s="26"/>
      <c r="J45" s="19">
        <v>399.99999999999994</v>
      </c>
      <c r="K45" s="37">
        <f t="shared" si="20"/>
        <v>0.0000008014441455</v>
      </c>
    </row>
    <row r="47">
      <c r="A47" s="10" t="s">
        <v>39</v>
      </c>
      <c r="B47" s="10"/>
      <c r="C47" s="10"/>
      <c r="D47" s="10"/>
      <c r="E47" s="4" t="s">
        <v>62</v>
      </c>
      <c r="F47" s="5"/>
      <c r="G47" s="5"/>
      <c r="H47" s="6"/>
    </row>
    <row r="48">
      <c r="A48" s="8"/>
      <c r="H48" s="9"/>
    </row>
    <row r="49">
      <c r="B49" s="7" t="s">
        <v>5</v>
      </c>
      <c r="C49" s="7" t="s">
        <v>11</v>
      </c>
      <c r="D49" s="1" t="s">
        <v>27</v>
      </c>
      <c r="E49" s="1" t="s">
        <v>13</v>
      </c>
      <c r="F49" s="1" t="s">
        <v>8</v>
      </c>
      <c r="G49" s="1" t="s">
        <v>9</v>
      </c>
      <c r="H49" s="13" t="s">
        <v>10</v>
      </c>
    </row>
    <row r="50">
      <c r="B50" s="7" t="s">
        <v>14</v>
      </c>
      <c r="D50" s="15"/>
      <c r="F50" s="7"/>
      <c r="H50" s="9"/>
    </row>
    <row r="51">
      <c r="B51" s="7" t="s">
        <v>16</v>
      </c>
      <c r="C51" s="7">
        <v>6.0</v>
      </c>
      <c r="D51" s="15">
        <f t="shared" ref="D51:D53" si="21">C51/200</f>
        <v>0.03</v>
      </c>
      <c r="E51" s="7">
        <v>1.673</v>
      </c>
      <c r="F51" s="7">
        <v>131.7</v>
      </c>
      <c r="G51" s="19">
        <f t="shared" ref="G51:G53" si="22">Divide(0.716*D$21*D$22*E51,F$22)</f>
        <v>0.001117175614</v>
      </c>
      <c r="H51" s="18">
        <f t="shared" ref="H51:H53" si="23">2*F51/(D51*G51)^2</f>
        <v>234493261429</v>
      </c>
    </row>
    <row r="52">
      <c r="B52" s="7" t="s">
        <v>17</v>
      </c>
      <c r="C52" s="7">
        <v>8.0</v>
      </c>
      <c r="D52" s="15">
        <f t="shared" si="21"/>
        <v>0.04</v>
      </c>
      <c r="E52" s="7">
        <v>1.245</v>
      </c>
      <c r="F52" s="7">
        <v>132.2</v>
      </c>
      <c r="G52" s="19">
        <f t="shared" si="22"/>
        <v>0.0008313709737</v>
      </c>
      <c r="H52" s="18">
        <f t="shared" si="23"/>
        <v>239084682559</v>
      </c>
      <c r="I52" s="7" t="s">
        <v>52</v>
      </c>
      <c r="J52" s="1" t="s">
        <v>53</v>
      </c>
      <c r="K52" s="7" t="s">
        <v>55</v>
      </c>
    </row>
    <row r="53">
      <c r="B53" s="7" t="s">
        <v>18</v>
      </c>
      <c r="C53" s="19">
        <f>C52+2</f>
        <v>10</v>
      </c>
      <c r="D53" s="15">
        <f t="shared" si="21"/>
        <v>0.05</v>
      </c>
      <c r="E53" s="7">
        <v>1.014</v>
      </c>
      <c r="F53" s="7">
        <v>132.2</v>
      </c>
      <c r="G53" s="19">
        <f t="shared" si="22"/>
        <v>0.0006771166002</v>
      </c>
      <c r="H53" s="18">
        <f t="shared" si="23"/>
        <v>230671808151</v>
      </c>
      <c r="I53" s="7" t="s">
        <v>56</v>
      </c>
      <c r="J53" s="19">
        <v>1111.111111111111</v>
      </c>
      <c r="K53" s="37">
        <f t="shared" ref="K53:K55" si="24">divide(2*F51,D51^2*K$5)</f>
        <v>0.000001663989689</v>
      </c>
    </row>
    <row r="54">
      <c r="B54" s="1" t="s">
        <v>19</v>
      </c>
      <c r="C54" s="7" t="s">
        <v>20</v>
      </c>
      <c r="D54" s="19">
        <f>PI()*4*10^(-7)</f>
        <v>0.000001256637061</v>
      </c>
      <c r="E54" s="15"/>
      <c r="F54" s="7"/>
      <c r="G54" s="19">
        <f>AVERAGE(G51:G53)</f>
        <v>0.0008752210625</v>
      </c>
      <c r="H54" s="9"/>
      <c r="J54" s="19">
        <v>625.0</v>
      </c>
      <c r="K54" s="37">
        <f t="shared" si="24"/>
        <v>0.0000009395477088</v>
      </c>
    </row>
    <row r="55">
      <c r="A55" s="22"/>
      <c r="B55" s="22"/>
      <c r="C55" s="25" t="s">
        <v>21</v>
      </c>
      <c r="D55" s="25">
        <v>154.0</v>
      </c>
      <c r="E55" s="29" t="s">
        <v>22</v>
      </c>
      <c r="F55" s="25">
        <f>F45</f>
        <v>0.2075</v>
      </c>
      <c r="G55" s="22"/>
      <c r="H55" s="26"/>
      <c r="J55" s="19">
        <v>399.99999999999994</v>
      </c>
      <c r="K55" s="37">
        <f t="shared" si="24"/>
        <v>0.0000006013105337</v>
      </c>
    </row>
    <row r="59">
      <c r="D59" s="1" t="s">
        <v>27</v>
      </c>
      <c r="E59" s="1" t="s">
        <v>63</v>
      </c>
      <c r="F59" s="1" t="s">
        <v>64</v>
      </c>
      <c r="G59" s="1" t="s">
        <v>65</v>
      </c>
      <c r="H59" s="1" t="s">
        <v>9</v>
      </c>
    </row>
    <row r="60">
      <c r="D60" s="15"/>
    </row>
    <row r="61">
      <c r="D61" s="15">
        <v>0.03</v>
      </c>
      <c r="E61" s="19">
        <v>0.0011619160595632567</v>
      </c>
      <c r="F61" s="19">
        <v>0.001161248291712933</v>
      </c>
      <c r="G61" s="19">
        <v>0.001394299271475908</v>
      </c>
      <c r="H61" s="19">
        <v>0.0011171756135915682</v>
      </c>
    </row>
    <row r="62">
      <c r="D62" s="15">
        <v>0.04</v>
      </c>
      <c r="E62" s="19">
        <v>0.001161248291712933</v>
      </c>
      <c r="F62" s="19">
        <v>8.580816876659682E-4</v>
      </c>
      <c r="G62" s="19">
        <v>0.0010190137395939827</v>
      </c>
      <c r="H62" s="19">
        <v>8.313709736530199E-4</v>
      </c>
    </row>
    <row r="63">
      <c r="D63" s="19">
        <v>0.05</v>
      </c>
      <c r="E63" s="19">
        <v>0.001161248291712933</v>
      </c>
      <c r="F63" s="19">
        <v>7.091694570437808E-4</v>
      </c>
      <c r="G63" s="19">
        <v>8.033247239394241E-4</v>
      </c>
      <c r="H63" s="19">
        <v>6.771166002282426E-4</v>
      </c>
    </row>
    <row r="64">
      <c r="D64" s="1" t="s">
        <v>27</v>
      </c>
      <c r="E64" s="7" t="s">
        <v>66</v>
      </c>
      <c r="F64" s="7" t="s">
        <v>67</v>
      </c>
    </row>
    <row r="65">
      <c r="D65" s="15">
        <v>0.03</v>
      </c>
      <c r="E65" s="19">
        <f t="shared" ref="E65:E67" si="25">(E61+F61)/2</f>
        <v>0.001161582176</v>
      </c>
      <c r="F65" s="19">
        <f t="shared" ref="F65:F67" si="26">(G61+H61)/2</f>
        <v>0.001255737443</v>
      </c>
    </row>
    <row r="66">
      <c r="D66" s="15">
        <v>0.04</v>
      </c>
      <c r="E66" s="19">
        <f t="shared" si="25"/>
        <v>0.00100966499</v>
      </c>
      <c r="F66" s="19">
        <f t="shared" si="26"/>
        <v>0.0009251923566</v>
      </c>
    </row>
    <row r="67">
      <c r="D67" s="19">
        <v>0.05</v>
      </c>
      <c r="E67" s="19">
        <f t="shared" si="25"/>
        <v>0.0009352088744</v>
      </c>
      <c r="F67" s="19">
        <f t="shared" si="26"/>
        <v>0.0007402206621</v>
      </c>
    </row>
  </sheetData>
  <mergeCells count="4">
    <mergeCell ref="A1:B1"/>
    <mergeCell ref="A2:D2"/>
    <mergeCell ref="A24:B24"/>
    <mergeCell ref="A25:D25"/>
  </mergeCells>
  <drawing r:id="rId1"/>
</worksheet>
</file>