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pivotTables/pivotTable1.xml" ContentType="application/vnd.openxmlformats-officedocument.spreadsheetml.pivotTable+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34050e713a47069e/Desktop/QMBE_1320_Emily_Rund/"/>
    </mc:Choice>
  </mc:AlternateContent>
  <xr:revisionPtr revIDLastSave="0" documentId="8_{8B8F8AE9-367A-4CB9-942E-3B180D202CAE}" xr6:coauthVersionLast="47" xr6:coauthVersionMax="47" xr10:uidLastSave="{00000000-0000-0000-0000-000000000000}"/>
  <bookViews>
    <workbookView xWindow="-110" yWindow="-110" windowWidth="19420" windowHeight="11020" firstSheet="3" activeTab="8" xr2:uid="{E909587F-91F8-4730-B1E7-C2F779EADFA6}"/>
  </bookViews>
  <sheets>
    <sheet name="Question 1" sheetId="1" r:id="rId1"/>
    <sheet name="Question 2" sheetId="2" r:id="rId2"/>
    <sheet name="Question 3" sheetId="3" r:id="rId3"/>
    <sheet name="Pivot Table" sheetId="10" r:id="rId4"/>
    <sheet name="Question 4" sheetId="4" r:id="rId5"/>
    <sheet name="Question 5" sheetId="5" r:id="rId6"/>
    <sheet name="Question 6" sheetId="6" r:id="rId7"/>
    <sheet name="Question 7" sheetId="7" r:id="rId8"/>
    <sheet name="Question 8" sheetId="8" r:id="rId9"/>
  </sheets>
  <calcPr calcId="191029"/>
  <pivotCaches>
    <pivotCache cacheId="9"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8" l="1"/>
  <c r="B17" i="8"/>
  <c r="B16" i="8"/>
  <c r="B15" i="8"/>
  <c r="B14" i="8"/>
  <c r="B7" i="8"/>
  <c r="B9" i="8"/>
  <c r="B10" i="8" s="1"/>
  <c r="B11" i="8" s="1"/>
  <c r="B8" i="8"/>
  <c r="B5" i="7"/>
  <c r="B3" i="7"/>
  <c r="B15" i="6"/>
  <c r="B13" i="6"/>
  <c r="B12" i="6"/>
  <c r="B11" i="6"/>
  <c r="B9" i="6"/>
  <c r="B7" i="6"/>
  <c r="B6" i="6"/>
  <c r="B5" i="6"/>
  <c r="B4" i="6"/>
  <c r="C9" i="5"/>
  <c r="C8" i="5"/>
  <c r="C7" i="5"/>
  <c r="C6" i="5"/>
  <c r="C5" i="5"/>
  <c r="C4" i="5"/>
  <c r="C3" i="5"/>
  <c r="C2" i="5"/>
  <c r="E7" i="4"/>
  <c r="E2" i="4"/>
  <c r="E3" i="4"/>
  <c r="E4" i="4"/>
  <c r="E5" i="4"/>
  <c r="E6" i="4"/>
  <c r="D7" i="4"/>
  <c r="D6" i="4"/>
  <c r="D5" i="4"/>
  <c r="D4" i="4"/>
  <c r="D3" i="4"/>
  <c r="D2" i="4"/>
  <c r="C7" i="4"/>
  <c r="B7" i="4"/>
  <c r="J30" i="2"/>
  <c r="J24" i="2"/>
  <c r="J15" i="2"/>
  <c r="J14" i="2"/>
  <c r="J13" i="2"/>
  <c r="B14" i="1"/>
  <c r="B13" i="1"/>
</calcChain>
</file>

<file path=xl/sharedStrings.xml><?xml version="1.0" encoding="utf-8"?>
<sst xmlns="http://schemas.openxmlformats.org/spreadsheetml/2006/main" count="336" uniqueCount="61">
  <si>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</si>
  <si>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</si>
  <si>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</si>
  <si>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</si>
  <si>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</si>
  <si>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</si>
  <si>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</si>
  <si>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</si>
  <si>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</si>
  <si>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</si>
  <si>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</si>
  <si>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</si>
  <si>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</si>
  <si>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</si>
  <si>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</si>
  <si>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</si>
  <si>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</si>
  <si>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</si>
  <si>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</si>
  <si>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</si>
  <si>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</si>
  <si>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</si>
  <si>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</si>
  <si>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</si>
  <si>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</si>
  <si>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</si>
  <si>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</si>
  <si>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</si>
  <si>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Column Labels</t>
  </si>
  <si>
    <t>Grand Total</t>
  </si>
  <si>
    <t>Row Labels</t>
  </si>
  <si>
    <t>Count of Highest Degree Achieved</t>
  </si>
  <si>
    <t>Total:</t>
  </si>
  <si>
    <t>Probability Distribution (Senior Executive)</t>
  </si>
  <si>
    <t>Probability Distribution (Middle Managers)</t>
  </si>
  <si>
    <t>Payment * Probability</t>
  </si>
  <si>
    <t>n:</t>
  </si>
  <si>
    <t>p:</t>
  </si>
  <si>
    <t>p(x=0)</t>
  </si>
  <si>
    <t>p(x=1)</t>
  </si>
  <si>
    <t>p(x=2)</t>
  </si>
  <si>
    <t>p(x&lt;/=2)/ Sum:</t>
  </si>
  <si>
    <t>p(x=4)</t>
  </si>
  <si>
    <t>1- p(x&lt;3)= p(x&gt;3)</t>
  </si>
  <si>
    <t>p(x=3)</t>
  </si>
  <si>
    <t>Sum(p(x=3 + p(x=2) + p(x=1) + p(x=0))= p(x&lt;3)</t>
  </si>
  <si>
    <t>E(withdrawals)</t>
  </si>
  <si>
    <t>Mean:</t>
  </si>
  <si>
    <t>Std. Dev:</t>
  </si>
  <si>
    <t>Percentile:</t>
  </si>
  <si>
    <t>(1-0.02 or 2%)</t>
  </si>
  <si>
    <t>Score</t>
  </si>
  <si>
    <t>A.) Std. Dev.</t>
  </si>
  <si>
    <t>B.) Std. Dev.</t>
  </si>
  <si>
    <t>Lower Bound:</t>
  </si>
  <si>
    <t>Upper Bound:</t>
  </si>
  <si>
    <t>P(Non Defect)</t>
  </si>
  <si>
    <t>P(x &lt;/= 10.15)</t>
  </si>
  <si>
    <t>P(x &gt;/= 9.85)</t>
  </si>
  <si>
    <t>P(Defect)</t>
  </si>
  <si>
    <t># of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</si>
</sst>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2"/>
      <color theme="1"/>
      <name val="Times New Roman"/>
      <family val="1"/>
    </font>
  </fonts>
  <fills count="4">
    <fill>
      <patternFill patternType="none"/>
    </fill>
    <fill>
      <patternFill patternType="gray125"/>
    </fill>
    <fill>
      <patternFill patternType="solid">
        <fgColor theme="5"/>
        <bgColor indexed="64"/>
      </patternFill>
    </fill>
    <fill>
      <patternFill patternType="solid">
        <fgColor theme="7"/>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0" fillId="2" borderId="0" xfId="0" applyFill="1"/>
    <xf numFmtId="0" fontId="0" fillId="0" borderId="0" xfId="0" pivotButton="1"/>
    <xf numFmtId="0" fontId="0" fillId="0" borderId="0" xfId="0" applyAlignment="1">
      <alignment horizontal="left"/>
    </xf>
    <xf numFmtId="10" fontId="0" fillId="0" borderId="0" xfId="0" applyNumberFormat="1"/>
    <xf numFmtId="0" fontId="0" fillId="3" borderId="0" xfId="0" applyFill="1"/>
  </cellXfs>
  <cellStyles count="1">
    <cellStyle name="Normal" xfId="0" builtinId="0"/>
  </cellStyles>
  <dxfs count="4">
    <dxf>
      <numFmt numFmtId="0" formatCode="General"/>
    </dxf>
    <dxf>
      <numFmt numFmtId="0" formatCode="Genera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54673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848849" y="355599"/>
          <a:ext cx="6429375" cy="54673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r>
            <a:rPr lang="en-US" sz="1200" baseline="0">
              <a:solidFill>
                <a:srgbClr val="FF0000"/>
              </a:solidFill>
              <a:effectLst/>
              <a:latin typeface="+mn-lt"/>
            </a:rPr>
            <a:t>-The probability that the individual flight choosing Delta Air Lines will have an on-time arrival is 0.865 or 86.5%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r>
            <a:rPr lang="en-US" sz="1200" baseline="0">
              <a:solidFill>
                <a:srgbClr val="FF0000"/>
              </a:solidFill>
              <a:effectLst/>
              <a:latin typeface="+mn-lt"/>
            </a:rPr>
            <a:t>-The probability that you will choose an airline with less than two mishandled baggage reports per 1000 passengers is 0.3. This is caclulated by taking the number of airlines with less than two mishandled baggage reports, which is 3, and dividing it by the total number of airlines, which is 10. 3/10=0.3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r>
            <a:rPr lang="en-US" sz="1200" baseline="0">
              <a:solidFill>
                <a:srgbClr val="FF0000"/>
              </a:solidFill>
              <a:effectLst/>
              <a:latin typeface="+mn-lt"/>
            </a:rPr>
            <a:t>-The probability that you will choose an airline with more than one customer complaint pero 1000 passengers is 0.5. This is found by taking the number of airlines with greater than one customer complaint, which is 5, and dividing it by the total number of airlines, which is 10. 5/10=0.5.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r>
            <a:rPr lang="en-US" sz="1200" baseline="0">
              <a:solidFill>
                <a:srgbClr val="FF0000"/>
              </a:solidFill>
              <a:effectLst/>
              <a:latin typeface="+mn-lt"/>
            </a:rPr>
            <a:t>-The probability that a randomly selected AirTran Airway flight will not arrive on time is 0.129. This is found by using the complement event formula P(A^C)=1-P(A). Therefore the probability that the airline will not arrive on time P(A^C)= 1- P(arrives on time)= 1- 0.871=0.129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5499100"/>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2250"/>
          <a:ext cx="6429375" cy="549910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a:t>
          </a:r>
          <a:r>
            <a:rPr lang="en-US" sz="1200" baseline="0">
              <a:solidFill>
                <a:srgbClr val="FF0000"/>
              </a:solidFill>
              <a:effectLst/>
              <a:latin typeface="+mn-lt"/>
            </a:rPr>
            <a:t>2,851 application </a:t>
          </a:r>
          <a:r>
            <a:rPr lang="en-US" sz="1200" baseline="0">
              <a:effectLst/>
              <a:latin typeface="+mn-lt"/>
            </a:rPr>
            <a:t>for early admission. Of this group, it admitted </a:t>
          </a:r>
          <a:r>
            <a:rPr lang="en-US" sz="1200" baseline="0">
              <a:solidFill>
                <a:srgbClr val="FF0000"/>
              </a:solidFill>
              <a:effectLst/>
              <a:latin typeface="+mn-lt"/>
            </a:rPr>
            <a:t>1,033 students early</a:t>
          </a:r>
          <a:r>
            <a:rPr lang="en-US" sz="1200" baseline="0">
              <a:effectLst/>
              <a:latin typeface="+mn-lt"/>
            </a:rPr>
            <a:t>, </a:t>
          </a:r>
          <a:r>
            <a:rPr lang="en-US" sz="1200" baseline="0">
              <a:solidFill>
                <a:srgbClr val="FF0000"/>
              </a:solidFill>
              <a:effectLst/>
              <a:latin typeface="+mn-lt"/>
            </a:rPr>
            <a:t>rejected 854 outright, and deferred 964</a:t>
          </a:r>
          <a:r>
            <a:rPr lang="en-US" sz="1200" baseline="0">
              <a:effectLst/>
              <a:latin typeface="+mn-lt"/>
            </a:rPr>
            <a:t> to the regular admission pool for further consideration. In the past, this school has admitted 18% (</a:t>
          </a:r>
          <a:r>
            <a:rPr lang="en-US" sz="1200" baseline="0">
              <a:solidFill>
                <a:schemeClr val="accent2"/>
              </a:solidFill>
              <a:effectLst/>
              <a:latin typeface="+mn-lt"/>
            </a:rPr>
            <a:t>18% of 964</a:t>
          </a:r>
          <a:r>
            <a:rPr lang="en-US" sz="1200" baseline="0">
              <a:effectLst/>
              <a:latin typeface="+mn-lt"/>
            </a:rPr>
            <a:t>) of the deferred early admission applications during the regular admission process. Counting the students admitted early and the students admitted during the regular admission process, the </a:t>
          </a:r>
          <a:r>
            <a:rPr lang="en-US" sz="1200" baseline="0">
              <a:solidFill>
                <a:schemeClr val="accent6"/>
              </a:solidFill>
              <a:effectLst/>
              <a:latin typeface="+mn-lt"/>
            </a:rPr>
            <a:t>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r>
            <a:rPr lang="en-US" sz="1200" baseline="0">
              <a:solidFill>
                <a:srgbClr val="FF0000"/>
              </a:solidFill>
              <a:effectLst/>
              <a:latin typeface="+mn-lt"/>
            </a:rPr>
            <a:t>-P(E)=1033/2851=0.362329</a:t>
          </a:r>
        </a:p>
        <a:p>
          <a:pPr marL="0" lvl="0" indent="0">
            <a:spcBef>
              <a:spcPts val="0"/>
            </a:spcBef>
            <a:spcAft>
              <a:spcPts val="0"/>
            </a:spcAft>
            <a:buNone/>
          </a:pPr>
          <a:r>
            <a:rPr lang="en-US" sz="1200" baseline="0">
              <a:solidFill>
                <a:srgbClr val="FF0000"/>
              </a:solidFill>
              <a:effectLst/>
              <a:latin typeface="+mn-lt"/>
            </a:rPr>
            <a:t>-P(R)=854/2851=0.299544</a:t>
          </a:r>
        </a:p>
        <a:p>
          <a:pPr marL="0" lvl="0" indent="0">
            <a:spcBef>
              <a:spcPts val="0"/>
            </a:spcBef>
            <a:spcAft>
              <a:spcPts val="0"/>
            </a:spcAft>
            <a:buNone/>
          </a:pPr>
          <a:r>
            <a:rPr lang="en-US" sz="1200" baseline="0">
              <a:solidFill>
                <a:srgbClr val="FF0000"/>
              </a:solidFill>
              <a:effectLst/>
              <a:latin typeface="+mn-lt"/>
            </a:rPr>
            <a:t>-P(D)=964/2851=0.338127</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r>
            <a:rPr lang="en-US" sz="1200" baseline="0">
              <a:solidFill>
                <a:srgbClr val="FF0000"/>
              </a:solidFill>
              <a:effectLst/>
              <a:latin typeface="+mn-lt"/>
            </a:rPr>
            <a:t>-Events E and D are mutually exclusive because only 1 of those events can occur, either getting accepted or getting deffered, but not both.  P(E n D)=0 because there is no simutaneous intersection between th two events as they are mutually exclusive.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r>
            <a:rPr lang="en-US" sz="1200" baseline="0">
              <a:solidFill>
                <a:srgbClr val="FF0000"/>
              </a:solidFill>
              <a:effectLst/>
              <a:latin typeface="+mn-lt"/>
            </a:rPr>
            <a:t>-P(randomly selected student was admitted early)=1033/2375=0.434947</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Suppose a student applies for early admission. What is the probability that the student will be admitted for early admission or be deferred and later admitted during the regular admission process? </a:t>
          </a:r>
        </a:p>
        <a:p>
          <a:pPr marL="0" lvl="0" indent="0">
            <a:spcBef>
              <a:spcPts val="0"/>
            </a:spcBef>
            <a:spcAft>
              <a:spcPts val="0"/>
            </a:spcAft>
            <a:buNone/>
          </a:pPr>
          <a:r>
            <a:rPr lang="en-US" sz="1200" baseline="0">
              <a:solidFill>
                <a:srgbClr val="FF0000"/>
              </a:solidFill>
              <a:effectLst/>
              <a:latin typeface="+mn-lt"/>
            </a:rPr>
            <a:t>-P(E U DA)=  P(E) + P(DA)= 0.362329+0.18=0.542329</a:t>
          </a:r>
        </a:p>
        <a:p>
          <a:pPr marL="0" lvl="0" indent="0">
            <a:spcBef>
              <a:spcPts val="0"/>
            </a:spcBef>
            <a:spcAft>
              <a:spcPts val="0"/>
            </a:spcAft>
            <a:buNone/>
          </a:pPr>
          <a:r>
            <a:rPr lang="en-US" sz="1200" baseline="0">
              <a:solidFill>
                <a:srgbClr val="FF0000"/>
              </a:solidFill>
              <a:effectLst/>
              <a:latin typeface="+mn-lt"/>
            </a:rPr>
            <a:t>-P(E)=0.362329, P(DA)= 0.18 (given).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568825"/>
    <xdr:sp macro="" textlink="">
      <xdr:nvSpPr>
        <xdr:cNvPr id="2" name="Shape 3">
          <a:extLst>
            <a:ext uri="{FF2B5EF4-FFF2-40B4-BE49-F238E27FC236}">
              <a16:creationId xmlns:a16="http://schemas.microsoft.com/office/drawing/2014/main" id="{A4D27CA1-7C8C-473E-8C31-B72FF852F3AA}"/>
            </a:ext>
          </a:extLst>
        </xdr:cNvPr>
        <xdr:cNvSpPr txBox="1"/>
      </xdr:nvSpPr>
      <xdr:spPr>
        <a:xfrm>
          <a:off x="9385300" y="282575"/>
          <a:ext cx="6429375" cy="45688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r>
            <a:rPr lang="en-US" sz="1200" baseline="0">
              <a:solidFill>
                <a:srgbClr val="FF0000"/>
              </a:solidFill>
              <a:effectLst/>
              <a:latin typeface="+mn-lt"/>
            </a:rPr>
            <a:t>-Completed, located in sheet titled "Pivot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r>
            <a:rPr lang="en-US" sz="1200" baseline="0">
              <a:solidFill>
                <a:srgbClr val="FF0000"/>
              </a:solidFill>
              <a:effectLst/>
              <a:latin typeface="+mn-lt"/>
            </a:rPr>
            <a:t>-The marginal probabilities are as following:</a:t>
          </a:r>
        </a:p>
        <a:p>
          <a:pPr marL="0" lvl="0" indent="0">
            <a:spcBef>
              <a:spcPts val="0"/>
            </a:spcBef>
            <a:spcAft>
              <a:spcPts val="0"/>
            </a:spcAft>
            <a:buNone/>
          </a:pPr>
          <a:r>
            <a:rPr lang="en-US" sz="1200" baseline="0">
              <a:solidFill>
                <a:srgbClr val="FF0000"/>
              </a:solidFill>
              <a:effectLst/>
              <a:latin typeface="+mn-lt"/>
            </a:rPr>
            <a:t>P(Bachelors)=0.5188, P(Masters)=0.4135, P(PhD)=0.0677, P(Male)=0.6241 , P(Female)=0.3759</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r>
            <a:rPr lang="en-US" sz="1200" baseline="0">
              <a:solidFill>
                <a:srgbClr val="FF0000"/>
              </a:solidFill>
              <a:effectLst/>
              <a:latin typeface="+mn-lt"/>
            </a:rPr>
            <a:t>-P(Female and PhD)=0.06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r>
            <a:rPr lang="en-US" sz="1200" baseline="0">
              <a:solidFill>
                <a:srgbClr val="FF0000"/>
              </a:solidFill>
              <a:effectLst/>
              <a:latin typeface="+mn-lt"/>
            </a:rPr>
            <a:t>-P(Master's degree and Male)= 0.6182</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r>
            <a:rPr lang="en-US" sz="1200" baseline="0">
              <a:solidFill>
                <a:srgbClr val="FF0000"/>
              </a:solidFill>
              <a:effectLst/>
              <a:latin typeface="+mn-lt"/>
            </a:rPr>
            <a:t>-P(Female and Masters Degree)=0.4200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340225"/>
    <xdr:sp macro="" textlink="">
      <xdr:nvSpPr>
        <xdr:cNvPr id="2" name="Shape 3">
          <a:extLst>
            <a:ext uri="{FF2B5EF4-FFF2-40B4-BE49-F238E27FC236}">
              <a16:creationId xmlns:a16="http://schemas.microsoft.com/office/drawing/2014/main" id="{89CA4F52-B970-4FE0-8059-41DCACFE002A}"/>
            </a:ext>
          </a:extLst>
        </xdr:cNvPr>
        <xdr:cNvSpPr txBox="1"/>
      </xdr:nvSpPr>
      <xdr:spPr>
        <a:xfrm>
          <a:off x="11290300" y="231775"/>
          <a:ext cx="6429375" cy="434022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r>
            <a:rPr lang="en-US" sz="1200" baseline="0">
              <a:solidFill>
                <a:srgbClr val="FF0000"/>
              </a:solidFill>
              <a:effectLst/>
              <a:latin typeface="+mn-lt"/>
            </a:rPr>
            <a:t>-Completed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r>
            <a:rPr lang="en-US" sz="1200" baseline="0">
              <a:solidFill>
                <a:srgbClr val="FF0000"/>
              </a:solidFill>
              <a:effectLst/>
              <a:latin typeface="+mn-lt"/>
            </a:rPr>
            <a:t>-Completed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r>
            <a:rPr lang="en-US" sz="1200" baseline="0">
              <a:solidFill>
                <a:srgbClr val="FF0000"/>
              </a:solidFill>
              <a:effectLst/>
              <a:latin typeface="+mn-lt"/>
            </a:rPr>
            <a:t>-The probability that a randomly selected senior executive will report a job satisfactory score of 4 or 5 is 0.83. This is found by adding the two probabilities of score 4 and score 5, 0.42+0.41=0.83.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r>
            <a:rPr lang="en-US" sz="1200" baseline="0">
              <a:solidFill>
                <a:srgbClr val="FF0000"/>
              </a:solidFill>
              <a:effectLst/>
              <a:latin typeface="+mn-lt"/>
            </a:rPr>
            <a:t>-The probability that a randomly selected middle manager is very satisfied (or score 5) is 0.28.</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r>
            <a:rPr lang="en-US" sz="1200" baseline="0">
              <a:solidFill>
                <a:srgbClr val="FF0000"/>
              </a:solidFill>
              <a:effectLst/>
              <a:latin typeface="+mn-lt"/>
            </a:rPr>
            <a:t>-The overall comparison between senior executive and middle managers scores shows that senior executive tend to score higher on job satisfactory than middle managers do. </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66675</xdr:colOff>
      <xdr:row>0</xdr:row>
      <xdr:rowOff>63501</xdr:rowOff>
    </xdr:from>
    <xdr:ext cx="6429375" cy="3429000"/>
    <xdr:sp macro="" textlink="">
      <xdr:nvSpPr>
        <xdr:cNvPr id="2" name="Shape 3">
          <a:extLst>
            <a:ext uri="{FF2B5EF4-FFF2-40B4-BE49-F238E27FC236}">
              <a16:creationId xmlns:a16="http://schemas.microsoft.com/office/drawing/2014/main" id="{E2CD3795-7CB5-44CE-A8CA-903912764771}"/>
            </a:ext>
          </a:extLst>
        </xdr:cNvPr>
        <xdr:cNvSpPr txBox="1"/>
      </xdr:nvSpPr>
      <xdr:spPr>
        <a:xfrm>
          <a:off x="3997325" y="63501"/>
          <a:ext cx="6429375" cy="342900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r>
            <a:rPr lang="en-US" sz="1200" baseline="0">
              <a:solidFill>
                <a:srgbClr val="FF0000"/>
              </a:solidFill>
              <a:effectLst/>
              <a:latin typeface="+mn-lt"/>
            </a:rPr>
            <a:t>-E(collision payment)=$430. This is calculated by finding the sum of each payment *probability (shown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r>
            <a:rPr lang="en-US" sz="1200" baseline="0">
              <a:solidFill>
                <a:srgbClr val="FF0000"/>
              </a:solidFill>
              <a:effectLst/>
              <a:latin typeface="+mn-lt"/>
            </a:rPr>
            <a:t>-E(value of collision policy for a policyholder)= $430 - $520 = $-90</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r>
            <a:rPr lang="en-US" sz="1200" baseline="0">
              <a:solidFill>
                <a:srgbClr val="FF0000"/>
              </a:solidFill>
              <a:effectLst/>
              <a:latin typeface="+mn-lt"/>
            </a:rPr>
            <a:t>-Even though the expected value is negative, a policyholder would still purchase a collision policy because it covers a great majority of the costs. Having insurance on automobiles also aids with peace of mind, knowing the policyholder's property is protected. Having insurance is also a legal requirement in states, so they have to purchase it.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234950</xdr:colOff>
      <xdr:row>0</xdr:row>
      <xdr:rowOff>133351</xdr:rowOff>
    </xdr:from>
    <xdr:ext cx="6429375" cy="3295650"/>
    <xdr:sp macro="" textlink="">
      <xdr:nvSpPr>
        <xdr:cNvPr id="2" name="Shape 3">
          <a:extLst>
            <a:ext uri="{FF2B5EF4-FFF2-40B4-BE49-F238E27FC236}">
              <a16:creationId xmlns:a16="http://schemas.microsoft.com/office/drawing/2014/main" id="{F569F1FE-68D1-4A3C-B064-1CF0DBBF81EE}"/>
            </a:ext>
          </a:extLst>
        </xdr:cNvPr>
        <xdr:cNvSpPr txBox="1"/>
      </xdr:nvSpPr>
      <xdr:spPr>
        <a:xfrm>
          <a:off x="3556000" y="133351"/>
          <a:ext cx="6429375" cy="32956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r>
            <a:rPr lang="en-US" sz="1200" baseline="0">
              <a:solidFill>
                <a:srgbClr val="FF0000"/>
              </a:solidFill>
              <a:effectLst/>
              <a:latin typeface="+mn-lt"/>
            </a:rPr>
            <a:t>-P(x&lt;/=2)=0.206085. The steps of calculation are labelled to the left. It was caculated by suming up the probability of x=0, x=1, x=2. I used the BINOM.DIST function for this calculation.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r>
            <a:rPr lang="en-US" sz="1200" baseline="0">
              <a:solidFill>
                <a:srgbClr val="FF0000"/>
              </a:solidFill>
              <a:effectLst/>
              <a:latin typeface="+mn-lt"/>
            </a:rPr>
            <a:t>-P(x=4) = 0.218199. The steps of calculation are to the left. I used the BINOM.DIST function (4, 20, 0.2, FALSE).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r>
            <a:rPr lang="en-US" sz="1200" baseline="0">
              <a:solidFill>
                <a:srgbClr val="FF0000"/>
              </a:solidFill>
              <a:effectLst/>
              <a:latin typeface="+mn-lt"/>
            </a:rPr>
            <a:t>-P(x&gt;3)= 0.588551. I calculated this by finding the probability that x is less than 3. I added p(x=3) and the previous calculation of p(x&lt;/=2). The using the complement formula, A= 1- A^C, I found p(x&gt;3).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r>
            <a:rPr lang="en-US" sz="1200" baseline="0">
              <a:solidFill>
                <a:srgbClr val="FF0000"/>
              </a:solidFill>
              <a:effectLst/>
              <a:latin typeface="+mn-lt"/>
            </a:rPr>
            <a:t>-E(withdrawals) = n*p = 20 * 0.2 = 4 withdrawals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53975</xdr:colOff>
      <xdr:row>1</xdr:row>
      <xdr:rowOff>117475</xdr:rowOff>
    </xdr:from>
    <xdr:ext cx="6429375" cy="14001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2416175" y="301625"/>
          <a:ext cx="6429375" cy="14001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r>
            <a:rPr lang="en-US" sz="1200" baseline="0">
              <a:solidFill>
                <a:srgbClr val="FF0000"/>
              </a:solidFill>
              <a:effectLst/>
              <a:latin typeface="+mn-lt"/>
            </a:rPr>
            <a:t>1. I set up my data on the left (mean, standard deviation, percentile 1-2% or 0.02=0.98)</a:t>
          </a:r>
        </a:p>
        <a:p>
          <a:pPr marL="0" lvl="0" indent="0">
            <a:spcBef>
              <a:spcPts val="0"/>
            </a:spcBef>
            <a:spcAft>
              <a:spcPts val="0"/>
            </a:spcAft>
            <a:buNone/>
          </a:pPr>
          <a:r>
            <a:rPr lang="en-US" sz="1200" baseline="0">
              <a:solidFill>
                <a:srgbClr val="FF0000"/>
              </a:solidFill>
              <a:effectLst/>
              <a:latin typeface="+mn-lt"/>
            </a:rPr>
            <a:t>2. Using the Norm.Inv function (.98,100,15), I calculated the required score needed to qualify for Mensa. The score needed to qualify is 130.8062337 unrounded, which is 131 (rounded to the nearest whole number).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5861050"/>
    <xdr:sp macro="" textlink="">
      <xdr:nvSpPr>
        <xdr:cNvPr id="2" name="Shape 3">
          <a:extLst>
            <a:ext uri="{FF2B5EF4-FFF2-40B4-BE49-F238E27FC236}">
              <a16:creationId xmlns:a16="http://schemas.microsoft.com/office/drawing/2014/main" id="{11DB71FD-3072-4070-8864-523A61ADF0FF}"/>
            </a:ext>
          </a:extLst>
        </xdr:cNvPr>
        <xdr:cNvSpPr txBox="1"/>
      </xdr:nvSpPr>
      <xdr:spPr>
        <a:xfrm>
          <a:off x="4892675" y="222250"/>
          <a:ext cx="6429375" cy="58610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 Units with weights less than 9.85 or greater than 10.15 ounces willbe classified as defects. </a:t>
          </a:r>
        </a:p>
        <a:p>
          <a:pPr marL="0" lvl="0" indent="0">
            <a:spcBef>
              <a:spcPts val="0"/>
            </a:spcBef>
            <a:spcAft>
              <a:spcPts val="0"/>
            </a:spcAft>
            <a:buNone/>
          </a:pPr>
          <a:r>
            <a:rPr lang="en-US" sz="1200" baseline="0">
              <a:solidFill>
                <a:srgbClr val="FF0000"/>
              </a:solidFill>
              <a:effectLst/>
              <a:latin typeface="+mn-lt"/>
            </a:rPr>
            <a:t>-P(defect): 0.317311</a:t>
          </a:r>
        </a:p>
        <a:p>
          <a:pPr marL="0" lvl="0" indent="0">
            <a:spcBef>
              <a:spcPts val="0"/>
            </a:spcBef>
            <a:spcAft>
              <a:spcPts val="0"/>
            </a:spcAft>
            <a:buNone/>
          </a:pPr>
          <a:r>
            <a:rPr lang="en-US" sz="1200" baseline="0">
              <a:solidFill>
                <a:srgbClr val="FF0000"/>
              </a:solidFill>
              <a:effectLst/>
              <a:latin typeface="+mn-lt"/>
            </a:rPr>
            <a:t>-# of defects: 317 (rounded to the nearest whole number)</a:t>
          </a:r>
        </a:p>
        <a:p>
          <a:pPr marL="0" lvl="0" indent="0">
            <a:spcBef>
              <a:spcPts val="0"/>
            </a:spcBef>
            <a:spcAft>
              <a:spcPts val="0"/>
            </a:spcAft>
            <a:buNone/>
          </a:pPr>
          <a:r>
            <a:rPr lang="en-US" sz="1200" baseline="0">
              <a:solidFill>
                <a:srgbClr val="FF0000"/>
              </a:solidFill>
              <a:effectLst/>
              <a:latin typeface="+mn-lt"/>
            </a:rPr>
            <a:t>-I calculated this by first finding the P(Non Defect), which was done by calculating P(x &lt;/= 10.15) - P(x &gt;/= 9.85). I used the Norm.Dist function to solve for probabilities. Next, I used the complement formula to find P(Defect), which is 1- P(Non Defect). Lastly, to find the number of defects I multiplied the probability of defect (0.317311) by n (1000).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r>
            <a:rPr lang="en-US" sz="1200" baseline="0">
              <a:solidFill>
                <a:srgbClr val="FF0000"/>
              </a:solidFill>
              <a:effectLst/>
              <a:latin typeface="+mn-lt"/>
              <a:ea typeface="+mn-ea"/>
              <a:cs typeface="+mn-cs"/>
            </a:rPr>
            <a:t>-P(defect): 0.0027</a:t>
          </a:r>
          <a:endParaRPr lang="en-US" sz="1200">
            <a:solidFill>
              <a:srgbClr val="FF0000"/>
            </a:solidFill>
            <a:effectLst/>
          </a:endParaRPr>
        </a:p>
        <a:p>
          <a:r>
            <a:rPr lang="en-US" sz="1200" baseline="0">
              <a:solidFill>
                <a:srgbClr val="FF0000"/>
              </a:solidFill>
              <a:effectLst/>
              <a:latin typeface="+mn-lt"/>
              <a:ea typeface="+mn-ea"/>
              <a:cs typeface="+mn-cs"/>
            </a:rPr>
            <a:t>-# of defects: 3 (rounded to the nearest whole number)</a:t>
          </a: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solidFill>
                <a:srgbClr val="FF0000"/>
              </a:solidFill>
              <a:effectLst/>
              <a:latin typeface="+mn-lt"/>
              <a:ea typeface="+mn-ea"/>
              <a:cs typeface="+mn-cs"/>
            </a:rPr>
            <a:t>-I calculated this by first finding the P(Non Defect), which was done by calculating P(x &lt;/= 10.15) - P(x &gt;/= 9.85). ). I used the Norm.Dist function to solve for probabilities.</a:t>
          </a:r>
          <a:r>
            <a:rPr lang="en-US" sz="1200" baseline="0">
              <a:effectLst/>
              <a:latin typeface="+mn-lt"/>
              <a:ea typeface="+mn-ea"/>
              <a:cs typeface="+mn-cs"/>
            </a:rPr>
            <a:t> </a:t>
          </a:r>
          <a:r>
            <a:rPr lang="en-US" sz="1200" baseline="0">
              <a:solidFill>
                <a:srgbClr val="FF0000"/>
              </a:solidFill>
              <a:effectLst/>
              <a:latin typeface="+mn-lt"/>
              <a:ea typeface="+mn-ea"/>
              <a:cs typeface="+mn-cs"/>
            </a:rPr>
            <a:t>Next, I used the complement formula to find P(Defect), which is 1- P(Non Defect). Lastly, to find the number of defects I multiplied the probability of defect (0.0027) by n (1000). </a:t>
          </a:r>
          <a:endParaRPr lang="en-US" sz="1200">
            <a:solidFill>
              <a:srgbClr val="FF0000"/>
            </a:solidFill>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r>
            <a:rPr lang="en-US" sz="1200" baseline="0">
              <a:solidFill>
                <a:srgbClr val="FF0000"/>
              </a:solidFill>
              <a:effectLst/>
              <a:latin typeface="+mn-lt"/>
            </a:rPr>
            <a:t>-The advtanage of reducing process variation results in a lower probability of defective products, therefore a lower number of actual defective products. This amounts to less wasted products and time, and also greater number of useable products, productivity and more profit because of more production.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ily Rund" refreshedDate="45574.511150115737" createdVersion="8" refreshedVersion="8" minRefreshableVersion="3" recordCount="133" xr:uid="{F06935BE-EFAD-4C01-976B-8B35F759BE00}">
  <cacheSource type="worksheet">
    <worksheetSource ref="A1:D134" sheet="Question 3"/>
  </cacheSource>
  <cacheFields count="4">
    <cacheField name="Applicant Number" numFmtId="0">
      <sharedItems containsSemiMixedTypes="0" containsString="0" containsNumber="1" containsInteger="1" minValue="1001" maxValue="1133"/>
    </cacheField>
    <cacheField name="Highest Degree Achieved" numFmtId="0">
      <sharedItems count="3">
        <s v="Bachelor's"/>
        <s v="Master's"/>
        <s v="PhD"/>
      </sharedItems>
    </cacheField>
    <cacheField name="Gender Assigned At Birth" numFmtId="0">
      <sharedItems count="2">
        <s v="Male"/>
        <s v="Female"/>
      </sharedItems>
    </cacheField>
    <cacheField name="Work Experience (Years)" numFmtId="0">
      <sharedItems containsSemiMixedTypes="0" containsString="0"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n v="1001"/>
    <x v="0"/>
    <x v="0"/>
    <n v="8"/>
  </r>
  <r>
    <n v="1002"/>
    <x v="0"/>
    <x v="0"/>
    <n v="1"/>
  </r>
  <r>
    <n v="1003"/>
    <x v="1"/>
    <x v="1"/>
    <n v="3"/>
  </r>
  <r>
    <n v="1004"/>
    <x v="1"/>
    <x v="0"/>
    <n v="6"/>
  </r>
  <r>
    <n v="1005"/>
    <x v="0"/>
    <x v="0"/>
    <n v="7"/>
  </r>
  <r>
    <n v="1006"/>
    <x v="1"/>
    <x v="0"/>
    <n v="7"/>
  </r>
  <r>
    <n v="1007"/>
    <x v="1"/>
    <x v="0"/>
    <n v="9"/>
  </r>
  <r>
    <n v="1008"/>
    <x v="1"/>
    <x v="0"/>
    <n v="1"/>
  </r>
  <r>
    <n v="1009"/>
    <x v="0"/>
    <x v="0"/>
    <n v="8"/>
  </r>
  <r>
    <n v="1010"/>
    <x v="0"/>
    <x v="1"/>
    <n v="8"/>
  </r>
  <r>
    <n v="1011"/>
    <x v="0"/>
    <x v="1"/>
    <n v="9"/>
  </r>
  <r>
    <n v="1012"/>
    <x v="0"/>
    <x v="0"/>
    <n v="7"/>
  </r>
  <r>
    <n v="1013"/>
    <x v="1"/>
    <x v="0"/>
    <n v="4"/>
  </r>
  <r>
    <n v="1014"/>
    <x v="0"/>
    <x v="0"/>
    <n v="6"/>
  </r>
  <r>
    <n v="1015"/>
    <x v="0"/>
    <x v="0"/>
    <n v="9"/>
  </r>
  <r>
    <n v="1016"/>
    <x v="1"/>
    <x v="0"/>
    <n v="9"/>
  </r>
  <r>
    <n v="1017"/>
    <x v="1"/>
    <x v="0"/>
    <n v="6"/>
  </r>
  <r>
    <n v="1018"/>
    <x v="1"/>
    <x v="1"/>
    <n v="5"/>
  </r>
  <r>
    <n v="1019"/>
    <x v="0"/>
    <x v="0"/>
    <n v="7"/>
  </r>
  <r>
    <n v="1020"/>
    <x v="1"/>
    <x v="1"/>
    <n v="0"/>
  </r>
  <r>
    <n v="1021"/>
    <x v="0"/>
    <x v="0"/>
    <n v="4"/>
  </r>
  <r>
    <n v="1022"/>
    <x v="1"/>
    <x v="0"/>
    <n v="8"/>
  </r>
  <r>
    <n v="1023"/>
    <x v="0"/>
    <x v="0"/>
    <n v="4"/>
  </r>
  <r>
    <n v="1024"/>
    <x v="0"/>
    <x v="0"/>
    <n v="4"/>
  </r>
  <r>
    <n v="1025"/>
    <x v="1"/>
    <x v="1"/>
    <n v="3"/>
  </r>
  <r>
    <n v="1026"/>
    <x v="1"/>
    <x v="0"/>
    <n v="0"/>
  </r>
  <r>
    <n v="1027"/>
    <x v="0"/>
    <x v="0"/>
    <n v="8"/>
  </r>
  <r>
    <n v="1028"/>
    <x v="0"/>
    <x v="1"/>
    <n v="0"/>
  </r>
  <r>
    <n v="1029"/>
    <x v="0"/>
    <x v="1"/>
    <n v="4"/>
  </r>
  <r>
    <n v="1030"/>
    <x v="0"/>
    <x v="0"/>
    <n v="1"/>
  </r>
  <r>
    <n v="1031"/>
    <x v="0"/>
    <x v="0"/>
    <n v="5"/>
  </r>
  <r>
    <n v="1032"/>
    <x v="1"/>
    <x v="1"/>
    <n v="3"/>
  </r>
  <r>
    <n v="1033"/>
    <x v="1"/>
    <x v="1"/>
    <n v="0"/>
  </r>
  <r>
    <n v="1034"/>
    <x v="1"/>
    <x v="0"/>
    <n v="8"/>
  </r>
  <r>
    <n v="1035"/>
    <x v="0"/>
    <x v="1"/>
    <n v="4"/>
  </r>
  <r>
    <n v="1036"/>
    <x v="0"/>
    <x v="1"/>
    <n v="6"/>
  </r>
  <r>
    <n v="1037"/>
    <x v="0"/>
    <x v="0"/>
    <n v="3"/>
  </r>
  <r>
    <n v="1038"/>
    <x v="0"/>
    <x v="0"/>
    <n v="4"/>
  </r>
  <r>
    <n v="1039"/>
    <x v="0"/>
    <x v="1"/>
    <n v="4"/>
  </r>
  <r>
    <n v="1040"/>
    <x v="0"/>
    <x v="1"/>
    <n v="0"/>
  </r>
  <r>
    <n v="1041"/>
    <x v="0"/>
    <x v="1"/>
    <n v="3"/>
  </r>
  <r>
    <n v="1042"/>
    <x v="1"/>
    <x v="0"/>
    <n v="2"/>
  </r>
  <r>
    <n v="1043"/>
    <x v="0"/>
    <x v="1"/>
    <n v="8"/>
  </r>
  <r>
    <n v="1044"/>
    <x v="1"/>
    <x v="1"/>
    <n v="5"/>
  </r>
  <r>
    <n v="1045"/>
    <x v="0"/>
    <x v="1"/>
    <n v="2"/>
  </r>
  <r>
    <n v="1046"/>
    <x v="1"/>
    <x v="1"/>
    <n v="2"/>
  </r>
  <r>
    <n v="1047"/>
    <x v="0"/>
    <x v="0"/>
    <n v="5"/>
  </r>
  <r>
    <n v="1048"/>
    <x v="1"/>
    <x v="1"/>
    <n v="1"/>
  </r>
  <r>
    <n v="1049"/>
    <x v="1"/>
    <x v="1"/>
    <n v="5"/>
  </r>
  <r>
    <n v="1050"/>
    <x v="1"/>
    <x v="0"/>
    <n v="7"/>
  </r>
  <r>
    <n v="1051"/>
    <x v="0"/>
    <x v="0"/>
    <n v="2"/>
  </r>
  <r>
    <n v="1052"/>
    <x v="0"/>
    <x v="0"/>
    <n v="5"/>
  </r>
  <r>
    <n v="1053"/>
    <x v="0"/>
    <x v="0"/>
    <n v="1"/>
  </r>
  <r>
    <n v="1054"/>
    <x v="0"/>
    <x v="1"/>
    <n v="5"/>
  </r>
  <r>
    <n v="1055"/>
    <x v="0"/>
    <x v="1"/>
    <n v="7"/>
  </r>
  <r>
    <n v="1056"/>
    <x v="1"/>
    <x v="0"/>
    <n v="5"/>
  </r>
  <r>
    <n v="1057"/>
    <x v="0"/>
    <x v="0"/>
    <n v="5"/>
  </r>
  <r>
    <n v="1058"/>
    <x v="0"/>
    <x v="1"/>
    <n v="6"/>
  </r>
  <r>
    <n v="1059"/>
    <x v="2"/>
    <x v="0"/>
    <n v="4"/>
  </r>
  <r>
    <n v="1060"/>
    <x v="1"/>
    <x v="1"/>
    <n v="4"/>
  </r>
  <r>
    <n v="1061"/>
    <x v="2"/>
    <x v="0"/>
    <n v="5"/>
  </r>
  <r>
    <n v="1062"/>
    <x v="0"/>
    <x v="0"/>
    <n v="5"/>
  </r>
  <r>
    <n v="1063"/>
    <x v="0"/>
    <x v="0"/>
    <n v="1"/>
  </r>
  <r>
    <n v="1064"/>
    <x v="1"/>
    <x v="1"/>
    <n v="2"/>
  </r>
  <r>
    <n v="1065"/>
    <x v="0"/>
    <x v="1"/>
    <n v="6"/>
  </r>
  <r>
    <n v="1066"/>
    <x v="1"/>
    <x v="0"/>
    <n v="9"/>
  </r>
  <r>
    <n v="1067"/>
    <x v="1"/>
    <x v="0"/>
    <n v="7"/>
  </r>
  <r>
    <n v="1068"/>
    <x v="1"/>
    <x v="0"/>
    <n v="6"/>
  </r>
  <r>
    <n v="1069"/>
    <x v="0"/>
    <x v="0"/>
    <n v="3"/>
  </r>
  <r>
    <n v="1070"/>
    <x v="0"/>
    <x v="0"/>
    <n v="9"/>
  </r>
  <r>
    <n v="1071"/>
    <x v="0"/>
    <x v="1"/>
    <n v="3"/>
  </r>
  <r>
    <n v="1072"/>
    <x v="1"/>
    <x v="0"/>
    <n v="5"/>
  </r>
  <r>
    <n v="1073"/>
    <x v="0"/>
    <x v="1"/>
    <n v="5"/>
  </r>
  <r>
    <n v="1074"/>
    <x v="0"/>
    <x v="0"/>
    <n v="8"/>
  </r>
  <r>
    <n v="1075"/>
    <x v="0"/>
    <x v="0"/>
    <n v="6"/>
  </r>
  <r>
    <n v="1076"/>
    <x v="0"/>
    <x v="0"/>
    <n v="7"/>
  </r>
  <r>
    <n v="1077"/>
    <x v="1"/>
    <x v="0"/>
    <n v="5"/>
  </r>
  <r>
    <n v="1078"/>
    <x v="1"/>
    <x v="1"/>
    <n v="5"/>
  </r>
  <r>
    <n v="1079"/>
    <x v="1"/>
    <x v="1"/>
    <n v="7"/>
  </r>
  <r>
    <n v="1080"/>
    <x v="0"/>
    <x v="0"/>
    <n v="2"/>
  </r>
  <r>
    <n v="1081"/>
    <x v="1"/>
    <x v="0"/>
    <n v="0"/>
  </r>
  <r>
    <n v="1082"/>
    <x v="1"/>
    <x v="0"/>
    <n v="6"/>
  </r>
  <r>
    <n v="1083"/>
    <x v="2"/>
    <x v="0"/>
    <n v="5"/>
  </r>
  <r>
    <n v="1084"/>
    <x v="2"/>
    <x v="0"/>
    <n v="6"/>
  </r>
  <r>
    <n v="1085"/>
    <x v="1"/>
    <x v="0"/>
    <n v="9"/>
  </r>
  <r>
    <n v="1086"/>
    <x v="1"/>
    <x v="1"/>
    <n v="2"/>
  </r>
  <r>
    <n v="1087"/>
    <x v="2"/>
    <x v="0"/>
    <n v="8"/>
  </r>
  <r>
    <n v="1088"/>
    <x v="0"/>
    <x v="0"/>
    <n v="1"/>
  </r>
  <r>
    <n v="1089"/>
    <x v="0"/>
    <x v="0"/>
    <n v="2"/>
  </r>
  <r>
    <n v="1090"/>
    <x v="0"/>
    <x v="1"/>
    <n v="6"/>
  </r>
  <r>
    <n v="1091"/>
    <x v="0"/>
    <x v="0"/>
    <n v="0"/>
  </r>
  <r>
    <n v="1092"/>
    <x v="1"/>
    <x v="1"/>
    <n v="6"/>
  </r>
  <r>
    <n v="1093"/>
    <x v="0"/>
    <x v="1"/>
    <n v="7"/>
  </r>
  <r>
    <n v="1094"/>
    <x v="0"/>
    <x v="0"/>
    <n v="7"/>
  </r>
  <r>
    <n v="1095"/>
    <x v="0"/>
    <x v="1"/>
    <n v="0"/>
  </r>
  <r>
    <n v="1096"/>
    <x v="0"/>
    <x v="1"/>
    <n v="8"/>
  </r>
  <r>
    <n v="1097"/>
    <x v="1"/>
    <x v="1"/>
    <n v="6"/>
  </r>
  <r>
    <n v="1098"/>
    <x v="0"/>
    <x v="0"/>
    <n v="5"/>
  </r>
  <r>
    <n v="1099"/>
    <x v="1"/>
    <x v="0"/>
    <n v="9"/>
  </r>
  <r>
    <n v="1100"/>
    <x v="1"/>
    <x v="0"/>
    <n v="4"/>
  </r>
  <r>
    <n v="1101"/>
    <x v="1"/>
    <x v="0"/>
    <n v="0"/>
  </r>
  <r>
    <n v="1102"/>
    <x v="0"/>
    <x v="1"/>
    <n v="2"/>
  </r>
  <r>
    <n v="1103"/>
    <x v="0"/>
    <x v="1"/>
    <n v="5"/>
  </r>
  <r>
    <n v="1104"/>
    <x v="1"/>
    <x v="1"/>
    <n v="2"/>
  </r>
  <r>
    <n v="1105"/>
    <x v="0"/>
    <x v="0"/>
    <n v="6"/>
  </r>
  <r>
    <n v="1106"/>
    <x v="0"/>
    <x v="1"/>
    <n v="8"/>
  </r>
  <r>
    <n v="1107"/>
    <x v="0"/>
    <x v="0"/>
    <n v="8"/>
  </r>
  <r>
    <n v="1108"/>
    <x v="0"/>
    <x v="0"/>
    <n v="7"/>
  </r>
  <r>
    <n v="1109"/>
    <x v="1"/>
    <x v="0"/>
    <n v="4"/>
  </r>
  <r>
    <n v="1110"/>
    <x v="1"/>
    <x v="0"/>
    <n v="0"/>
  </r>
  <r>
    <n v="1111"/>
    <x v="1"/>
    <x v="0"/>
    <n v="1"/>
  </r>
  <r>
    <n v="1112"/>
    <x v="1"/>
    <x v="0"/>
    <n v="9"/>
  </r>
  <r>
    <n v="1113"/>
    <x v="1"/>
    <x v="0"/>
    <n v="0"/>
  </r>
  <r>
    <n v="1114"/>
    <x v="2"/>
    <x v="1"/>
    <n v="7"/>
  </r>
  <r>
    <n v="1115"/>
    <x v="0"/>
    <x v="0"/>
    <n v="4"/>
  </r>
  <r>
    <n v="1116"/>
    <x v="2"/>
    <x v="1"/>
    <n v="6"/>
  </r>
  <r>
    <n v="1117"/>
    <x v="0"/>
    <x v="1"/>
    <n v="6"/>
  </r>
  <r>
    <n v="1118"/>
    <x v="2"/>
    <x v="0"/>
    <n v="4"/>
  </r>
  <r>
    <n v="1119"/>
    <x v="0"/>
    <x v="0"/>
    <n v="0"/>
  </r>
  <r>
    <n v="1120"/>
    <x v="0"/>
    <x v="1"/>
    <n v="7"/>
  </r>
  <r>
    <n v="1121"/>
    <x v="1"/>
    <x v="1"/>
    <n v="7"/>
  </r>
  <r>
    <n v="1122"/>
    <x v="1"/>
    <x v="0"/>
    <n v="4"/>
  </r>
  <r>
    <n v="1123"/>
    <x v="0"/>
    <x v="0"/>
    <n v="6"/>
  </r>
  <r>
    <n v="1124"/>
    <x v="0"/>
    <x v="0"/>
    <n v="3"/>
  </r>
  <r>
    <n v="1125"/>
    <x v="0"/>
    <x v="0"/>
    <n v="7"/>
  </r>
  <r>
    <n v="1126"/>
    <x v="1"/>
    <x v="0"/>
    <n v="8"/>
  </r>
  <r>
    <n v="1127"/>
    <x v="1"/>
    <x v="0"/>
    <n v="5"/>
  </r>
  <r>
    <n v="1128"/>
    <x v="1"/>
    <x v="0"/>
    <n v="6"/>
  </r>
  <r>
    <n v="1129"/>
    <x v="1"/>
    <x v="1"/>
    <n v="6"/>
  </r>
  <r>
    <n v="1130"/>
    <x v="0"/>
    <x v="0"/>
    <n v="6"/>
  </r>
  <r>
    <n v="1131"/>
    <x v="2"/>
    <x v="1"/>
    <n v="2"/>
  </r>
  <r>
    <n v="1132"/>
    <x v="1"/>
    <x v="0"/>
    <n v="3"/>
  </r>
  <r>
    <n v="1133"/>
    <x v="1"/>
    <x v="1"/>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194556-93A7-46EE-AD16-EEC681944E52}"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7" firstHeaderRow="1" firstDataRow="2" firstDataCol="1"/>
  <pivotFields count="4">
    <pivotField showAll="0"/>
    <pivotField axis="axisCol" dataField="1" showAll="0">
      <items count="4">
        <item x="0"/>
        <item x="1"/>
        <item x="2"/>
        <item t="default"/>
      </items>
    </pivotField>
    <pivotField axis="axisRow" showAll="0">
      <items count="3">
        <item x="1"/>
        <item x="0"/>
        <item t="default"/>
      </items>
    </pivotField>
    <pivotField showAll="0"/>
  </pivotFields>
  <rowFields count="1">
    <field x="2"/>
  </rowFields>
  <rowItems count="3">
    <i>
      <x/>
    </i>
    <i>
      <x v="1"/>
    </i>
    <i t="grand">
      <x/>
    </i>
  </rowItems>
  <colFields count="1">
    <field x="1"/>
  </colFields>
  <colItems count="4">
    <i>
      <x/>
    </i>
    <i>
      <x v="1"/>
    </i>
    <i>
      <x v="2"/>
    </i>
    <i t="grand">
      <x/>
    </i>
  </colItems>
  <dataFields count="1">
    <dataField name="Count of Highest Degree Achieved" fld="1" subtotal="count" showDataAs="percentOfRow" baseField="2"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E7" totalsRowShown="0">
  <autoFilter ref="A1:E7" xr:uid="{D0DF76E4-7C98-4415-8EE1-F3F5555E223D}"/>
  <tableColumns count="5">
    <tableColumn id="1" xr3:uid="{9459FC7E-65E7-403B-8CA4-55ED0C7BAD17}" name="Job Satisfaction Score"/>
    <tableColumn id="2" xr3:uid="{CDA3F97A-721C-4DED-8B18-44D158E4F375}" name="IS Senior Executives (%) "/>
    <tableColumn id="3" xr3:uid="{0E4EE484-FDE6-4BB6-8A7B-181BAA012EEE}" name="IS Middle Managers (%)"/>
    <tableColumn id="4" xr3:uid="{3017CE6D-0D39-417D-816A-D0FFC6E52E7B}" name="Probability Distribution (Senior Executive)" dataDxfId="1">
      <calculatedColumnFormula>Table2[[#This Row],[IS Senior Executives (%) ]]/B3</calculatedColumnFormula>
    </tableColumn>
    <tableColumn id="5" xr3:uid="{417857F7-9E60-476E-8068-1CFC912E7684}" name="Probability Distribution (Middle Manager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C9" totalsRowShown="0">
  <autoFilter ref="A1:C9" xr:uid="{B92AAE3E-6E86-4611-B004-E17D4B65ECAB}"/>
  <tableColumns count="3">
    <tableColumn id="1" xr3:uid="{1458BB47-4C44-4166-BD7F-8C98E6926821}" name="Payment ($)"/>
    <tableColumn id="2" xr3:uid="{44545F09-B4A4-4AAC-85A1-C07361B8AA68}" name="Probability"/>
    <tableColumn id="3" xr3:uid="{B5EFB904-9B61-431C-B2AE-FCC09001E866}" name="Payment * Probabil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4"/>
  <sheetViews>
    <sheetView topLeftCell="A10" workbookViewId="0">
      <selection activeCell="D29" sqref="D29"/>
    </sheetView>
  </sheetViews>
  <sheetFormatPr defaultRowHeight="14.5" x14ac:dyDescent="0.35"/>
  <cols>
    <col min="1" max="1" width="22.1796875" customWidth="1"/>
    <col min="2" max="2" width="21.453125" customWidth="1"/>
    <col min="3" max="3" width="41.26953125" customWidth="1"/>
    <col min="4" max="4" width="40.81640625" customWidth="1"/>
  </cols>
  <sheetData>
    <row r="1" spans="1:4" x14ac:dyDescent="0.35">
      <c r="A1" t="s">
        <v>0</v>
      </c>
      <c r="B1" t="s">
        <v>1</v>
      </c>
      <c r="C1" t="s">
        <v>2</v>
      </c>
      <c r="D1" t="s">
        <v>3</v>
      </c>
    </row>
    <row r="2" spans="1:4" x14ac:dyDescent="0.35">
      <c r="A2" t="s">
        <v>4</v>
      </c>
      <c r="B2">
        <v>83.5</v>
      </c>
      <c r="C2">
        <v>0.87</v>
      </c>
      <c r="D2">
        <v>1.5</v>
      </c>
    </row>
    <row r="3" spans="1:4" x14ac:dyDescent="0.35">
      <c r="A3" t="s">
        <v>5</v>
      </c>
      <c r="B3">
        <v>79.099999999999994</v>
      </c>
      <c r="C3">
        <v>1.88</v>
      </c>
      <c r="D3">
        <v>0.79</v>
      </c>
    </row>
    <row r="4" spans="1:4" x14ac:dyDescent="0.35">
      <c r="A4" s="4" t="s">
        <v>6</v>
      </c>
      <c r="B4" s="4">
        <v>87.1</v>
      </c>
      <c r="C4">
        <v>1.58</v>
      </c>
      <c r="D4">
        <v>0.91</v>
      </c>
    </row>
    <row r="5" spans="1:4" x14ac:dyDescent="0.35">
      <c r="A5" t="s">
        <v>7</v>
      </c>
      <c r="B5">
        <v>86.5</v>
      </c>
      <c r="C5">
        <v>2.1</v>
      </c>
      <c r="D5">
        <v>0.73</v>
      </c>
    </row>
    <row r="6" spans="1:4" x14ac:dyDescent="0.35">
      <c r="A6" t="s">
        <v>8</v>
      </c>
      <c r="B6">
        <v>87.5</v>
      </c>
      <c r="C6">
        <v>2.93</v>
      </c>
      <c r="D6">
        <v>0.51</v>
      </c>
    </row>
    <row r="7" spans="1:4" x14ac:dyDescent="0.35">
      <c r="A7" t="s">
        <v>9</v>
      </c>
      <c r="B7">
        <v>77.900000000000006</v>
      </c>
      <c r="C7">
        <v>2.2200000000000002</v>
      </c>
      <c r="D7">
        <v>1.05</v>
      </c>
    </row>
    <row r="8" spans="1:4" x14ac:dyDescent="0.35">
      <c r="A8" t="s">
        <v>10</v>
      </c>
      <c r="B8">
        <v>83.1</v>
      </c>
      <c r="C8">
        <v>3.08</v>
      </c>
      <c r="D8">
        <v>0.25</v>
      </c>
    </row>
    <row r="9" spans="1:4" x14ac:dyDescent="0.35">
      <c r="A9" t="s">
        <v>11</v>
      </c>
      <c r="B9">
        <v>85.9</v>
      </c>
      <c r="C9">
        <v>2.14</v>
      </c>
      <c r="D9">
        <v>1.74</v>
      </c>
    </row>
    <row r="10" spans="1:4" x14ac:dyDescent="0.35">
      <c r="A10" t="s">
        <v>12</v>
      </c>
      <c r="B10">
        <v>76.900000000000006</v>
      </c>
      <c r="C10">
        <v>2.92</v>
      </c>
      <c r="D10">
        <v>1.8</v>
      </c>
    </row>
    <row r="11" spans="1:4" x14ac:dyDescent="0.35">
      <c r="A11" t="s">
        <v>13</v>
      </c>
      <c r="B11">
        <v>77.400000000000006</v>
      </c>
      <c r="C11">
        <v>3.87</v>
      </c>
      <c r="D11">
        <v>4.24</v>
      </c>
    </row>
    <row r="13" spans="1:4" x14ac:dyDescent="0.35">
      <c r="B13">
        <f>1-0.871</f>
        <v>0.129</v>
      </c>
    </row>
    <row r="14" spans="1:4" x14ac:dyDescent="0.35">
      <c r="B14">
        <f>0.129+0.871</f>
        <v>1</v>
      </c>
    </row>
  </sheetData>
  <conditionalFormatting sqref="C1:C11">
    <cfRule type="cellIs" dxfId="3" priority="2" operator="lessThan">
      <formula>2</formula>
    </cfRule>
  </conditionalFormatting>
  <conditionalFormatting sqref="D2:D11">
    <cfRule type="cellIs" dxfId="2" priority="1" operator="greaterThan">
      <formula>1</formula>
    </cfRule>
  </conditionalFormatting>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J13:J30"/>
  <sheetViews>
    <sheetView topLeftCell="E1" workbookViewId="0">
      <selection activeCell="H26" sqref="H26"/>
    </sheetView>
  </sheetViews>
  <sheetFormatPr defaultRowHeight="14.5" x14ac:dyDescent="0.35"/>
  <sheetData>
    <row r="13" spans="10:10" x14ac:dyDescent="0.35">
      <c r="J13">
        <f>1033/2851</f>
        <v>0.36232900736583656</v>
      </c>
    </row>
    <row r="14" spans="10:10" x14ac:dyDescent="0.35">
      <c r="J14">
        <f>854/2851</f>
        <v>0.29954401964223082</v>
      </c>
    </row>
    <row r="15" spans="10:10" x14ac:dyDescent="0.35">
      <c r="J15">
        <f>964/2851</f>
        <v>0.33812697299193267</v>
      </c>
    </row>
    <row r="24" spans="10:10" x14ac:dyDescent="0.35">
      <c r="J24">
        <f>1033/2375</f>
        <v>0.43494736842105264</v>
      </c>
    </row>
    <row r="30" spans="10:10" x14ac:dyDescent="0.35">
      <c r="J30">
        <f>0.362329+0.18</f>
        <v>0.54232900000000006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D134"/>
  <sheetViews>
    <sheetView topLeftCell="C8" workbookViewId="0">
      <selection activeCell="E24" sqref="E24"/>
    </sheetView>
  </sheetViews>
  <sheetFormatPr defaultRowHeight="14.5" x14ac:dyDescent="0.35"/>
  <cols>
    <col min="1" max="1" width="18.7265625" customWidth="1"/>
    <col min="2" max="2" width="32.54296875" customWidth="1"/>
    <col min="3" max="3" width="33.81640625" customWidth="1"/>
    <col min="4" max="4" width="28.453125" customWidth="1"/>
    <col min="5" max="5" width="8.81640625" customWidth="1"/>
  </cols>
  <sheetData>
    <row r="1" spans="1:4" ht="15.5" x14ac:dyDescent="0.35">
      <c r="A1" s="1" t="s">
        <v>19</v>
      </c>
      <c r="B1" s="1" t="s">
        <v>20</v>
      </c>
      <c r="C1" s="1" t="s">
        <v>22</v>
      </c>
      <c r="D1" s="1" t="s">
        <v>21</v>
      </c>
    </row>
    <row r="2" spans="1:4" x14ac:dyDescent="0.35">
      <c r="A2" s="2">
        <v>1001</v>
      </c>
      <c r="B2" s="2" t="s">
        <v>16</v>
      </c>
      <c r="C2" s="2" t="s">
        <v>15</v>
      </c>
      <c r="D2" s="2">
        <v>8</v>
      </c>
    </row>
    <row r="3" spans="1:4" x14ac:dyDescent="0.35">
      <c r="A3" s="2">
        <v>1002</v>
      </c>
      <c r="B3" s="2" t="s">
        <v>16</v>
      </c>
      <c r="C3" s="2" t="s">
        <v>15</v>
      </c>
      <c r="D3" s="2">
        <v>1</v>
      </c>
    </row>
    <row r="4" spans="1:4" x14ac:dyDescent="0.35">
      <c r="A4" s="2">
        <v>1003</v>
      </c>
      <c r="B4" s="2" t="s">
        <v>17</v>
      </c>
      <c r="C4" s="2" t="s">
        <v>14</v>
      </c>
      <c r="D4" s="2">
        <v>3</v>
      </c>
    </row>
    <row r="5" spans="1:4" x14ac:dyDescent="0.35">
      <c r="A5" s="2">
        <v>1004</v>
      </c>
      <c r="B5" s="2" t="s">
        <v>17</v>
      </c>
      <c r="C5" s="2" t="s">
        <v>15</v>
      </c>
      <c r="D5" s="2">
        <v>6</v>
      </c>
    </row>
    <row r="6" spans="1:4" x14ac:dyDescent="0.35">
      <c r="A6" s="2">
        <v>1005</v>
      </c>
      <c r="B6" s="2" t="s">
        <v>16</v>
      </c>
      <c r="C6" s="2" t="s">
        <v>15</v>
      </c>
      <c r="D6" s="2">
        <v>7</v>
      </c>
    </row>
    <row r="7" spans="1:4" x14ac:dyDescent="0.35">
      <c r="A7" s="2">
        <v>1006</v>
      </c>
      <c r="B7" s="2" t="s">
        <v>17</v>
      </c>
      <c r="C7" s="2" t="s">
        <v>15</v>
      </c>
      <c r="D7" s="2">
        <v>7</v>
      </c>
    </row>
    <row r="8" spans="1:4" x14ac:dyDescent="0.35">
      <c r="A8" s="2">
        <v>1007</v>
      </c>
      <c r="B8" s="2" t="s">
        <v>17</v>
      </c>
      <c r="C8" s="2" t="s">
        <v>15</v>
      </c>
      <c r="D8" s="2">
        <v>9</v>
      </c>
    </row>
    <row r="9" spans="1:4" x14ac:dyDescent="0.35">
      <c r="A9" s="2">
        <v>1008</v>
      </c>
      <c r="B9" s="2" t="s">
        <v>17</v>
      </c>
      <c r="C9" s="2" t="s">
        <v>15</v>
      </c>
      <c r="D9" s="2">
        <v>1</v>
      </c>
    </row>
    <row r="10" spans="1:4" x14ac:dyDescent="0.35">
      <c r="A10" s="2">
        <v>1009</v>
      </c>
      <c r="B10" s="2" t="s">
        <v>16</v>
      </c>
      <c r="C10" s="2" t="s">
        <v>15</v>
      </c>
      <c r="D10" s="2">
        <v>8</v>
      </c>
    </row>
    <row r="11" spans="1:4" x14ac:dyDescent="0.35">
      <c r="A11" s="2">
        <v>1010</v>
      </c>
      <c r="B11" s="2" t="s">
        <v>16</v>
      </c>
      <c r="C11" s="2" t="s">
        <v>14</v>
      </c>
      <c r="D11" s="2">
        <v>8</v>
      </c>
    </row>
    <row r="12" spans="1:4" x14ac:dyDescent="0.35">
      <c r="A12" s="2">
        <v>1011</v>
      </c>
      <c r="B12" s="2" t="s">
        <v>16</v>
      </c>
      <c r="C12" s="2" t="s">
        <v>14</v>
      </c>
      <c r="D12" s="2">
        <v>9</v>
      </c>
    </row>
    <row r="13" spans="1:4" x14ac:dyDescent="0.35">
      <c r="A13" s="2">
        <v>1012</v>
      </c>
      <c r="B13" s="2" t="s">
        <v>16</v>
      </c>
      <c r="C13" s="2" t="s">
        <v>15</v>
      </c>
      <c r="D13" s="2">
        <v>7</v>
      </c>
    </row>
    <row r="14" spans="1:4" x14ac:dyDescent="0.35">
      <c r="A14" s="2">
        <v>1013</v>
      </c>
      <c r="B14" s="2" t="s">
        <v>17</v>
      </c>
      <c r="C14" s="2" t="s">
        <v>15</v>
      </c>
      <c r="D14" s="2">
        <v>4</v>
      </c>
    </row>
    <row r="15" spans="1:4" x14ac:dyDescent="0.35">
      <c r="A15" s="2">
        <v>1014</v>
      </c>
      <c r="B15" s="2" t="s">
        <v>16</v>
      </c>
      <c r="C15" s="2" t="s">
        <v>15</v>
      </c>
      <c r="D15" s="2">
        <v>6</v>
      </c>
    </row>
    <row r="16" spans="1:4" x14ac:dyDescent="0.35">
      <c r="A16" s="2">
        <v>1015</v>
      </c>
      <c r="B16" s="2" t="s">
        <v>16</v>
      </c>
      <c r="C16" s="2" t="s">
        <v>15</v>
      </c>
      <c r="D16" s="2">
        <v>9</v>
      </c>
    </row>
    <row r="17" spans="1:4" x14ac:dyDescent="0.35">
      <c r="A17" s="2">
        <v>1016</v>
      </c>
      <c r="B17" s="2" t="s">
        <v>17</v>
      </c>
      <c r="C17" s="2" t="s">
        <v>15</v>
      </c>
      <c r="D17" s="2">
        <v>9</v>
      </c>
    </row>
    <row r="18" spans="1:4" x14ac:dyDescent="0.35">
      <c r="A18" s="2">
        <v>1017</v>
      </c>
      <c r="B18" s="2" t="s">
        <v>17</v>
      </c>
      <c r="C18" s="2" t="s">
        <v>15</v>
      </c>
      <c r="D18" s="2">
        <v>6</v>
      </c>
    </row>
    <row r="19" spans="1:4" x14ac:dyDescent="0.35">
      <c r="A19" s="2">
        <v>1018</v>
      </c>
      <c r="B19" s="2" t="s">
        <v>17</v>
      </c>
      <c r="C19" s="2" t="s">
        <v>14</v>
      </c>
      <c r="D19" s="2">
        <v>5</v>
      </c>
    </row>
    <row r="20" spans="1:4" x14ac:dyDescent="0.35">
      <c r="A20" s="2">
        <v>1019</v>
      </c>
      <c r="B20" s="2" t="s">
        <v>16</v>
      </c>
      <c r="C20" s="2" t="s">
        <v>15</v>
      </c>
      <c r="D20" s="2">
        <v>7</v>
      </c>
    </row>
    <row r="21" spans="1:4" x14ac:dyDescent="0.35">
      <c r="A21" s="2">
        <v>1020</v>
      </c>
      <c r="B21" s="2" t="s">
        <v>17</v>
      </c>
      <c r="C21" s="2" t="s">
        <v>14</v>
      </c>
      <c r="D21" s="2">
        <v>0</v>
      </c>
    </row>
    <row r="22" spans="1:4" x14ac:dyDescent="0.35">
      <c r="A22" s="2">
        <v>1021</v>
      </c>
      <c r="B22" s="2" t="s">
        <v>16</v>
      </c>
      <c r="C22" s="2" t="s">
        <v>15</v>
      </c>
      <c r="D22" s="2">
        <v>4</v>
      </c>
    </row>
    <row r="23" spans="1:4" x14ac:dyDescent="0.35">
      <c r="A23" s="2">
        <v>1022</v>
      </c>
      <c r="B23" s="2" t="s">
        <v>17</v>
      </c>
      <c r="C23" s="2" t="s">
        <v>15</v>
      </c>
      <c r="D23" s="2">
        <v>8</v>
      </c>
    </row>
    <row r="24" spans="1:4" x14ac:dyDescent="0.35">
      <c r="A24" s="2">
        <v>1023</v>
      </c>
      <c r="B24" s="2" t="s">
        <v>16</v>
      </c>
      <c r="C24" s="2" t="s">
        <v>15</v>
      </c>
      <c r="D24" s="2">
        <v>4</v>
      </c>
    </row>
    <row r="25" spans="1:4" x14ac:dyDescent="0.35">
      <c r="A25" s="2">
        <v>1024</v>
      </c>
      <c r="B25" s="2" t="s">
        <v>16</v>
      </c>
      <c r="C25" s="2" t="s">
        <v>15</v>
      </c>
      <c r="D25" s="2">
        <v>4</v>
      </c>
    </row>
    <row r="26" spans="1:4" x14ac:dyDescent="0.35">
      <c r="A26" s="2">
        <v>1025</v>
      </c>
      <c r="B26" s="2" t="s">
        <v>17</v>
      </c>
      <c r="C26" s="2" t="s">
        <v>14</v>
      </c>
      <c r="D26" s="2">
        <v>3</v>
      </c>
    </row>
    <row r="27" spans="1:4" x14ac:dyDescent="0.35">
      <c r="A27" s="2">
        <v>1026</v>
      </c>
      <c r="B27" s="2" t="s">
        <v>17</v>
      </c>
      <c r="C27" s="2" t="s">
        <v>15</v>
      </c>
      <c r="D27" s="2">
        <v>0</v>
      </c>
    </row>
    <row r="28" spans="1:4" x14ac:dyDescent="0.35">
      <c r="A28" s="2">
        <v>1027</v>
      </c>
      <c r="B28" s="2" t="s">
        <v>16</v>
      </c>
      <c r="C28" s="2" t="s">
        <v>15</v>
      </c>
      <c r="D28" s="2">
        <v>8</v>
      </c>
    </row>
    <row r="29" spans="1:4" x14ac:dyDescent="0.35">
      <c r="A29" s="2">
        <v>1028</v>
      </c>
      <c r="B29" s="2" t="s">
        <v>16</v>
      </c>
      <c r="C29" s="2" t="s">
        <v>14</v>
      </c>
      <c r="D29" s="2">
        <v>0</v>
      </c>
    </row>
    <row r="30" spans="1:4" x14ac:dyDescent="0.35">
      <c r="A30" s="2">
        <v>1029</v>
      </c>
      <c r="B30" s="2" t="s">
        <v>16</v>
      </c>
      <c r="C30" s="2" t="s">
        <v>14</v>
      </c>
      <c r="D30" s="2">
        <v>4</v>
      </c>
    </row>
    <row r="31" spans="1:4" x14ac:dyDescent="0.35">
      <c r="A31" s="2">
        <v>1030</v>
      </c>
      <c r="B31" s="2" t="s">
        <v>16</v>
      </c>
      <c r="C31" s="2" t="s">
        <v>15</v>
      </c>
      <c r="D31" s="2">
        <v>1</v>
      </c>
    </row>
    <row r="32" spans="1:4" x14ac:dyDescent="0.35">
      <c r="A32" s="2">
        <v>1031</v>
      </c>
      <c r="B32" s="2" t="s">
        <v>16</v>
      </c>
      <c r="C32" s="2" t="s">
        <v>15</v>
      </c>
      <c r="D32" s="2">
        <v>5</v>
      </c>
    </row>
    <row r="33" spans="1:4" x14ac:dyDescent="0.35">
      <c r="A33" s="2">
        <v>1032</v>
      </c>
      <c r="B33" s="2" t="s">
        <v>17</v>
      </c>
      <c r="C33" s="2" t="s">
        <v>14</v>
      </c>
      <c r="D33" s="2">
        <v>3</v>
      </c>
    </row>
    <row r="34" spans="1:4" x14ac:dyDescent="0.35">
      <c r="A34" s="2">
        <v>1033</v>
      </c>
      <c r="B34" s="2" t="s">
        <v>17</v>
      </c>
      <c r="C34" s="2" t="s">
        <v>14</v>
      </c>
      <c r="D34" s="2">
        <v>0</v>
      </c>
    </row>
    <row r="35" spans="1:4" x14ac:dyDescent="0.35">
      <c r="A35" s="2">
        <v>1034</v>
      </c>
      <c r="B35" s="2" t="s">
        <v>17</v>
      </c>
      <c r="C35" s="2" t="s">
        <v>15</v>
      </c>
      <c r="D35" s="2">
        <v>8</v>
      </c>
    </row>
    <row r="36" spans="1:4" x14ac:dyDescent="0.35">
      <c r="A36" s="2">
        <v>1035</v>
      </c>
      <c r="B36" s="2" t="s">
        <v>16</v>
      </c>
      <c r="C36" s="2" t="s">
        <v>14</v>
      </c>
      <c r="D36" s="2">
        <v>4</v>
      </c>
    </row>
    <row r="37" spans="1:4" x14ac:dyDescent="0.35">
      <c r="A37" s="2">
        <v>1036</v>
      </c>
      <c r="B37" s="2" t="s">
        <v>16</v>
      </c>
      <c r="C37" s="2" t="s">
        <v>14</v>
      </c>
      <c r="D37" s="2">
        <v>6</v>
      </c>
    </row>
    <row r="38" spans="1:4" x14ac:dyDescent="0.35">
      <c r="A38" s="2">
        <v>1037</v>
      </c>
      <c r="B38" s="2" t="s">
        <v>16</v>
      </c>
      <c r="C38" s="2" t="s">
        <v>15</v>
      </c>
      <c r="D38" s="2">
        <v>3</v>
      </c>
    </row>
    <row r="39" spans="1:4" x14ac:dyDescent="0.35">
      <c r="A39" s="2">
        <v>1038</v>
      </c>
      <c r="B39" s="2" t="s">
        <v>16</v>
      </c>
      <c r="C39" s="2" t="s">
        <v>15</v>
      </c>
      <c r="D39" s="2">
        <v>4</v>
      </c>
    </row>
    <row r="40" spans="1:4" x14ac:dyDescent="0.35">
      <c r="A40" s="2">
        <v>1039</v>
      </c>
      <c r="B40" s="2" t="s">
        <v>16</v>
      </c>
      <c r="C40" s="2" t="s">
        <v>14</v>
      </c>
      <c r="D40" s="2">
        <v>4</v>
      </c>
    </row>
    <row r="41" spans="1:4" x14ac:dyDescent="0.35">
      <c r="A41" s="2">
        <v>1040</v>
      </c>
      <c r="B41" s="2" t="s">
        <v>16</v>
      </c>
      <c r="C41" s="2" t="s">
        <v>14</v>
      </c>
      <c r="D41" s="2">
        <v>0</v>
      </c>
    </row>
    <row r="42" spans="1:4" x14ac:dyDescent="0.35">
      <c r="A42" s="2">
        <v>1041</v>
      </c>
      <c r="B42" s="2" t="s">
        <v>16</v>
      </c>
      <c r="C42" s="2" t="s">
        <v>14</v>
      </c>
      <c r="D42" s="2">
        <v>3</v>
      </c>
    </row>
    <row r="43" spans="1:4" x14ac:dyDescent="0.35">
      <c r="A43" s="2">
        <v>1042</v>
      </c>
      <c r="B43" s="2" t="s">
        <v>17</v>
      </c>
      <c r="C43" s="2" t="s">
        <v>15</v>
      </c>
      <c r="D43" s="2">
        <v>2</v>
      </c>
    </row>
    <row r="44" spans="1:4" x14ac:dyDescent="0.35">
      <c r="A44" s="2">
        <v>1043</v>
      </c>
      <c r="B44" s="2" t="s">
        <v>16</v>
      </c>
      <c r="C44" s="2" t="s">
        <v>14</v>
      </c>
      <c r="D44" s="2">
        <v>8</v>
      </c>
    </row>
    <row r="45" spans="1:4" x14ac:dyDescent="0.35">
      <c r="A45" s="2">
        <v>1044</v>
      </c>
      <c r="B45" s="2" t="s">
        <v>17</v>
      </c>
      <c r="C45" s="2" t="s">
        <v>14</v>
      </c>
      <c r="D45" s="2">
        <v>5</v>
      </c>
    </row>
    <row r="46" spans="1:4" x14ac:dyDescent="0.35">
      <c r="A46" s="2">
        <v>1045</v>
      </c>
      <c r="B46" s="2" t="s">
        <v>16</v>
      </c>
      <c r="C46" s="2" t="s">
        <v>14</v>
      </c>
      <c r="D46" s="2">
        <v>2</v>
      </c>
    </row>
    <row r="47" spans="1:4" x14ac:dyDescent="0.35">
      <c r="A47" s="2">
        <v>1046</v>
      </c>
      <c r="B47" s="2" t="s">
        <v>17</v>
      </c>
      <c r="C47" s="2" t="s">
        <v>14</v>
      </c>
      <c r="D47" s="2">
        <v>2</v>
      </c>
    </row>
    <row r="48" spans="1:4" x14ac:dyDescent="0.35">
      <c r="A48" s="2">
        <v>1047</v>
      </c>
      <c r="B48" s="2" t="s">
        <v>16</v>
      </c>
      <c r="C48" s="2" t="s">
        <v>15</v>
      </c>
      <c r="D48" s="2">
        <v>5</v>
      </c>
    </row>
    <row r="49" spans="1:4" x14ac:dyDescent="0.35">
      <c r="A49" s="2">
        <v>1048</v>
      </c>
      <c r="B49" s="2" t="s">
        <v>17</v>
      </c>
      <c r="C49" s="2" t="s">
        <v>14</v>
      </c>
      <c r="D49" s="2">
        <v>1</v>
      </c>
    </row>
    <row r="50" spans="1:4" x14ac:dyDescent="0.35">
      <c r="A50" s="2">
        <v>1049</v>
      </c>
      <c r="B50" s="2" t="s">
        <v>17</v>
      </c>
      <c r="C50" s="2" t="s">
        <v>14</v>
      </c>
      <c r="D50" s="2">
        <v>5</v>
      </c>
    </row>
    <row r="51" spans="1:4" x14ac:dyDescent="0.35">
      <c r="A51" s="2">
        <v>1050</v>
      </c>
      <c r="B51" s="2" t="s">
        <v>17</v>
      </c>
      <c r="C51" s="2" t="s">
        <v>15</v>
      </c>
      <c r="D51" s="2">
        <v>7</v>
      </c>
    </row>
    <row r="52" spans="1:4" x14ac:dyDescent="0.35">
      <c r="A52" s="2">
        <v>1051</v>
      </c>
      <c r="B52" s="2" t="s">
        <v>16</v>
      </c>
      <c r="C52" s="2" t="s">
        <v>15</v>
      </c>
      <c r="D52" s="2">
        <v>2</v>
      </c>
    </row>
    <row r="53" spans="1:4" x14ac:dyDescent="0.35">
      <c r="A53" s="2">
        <v>1052</v>
      </c>
      <c r="B53" s="2" t="s">
        <v>16</v>
      </c>
      <c r="C53" s="2" t="s">
        <v>15</v>
      </c>
      <c r="D53" s="2">
        <v>5</v>
      </c>
    </row>
    <row r="54" spans="1:4" x14ac:dyDescent="0.35">
      <c r="A54" s="2">
        <v>1053</v>
      </c>
      <c r="B54" s="2" t="s">
        <v>16</v>
      </c>
      <c r="C54" s="2" t="s">
        <v>15</v>
      </c>
      <c r="D54" s="2">
        <v>1</v>
      </c>
    </row>
    <row r="55" spans="1:4" x14ac:dyDescent="0.35">
      <c r="A55" s="2">
        <v>1054</v>
      </c>
      <c r="B55" s="2" t="s">
        <v>16</v>
      </c>
      <c r="C55" s="2" t="s">
        <v>14</v>
      </c>
      <c r="D55" s="2">
        <v>5</v>
      </c>
    </row>
    <row r="56" spans="1:4" x14ac:dyDescent="0.35">
      <c r="A56" s="2">
        <v>1055</v>
      </c>
      <c r="B56" s="2" t="s">
        <v>16</v>
      </c>
      <c r="C56" s="2" t="s">
        <v>14</v>
      </c>
      <c r="D56" s="2">
        <v>7</v>
      </c>
    </row>
    <row r="57" spans="1:4" x14ac:dyDescent="0.35">
      <c r="A57" s="2">
        <v>1056</v>
      </c>
      <c r="B57" s="2" t="s">
        <v>17</v>
      </c>
      <c r="C57" s="2" t="s">
        <v>15</v>
      </c>
      <c r="D57" s="2">
        <v>5</v>
      </c>
    </row>
    <row r="58" spans="1:4" x14ac:dyDescent="0.35">
      <c r="A58" s="2">
        <v>1057</v>
      </c>
      <c r="B58" s="2" t="s">
        <v>16</v>
      </c>
      <c r="C58" s="2" t="s">
        <v>15</v>
      </c>
      <c r="D58" s="2">
        <v>5</v>
      </c>
    </row>
    <row r="59" spans="1:4" x14ac:dyDescent="0.35">
      <c r="A59" s="2">
        <v>1058</v>
      </c>
      <c r="B59" s="2" t="s">
        <v>16</v>
      </c>
      <c r="C59" s="2" t="s">
        <v>14</v>
      </c>
      <c r="D59" s="2">
        <v>6</v>
      </c>
    </row>
    <row r="60" spans="1:4" x14ac:dyDescent="0.35">
      <c r="A60" s="2">
        <v>1059</v>
      </c>
      <c r="B60" s="2" t="s">
        <v>18</v>
      </c>
      <c r="C60" s="2" t="s">
        <v>15</v>
      </c>
      <c r="D60" s="2">
        <v>4</v>
      </c>
    </row>
    <row r="61" spans="1:4" x14ac:dyDescent="0.35">
      <c r="A61" s="2">
        <v>1060</v>
      </c>
      <c r="B61" s="2" t="s">
        <v>17</v>
      </c>
      <c r="C61" s="2" t="s">
        <v>14</v>
      </c>
      <c r="D61" s="2">
        <v>4</v>
      </c>
    </row>
    <row r="62" spans="1:4" x14ac:dyDescent="0.35">
      <c r="A62" s="2">
        <v>1061</v>
      </c>
      <c r="B62" s="2" t="s">
        <v>18</v>
      </c>
      <c r="C62" s="2" t="s">
        <v>15</v>
      </c>
      <c r="D62" s="2">
        <v>5</v>
      </c>
    </row>
    <row r="63" spans="1:4" x14ac:dyDescent="0.35">
      <c r="A63" s="2">
        <v>1062</v>
      </c>
      <c r="B63" s="2" t="s">
        <v>16</v>
      </c>
      <c r="C63" s="2" t="s">
        <v>15</v>
      </c>
      <c r="D63" s="2">
        <v>5</v>
      </c>
    </row>
    <row r="64" spans="1:4" x14ac:dyDescent="0.35">
      <c r="A64" s="2">
        <v>1063</v>
      </c>
      <c r="B64" s="2" t="s">
        <v>16</v>
      </c>
      <c r="C64" s="2" t="s">
        <v>15</v>
      </c>
      <c r="D64" s="2">
        <v>1</v>
      </c>
    </row>
    <row r="65" spans="1:4" x14ac:dyDescent="0.35">
      <c r="A65" s="2">
        <v>1064</v>
      </c>
      <c r="B65" s="2" t="s">
        <v>17</v>
      </c>
      <c r="C65" s="2" t="s">
        <v>14</v>
      </c>
      <c r="D65" s="2">
        <v>2</v>
      </c>
    </row>
    <row r="66" spans="1:4" x14ac:dyDescent="0.35">
      <c r="A66" s="2">
        <v>1065</v>
      </c>
      <c r="B66" s="2" t="s">
        <v>16</v>
      </c>
      <c r="C66" s="2" t="s">
        <v>14</v>
      </c>
      <c r="D66" s="2">
        <v>6</v>
      </c>
    </row>
    <row r="67" spans="1:4" x14ac:dyDescent="0.35">
      <c r="A67" s="2">
        <v>1066</v>
      </c>
      <c r="B67" s="2" t="s">
        <v>17</v>
      </c>
      <c r="C67" s="2" t="s">
        <v>15</v>
      </c>
      <c r="D67" s="2">
        <v>9</v>
      </c>
    </row>
    <row r="68" spans="1:4" x14ac:dyDescent="0.35">
      <c r="A68" s="2">
        <v>1067</v>
      </c>
      <c r="B68" s="2" t="s">
        <v>17</v>
      </c>
      <c r="C68" s="2" t="s">
        <v>15</v>
      </c>
      <c r="D68" s="2">
        <v>7</v>
      </c>
    </row>
    <row r="69" spans="1:4" x14ac:dyDescent="0.35">
      <c r="A69" s="2">
        <v>1068</v>
      </c>
      <c r="B69" s="2" t="s">
        <v>17</v>
      </c>
      <c r="C69" s="2" t="s">
        <v>15</v>
      </c>
      <c r="D69" s="2">
        <v>6</v>
      </c>
    </row>
    <row r="70" spans="1:4" x14ac:dyDescent="0.35">
      <c r="A70" s="2">
        <v>1069</v>
      </c>
      <c r="B70" s="2" t="s">
        <v>16</v>
      </c>
      <c r="C70" s="2" t="s">
        <v>15</v>
      </c>
      <c r="D70" s="2">
        <v>3</v>
      </c>
    </row>
    <row r="71" spans="1:4" x14ac:dyDescent="0.35">
      <c r="A71" s="2">
        <v>1070</v>
      </c>
      <c r="B71" s="2" t="s">
        <v>16</v>
      </c>
      <c r="C71" s="2" t="s">
        <v>15</v>
      </c>
      <c r="D71" s="2">
        <v>9</v>
      </c>
    </row>
    <row r="72" spans="1:4" x14ac:dyDescent="0.35">
      <c r="A72" s="2">
        <v>1071</v>
      </c>
      <c r="B72" s="2" t="s">
        <v>16</v>
      </c>
      <c r="C72" s="2" t="s">
        <v>14</v>
      </c>
      <c r="D72" s="2">
        <v>3</v>
      </c>
    </row>
    <row r="73" spans="1:4" x14ac:dyDescent="0.35">
      <c r="A73" s="2">
        <v>1072</v>
      </c>
      <c r="B73" s="2" t="s">
        <v>17</v>
      </c>
      <c r="C73" s="2" t="s">
        <v>15</v>
      </c>
      <c r="D73" s="2">
        <v>5</v>
      </c>
    </row>
    <row r="74" spans="1:4" x14ac:dyDescent="0.35">
      <c r="A74" s="2">
        <v>1073</v>
      </c>
      <c r="B74" s="2" t="s">
        <v>16</v>
      </c>
      <c r="C74" s="2" t="s">
        <v>14</v>
      </c>
      <c r="D74" s="2">
        <v>5</v>
      </c>
    </row>
    <row r="75" spans="1:4" x14ac:dyDescent="0.35">
      <c r="A75" s="2">
        <v>1074</v>
      </c>
      <c r="B75" s="2" t="s">
        <v>16</v>
      </c>
      <c r="C75" s="2" t="s">
        <v>15</v>
      </c>
      <c r="D75" s="2">
        <v>8</v>
      </c>
    </row>
    <row r="76" spans="1:4" x14ac:dyDescent="0.35">
      <c r="A76" s="2">
        <v>1075</v>
      </c>
      <c r="B76" s="2" t="s">
        <v>16</v>
      </c>
      <c r="C76" s="2" t="s">
        <v>15</v>
      </c>
      <c r="D76" s="2">
        <v>6</v>
      </c>
    </row>
    <row r="77" spans="1:4" x14ac:dyDescent="0.35">
      <c r="A77" s="2">
        <v>1076</v>
      </c>
      <c r="B77" s="2" t="s">
        <v>16</v>
      </c>
      <c r="C77" s="2" t="s">
        <v>15</v>
      </c>
      <c r="D77" s="2">
        <v>7</v>
      </c>
    </row>
    <row r="78" spans="1:4" x14ac:dyDescent="0.35">
      <c r="A78" s="2">
        <v>1077</v>
      </c>
      <c r="B78" s="2" t="s">
        <v>17</v>
      </c>
      <c r="C78" s="2" t="s">
        <v>15</v>
      </c>
      <c r="D78" s="2">
        <v>5</v>
      </c>
    </row>
    <row r="79" spans="1:4" x14ac:dyDescent="0.35">
      <c r="A79" s="2">
        <v>1078</v>
      </c>
      <c r="B79" s="2" t="s">
        <v>17</v>
      </c>
      <c r="C79" s="2" t="s">
        <v>14</v>
      </c>
      <c r="D79" s="2">
        <v>5</v>
      </c>
    </row>
    <row r="80" spans="1:4" x14ac:dyDescent="0.35">
      <c r="A80" s="2">
        <v>1079</v>
      </c>
      <c r="B80" s="2" t="s">
        <v>17</v>
      </c>
      <c r="C80" s="2" t="s">
        <v>14</v>
      </c>
      <c r="D80" s="2">
        <v>7</v>
      </c>
    </row>
    <row r="81" spans="1:4" x14ac:dyDescent="0.35">
      <c r="A81" s="2">
        <v>1080</v>
      </c>
      <c r="B81" s="2" t="s">
        <v>16</v>
      </c>
      <c r="C81" s="2" t="s">
        <v>15</v>
      </c>
      <c r="D81" s="2">
        <v>2</v>
      </c>
    </row>
    <row r="82" spans="1:4" x14ac:dyDescent="0.35">
      <c r="A82" s="2">
        <v>1081</v>
      </c>
      <c r="B82" s="2" t="s">
        <v>17</v>
      </c>
      <c r="C82" s="2" t="s">
        <v>15</v>
      </c>
      <c r="D82" s="2">
        <v>0</v>
      </c>
    </row>
    <row r="83" spans="1:4" x14ac:dyDescent="0.35">
      <c r="A83" s="2">
        <v>1082</v>
      </c>
      <c r="B83" s="2" t="s">
        <v>17</v>
      </c>
      <c r="C83" s="2" t="s">
        <v>15</v>
      </c>
      <c r="D83" s="2">
        <v>6</v>
      </c>
    </row>
    <row r="84" spans="1:4" x14ac:dyDescent="0.35">
      <c r="A84" s="2">
        <v>1083</v>
      </c>
      <c r="B84" s="2" t="s">
        <v>18</v>
      </c>
      <c r="C84" s="2" t="s">
        <v>15</v>
      </c>
      <c r="D84" s="2">
        <v>5</v>
      </c>
    </row>
    <row r="85" spans="1:4" x14ac:dyDescent="0.35">
      <c r="A85" s="2">
        <v>1084</v>
      </c>
      <c r="B85" s="2" t="s">
        <v>18</v>
      </c>
      <c r="C85" s="2" t="s">
        <v>15</v>
      </c>
      <c r="D85" s="2">
        <v>6</v>
      </c>
    </row>
    <row r="86" spans="1:4" x14ac:dyDescent="0.35">
      <c r="A86" s="2">
        <v>1085</v>
      </c>
      <c r="B86" s="2" t="s">
        <v>17</v>
      </c>
      <c r="C86" s="2" t="s">
        <v>15</v>
      </c>
      <c r="D86" s="2">
        <v>9</v>
      </c>
    </row>
    <row r="87" spans="1:4" x14ac:dyDescent="0.35">
      <c r="A87" s="2">
        <v>1086</v>
      </c>
      <c r="B87" s="2" t="s">
        <v>17</v>
      </c>
      <c r="C87" s="2" t="s">
        <v>14</v>
      </c>
      <c r="D87" s="2">
        <v>2</v>
      </c>
    </row>
    <row r="88" spans="1:4" x14ac:dyDescent="0.35">
      <c r="A88" s="2">
        <v>1087</v>
      </c>
      <c r="B88" s="2" t="s">
        <v>18</v>
      </c>
      <c r="C88" s="2" t="s">
        <v>15</v>
      </c>
      <c r="D88" s="2">
        <v>8</v>
      </c>
    </row>
    <row r="89" spans="1:4" x14ac:dyDescent="0.35">
      <c r="A89" s="2">
        <v>1088</v>
      </c>
      <c r="B89" s="2" t="s">
        <v>16</v>
      </c>
      <c r="C89" s="2" t="s">
        <v>15</v>
      </c>
      <c r="D89" s="2">
        <v>1</v>
      </c>
    </row>
    <row r="90" spans="1:4" x14ac:dyDescent="0.35">
      <c r="A90" s="2">
        <v>1089</v>
      </c>
      <c r="B90" s="2" t="s">
        <v>16</v>
      </c>
      <c r="C90" s="2" t="s">
        <v>15</v>
      </c>
      <c r="D90" s="2">
        <v>2</v>
      </c>
    </row>
    <row r="91" spans="1:4" x14ac:dyDescent="0.35">
      <c r="A91" s="2">
        <v>1090</v>
      </c>
      <c r="B91" s="2" t="s">
        <v>16</v>
      </c>
      <c r="C91" s="2" t="s">
        <v>14</v>
      </c>
      <c r="D91" s="2">
        <v>6</v>
      </c>
    </row>
    <row r="92" spans="1:4" x14ac:dyDescent="0.35">
      <c r="A92" s="2">
        <v>1091</v>
      </c>
      <c r="B92" s="2" t="s">
        <v>16</v>
      </c>
      <c r="C92" s="2" t="s">
        <v>15</v>
      </c>
      <c r="D92" s="2">
        <v>0</v>
      </c>
    </row>
    <row r="93" spans="1:4" x14ac:dyDescent="0.35">
      <c r="A93" s="2">
        <v>1092</v>
      </c>
      <c r="B93" s="2" t="s">
        <v>17</v>
      </c>
      <c r="C93" s="2" t="s">
        <v>14</v>
      </c>
      <c r="D93" s="2">
        <v>6</v>
      </c>
    </row>
    <row r="94" spans="1:4" x14ac:dyDescent="0.35">
      <c r="A94" s="2">
        <v>1093</v>
      </c>
      <c r="B94" s="2" t="s">
        <v>16</v>
      </c>
      <c r="C94" s="2" t="s">
        <v>14</v>
      </c>
      <c r="D94" s="2">
        <v>7</v>
      </c>
    </row>
    <row r="95" spans="1:4" x14ac:dyDescent="0.35">
      <c r="A95" s="2">
        <v>1094</v>
      </c>
      <c r="B95" s="2" t="s">
        <v>16</v>
      </c>
      <c r="C95" s="2" t="s">
        <v>15</v>
      </c>
      <c r="D95" s="2">
        <v>7</v>
      </c>
    </row>
    <row r="96" spans="1:4" x14ac:dyDescent="0.35">
      <c r="A96" s="2">
        <v>1095</v>
      </c>
      <c r="B96" s="2" t="s">
        <v>16</v>
      </c>
      <c r="C96" s="2" t="s">
        <v>14</v>
      </c>
      <c r="D96" s="2">
        <v>0</v>
      </c>
    </row>
    <row r="97" spans="1:4" x14ac:dyDescent="0.35">
      <c r="A97" s="2">
        <v>1096</v>
      </c>
      <c r="B97" s="2" t="s">
        <v>16</v>
      </c>
      <c r="C97" s="2" t="s">
        <v>14</v>
      </c>
      <c r="D97" s="2">
        <v>8</v>
      </c>
    </row>
    <row r="98" spans="1:4" x14ac:dyDescent="0.35">
      <c r="A98" s="2">
        <v>1097</v>
      </c>
      <c r="B98" s="2" t="s">
        <v>17</v>
      </c>
      <c r="C98" s="2" t="s">
        <v>14</v>
      </c>
      <c r="D98" s="2">
        <v>6</v>
      </c>
    </row>
    <row r="99" spans="1:4" x14ac:dyDescent="0.35">
      <c r="A99" s="2">
        <v>1098</v>
      </c>
      <c r="B99" s="2" t="s">
        <v>16</v>
      </c>
      <c r="C99" s="2" t="s">
        <v>15</v>
      </c>
      <c r="D99" s="2">
        <v>5</v>
      </c>
    </row>
    <row r="100" spans="1:4" x14ac:dyDescent="0.35">
      <c r="A100" s="2">
        <v>1099</v>
      </c>
      <c r="B100" s="2" t="s">
        <v>17</v>
      </c>
      <c r="C100" s="2" t="s">
        <v>15</v>
      </c>
      <c r="D100" s="2">
        <v>9</v>
      </c>
    </row>
    <row r="101" spans="1:4" x14ac:dyDescent="0.35">
      <c r="A101" s="2">
        <v>1100</v>
      </c>
      <c r="B101" s="2" t="s">
        <v>17</v>
      </c>
      <c r="C101" s="2" t="s">
        <v>15</v>
      </c>
      <c r="D101" s="2">
        <v>4</v>
      </c>
    </row>
    <row r="102" spans="1:4" x14ac:dyDescent="0.35">
      <c r="A102" s="2">
        <v>1101</v>
      </c>
      <c r="B102" s="2" t="s">
        <v>17</v>
      </c>
      <c r="C102" s="2" t="s">
        <v>15</v>
      </c>
      <c r="D102" s="2">
        <v>0</v>
      </c>
    </row>
    <row r="103" spans="1:4" x14ac:dyDescent="0.35">
      <c r="A103" s="2">
        <v>1102</v>
      </c>
      <c r="B103" s="2" t="s">
        <v>16</v>
      </c>
      <c r="C103" s="2" t="s">
        <v>14</v>
      </c>
      <c r="D103" s="2">
        <v>2</v>
      </c>
    </row>
    <row r="104" spans="1:4" x14ac:dyDescent="0.35">
      <c r="A104" s="2">
        <v>1103</v>
      </c>
      <c r="B104" s="2" t="s">
        <v>16</v>
      </c>
      <c r="C104" s="2" t="s">
        <v>14</v>
      </c>
      <c r="D104" s="2">
        <v>5</v>
      </c>
    </row>
    <row r="105" spans="1:4" x14ac:dyDescent="0.35">
      <c r="A105" s="2">
        <v>1104</v>
      </c>
      <c r="B105" s="2" t="s">
        <v>17</v>
      </c>
      <c r="C105" s="2" t="s">
        <v>14</v>
      </c>
      <c r="D105" s="2">
        <v>2</v>
      </c>
    </row>
    <row r="106" spans="1:4" x14ac:dyDescent="0.35">
      <c r="A106" s="2">
        <v>1105</v>
      </c>
      <c r="B106" s="2" t="s">
        <v>16</v>
      </c>
      <c r="C106" s="2" t="s">
        <v>15</v>
      </c>
      <c r="D106" s="2">
        <v>6</v>
      </c>
    </row>
    <row r="107" spans="1:4" x14ac:dyDescent="0.35">
      <c r="A107" s="2">
        <v>1106</v>
      </c>
      <c r="B107" s="2" t="s">
        <v>16</v>
      </c>
      <c r="C107" s="2" t="s">
        <v>14</v>
      </c>
      <c r="D107" s="2">
        <v>8</v>
      </c>
    </row>
    <row r="108" spans="1:4" x14ac:dyDescent="0.35">
      <c r="A108" s="2">
        <v>1107</v>
      </c>
      <c r="B108" s="2" t="s">
        <v>16</v>
      </c>
      <c r="C108" s="2" t="s">
        <v>15</v>
      </c>
      <c r="D108" s="2">
        <v>8</v>
      </c>
    </row>
    <row r="109" spans="1:4" x14ac:dyDescent="0.35">
      <c r="A109" s="2">
        <v>1108</v>
      </c>
      <c r="B109" s="2" t="s">
        <v>16</v>
      </c>
      <c r="C109" s="2" t="s">
        <v>15</v>
      </c>
      <c r="D109" s="2">
        <v>7</v>
      </c>
    </row>
    <row r="110" spans="1:4" x14ac:dyDescent="0.35">
      <c r="A110" s="2">
        <v>1109</v>
      </c>
      <c r="B110" s="2" t="s">
        <v>17</v>
      </c>
      <c r="C110" s="2" t="s">
        <v>15</v>
      </c>
      <c r="D110" s="2">
        <v>4</v>
      </c>
    </row>
    <row r="111" spans="1:4" x14ac:dyDescent="0.35">
      <c r="A111" s="2">
        <v>1110</v>
      </c>
      <c r="B111" s="2" t="s">
        <v>17</v>
      </c>
      <c r="C111" s="2" t="s">
        <v>15</v>
      </c>
      <c r="D111" s="2">
        <v>0</v>
      </c>
    </row>
    <row r="112" spans="1:4" x14ac:dyDescent="0.35">
      <c r="A112" s="2">
        <v>1111</v>
      </c>
      <c r="B112" s="2" t="s">
        <v>17</v>
      </c>
      <c r="C112" s="2" t="s">
        <v>15</v>
      </c>
      <c r="D112" s="2">
        <v>1</v>
      </c>
    </row>
    <row r="113" spans="1:4" x14ac:dyDescent="0.35">
      <c r="A113" s="2">
        <v>1112</v>
      </c>
      <c r="B113" s="2" t="s">
        <v>17</v>
      </c>
      <c r="C113" s="2" t="s">
        <v>15</v>
      </c>
      <c r="D113" s="2">
        <v>9</v>
      </c>
    </row>
    <row r="114" spans="1:4" x14ac:dyDescent="0.35">
      <c r="A114" s="2">
        <v>1113</v>
      </c>
      <c r="B114" s="2" t="s">
        <v>17</v>
      </c>
      <c r="C114" s="2" t="s">
        <v>15</v>
      </c>
      <c r="D114" s="2">
        <v>0</v>
      </c>
    </row>
    <row r="115" spans="1:4" x14ac:dyDescent="0.35">
      <c r="A115" s="2">
        <v>1114</v>
      </c>
      <c r="B115" s="2" t="s">
        <v>18</v>
      </c>
      <c r="C115" s="2" t="s">
        <v>14</v>
      </c>
      <c r="D115" s="2">
        <v>7</v>
      </c>
    </row>
    <row r="116" spans="1:4" x14ac:dyDescent="0.35">
      <c r="A116" s="2">
        <v>1115</v>
      </c>
      <c r="B116" s="2" t="s">
        <v>16</v>
      </c>
      <c r="C116" s="2" t="s">
        <v>15</v>
      </c>
      <c r="D116" s="2">
        <v>4</v>
      </c>
    </row>
    <row r="117" spans="1:4" x14ac:dyDescent="0.35">
      <c r="A117" s="2">
        <v>1116</v>
      </c>
      <c r="B117" s="2" t="s">
        <v>18</v>
      </c>
      <c r="C117" s="2" t="s">
        <v>14</v>
      </c>
      <c r="D117" s="2">
        <v>6</v>
      </c>
    </row>
    <row r="118" spans="1:4" x14ac:dyDescent="0.35">
      <c r="A118" s="2">
        <v>1117</v>
      </c>
      <c r="B118" s="2" t="s">
        <v>16</v>
      </c>
      <c r="C118" s="2" t="s">
        <v>14</v>
      </c>
      <c r="D118" s="2">
        <v>6</v>
      </c>
    </row>
    <row r="119" spans="1:4" x14ac:dyDescent="0.35">
      <c r="A119" s="2">
        <v>1118</v>
      </c>
      <c r="B119" s="2" t="s">
        <v>18</v>
      </c>
      <c r="C119" s="2" t="s">
        <v>15</v>
      </c>
      <c r="D119" s="2">
        <v>4</v>
      </c>
    </row>
    <row r="120" spans="1:4" x14ac:dyDescent="0.35">
      <c r="A120" s="2">
        <v>1119</v>
      </c>
      <c r="B120" s="2" t="s">
        <v>16</v>
      </c>
      <c r="C120" s="2" t="s">
        <v>15</v>
      </c>
      <c r="D120" s="2">
        <v>0</v>
      </c>
    </row>
    <row r="121" spans="1:4" x14ac:dyDescent="0.35">
      <c r="A121" s="2">
        <v>1120</v>
      </c>
      <c r="B121" s="2" t="s">
        <v>16</v>
      </c>
      <c r="C121" s="2" t="s">
        <v>14</v>
      </c>
      <c r="D121" s="2">
        <v>7</v>
      </c>
    </row>
    <row r="122" spans="1:4" x14ac:dyDescent="0.35">
      <c r="A122" s="2">
        <v>1121</v>
      </c>
      <c r="B122" s="2" t="s">
        <v>17</v>
      </c>
      <c r="C122" s="2" t="s">
        <v>14</v>
      </c>
      <c r="D122" s="2">
        <v>7</v>
      </c>
    </row>
    <row r="123" spans="1:4" x14ac:dyDescent="0.35">
      <c r="A123" s="2">
        <v>1122</v>
      </c>
      <c r="B123" s="2" t="s">
        <v>17</v>
      </c>
      <c r="C123" s="2" t="s">
        <v>15</v>
      </c>
      <c r="D123" s="2">
        <v>4</v>
      </c>
    </row>
    <row r="124" spans="1:4" x14ac:dyDescent="0.35">
      <c r="A124" s="2">
        <v>1123</v>
      </c>
      <c r="B124" s="2" t="s">
        <v>16</v>
      </c>
      <c r="C124" s="2" t="s">
        <v>15</v>
      </c>
      <c r="D124" s="2">
        <v>6</v>
      </c>
    </row>
    <row r="125" spans="1:4" x14ac:dyDescent="0.35">
      <c r="A125" s="2">
        <v>1124</v>
      </c>
      <c r="B125" s="2" t="s">
        <v>16</v>
      </c>
      <c r="C125" s="2" t="s">
        <v>15</v>
      </c>
      <c r="D125" s="2">
        <v>3</v>
      </c>
    </row>
    <row r="126" spans="1:4" x14ac:dyDescent="0.35">
      <c r="A126" s="2">
        <v>1125</v>
      </c>
      <c r="B126" s="2" t="s">
        <v>16</v>
      </c>
      <c r="C126" s="2" t="s">
        <v>15</v>
      </c>
      <c r="D126" s="2">
        <v>7</v>
      </c>
    </row>
    <row r="127" spans="1:4" x14ac:dyDescent="0.35">
      <c r="A127" s="2">
        <v>1126</v>
      </c>
      <c r="B127" s="2" t="s">
        <v>17</v>
      </c>
      <c r="C127" s="2" t="s">
        <v>15</v>
      </c>
      <c r="D127" s="2">
        <v>8</v>
      </c>
    </row>
    <row r="128" spans="1:4" x14ac:dyDescent="0.35">
      <c r="A128" s="2">
        <v>1127</v>
      </c>
      <c r="B128" s="2" t="s">
        <v>17</v>
      </c>
      <c r="C128" s="2" t="s">
        <v>15</v>
      </c>
      <c r="D128" s="2">
        <v>5</v>
      </c>
    </row>
    <row r="129" spans="1:4" x14ac:dyDescent="0.35">
      <c r="A129" s="2">
        <v>1128</v>
      </c>
      <c r="B129" s="2" t="s">
        <v>17</v>
      </c>
      <c r="C129" s="2" t="s">
        <v>15</v>
      </c>
      <c r="D129" s="2">
        <v>6</v>
      </c>
    </row>
    <row r="130" spans="1:4" x14ac:dyDescent="0.35">
      <c r="A130" s="2">
        <v>1129</v>
      </c>
      <c r="B130" s="2" t="s">
        <v>17</v>
      </c>
      <c r="C130" s="2" t="s">
        <v>14</v>
      </c>
      <c r="D130" s="2">
        <v>6</v>
      </c>
    </row>
    <row r="131" spans="1:4" x14ac:dyDescent="0.35">
      <c r="A131" s="2">
        <v>1130</v>
      </c>
      <c r="B131" s="2" t="s">
        <v>16</v>
      </c>
      <c r="C131" s="2" t="s">
        <v>15</v>
      </c>
      <c r="D131" s="2">
        <v>6</v>
      </c>
    </row>
    <row r="132" spans="1:4" x14ac:dyDescent="0.35">
      <c r="A132" s="2">
        <v>1131</v>
      </c>
      <c r="B132" s="2" t="s">
        <v>18</v>
      </c>
      <c r="C132" s="2" t="s">
        <v>14</v>
      </c>
      <c r="D132" s="2">
        <v>2</v>
      </c>
    </row>
    <row r="133" spans="1:4" x14ac:dyDescent="0.35">
      <c r="A133" s="2">
        <v>1132</v>
      </c>
      <c r="B133" s="2" t="s">
        <v>17</v>
      </c>
      <c r="C133" s="2" t="s">
        <v>15</v>
      </c>
      <c r="D133" s="2">
        <v>3</v>
      </c>
    </row>
    <row r="134" spans="1:4" x14ac:dyDescent="0.35">
      <c r="A134" s="2">
        <v>1133</v>
      </c>
      <c r="B134" s="2" t="s">
        <v>17</v>
      </c>
      <c r="C134" s="2" t="s">
        <v>14</v>
      </c>
      <c r="D134" s="2">
        <v>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569C1-5C08-41C0-87A8-F6AB3A4F4F44}">
  <dimension ref="A3:E7"/>
  <sheetViews>
    <sheetView topLeftCell="A3" workbookViewId="0">
      <selection activeCell="A25" sqref="A25"/>
    </sheetView>
  </sheetViews>
  <sheetFormatPr defaultRowHeight="14.5" x14ac:dyDescent="0.35"/>
  <cols>
    <col min="1" max="1" width="29.6328125" bestFit="1" customWidth="1"/>
    <col min="2" max="2" width="15.26953125" bestFit="1" customWidth="1"/>
    <col min="3" max="3" width="8.08984375" bestFit="1" customWidth="1"/>
    <col min="4" max="4" width="5.81640625" bestFit="1" customWidth="1"/>
    <col min="5" max="5" width="10.7265625" bestFit="1" customWidth="1"/>
    <col min="6" max="6" width="29.6328125" bestFit="1" customWidth="1"/>
    <col min="7" max="7" width="29.90625" bestFit="1" customWidth="1"/>
    <col min="8" max="8" width="34.453125" bestFit="1" customWidth="1"/>
    <col min="9" max="9" width="34.7265625" bestFit="1" customWidth="1"/>
  </cols>
  <sheetData>
    <row r="3" spans="1:5" x14ac:dyDescent="0.35">
      <c r="A3" s="5" t="s">
        <v>31</v>
      </c>
      <c r="B3" s="5" t="s">
        <v>28</v>
      </c>
    </row>
    <row r="4" spans="1:5" x14ac:dyDescent="0.35">
      <c r="A4" s="5" t="s">
        <v>30</v>
      </c>
      <c r="B4" t="s">
        <v>16</v>
      </c>
      <c r="C4" t="s">
        <v>17</v>
      </c>
      <c r="D4" t="s">
        <v>18</v>
      </c>
      <c r="E4" t="s">
        <v>29</v>
      </c>
    </row>
    <row r="5" spans="1:5" x14ac:dyDescent="0.35">
      <c r="A5" s="6" t="s">
        <v>14</v>
      </c>
      <c r="B5" s="7">
        <v>0.52</v>
      </c>
      <c r="C5" s="7">
        <v>0.42</v>
      </c>
      <c r="D5" s="7">
        <v>0.06</v>
      </c>
      <c r="E5" s="7">
        <v>1</v>
      </c>
    </row>
    <row r="6" spans="1:5" x14ac:dyDescent="0.35">
      <c r="A6" s="6" t="s">
        <v>15</v>
      </c>
      <c r="B6" s="7">
        <v>0.51807228915662651</v>
      </c>
      <c r="C6" s="7">
        <v>0.40963855421686746</v>
      </c>
      <c r="D6" s="7">
        <v>7.2289156626506021E-2</v>
      </c>
      <c r="E6" s="7">
        <v>1</v>
      </c>
    </row>
    <row r="7" spans="1:5" x14ac:dyDescent="0.35">
      <c r="A7" s="6" t="s">
        <v>29</v>
      </c>
      <c r="B7" s="7">
        <v>0.51879699248120303</v>
      </c>
      <c r="C7" s="7">
        <v>0.41353383458646614</v>
      </c>
      <c r="D7" s="7">
        <v>6.7669172932330823E-2</v>
      </c>
      <c r="E7" s="7">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E7"/>
  <sheetViews>
    <sheetView topLeftCell="C1" workbookViewId="0">
      <selection activeCell="E27" sqref="E27"/>
    </sheetView>
  </sheetViews>
  <sheetFormatPr defaultRowHeight="14.5" x14ac:dyDescent="0.35"/>
  <cols>
    <col min="1" max="1" width="23.7265625" customWidth="1"/>
    <col min="2" max="2" width="24.54296875" customWidth="1"/>
    <col min="3" max="3" width="24.1796875" customWidth="1"/>
    <col min="4" max="4" width="38.54296875" bestFit="1" customWidth="1"/>
    <col min="5" max="5" width="39.453125" bestFit="1" customWidth="1"/>
  </cols>
  <sheetData>
    <row r="1" spans="1:5" x14ac:dyDescent="0.35">
      <c r="A1" t="s">
        <v>23</v>
      </c>
      <c r="B1" t="s">
        <v>24</v>
      </c>
      <c r="C1" t="s">
        <v>25</v>
      </c>
      <c r="D1" t="s">
        <v>33</v>
      </c>
      <c r="E1" t="s">
        <v>34</v>
      </c>
    </row>
    <row r="2" spans="1:5" x14ac:dyDescent="0.35">
      <c r="A2">
        <v>1</v>
      </c>
      <c r="B2">
        <v>5</v>
      </c>
      <c r="C2">
        <v>4</v>
      </c>
      <c r="D2">
        <f>5/100</f>
        <v>0.05</v>
      </c>
      <c r="E2">
        <f>4/100</f>
        <v>0.04</v>
      </c>
    </row>
    <row r="3" spans="1:5" x14ac:dyDescent="0.35">
      <c r="A3">
        <v>2</v>
      </c>
      <c r="B3">
        <v>9</v>
      </c>
      <c r="C3">
        <v>10</v>
      </c>
      <c r="D3">
        <f>9/100</f>
        <v>0.09</v>
      </c>
      <c r="E3">
        <f>10/100</f>
        <v>0.1</v>
      </c>
    </row>
    <row r="4" spans="1:5" x14ac:dyDescent="0.35">
      <c r="A4">
        <v>3</v>
      </c>
      <c r="B4">
        <v>3</v>
      </c>
      <c r="C4">
        <v>12</v>
      </c>
      <c r="D4">
        <f>3/100</f>
        <v>0.03</v>
      </c>
      <c r="E4">
        <f>12/100</f>
        <v>0.12</v>
      </c>
    </row>
    <row r="5" spans="1:5" x14ac:dyDescent="0.35">
      <c r="A5">
        <v>4</v>
      </c>
      <c r="B5">
        <v>42</v>
      </c>
      <c r="C5">
        <v>46</v>
      </c>
      <c r="D5" s="4">
        <f>42/100</f>
        <v>0.42</v>
      </c>
      <c r="E5">
        <f>46/100</f>
        <v>0.46</v>
      </c>
    </row>
    <row r="6" spans="1:5" x14ac:dyDescent="0.35">
      <c r="A6">
        <v>5</v>
      </c>
      <c r="B6">
        <v>41</v>
      </c>
      <c r="C6">
        <v>28</v>
      </c>
      <c r="D6" s="4">
        <f>41/100</f>
        <v>0.41</v>
      </c>
      <c r="E6" s="8">
        <f>28/100</f>
        <v>0.28000000000000003</v>
      </c>
    </row>
    <row r="7" spans="1:5" x14ac:dyDescent="0.35">
      <c r="A7" t="s">
        <v>32</v>
      </c>
      <c r="B7">
        <f>SUM(B2:B6)</f>
        <v>100</v>
      </c>
      <c r="C7">
        <f>SUM(C2:C6)</f>
        <v>100</v>
      </c>
      <c r="D7">
        <f>SUM(D2:D6)</f>
        <v>1</v>
      </c>
      <c r="E7">
        <f>SUM(E2:E6)</f>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C9"/>
  <sheetViews>
    <sheetView workbookViewId="0">
      <selection activeCell="C18" sqref="C18"/>
    </sheetView>
  </sheetViews>
  <sheetFormatPr defaultRowHeight="14.5" x14ac:dyDescent="0.35"/>
  <cols>
    <col min="1" max="1" width="16.7265625" customWidth="1"/>
    <col min="2" max="2" width="17.81640625" customWidth="1"/>
    <col min="3" max="3" width="21.7265625" bestFit="1" customWidth="1"/>
  </cols>
  <sheetData>
    <row r="1" spans="1:3" x14ac:dyDescent="0.35">
      <c r="A1" t="s">
        <v>26</v>
      </c>
      <c r="B1" t="s">
        <v>27</v>
      </c>
      <c r="C1" t="s">
        <v>35</v>
      </c>
    </row>
    <row r="2" spans="1:3" x14ac:dyDescent="0.35">
      <c r="A2">
        <v>0</v>
      </c>
      <c r="B2">
        <v>0.85</v>
      </c>
      <c r="C2">
        <f>0*0.85</f>
        <v>0</v>
      </c>
    </row>
    <row r="3" spans="1:3" x14ac:dyDescent="0.35">
      <c r="A3">
        <v>500</v>
      </c>
      <c r="B3">
        <v>0.04</v>
      </c>
      <c r="C3">
        <f>500*0.04</f>
        <v>20</v>
      </c>
    </row>
    <row r="4" spans="1:3" x14ac:dyDescent="0.35">
      <c r="A4">
        <v>1000</v>
      </c>
      <c r="B4">
        <v>0.04</v>
      </c>
      <c r="C4">
        <f>1000*0.04</f>
        <v>40</v>
      </c>
    </row>
    <row r="5" spans="1:3" x14ac:dyDescent="0.35">
      <c r="A5">
        <v>3000</v>
      </c>
      <c r="B5">
        <v>0.03</v>
      </c>
      <c r="C5">
        <f>3000*0.03</f>
        <v>90</v>
      </c>
    </row>
    <row r="6" spans="1:3" x14ac:dyDescent="0.35">
      <c r="A6">
        <v>5000</v>
      </c>
      <c r="B6">
        <v>0.02</v>
      </c>
      <c r="C6">
        <f>5000*0.02</f>
        <v>100</v>
      </c>
    </row>
    <row r="7" spans="1:3" x14ac:dyDescent="0.35">
      <c r="A7">
        <v>8000</v>
      </c>
      <c r="B7">
        <v>0.01</v>
      </c>
      <c r="C7">
        <f>8000*0.01</f>
        <v>80</v>
      </c>
    </row>
    <row r="8" spans="1:3" x14ac:dyDescent="0.35">
      <c r="A8" s="3">
        <v>10000</v>
      </c>
      <c r="B8">
        <v>0.01</v>
      </c>
      <c r="C8">
        <f>10000*0.01</f>
        <v>100</v>
      </c>
    </row>
    <row r="9" spans="1:3" x14ac:dyDescent="0.35">
      <c r="B9" t="s">
        <v>32</v>
      </c>
      <c r="C9">
        <f>SUM(C2:C8)</f>
        <v>430</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1:B15"/>
  <sheetViews>
    <sheetView workbookViewId="0">
      <selection activeCell="B27" sqref="B27"/>
    </sheetView>
  </sheetViews>
  <sheetFormatPr defaultRowHeight="14.5" x14ac:dyDescent="0.35"/>
  <cols>
    <col min="1" max="1" width="38.81640625" bestFit="1" customWidth="1"/>
  </cols>
  <sheetData>
    <row r="1" spans="1:2" x14ac:dyDescent="0.35">
      <c r="A1" t="s">
        <v>36</v>
      </c>
      <c r="B1">
        <v>20</v>
      </c>
    </row>
    <row r="2" spans="1:2" x14ac:dyDescent="0.35">
      <c r="A2" t="s">
        <v>37</v>
      </c>
      <c r="B2">
        <v>0.2</v>
      </c>
    </row>
    <row r="4" spans="1:2" x14ac:dyDescent="0.35">
      <c r="A4" t="s">
        <v>38</v>
      </c>
      <c r="B4">
        <f>_xlfn.BINOM.DIST(0,20,0.2,FALSE)</f>
        <v>1.1529215046068471E-2</v>
      </c>
    </row>
    <row r="5" spans="1:2" x14ac:dyDescent="0.35">
      <c r="A5" t="s">
        <v>39</v>
      </c>
      <c r="B5">
        <f>_xlfn.BINOM.DIST(1,20,0.2,FALSE)</f>
        <v>5.7646075230342327E-2</v>
      </c>
    </row>
    <row r="6" spans="1:2" x14ac:dyDescent="0.35">
      <c r="A6" t="s">
        <v>40</v>
      </c>
      <c r="B6">
        <f>_xlfn.BINOM.DIST(2,20,0.2,FALSE)</f>
        <v>0.1369094286720631</v>
      </c>
    </row>
    <row r="7" spans="1:2" x14ac:dyDescent="0.35">
      <c r="A7" t="s">
        <v>41</v>
      </c>
      <c r="B7">
        <f>SUM(B4:B6)</f>
        <v>0.20608471894847391</v>
      </c>
    </row>
    <row r="9" spans="1:2" x14ac:dyDescent="0.35">
      <c r="A9" t="s">
        <v>42</v>
      </c>
      <c r="B9">
        <f>_xlfn.BINOM.DIST(4,20,0.2,FALSE)</f>
        <v>0.21819940194610055</v>
      </c>
    </row>
    <row r="11" spans="1:2" x14ac:dyDescent="0.35">
      <c r="A11" t="s">
        <v>44</v>
      </c>
      <c r="B11">
        <f>_xlfn.BINOM.DIST(3,20,0.2,FALSE)</f>
        <v>0.20536414300809455</v>
      </c>
    </row>
    <row r="12" spans="1:2" x14ac:dyDescent="0.35">
      <c r="A12" t="s">
        <v>45</v>
      </c>
      <c r="B12">
        <f>B11+B7</f>
        <v>0.41144886195656849</v>
      </c>
    </row>
    <row r="13" spans="1:2" x14ac:dyDescent="0.35">
      <c r="A13" t="s">
        <v>43</v>
      </c>
      <c r="B13">
        <f>1-B12</f>
        <v>0.58855113804343151</v>
      </c>
    </row>
    <row r="15" spans="1:2" x14ac:dyDescent="0.35">
      <c r="A15" t="s">
        <v>46</v>
      </c>
      <c r="B15">
        <f>20*0.2</f>
        <v>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A1:C5"/>
  <sheetViews>
    <sheetView workbookViewId="0">
      <selection activeCell="F23" sqref="F23"/>
    </sheetView>
  </sheetViews>
  <sheetFormatPr defaultRowHeight="14.5" x14ac:dyDescent="0.35"/>
  <cols>
    <col min="1" max="1" width="9.54296875" bestFit="1" customWidth="1"/>
    <col min="2" max="2" width="11.81640625" bestFit="1" customWidth="1"/>
    <col min="3" max="3" width="12.453125" bestFit="1" customWidth="1"/>
  </cols>
  <sheetData>
    <row r="1" spans="1:3" x14ac:dyDescent="0.35">
      <c r="A1" t="s">
        <v>47</v>
      </c>
      <c r="B1">
        <v>100</v>
      </c>
    </row>
    <row r="2" spans="1:3" x14ac:dyDescent="0.35">
      <c r="A2" t="s">
        <v>48</v>
      </c>
      <c r="B2">
        <v>15</v>
      </c>
    </row>
    <row r="3" spans="1:3" x14ac:dyDescent="0.35">
      <c r="A3" t="s">
        <v>49</v>
      </c>
      <c r="B3">
        <f>1-0.02</f>
        <v>0.98</v>
      </c>
      <c r="C3" t="s">
        <v>50</v>
      </c>
    </row>
    <row r="5" spans="1:3" x14ac:dyDescent="0.35">
      <c r="A5" t="s">
        <v>51</v>
      </c>
      <c r="B5">
        <f>_xlfn.NORM.INV(0.98,100,15)</f>
        <v>130.80623365947733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B18"/>
  <sheetViews>
    <sheetView tabSelected="1" workbookViewId="0">
      <selection activeCell="N10" sqref="N10"/>
    </sheetView>
  </sheetViews>
  <sheetFormatPr defaultRowHeight="14.5" x14ac:dyDescent="0.35"/>
  <cols>
    <col min="1" max="1" width="23.81640625" bestFit="1" customWidth="1"/>
  </cols>
  <sheetData>
    <row r="1" spans="1:2" x14ac:dyDescent="0.35">
      <c r="A1" t="s">
        <v>47</v>
      </c>
      <c r="B1">
        <v>10</v>
      </c>
    </row>
    <row r="2" spans="1:2" x14ac:dyDescent="0.35">
      <c r="A2" t="s">
        <v>36</v>
      </c>
      <c r="B2">
        <v>1000</v>
      </c>
    </row>
    <row r="3" spans="1:2" x14ac:dyDescent="0.35">
      <c r="A3" t="s">
        <v>54</v>
      </c>
      <c r="B3">
        <v>9.85</v>
      </c>
    </row>
    <row r="4" spans="1:2" x14ac:dyDescent="0.35">
      <c r="A4" t="s">
        <v>55</v>
      </c>
      <c r="B4">
        <v>10.15</v>
      </c>
    </row>
    <row r="6" spans="1:2" x14ac:dyDescent="0.35">
      <c r="A6" t="s">
        <v>52</v>
      </c>
      <c r="B6">
        <v>0.15</v>
      </c>
    </row>
    <row r="7" spans="1:2" x14ac:dyDescent="0.35">
      <c r="A7" t="s">
        <v>57</v>
      </c>
      <c r="B7">
        <f>_xlfn.NORM.DIST(10.15,10,0.15,TRUE)</f>
        <v>0.84134474606854359</v>
      </c>
    </row>
    <row r="8" spans="1:2" x14ac:dyDescent="0.35">
      <c r="A8" t="s">
        <v>58</v>
      </c>
      <c r="B8">
        <f>_xlfn.NORM.DIST(9.85,10,0.15,TRUE)</f>
        <v>0.15865525393145644</v>
      </c>
    </row>
    <row r="9" spans="1:2" x14ac:dyDescent="0.35">
      <c r="A9" t="s">
        <v>56</v>
      </c>
      <c r="B9">
        <f>B7-B8</f>
        <v>0.68268949213708718</v>
      </c>
    </row>
    <row r="10" spans="1:2" x14ac:dyDescent="0.35">
      <c r="A10" t="s">
        <v>59</v>
      </c>
      <c r="B10">
        <f>1-B9</f>
        <v>0.31731050786291282</v>
      </c>
    </row>
    <row r="11" spans="1:2" x14ac:dyDescent="0.35">
      <c r="A11" t="s">
        <v>60</v>
      </c>
      <c r="B11">
        <f>1000*B10</f>
        <v>317.3105078629128</v>
      </c>
    </row>
    <row r="13" spans="1:2" x14ac:dyDescent="0.35">
      <c r="A13" t="s">
        <v>53</v>
      </c>
      <c r="B13">
        <v>0.05</v>
      </c>
    </row>
    <row r="14" spans="1:2" x14ac:dyDescent="0.35">
      <c r="A14" t="s">
        <v>57</v>
      </c>
      <c r="B14">
        <f>_xlfn.NORM.DIST(10.15,10,0.05,TRUE)</f>
        <v>0.9986501019683699</v>
      </c>
    </row>
    <row r="15" spans="1:2" x14ac:dyDescent="0.35">
      <c r="A15" t="s">
        <v>58</v>
      </c>
      <c r="B15">
        <f>_xlfn.NORM.DIST(9.85,10,0.05,TRUE)</f>
        <v>1.3498980316300612E-3</v>
      </c>
    </row>
    <row r="16" spans="1:2" x14ac:dyDescent="0.35">
      <c r="A16" t="s">
        <v>56</v>
      </c>
      <c r="B16">
        <f>B14-B15</f>
        <v>0.99730020393673979</v>
      </c>
    </row>
    <row r="17" spans="1:2" x14ac:dyDescent="0.35">
      <c r="A17" t="s">
        <v>59</v>
      </c>
      <c r="B17">
        <f>1-B16</f>
        <v>2.6997960632602069E-3</v>
      </c>
    </row>
    <row r="18" spans="1:2" x14ac:dyDescent="0.35">
      <c r="A18" t="s">
        <v>60</v>
      </c>
      <c r="B18">
        <f>1000*B17</f>
        <v>2.6997960632602069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Question 1</vt:lpstr>
      <vt:lpstr>Question 2</vt:lpstr>
      <vt:lpstr>Question 3</vt:lpstr>
      <vt:lpstr>Pivot Table</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Emily Rund</cp:lastModifiedBy>
  <dcterms:created xsi:type="dcterms:W3CDTF">2023-10-02T18:41:13Z</dcterms:created>
  <dcterms:modified xsi:type="dcterms:W3CDTF">2024-10-10T17:48:46Z</dcterms:modified>
</cp:coreProperties>
</file>