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View" sheetId="1" r:id="rId4"/>
    <sheet state="visible" name="SectorAnalysis" sheetId="2" r:id="rId5"/>
    <sheet state="visible" name="PriceMovements_Core" sheetId="3" r:id="rId6"/>
    <sheet state="visible" name="Fundamentals_Core" sheetId="4" r:id="rId7"/>
    <sheet state="visible" name="MovingAverages_Core" sheetId="5" r:id="rId8"/>
    <sheet state="visible" name="OpenHighLow_Core" sheetId="6" r:id="rId9"/>
    <sheet state="visible" name="ReferenceData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As per market holiday calendar
	-Utkarsh Dubey</t>
      </text>
    </comment>
  </commentList>
</comments>
</file>

<file path=xl/sharedStrings.xml><?xml version="1.0" encoding="utf-8"?>
<sst xmlns="http://schemas.openxmlformats.org/spreadsheetml/2006/main" count="2527" uniqueCount="685">
  <si>
    <t>Symbols</t>
  </si>
  <si>
    <t>Last 2 Days (Day to Day Comparison)</t>
  </si>
  <si>
    <t>General Price Trend</t>
  </si>
  <si>
    <t>Golden / Death Cross</t>
  </si>
  <si>
    <t>LTP v/s EMA Analysis</t>
  </si>
  <si>
    <t>Range Breakout (30 Days)</t>
  </si>
  <si>
    <t>Last Candle Pattern</t>
  </si>
  <si>
    <t>Signal</t>
  </si>
  <si>
    <t>LTP</t>
  </si>
  <si>
    <t>PE Ratio</t>
  </si>
  <si>
    <t>PIVOT</t>
  </si>
  <si>
    <t>S1</t>
  </si>
  <si>
    <t>R1</t>
  </si>
  <si>
    <t>52 Week High / Low</t>
  </si>
  <si>
    <t>Volume</t>
  </si>
  <si>
    <t>Price</t>
  </si>
  <si>
    <t>Today</t>
  </si>
  <si>
    <t>7 Days</t>
  </si>
  <si>
    <t>30 Days</t>
  </si>
  <si>
    <t>100 Days</t>
  </si>
  <si>
    <t>200 Days</t>
  </si>
  <si>
    <t>10 Days v/s 50 Days EMA</t>
  </si>
  <si>
    <t>50 Days v/s 100 Days EMA</t>
  </si>
  <si>
    <t>LTP v/s 30 Days EMA</t>
  </si>
  <si>
    <t>LTP v/s 50 Days EMA</t>
  </si>
  <si>
    <t>ADANIENSOL</t>
  </si>
  <si>
    <t>ADANIENT</t>
  </si>
  <si>
    <t>ADANIGREEN</t>
  </si>
  <si>
    <t>ADANIPORTS</t>
  </si>
  <si>
    <t>ADANIPOWER</t>
  </si>
  <si>
    <t>ATGL</t>
  </si>
  <si>
    <t>AMBUJACEM</t>
  </si>
  <si>
    <t>APOLLOHOSP</t>
  </si>
  <si>
    <t>ASIANPAINT</t>
  </si>
  <si>
    <t>DMART</t>
  </si>
  <si>
    <t>AXISBANK</t>
  </si>
  <si>
    <t>BAJAJ-AUTO</t>
  </si>
  <si>
    <t>BAJFINANCE</t>
  </si>
  <si>
    <t>BAJAJFINSV</t>
  </si>
  <si>
    <t>BAJAJHLDNG</t>
  </si>
  <si>
    <t>BANKBARODA</t>
  </si>
  <si>
    <t>BERGEPAINT</t>
  </si>
  <si>
    <t>BEL</t>
  </si>
  <si>
    <t>BPCL</t>
  </si>
  <si>
    <t>BHARTIARTL</t>
  </si>
  <si>
    <t>BOSCHLTD</t>
  </si>
  <si>
    <t>BRITANNIA</t>
  </si>
  <si>
    <t>CANBK</t>
  </si>
  <si>
    <t>CHOLAFIN</t>
  </si>
  <si>
    <t>CIPLA</t>
  </si>
  <si>
    <t>COALINDIA</t>
  </si>
  <si>
    <t>COLPAL</t>
  </si>
  <si>
    <t>DLF</t>
  </si>
  <si>
    <t>DABUR</t>
  </si>
  <si>
    <t>DIVISLAB</t>
  </si>
  <si>
    <t>DRREDDY</t>
  </si>
  <si>
    <t>EICHERMOT</t>
  </si>
  <si>
    <t>GAIL</t>
  </si>
  <si>
    <t>GODREJCP</t>
  </si>
  <si>
    <t>GRASIM</t>
  </si>
  <si>
    <t>HCLTECH</t>
  </si>
  <si>
    <t>HDFCBANK</t>
  </si>
  <si>
    <t>HDFCLIFE</t>
  </si>
  <si>
    <t>HAVELLS</t>
  </si>
  <si>
    <t>HEROMOTOCO</t>
  </si>
  <si>
    <t>HINDALCO</t>
  </si>
  <si>
    <t>HAL</t>
  </si>
  <si>
    <t>HINDUNILVR</t>
  </si>
  <si>
    <t>ICICIBANK</t>
  </si>
  <si>
    <t>ICICIGI</t>
  </si>
  <si>
    <t>ICICIPRULI</t>
  </si>
  <si>
    <t>ITC</t>
  </si>
  <si>
    <t>IOC</t>
  </si>
  <si>
    <t>IRCTC</t>
  </si>
  <si>
    <t>IRFC</t>
  </si>
  <si>
    <t>INDUSINDBK</t>
  </si>
  <si>
    <t>NAUKRI</t>
  </si>
  <si>
    <t>INFY</t>
  </si>
  <si>
    <t>INDIGO</t>
  </si>
  <si>
    <t>JSWSTEEL</t>
  </si>
  <si>
    <t>JINDALSTEL</t>
  </si>
  <si>
    <t>JIOFIN</t>
  </si>
  <si>
    <t>KOTAKBANK</t>
  </si>
  <si>
    <t>LTIM</t>
  </si>
  <si>
    <t>LT</t>
  </si>
  <si>
    <t>LICI</t>
  </si>
  <si>
    <t>M&amp;M</t>
  </si>
  <si>
    <t>MARICO</t>
  </si>
  <si>
    <t>MARUTI</t>
  </si>
  <si>
    <t>NTPC</t>
  </si>
  <si>
    <t>NESTLEIND</t>
  </si>
  <si>
    <t>ONGC</t>
  </si>
  <si>
    <t>PIDILITIND</t>
  </si>
  <si>
    <t>PFC</t>
  </si>
  <si>
    <t>POWERGRID</t>
  </si>
  <si>
    <t>PNB</t>
  </si>
  <si>
    <t>RECLTD</t>
  </si>
  <si>
    <t>RELIANCE</t>
  </si>
  <si>
    <t>SBICARD</t>
  </si>
  <si>
    <t>SBILIFE</t>
  </si>
  <si>
    <t>SRF</t>
  </si>
  <si>
    <t>MOTHERSON</t>
  </si>
  <si>
    <t>SHREECEM</t>
  </si>
  <si>
    <t>SHRIRAMFIN</t>
  </si>
  <si>
    <t>SIEMENS</t>
  </si>
  <si>
    <t>SBIN</t>
  </si>
  <si>
    <t>SUNPHARMA</t>
  </si>
  <si>
    <t>TVSMOTOR</t>
  </si>
  <si>
    <t>TCS</t>
  </si>
  <si>
    <t>TATACONSUM</t>
  </si>
  <si>
    <t>TATAMTRDVR</t>
  </si>
  <si>
    <t>TATAMOTORS</t>
  </si>
  <si>
    <t>TATAPOWER</t>
  </si>
  <si>
    <t>TATASTEEL</t>
  </si>
  <si>
    <t>TECHM</t>
  </si>
  <si>
    <t>TITAN</t>
  </si>
  <si>
    <t>TORNTPHARM</t>
  </si>
  <si>
    <t>TRENT</t>
  </si>
  <si>
    <t>ULTRACEMCO</t>
  </si>
  <si>
    <t>MCDOWELL-N</t>
  </si>
  <si>
    <t>VBL</t>
  </si>
  <si>
    <t>VEDL</t>
  </si>
  <si>
    <t>WIPRO</t>
  </si>
  <si>
    <t>ZOMATO</t>
  </si>
  <si>
    <t>ZYDUSLIFE</t>
  </si>
  <si>
    <t>Sectors</t>
  </si>
  <si>
    <t>Total</t>
  </si>
  <si>
    <t>Up</t>
  </si>
  <si>
    <t>Down</t>
  </si>
  <si>
    <t>Trend</t>
  </si>
  <si>
    <t>Stock (MAX Movement)</t>
  </si>
  <si>
    <t>Prev. Close</t>
  </si>
  <si>
    <t>Open</t>
  </si>
  <si>
    <t>High</t>
  </si>
  <si>
    <t>Low</t>
  </si>
  <si>
    <t>LTP / Close</t>
  </si>
  <si>
    <t>52 Week
High</t>
  </si>
  <si>
    <t>52 Week
Low</t>
  </si>
  <si>
    <t>Change Since Yesterday</t>
  </si>
  <si>
    <t>2 Days Trend</t>
  </si>
  <si>
    <t>Yesterday's Data</t>
  </si>
  <si>
    <t>Candlestick Patterns</t>
  </si>
  <si>
    <t>Signal on Candle Pattern</t>
  </si>
  <si>
    <t>Rupees</t>
  </si>
  <si>
    <t>%age</t>
  </si>
  <si>
    <t>Yesterday</t>
  </si>
  <si>
    <t>Very Bearish</t>
  </si>
  <si>
    <t>Bearish</t>
  </si>
  <si>
    <t>Bullish</t>
  </si>
  <si>
    <t>Neutral</t>
  </si>
  <si>
    <t>13.44% above</t>
  </si>
  <si>
    <t>8.99% above</t>
  </si>
  <si>
    <t>8.98% above EMA</t>
  </si>
  <si>
    <t>15.19% above EMA</t>
  </si>
  <si>
    <t>Trading in Range</t>
  </si>
  <si>
    <t>Hanging Man</t>
  </si>
  <si>
    <t>0.78% above</t>
  </si>
  <si>
    <t>4.44% above</t>
  </si>
  <si>
    <t>0.74% below EMA</t>
  </si>
  <si>
    <t>0.26% below EMA</t>
  </si>
  <si>
    <t>Very Bullish</t>
  </si>
  <si>
    <t>Inverted Hammer</t>
  </si>
  <si>
    <t>Hammer</t>
  </si>
  <si>
    <t>Bullish : Inverted Hammer</t>
  </si>
  <si>
    <t>1.36% above</t>
  </si>
  <si>
    <t>4.64% above</t>
  </si>
  <si>
    <t>2.11% below EMA</t>
  </si>
  <si>
    <t>Very Bearish : BREAKOUT</t>
  </si>
  <si>
    <t>Shooting Star</t>
  </si>
  <si>
    <t>2.34% above</t>
  </si>
  <si>
    <t>9.26% above</t>
  </si>
  <si>
    <t>2.85% below EMA</t>
  </si>
  <si>
    <t>0.63% below EMA</t>
  </si>
  <si>
    <t>4.17% above</t>
  </si>
  <si>
    <t>8.33% above</t>
  </si>
  <si>
    <t>1.02% below EMA</t>
  </si>
  <si>
    <t>Very Bearish : NEAR BREAKOUT</t>
  </si>
  <si>
    <t>6.38% above</t>
  </si>
  <si>
    <t>7.45% above</t>
  </si>
  <si>
    <t>4.67% above EMA</t>
  </si>
  <si>
    <t>7.17% above EMA</t>
  </si>
  <si>
    <t>1.85% below</t>
  </si>
  <si>
    <t>3.95% above</t>
  </si>
  <si>
    <t>3.94% below EMA</t>
  </si>
  <si>
    <t>4.16% below EMA</t>
  </si>
  <si>
    <t>4.35% above</t>
  </si>
  <si>
    <t>6.18% above</t>
  </si>
  <si>
    <t>2.04% above EMA</t>
  </si>
  <si>
    <t>4.50% above EMA</t>
  </si>
  <si>
    <t>1.88% above</t>
  </si>
  <si>
    <t>3.79% above</t>
  </si>
  <si>
    <t>0.25% above EMA</t>
  </si>
  <si>
    <t>Bearish : NEAR BREAKOUT</t>
  </si>
  <si>
    <t>1.98% below</t>
  </si>
  <si>
    <t>2.69% below</t>
  </si>
  <si>
    <t>1.67% below EMA</t>
  </si>
  <si>
    <t>3% below EMA</t>
  </si>
  <si>
    <t>Bearish : Shooting Star</t>
  </si>
  <si>
    <t>9.95% above</t>
  </si>
  <si>
    <t>4.08% above</t>
  </si>
  <si>
    <t>6.74% above EMA</t>
  </si>
  <si>
    <t>10.48% above EMA</t>
  </si>
  <si>
    <t>0.48% below</t>
  </si>
  <si>
    <t>0.63% above</t>
  </si>
  <si>
    <t>1.37% below EMA</t>
  </si>
  <si>
    <t>1.62% below EMA</t>
  </si>
  <si>
    <t>Bullish : Hammer</t>
  </si>
  <si>
    <t>6.67% above</t>
  </si>
  <si>
    <t>9.75% above</t>
  </si>
  <si>
    <t>5.77% above EMA</t>
  </si>
  <si>
    <t>2.55% above</t>
  </si>
  <si>
    <t>1.09% below</t>
  </si>
  <si>
    <t>2.11% above</t>
  </si>
  <si>
    <t>0.60% above</t>
  </si>
  <si>
    <t>2.18% below</t>
  </si>
  <si>
    <t>2.24% above</t>
  </si>
  <si>
    <t>4.75% below EMA</t>
  </si>
  <si>
    <t>4.88% below EMA</t>
  </si>
  <si>
    <t>1.89% above</t>
  </si>
  <si>
    <t>5.30% above</t>
  </si>
  <si>
    <t>3.38% below EMA</t>
  </si>
  <si>
    <t>1.91% below</t>
  </si>
  <si>
    <t>0.66% below</t>
  </si>
  <si>
    <t>5.19% below EMA</t>
  </si>
  <si>
    <t>5.78% below EMA</t>
  </si>
  <si>
    <t>SELL</t>
  </si>
  <si>
    <t>10.69% above</t>
  </si>
  <si>
    <t>8.47% above</t>
  </si>
  <si>
    <t>10.13% above EMA</t>
  </si>
  <si>
    <t>14.51% above EMA</t>
  </si>
  <si>
    <t>2.31% above</t>
  </si>
  <si>
    <t>8.29% above</t>
  </si>
  <si>
    <t>0.59% below EMA</t>
  </si>
  <si>
    <t>3.62% above</t>
  </si>
  <si>
    <t>5.32% above</t>
  </si>
  <si>
    <t>3.61% above EMA</t>
  </si>
  <si>
    <t>5.77% above</t>
  </si>
  <si>
    <t>8.66% above</t>
  </si>
  <si>
    <t>1.41% above EMA</t>
  </si>
  <si>
    <t>5.21% above EMA</t>
  </si>
  <si>
    <t>Death Cross Continued</t>
  </si>
  <si>
    <t>2.44% below EMA</t>
  </si>
  <si>
    <t>3.09% below EMA</t>
  </si>
  <si>
    <t>6.21% above</t>
  </si>
  <si>
    <t>8.90% above</t>
  </si>
  <si>
    <t>3.93% above EMA</t>
  </si>
  <si>
    <t>2.21% above</t>
  </si>
  <si>
    <t>0.4% below</t>
  </si>
  <si>
    <t>Death Cross</t>
  </si>
  <si>
    <t>4.28% above</t>
  </si>
  <si>
    <t>3.78% below EMA</t>
  </si>
  <si>
    <t>3.60% above</t>
  </si>
  <si>
    <t>7.07% above</t>
  </si>
  <si>
    <t>2.72% above EMA</t>
  </si>
  <si>
    <t>4.75% above EMA</t>
  </si>
  <si>
    <t>2.82% above</t>
  </si>
  <si>
    <t>5.02% above</t>
  </si>
  <si>
    <t>1.64% above EMA</t>
  </si>
  <si>
    <t>3.39% above EMA</t>
  </si>
  <si>
    <t>4.14% above</t>
  </si>
  <si>
    <t>8.19% above</t>
  </si>
  <si>
    <t>3.38% below</t>
  </si>
  <si>
    <t>1.44% below</t>
  </si>
  <si>
    <t>2.88% below EMA</t>
  </si>
  <si>
    <t>4.02% below EMA</t>
  </si>
  <si>
    <t>2.19% above</t>
  </si>
  <si>
    <t>0.25% below</t>
  </si>
  <si>
    <t>3.55% above EMA</t>
  </si>
  <si>
    <t>3.60% above EMA</t>
  </si>
  <si>
    <t>2.48% above</t>
  </si>
  <si>
    <t>1.9% below EMA</t>
  </si>
  <si>
    <t>1.47% below EMA</t>
  </si>
  <si>
    <t>8.44% above EMA</t>
  </si>
  <si>
    <t>10.12% above EMA</t>
  </si>
  <si>
    <t>8.60% above</t>
  </si>
  <si>
    <t>7.89% above</t>
  </si>
  <si>
    <t>9.62% above EMA</t>
  </si>
  <si>
    <t>13.19% above EMA</t>
  </si>
  <si>
    <t>Indecisive Doji</t>
  </si>
  <si>
    <t>0.01% above</t>
  </si>
  <si>
    <t>3.30% above</t>
  </si>
  <si>
    <t>3.01% below EMA</t>
  </si>
  <si>
    <t>2.28% below EMA</t>
  </si>
  <si>
    <t>2.67% above</t>
  </si>
  <si>
    <t>3.36% above</t>
  </si>
  <si>
    <t>2.53% below</t>
  </si>
  <si>
    <t>3.46% above</t>
  </si>
  <si>
    <t>5.59% below EMA</t>
  </si>
  <si>
    <t>5.64% below EMA</t>
  </si>
  <si>
    <t>1.77% above</t>
  </si>
  <si>
    <t>1.47% below</t>
  </si>
  <si>
    <t>0.56% above</t>
  </si>
  <si>
    <t>0.3% below</t>
  </si>
  <si>
    <t>2.27% below EMA</t>
  </si>
  <si>
    <t>1.98% below EMA</t>
  </si>
  <si>
    <t>2.61% above</t>
  </si>
  <si>
    <t>3.06% above</t>
  </si>
  <si>
    <t>5.60% above</t>
  </si>
  <si>
    <t>4.68% below EMA</t>
  </si>
  <si>
    <t>3.83% below EMA</t>
  </si>
  <si>
    <t>6.03% above</t>
  </si>
  <si>
    <t>2.76% above</t>
  </si>
  <si>
    <t>7.80% above EMA</t>
  </si>
  <si>
    <t>9.42% above EMA</t>
  </si>
  <si>
    <t>10.24% above</t>
  </si>
  <si>
    <t>9.22% above</t>
  </si>
  <si>
    <t>10.53% above EMA</t>
  </si>
  <si>
    <t>15.02% above EMA</t>
  </si>
  <si>
    <t>3.96% below</t>
  </si>
  <si>
    <t>2.8% below</t>
  </si>
  <si>
    <t>3.22% below EMA</t>
  </si>
  <si>
    <t>4.98% below EMA</t>
  </si>
  <si>
    <t>2.08% above</t>
  </si>
  <si>
    <t>2.79% above</t>
  </si>
  <si>
    <t>1.09% below EMA</t>
  </si>
  <si>
    <t>2.41% above</t>
  </si>
  <si>
    <t>4.60% above</t>
  </si>
  <si>
    <t>7.21% above</t>
  </si>
  <si>
    <t>2.93% above EMA</t>
  </si>
  <si>
    <t>5.96% above EMA</t>
  </si>
  <si>
    <t>0.36% above</t>
  </si>
  <si>
    <t>1.33% below</t>
  </si>
  <si>
    <t>2.69% above</t>
  </si>
  <si>
    <t>9.09% above</t>
  </si>
  <si>
    <t>0.31% above EMA</t>
  </si>
  <si>
    <t>2.57% above EMA</t>
  </si>
  <si>
    <t>6.25% above</t>
  </si>
  <si>
    <t>5.98% above</t>
  </si>
  <si>
    <t>4.52% above EMA</t>
  </si>
  <si>
    <t>6.91% above EMA</t>
  </si>
  <si>
    <t>2.28% above</t>
  </si>
  <si>
    <t>11.14% above</t>
  </si>
  <si>
    <t>1.22% below EMA</t>
  </si>
  <si>
    <t>0.75% above EMA</t>
  </si>
  <si>
    <t>0.76% above</t>
  </si>
  <si>
    <t>0.91% above</t>
  </si>
  <si>
    <t>7.34% above</t>
  </si>
  <si>
    <t>4.71% above</t>
  </si>
  <si>
    <t>3.24% above EMA</t>
  </si>
  <si>
    <t>5.89% above EMA</t>
  </si>
  <si>
    <t>4.97% below</t>
  </si>
  <si>
    <t>0.52% above</t>
  </si>
  <si>
    <t>7.71% below EMA</t>
  </si>
  <si>
    <t>9.05% below EMA</t>
  </si>
  <si>
    <t>8.40% above</t>
  </si>
  <si>
    <t>6.31% above</t>
  </si>
  <si>
    <t>4.40% above EMA</t>
  </si>
  <si>
    <t>7.96% above EMA</t>
  </si>
  <si>
    <t>1.52% above</t>
  </si>
  <si>
    <t>6.07% above</t>
  </si>
  <si>
    <t>5.98% above EMA</t>
  </si>
  <si>
    <t>9.59% above EMA</t>
  </si>
  <si>
    <t>10.89% above</t>
  </si>
  <si>
    <t>10.47% above</t>
  </si>
  <si>
    <t>4.92% above EMA</t>
  </si>
  <si>
    <t>10.80% above EMA</t>
  </si>
  <si>
    <t>1.11% above</t>
  </si>
  <si>
    <t>0.52% below</t>
  </si>
  <si>
    <t>6.02% below</t>
  </si>
  <si>
    <t>2.47% below</t>
  </si>
  <si>
    <t>7.49% below EMA</t>
  </si>
  <si>
    <t>9.88% below EMA</t>
  </si>
  <si>
    <t>2.64% above</t>
  </si>
  <si>
    <t>4.23% above</t>
  </si>
  <si>
    <t>2.76% below EMA</t>
  </si>
  <si>
    <t>1.83% above</t>
  </si>
  <si>
    <t>6.52% above</t>
  </si>
  <si>
    <t>Bullish : BREAKOUT</t>
  </si>
  <si>
    <t>2.25% above EMA</t>
  </si>
  <si>
    <t>7.33% above</t>
  </si>
  <si>
    <t>5.67% above</t>
  </si>
  <si>
    <t>4.37% above EMA</t>
  </si>
  <si>
    <t>7.57% above EMA</t>
  </si>
  <si>
    <t>0.9% below</t>
  </si>
  <si>
    <t>1.55% below</t>
  </si>
  <si>
    <t>0.85% below EMA</t>
  </si>
  <si>
    <t>6.30% above</t>
  </si>
  <si>
    <t>4.76% above</t>
  </si>
  <si>
    <t>3.36% above EMA</t>
  </si>
  <si>
    <t>6.41% above EMA</t>
  </si>
  <si>
    <t>5.84% above</t>
  </si>
  <si>
    <t>6.75% above</t>
  </si>
  <si>
    <t>4.41% above EMA</t>
  </si>
  <si>
    <t>6.88% above EMA</t>
  </si>
  <si>
    <t>0.06% below</t>
  </si>
  <si>
    <t>1.45% above</t>
  </si>
  <si>
    <t>0.24% below EMA</t>
  </si>
  <si>
    <t>0.01% above EMA</t>
  </si>
  <si>
    <t>Very Bullish : NEAR BREAKOUT</t>
  </si>
  <si>
    <t>4.12% above</t>
  </si>
  <si>
    <t>7.25% above</t>
  </si>
  <si>
    <t>5.49% above EMA</t>
  </si>
  <si>
    <t>7.99% above EMA</t>
  </si>
  <si>
    <t>3.78% above</t>
  </si>
  <si>
    <t>3.50% above</t>
  </si>
  <si>
    <t>1.03% below EMA</t>
  </si>
  <si>
    <t>5.90% above</t>
  </si>
  <si>
    <t>1.7% below EMA</t>
  </si>
  <si>
    <t>1.48% below EMA</t>
  </si>
  <si>
    <t>2.05% above</t>
  </si>
  <si>
    <t>5.81% above</t>
  </si>
  <si>
    <t>0.57% below EMA</t>
  </si>
  <si>
    <t>7.22% above</t>
  </si>
  <si>
    <t>10.53% above</t>
  </si>
  <si>
    <t>4.81% above EMA</t>
  </si>
  <si>
    <t>6.83% above</t>
  </si>
  <si>
    <t>5.13% below EMA</t>
  </si>
  <si>
    <t>4.62% below EMA</t>
  </si>
  <si>
    <t>1.74% above</t>
  </si>
  <si>
    <t>4.00% above</t>
  </si>
  <si>
    <t>2.25% below</t>
  </si>
  <si>
    <t>0.29% above</t>
  </si>
  <si>
    <t>2.09% above</t>
  </si>
  <si>
    <t>1.61% below EMA</t>
  </si>
  <si>
    <t>1.13% below EMA</t>
  </si>
  <si>
    <t>3.91% above</t>
  </si>
  <si>
    <t>4.94% above</t>
  </si>
  <si>
    <t>5.43% above EMA</t>
  </si>
  <si>
    <t>7.37% above EMA</t>
  </si>
  <si>
    <t>1.79% below</t>
  </si>
  <si>
    <t>3.43% below EMA</t>
  </si>
  <si>
    <t>4.37% below EMA</t>
  </si>
  <si>
    <t>3.25% above</t>
  </si>
  <si>
    <t>5.17% above</t>
  </si>
  <si>
    <t>1.08% below EMA</t>
  </si>
  <si>
    <t>11.81% above</t>
  </si>
  <si>
    <t>8.39% above</t>
  </si>
  <si>
    <t>7.02% above EMA</t>
  </si>
  <si>
    <t>12.45% above EMA</t>
  </si>
  <si>
    <t>3.63% above</t>
  </si>
  <si>
    <t>5.47% above</t>
  </si>
  <si>
    <t>2.41% above EMA</t>
  </si>
  <si>
    <t>6.60% above</t>
  </si>
  <si>
    <t>2.05% below EMA</t>
  </si>
  <si>
    <t>4.57% above</t>
  </si>
  <si>
    <t>5.53% below EMA</t>
  </si>
  <si>
    <t>4.97% below EMA</t>
  </si>
  <si>
    <t>0.49% below</t>
  </si>
  <si>
    <t>2.45% above</t>
  </si>
  <si>
    <t>2.7% below EMA</t>
  </si>
  <si>
    <t>2.39% below EMA</t>
  </si>
  <si>
    <t>0.18% below</t>
  </si>
  <si>
    <t>4.07% above</t>
  </si>
  <si>
    <t>0.46% below EMA</t>
  </si>
  <si>
    <t>0.07% above EMA</t>
  </si>
  <si>
    <t>8.82% above</t>
  </si>
  <si>
    <t>4.27% above EMA</t>
  </si>
  <si>
    <t>5.26% above</t>
  </si>
  <si>
    <t>8.50% above</t>
  </si>
  <si>
    <t>4.25% above EMA</t>
  </si>
  <si>
    <t>7.93% above</t>
  </si>
  <si>
    <t>8.45% above</t>
  </si>
  <si>
    <t>6.38% above EMA</t>
  </si>
  <si>
    <t>9.93% above EMA</t>
  </si>
  <si>
    <t>7.00% above</t>
  </si>
  <si>
    <t>5.50% above</t>
  </si>
  <si>
    <t>2.85% above EMA</t>
  </si>
  <si>
    <t>2.26% below</t>
  </si>
  <si>
    <t>0.62% above</t>
  </si>
  <si>
    <t>5.22% below EMA</t>
  </si>
  <si>
    <t>0.11% above</t>
  </si>
  <si>
    <t>Bullish : NEAR BREAKOUT</t>
  </si>
  <si>
    <t>0.41% above</t>
  </si>
  <si>
    <t>4.90% above</t>
  </si>
  <si>
    <t>1.78% below EMA</t>
  </si>
  <si>
    <t>0.76% below EMA</t>
  </si>
  <si>
    <t>4.77% above</t>
  </si>
  <si>
    <t>10.38% above</t>
  </si>
  <si>
    <t>1.76% above</t>
  </si>
  <si>
    <t>2.99% below EMA</t>
  </si>
  <si>
    <t>3.04% below EMA</t>
  </si>
  <si>
    <t>1.86% above</t>
  </si>
  <si>
    <t>2.40% above</t>
  </si>
  <si>
    <t>2.17% above</t>
  </si>
  <si>
    <t>7.06% above</t>
  </si>
  <si>
    <t>17.10% above</t>
  </si>
  <si>
    <t>5.53% above</t>
  </si>
  <si>
    <t>23.63% above EMA</t>
  </si>
  <si>
    <t>29.39% above EMA</t>
  </si>
  <si>
    <t>3.22% below</t>
  </si>
  <si>
    <t>2.94% above</t>
  </si>
  <si>
    <t>7.85% below EMA</t>
  </si>
  <si>
    <t>7.98% below EMA</t>
  </si>
  <si>
    <t>12.36% above</t>
  </si>
  <si>
    <t>11.36% above</t>
  </si>
  <si>
    <t>5.95% above EMA</t>
  </si>
  <si>
    <t>11.69% above EMA</t>
  </si>
  <si>
    <t>5.34% above</t>
  </si>
  <si>
    <t>9.97% above</t>
  </si>
  <si>
    <t>1.68% below EMA</t>
  </si>
  <si>
    <t>2.35% above EMA</t>
  </si>
  <si>
    <t>EPS Ratio</t>
  </si>
  <si>
    <t>14 Days ATR</t>
  </si>
  <si>
    <t>--</t>
  </si>
  <si>
    <t>Day Before Yesterday</t>
  </si>
  <si>
    <t>10 Days</t>
  </si>
  <si>
    <t>50 Days</t>
  </si>
  <si>
    <t>SMA</t>
  </si>
  <si>
    <t>EMA</t>
  </si>
  <si>
    <t>NaN</t>
  </si>
  <si>
    <t>Last Sync:</t>
  </si>
  <si>
    <t>Success:  17/Apr/2024 04:48:24 PM IST</t>
  </si>
  <si>
    <t>Open High - Close High</t>
  </si>
  <si>
    <t>Open High - Close Low</t>
  </si>
  <si>
    <t>Open Low - Close High</t>
  </si>
  <si>
    <t>Open Low - Close Low</t>
  </si>
  <si>
    <t>Total Sessions</t>
  </si>
  <si>
    <t>Symbol</t>
  </si>
  <si>
    <t>Company Name</t>
  </si>
  <si>
    <t>Industry</t>
  </si>
  <si>
    <t>Parameter Name</t>
  </si>
  <si>
    <t>Value</t>
  </si>
  <si>
    <t>Holiday Calendar</t>
  </si>
  <si>
    <t>ABB</t>
  </si>
  <si>
    <t>ABB India Ltd.</t>
  </si>
  <si>
    <t>Capital Goods</t>
  </si>
  <si>
    <t>BreakOut %</t>
  </si>
  <si>
    <t>SR. NO</t>
  </si>
  <si>
    <t>DATE</t>
  </si>
  <si>
    <t>DAY</t>
  </si>
  <si>
    <t>DESCRIPTION</t>
  </si>
  <si>
    <t>Adani Energy Solutions Ltd.</t>
  </si>
  <si>
    <t>Power</t>
  </si>
  <si>
    <t>Market Opened Today</t>
  </si>
  <si>
    <t>Monday</t>
  </si>
  <si>
    <t>Special Holiday</t>
  </si>
  <si>
    <t>Adani Enterprises Ltd.</t>
  </si>
  <si>
    <t>Metals &amp; Mining</t>
  </si>
  <si>
    <t>Last Sheet Refresh</t>
  </si>
  <si>
    <t>17/Apr/2024 04:48:24 PM IST</t>
  </si>
  <si>
    <t>Friday</t>
  </si>
  <si>
    <t>Republic Day</t>
  </si>
  <si>
    <t>Adani Green Energy Ltd.</t>
  </si>
  <si>
    <t>Mahashivratri</t>
  </si>
  <si>
    <t>Adani Ports and Special Economic Zone Ltd.</t>
  </si>
  <si>
    <t>Services</t>
  </si>
  <si>
    <t>Holi</t>
  </si>
  <si>
    <t>Adani Power Ltd.</t>
  </si>
  <si>
    <t>Good Friday</t>
  </si>
  <si>
    <t>Adani Total Gas Ltd.</t>
  </si>
  <si>
    <t>Oil Gas &amp; Consumable Fuels</t>
  </si>
  <si>
    <t>Thursday</t>
  </si>
  <si>
    <t>Id-Ul-Fitr (Ramadan Eid)</t>
  </si>
  <si>
    <t>Ambuja Cements Ltd.</t>
  </si>
  <si>
    <t>Construction Materials</t>
  </si>
  <si>
    <t>Wednesday</t>
  </si>
  <si>
    <t>Shri Ram Navmi</t>
  </si>
  <si>
    <t>Apollo Hospitals Enterprise Ltd.</t>
  </si>
  <si>
    <t>Healthcare</t>
  </si>
  <si>
    <t>Maharashtra Day</t>
  </si>
  <si>
    <t>Asian Paints Ltd.</t>
  </si>
  <si>
    <t>Consumer Durables</t>
  </si>
  <si>
    <t>General Parliamentary Elections</t>
  </si>
  <si>
    <t>Avenue Supermarts Ltd.</t>
  </si>
  <si>
    <t>Consumer Services</t>
  </si>
  <si>
    <t>Bakri Id</t>
  </si>
  <si>
    <t>Axis Bank Ltd.</t>
  </si>
  <si>
    <t>Financial Services</t>
  </si>
  <si>
    <t>Moharram</t>
  </si>
  <si>
    <t>Bajaj Auto Ltd.</t>
  </si>
  <si>
    <t>Automobile and Auto Components</t>
  </si>
  <si>
    <t>Independence Day</t>
  </si>
  <si>
    <t>Bajaj Finance Ltd.</t>
  </si>
  <si>
    <t>Mahatma Gandhi Jayanti</t>
  </si>
  <si>
    <t>Bajaj Finserv Ltd.</t>
  </si>
  <si>
    <t>Values</t>
  </si>
  <si>
    <t>Scores</t>
  </si>
  <si>
    <t>Diwali Laxmi Pujan*</t>
  </si>
  <si>
    <t>Bajaj Holdings &amp; Investment Ltd.</t>
  </si>
  <si>
    <t>LTP vs 52 Week High/Low % Difference</t>
  </si>
  <si>
    <t>&gt; 5%</t>
  </si>
  <si>
    <t>Gurunanak Jayanti</t>
  </si>
  <si>
    <t>Bank of Baroda</t>
  </si>
  <si>
    <t>Volume-Very Bullish/Very Bearish</t>
  </si>
  <si>
    <t>Christmas</t>
  </si>
  <si>
    <t>Berger Paints India Ltd.</t>
  </si>
  <si>
    <t>Volume-Bullish/Bearish</t>
  </si>
  <si>
    <t>Bharat Electronics Ltd.</t>
  </si>
  <si>
    <t>7Days-Bullish/Bearish</t>
  </si>
  <si>
    <t>Bharat Petroleum Corporation Ltd.</t>
  </si>
  <si>
    <t>3Months-Bullish/Bearish</t>
  </si>
  <si>
    <t>Bharti Airtel Ltd.</t>
  </si>
  <si>
    <t>Telecommunication</t>
  </si>
  <si>
    <t>6Months-Bullish/Bearish</t>
  </si>
  <si>
    <t>Bosch Ltd.</t>
  </si>
  <si>
    <t>12Months-Bullish/Bearish</t>
  </si>
  <si>
    <t>Britannia Industries Ltd.</t>
  </si>
  <si>
    <t>Fast Moving Consumer Goods</t>
  </si>
  <si>
    <t>Golden Cross Continued/Death Cont</t>
  </si>
  <si>
    <t>Canara Bank</t>
  </si>
  <si>
    <t>Golden Cross/Death Cross</t>
  </si>
  <si>
    <t>Cholamandalam Investment and Finance Company Ltd.</t>
  </si>
  <si>
    <t>above/below</t>
  </si>
  <si>
    <t>Cipla Ltd.</t>
  </si>
  <si>
    <t>Very Bullish : BREAKOUT/Very Bearish..</t>
  </si>
  <si>
    <t>Coal India Ltd.</t>
  </si>
  <si>
    <t>Very Bullish : NEAR BREAKOUT/Very Bearish..</t>
  </si>
  <si>
    <t>Colgate Palmolive (India) Ltd.</t>
  </si>
  <si>
    <t>Bullish : BREAKOUT/Bearish..</t>
  </si>
  <si>
    <t>DLF Ltd.</t>
  </si>
  <si>
    <t>Realty</t>
  </si>
  <si>
    <t>Bullish : Near BREAKOUT/Bearish</t>
  </si>
  <si>
    <t>Dabur India Ltd.</t>
  </si>
  <si>
    <t>Bullish/Bearish Candlestick Patterns</t>
  </si>
  <si>
    <t>Divi's Laboratories Ltd.</t>
  </si>
  <si>
    <t>Result - Buy</t>
  </si>
  <si>
    <t>Dr. Reddy's Laboratories Ltd.</t>
  </si>
  <si>
    <t>&gt; 25</t>
  </si>
  <si>
    <t>BUY</t>
  </si>
  <si>
    <t>Eicher Motors Ltd.</t>
  </si>
  <si>
    <t>&gt; 30</t>
  </si>
  <si>
    <t>STRONG BUY</t>
  </si>
  <si>
    <t>GAIL (India) Ltd.</t>
  </si>
  <si>
    <t>Result - Sell</t>
  </si>
  <si>
    <t>Godrej Consumer Products Ltd.</t>
  </si>
  <si>
    <t>Grasim Industries Ltd.</t>
  </si>
  <si>
    <t>STRONG SELL</t>
  </si>
  <si>
    <t>HCL Technologies Ltd.</t>
  </si>
  <si>
    <t>Information Technology</t>
  </si>
  <si>
    <t>HDFC Bank Ltd.</t>
  </si>
  <si>
    <t>HDFC Life Insurance Company Ltd.</t>
  </si>
  <si>
    <t>Havells India Ltd.</t>
  </si>
  <si>
    <t>Hero MotoCorp Ltd.</t>
  </si>
  <si>
    <t>Hindalco Industries Ltd.</t>
  </si>
  <si>
    <t>Hindustan Aeronautics Ltd.</t>
  </si>
  <si>
    <t>Hindustan Unilever Ltd.</t>
  </si>
  <si>
    <t>ICICI Bank Ltd.</t>
  </si>
  <si>
    <t>ICICI Lombard General Insurance Company Ltd.</t>
  </si>
  <si>
    <t>ICICI Prudential Life Insurance Company Ltd.</t>
  </si>
  <si>
    <t>ITC Ltd.</t>
  </si>
  <si>
    <t>Indian Oil Corporation Ltd.</t>
  </si>
  <si>
    <t>Indian Railway Catering And Tourism Corporation Ltd.</t>
  </si>
  <si>
    <t>Indian Railway Finance Corporation Ltd.</t>
  </si>
  <si>
    <t>IndusInd Bank Ltd.</t>
  </si>
  <si>
    <t>Info Edge (India) Ltd.</t>
  </si>
  <si>
    <t>Infosys Ltd.</t>
  </si>
  <si>
    <t>InterGlobe Aviation Ltd.</t>
  </si>
  <si>
    <t>JSW Steel Ltd.</t>
  </si>
  <si>
    <t>Jindal Steel &amp; Power Ltd.</t>
  </si>
  <si>
    <t>Jio Financial Services Ltd.</t>
  </si>
  <si>
    <t>Kotak Mahindra Bank Ltd.</t>
  </si>
  <si>
    <t>LTIMindtree Ltd.</t>
  </si>
  <si>
    <t>Larsen &amp; Toubro Ltd.</t>
  </si>
  <si>
    <t>Construction</t>
  </si>
  <si>
    <t>Life Insurance Corporation of India</t>
  </si>
  <si>
    <t>Mahindra &amp; Mahindra Ltd.</t>
  </si>
  <si>
    <t>Marico Ltd.</t>
  </si>
  <si>
    <t>Maruti Suzuki India Ltd.</t>
  </si>
  <si>
    <t>NTPC Ltd.</t>
  </si>
  <si>
    <t>Nestle India Ltd.</t>
  </si>
  <si>
    <t>Oil &amp; Natural Gas Corporation Ltd.</t>
  </si>
  <si>
    <t>Pidilite Industries Ltd.</t>
  </si>
  <si>
    <t>Chemicals</t>
  </si>
  <si>
    <t>Power Finance Corporation Ltd.</t>
  </si>
  <si>
    <t>Power Grid Corporation of India Ltd.</t>
  </si>
  <si>
    <t>Punjab National Bank</t>
  </si>
  <si>
    <t>REC Ltd.</t>
  </si>
  <si>
    <t>Reliance Industries Ltd.</t>
  </si>
  <si>
    <t>SBI Cards and Payment Services Ltd.</t>
  </si>
  <si>
    <t>SBI Life Insurance Company Ltd.</t>
  </si>
  <si>
    <t>SRF Ltd.</t>
  </si>
  <si>
    <t>Samvardhana Motherson International Ltd.</t>
  </si>
  <si>
    <t>Shree Cement Ltd.</t>
  </si>
  <si>
    <t>Shriram Finance Ltd.</t>
  </si>
  <si>
    <t>Siemens Ltd.</t>
  </si>
  <si>
    <t>State Bank of India</t>
  </si>
  <si>
    <t>Sun Pharmaceutical Industries Ltd.</t>
  </si>
  <si>
    <t>TVS Motor Company Ltd.</t>
  </si>
  <si>
    <t>Tata Consultancy Services Ltd.</t>
  </si>
  <si>
    <t>Tata Consumer Products Ltd.</t>
  </si>
  <si>
    <t>Tata Motors Ltd DVR</t>
  </si>
  <si>
    <t>Tata Motors Ltd.</t>
  </si>
  <si>
    <t>Tata Power Co. Ltd.</t>
  </si>
  <si>
    <t>Tata Steel Ltd.</t>
  </si>
  <si>
    <t>Tech Mahindra Ltd.</t>
  </si>
  <si>
    <t>Titan Company Ltd.</t>
  </si>
  <si>
    <t>Torrent Pharmaceuticals Ltd.</t>
  </si>
  <si>
    <t>Trent Ltd.</t>
  </si>
  <si>
    <t>UltraTech Cement Ltd.</t>
  </si>
  <si>
    <t>United Spirits Ltd.</t>
  </si>
  <si>
    <t>Varun Beverages Ltd.</t>
  </si>
  <si>
    <t>Vedanta Ltd.</t>
  </si>
  <si>
    <t>Wipro Ltd.</t>
  </si>
  <si>
    <t>Zomato Ltd.</t>
  </si>
  <si>
    <t>Zydus Lifesciences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</si>
</sst>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yy"/>
    <numFmt numFmtId="165" formatCode="dd-mmm-yyyy"/>
    <numFmt numFmtId="166" formatCode="d-mmmm-yyyy"/>
    <numFmt numFmtId="167" formatCode="dd&quot;/&quot;mmm&quot;/&quot;yyyy&quot; &quot;hh&quot;:&quot;mm&quot;:&quot;ss"/>
  </numFmts>
  <fonts count="22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rgb="FFFFFF00"/>
      <name val="Arial"/>
    </font>
    <font/>
    <font>
      <b/>
      <color rgb="FFFFFFFF"/>
      <name val="Arial"/>
    </font>
    <font>
      <sz val="11.0"/>
      <color rgb="FF000000"/>
      <name val="Calibri"/>
    </font>
    <font>
      <color rgb="FF000000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274E13"/>
      <name val="Arial"/>
      <scheme val="minor"/>
    </font>
    <font>
      <b/>
      <color rgb="FF5B0F00"/>
      <name val="Arial"/>
      <scheme val="minor"/>
    </font>
    <font>
      <b/>
      <color rgb="FFFBBC04"/>
      <name val="Arial"/>
      <scheme val="minor"/>
    </font>
    <font>
      <b/>
      <color rgb="FFFBBC04"/>
      <name val="Arial"/>
    </font>
    <font>
      <sz val="11.0"/>
      <color rgb="FF000000"/>
      <name val="Inconsolata"/>
    </font>
    <font>
      <b/>
      <color rgb="FFFFD966"/>
      <name val="Arial"/>
      <scheme val="minor"/>
    </font>
    <font>
      <color rgb="FFFFD966"/>
      <name val="Arial"/>
      <scheme val="minor"/>
    </font>
    <font>
      <color theme="1"/>
      <name val="Arial"/>
    </font>
    <font>
      <b/>
      <sz val="11.0"/>
      <color rgb="FFFFFFFF"/>
      <name val="Calibri"/>
    </font>
    <font>
      <color rgb="FF000000"/>
      <name val="Roboto"/>
    </font>
    <font>
      <color rgb="FFFFFFFF"/>
      <name val="Roboto"/>
    </font>
    <font>
      <color rgb="FF4A4A4A"/>
      <name val="Roboto"/>
    </font>
    <font>
      <b/>
      <color rgb="FF000000"/>
      <name val="Arial"/>
    </font>
  </fonts>
  <fills count="3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theme="4"/>
        <bgColor theme="4"/>
      </patternFill>
    </fill>
    <fill>
      <patternFill patternType="solid">
        <fgColor rgb="FF351C75"/>
        <bgColor rgb="FF351C75"/>
      </patternFill>
    </fill>
    <fill>
      <patternFill patternType="solid">
        <fgColor rgb="FF660000"/>
        <bgColor rgb="FF660000"/>
      </patternFill>
    </fill>
    <fill>
      <patternFill patternType="solid">
        <fgColor rgb="FF1C4587"/>
        <bgColor rgb="FF1C4587"/>
      </patternFill>
    </fill>
    <fill>
      <patternFill patternType="solid">
        <fgColor rgb="FF4C1130"/>
        <bgColor rgb="FF4C1130"/>
      </patternFill>
    </fill>
    <fill>
      <patternFill patternType="solid">
        <fgColor rgb="FF20124D"/>
        <bgColor rgb="FF20124D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A700B4"/>
        <bgColor rgb="FFA700B4"/>
      </patternFill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  <fill>
      <patternFill patternType="solid">
        <fgColor rgb="FF0B5394"/>
        <bgColor rgb="FF0B5394"/>
      </patternFill>
    </fill>
    <fill>
      <patternFill patternType="solid">
        <fgColor rgb="FFE69138"/>
        <bgColor rgb="FFE69138"/>
      </patternFill>
    </fill>
    <fill>
      <patternFill patternType="solid">
        <fgColor rgb="FFA64D79"/>
        <bgColor rgb="FFA64D79"/>
      </patternFill>
    </fill>
    <fill>
      <patternFill patternType="solid">
        <fgColor rgb="FF674EA7"/>
        <bgColor rgb="FF674EA7"/>
      </patternFill>
    </fill>
    <fill>
      <patternFill patternType="solid">
        <fgColor rgb="FF85200C"/>
        <bgColor rgb="FF85200C"/>
      </patternFill>
    </fill>
    <fill>
      <patternFill patternType="solid">
        <fgColor rgb="FF0C343D"/>
        <bgColor rgb="FF0C343D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E4F7"/>
        <bgColor rgb="FFFFE4F7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00CDDD"/>
        <bgColor rgb="FF00CDDD"/>
      </patternFill>
    </fill>
    <fill>
      <patternFill patternType="solid">
        <fgColor rgb="FFCAEDF7"/>
        <bgColor rgb="FFCAEDF7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D9EAD3"/>
        <bgColor rgb="FFD9EAD3"/>
      </patternFill>
    </fill>
    <fill>
      <patternFill patternType="solid">
        <fgColor rgb="FF38761D"/>
        <bgColor rgb="FF38761D"/>
      </patternFill>
    </fill>
    <fill>
      <patternFill patternType="solid">
        <fgColor rgb="FFE8F0FE"/>
        <bgColor rgb="FFE8F0F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ck">
        <color rgb="FF274E13"/>
      </left>
      <right style="thin">
        <color rgb="FF274E13"/>
      </right>
      <top style="thin">
        <color rgb="FF274E13"/>
      </top>
      <bottom style="thick">
        <color rgb="FF274E13"/>
      </bottom>
    </border>
    <border>
      <left style="thin">
        <color rgb="FF274E13"/>
      </left>
      <top style="thin">
        <color rgb="FF274E13"/>
      </top>
      <bottom style="thick">
        <color rgb="FF274E13"/>
      </bottom>
    </border>
    <border>
      <top style="thin">
        <color rgb="FF274E13"/>
      </top>
      <bottom style="thick">
        <color rgb="FF274E13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0" fillId="3" fontId="2" numFmtId="0" xfId="0" applyAlignment="1" applyFont="1">
      <alignment horizontal="center" readingOrder="0" vertical="bottom"/>
    </xf>
    <xf borderId="5" fillId="0" fontId="3" numFmtId="0" xfId="0" applyBorder="1" applyFont="1"/>
    <xf borderId="2" fillId="4" fontId="4" numFmtId="0" xfId="0" applyAlignment="1" applyBorder="1" applyFill="1" applyFont="1">
      <alignment horizontal="center" shrinkToFit="0" wrapText="1"/>
    </xf>
    <xf borderId="2" fillId="5" fontId="4" numFmtId="0" xfId="0" applyAlignment="1" applyBorder="1" applyFill="1" applyFont="1">
      <alignment horizontal="center" vertical="center"/>
    </xf>
    <xf borderId="2" fillId="4" fontId="4" numFmtId="0" xfId="0" applyAlignment="1" applyBorder="1" applyFont="1">
      <alignment horizontal="center" vertical="center"/>
    </xf>
    <xf borderId="2" fillId="6" fontId="4" numFmtId="0" xfId="0" applyAlignment="1" applyBorder="1" applyFill="1" applyFont="1">
      <alignment horizontal="center"/>
    </xf>
    <xf borderId="1" fillId="7" fontId="4" numFmtId="0" xfId="0" applyAlignment="1" applyBorder="1" applyFill="1" applyFont="1">
      <alignment horizontal="center" readingOrder="0" vertical="center"/>
    </xf>
    <xf borderId="1" fillId="8" fontId="4" numFmtId="0" xfId="0" applyAlignment="1" applyBorder="1" applyFill="1" applyFont="1">
      <alignment horizontal="center" readingOrder="0" vertical="center"/>
    </xf>
    <xf borderId="1" fillId="9" fontId="4" numFmtId="0" xfId="0" applyAlignment="1" applyBorder="1" applyFill="1" applyFont="1">
      <alignment horizontal="center" vertical="center"/>
    </xf>
    <xf borderId="1" fillId="9" fontId="4" numFmtId="4" xfId="0" applyAlignment="1" applyBorder="1" applyFont="1" applyNumberFormat="1">
      <alignment horizontal="center" readingOrder="0" shrinkToFit="0" vertical="center" wrapText="1"/>
    </xf>
    <xf borderId="1" fillId="9" fontId="4" numFmtId="4" xfId="0" applyAlignment="1" applyBorder="1" applyFont="1" applyNumberFormat="1">
      <alignment horizontal="center" readingOrder="0" vertical="center"/>
    </xf>
    <xf borderId="6" fillId="0" fontId="3" numFmtId="0" xfId="0" applyBorder="1" applyFont="1"/>
    <xf borderId="7" fillId="4" fontId="4" numFmtId="0" xfId="0" applyAlignment="1" applyBorder="1" applyFont="1">
      <alignment horizontal="center" readingOrder="0" shrinkToFit="0" wrapText="1"/>
    </xf>
    <xf borderId="7" fillId="5" fontId="4" numFmtId="0" xfId="0" applyAlignment="1" applyBorder="1" applyFont="1">
      <alignment horizontal="center" vertical="center"/>
    </xf>
    <xf borderId="7" fillId="4" fontId="4" numFmtId="0" xfId="0" applyAlignment="1" applyBorder="1" applyFont="1">
      <alignment horizontal="center" readingOrder="0" vertical="center"/>
    </xf>
    <xf borderId="6" fillId="6" fontId="4" numFmtId="0" xfId="0" applyAlignment="1" applyBorder="1" applyFont="1">
      <alignment horizontal="center"/>
    </xf>
    <xf borderId="8" fillId="6" fontId="4" numFmtId="0" xfId="0" applyAlignment="1" applyBorder="1" applyFont="1">
      <alignment horizontal="center"/>
    </xf>
    <xf borderId="7" fillId="0" fontId="5" numFmtId="0" xfId="0" applyAlignment="1" applyBorder="1" applyFont="1">
      <alignment readingOrder="0" shrinkToFit="0" vertical="center" wrapText="0"/>
    </xf>
    <xf borderId="7" fillId="0" fontId="0" numFmtId="0" xfId="0" applyAlignment="1" applyBorder="1" applyFont="1">
      <alignment horizontal="center" readingOrder="0" shrinkToFit="0" vertical="center" wrapText="0"/>
    </xf>
    <xf borderId="7" fillId="0" fontId="0" numFmtId="49" xfId="0" applyAlignment="1" applyBorder="1" applyFont="1" applyNumberFormat="1">
      <alignment horizontal="center" readingOrder="0" shrinkToFit="0" vertical="center" wrapText="0"/>
    </xf>
    <xf borderId="7" fillId="10" fontId="0" numFmtId="49" xfId="0" applyAlignment="1" applyBorder="1" applyFill="1" applyFont="1" applyNumberFormat="1">
      <alignment horizontal="center"/>
    </xf>
    <xf borderId="7" fillId="10" fontId="0" numFmtId="4" xfId="0" applyAlignment="1" applyBorder="1" applyFont="1" applyNumberFormat="1">
      <alignment horizontal="center"/>
    </xf>
    <xf borderId="7" fillId="11" fontId="0" numFmtId="49" xfId="0" applyAlignment="1" applyBorder="1" applyFill="1" applyFont="1" applyNumberFormat="1">
      <alignment horizontal="center"/>
    </xf>
    <xf borderId="7" fillId="10" fontId="6" numFmtId="49" xfId="0" applyAlignment="1" applyBorder="1" applyFont="1" applyNumberFormat="1">
      <alignment horizontal="center" vertical="bottom"/>
    </xf>
    <xf borderId="7" fillId="10" fontId="6" numFmtId="4" xfId="0" applyAlignment="1" applyBorder="1" applyFont="1" applyNumberFormat="1">
      <alignment horizontal="center" vertical="bottom"/>
    </xf>
    <xf borderId="0" fillId="0" fontId="7" numFmtId="0" xfId="0" applyFont="1"/>
    <xf borderId="0" fillId="2" fontId="1" numFmtId="0" xfId="0" applyAlignment="1" applyFont="1">
      <alignment horizontal="center" vertical="center"/>
    </xf>
    <xf borderId="2" fillId="12" fontId="1" numFmtId="0" xfId="0" applyAlignment="1" applyBorder="1" applyFill="1" applyFont="1">
      <alignment horizontal="center" vertical="center"/>
    </xf>
    <xf borderId="7" fillId="12" fontId="1" numFmtId="0" xfId="0" applyAlignment="1" applyBorder="1" applyFont="1">
      <alignment horizontal="center" readingOrder="0" vertical="center"/>
    </xf>
    <xf borderId="7" fillId="12" fontId="1" numFmtId="0" xfId="0" applyAlignment="1" applyBorder="1" applyFont="1">
      <alignment horizontal="center" vertical="center"/>
    </xf>
    <xf borderId="7" fillId="0" fontId="8" numFmtId="0" xfId="0" applyAlignment="1" applyBorder="1" applyFont="1">
      <alignment vertical="bottom"/>
    </xf>
    <xf borderId="7" fillId="13" fontId="8" numFmtId="0" xfId="0" applyAlignment="1" applyBorder="1" applyFill="1" applyFont="1">
      <alignment horizontal="center" vertical="bottom"/>
    </xf>
    <xf borderId="7" fillId="0" fontId="8" numFmtId="0" xfId="0" applyAlignment="1" applyBorder="1" applyFont="1">
      <alignment horizontal="center" vertical="bottom"/>
    </xf>
    <xf borderId="7" fillId="14" fontId="9" numFmtId="0" xfId="0" applyAlignment="1" applyBorder="1" applyFill="1" applyFont="1">
      <alignment horizontal="center" vertical="bottom"/>
    </xf>
    <xf borderId="7" fillId="13" fontId="9" numFmtId="0" xfId="0" applyAlignment="1" applyBorder="1" applyFont="1">
      <alignment horizontal="center" vertical="bottom"/>
    </xf>
    <xf borderId="1" fillId="4" fontId="1" numFmtId="0" xfId="0" applyAlignment="1" applyBorder="1" applyFont="1">
      <alignment horizontal="center" readingOrder="0" vertical="center"/>
    </xf>
    <xf borderId="1" fillId="4" fontId="1" numFmtId="49" xfId="0" applyAlignment="1" applyBorder="1" applyFont="1" applyNumberFormat="1">
      <alignment horizontal="center" readingOrder="0" vertical="center"/>
    </xf>
    <xf borderId="1" fillId="4" fontId="1" numFmtId="3" xfId="0" applyAlignment="1" applyBorder="1" applyFont="1" applyNumberFormat="1">
      <alignment horizontal="center" readingOrder="0" vertical="center"/>
    </xf>
    <xf borderId="2" fillId="4" fontId="1" numFmtId="0" xfId="0" applyAlignment="1" applyBorder="1" applyFont="1">
      <alignment horizontal="center" readingOrder="0" vertical="center"/>
    </xf>
    <xf borderId="2" fillId="15" fontId="1" numFmtId="0" xfId="0" applyAlignment="1" applyBorder="1" applyFill="1" applyFont="1">
      <alignment horizontal="center" readingOrder="0" shrinkToFit="0" vertical="center" wrapText="1"/>
    </xf>
    <xf borderId="1" fillId="16" fontId="10" numFmtId="0" xfId="0" applyAlignment="1" applyBorder="1" applyFill="1" applyFont="1">
      <alignment horizontal="center" readingOrder="0" shrinkToFit="0" vertical="center" wrapText="1"/>
    </xf>
    <xf borderId="1" fillId="17" fontId="11" numFmtId="0" xfId="0" applyAlignment="1" applyBorder="1" applyFill="1" applyFont="1">
      <alignment horizontal="center" readingOrder="0" shrinkToFit="0" vertical="center" wrapText="1"/>
    </xf>
    <xf borderId="9" fillId="18" fontId="12" numFmtId="0" xfId="0" applyAlignment="1" applyBorder="1" applyFill="1" applyFont="1">
      <alignment horizontal="center" readingOrder="0" shrinkToFit="0" vertical="center" wrapText="1"/>
    </xf>
    <xf borderId="9" fillId="19" fontId="12" numFmtId="0" xfId="0" applyAlignment="1" applyBorder="1" applyFill="1" applyFont="1">
      <alignment horizontal="center" readingOrder="0" shrinkToFit="0" vertical="center" wrapText="1"/>
    </xf>
    <xf borderId="2" fillId="12" fontId="4" numFmtId="0" xfId="0" applyAlignment="1" applyBorder="1" applyFont="1">
      <alignment horizontal="center" readingOrder="0" shrinkToFit="0" vertical="center" wrapText="1"/>
    </xf>
    <xf borderId="1" fillId="20" fontId="4" numFmtId="0" xfId="0" applyAlignment="1" applyBorder="1" applyFill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7" fillId="4" fontId="1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horizontal="center" readingOrder="0" shrinkToFit="0" vertical="center" wrapText="1"/>
    </xf>
    <xf borderId="7" fillId="15" fontId="1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7" fillId="12" fontId="4" numFmtId="0" xfId="0" applyAlignment="1" applyBorder="1" applyFont="1">
      <alignment horizontal="center" readingOrder="0" shrinkToFit="0" vertical="center" wrapText="1"/>
    </xf>
    <xf borderId="7" fillId="21" fontId="7" numFmtId="4" xfId="0" applyAlignment="1" applyBorder="1" applyFill="1" applyFont="1" applyNumberFormat="1">
      <alignment horizontal="center" readingOrder="0" vertical="center"/>
    </xf>
    <xf borderId="7" fillId="21" fontId="7" numFmtId="3" xfId="0" applyAlignment="1" applyBorder="1" applyFont="1" applyNumberFormat="1">
      <alignment horizontal="center" readingOrder="0" vertical="center"/>
    </xf>
    <xf borderId="7" fillId="21" fontId="6" numFmtId="4" xfId="0" applyAlignment="1" applyBorder="1" applyFont="1" applyNumberFormat="1">
      <alignment horizontal="center" readingOrder="0" vertical="center"/>
    </xf>
    <xf borderId="7" fillId="22" fontId="6" numFmtId="0" xfId="0" applyAlignment="1" applyBorder="1" applyFill="1" applyFont="1">
      <alignment horizontal="center" readingOrder="0" vertical="center"/>
    </xf>
    <xf borderId="7" fillId="23" fontId="6" numFmtId="4" xfId="0" applyAlignment="1" applyBorder="1" applyFill="1" applyFont="1" applyNumberFormat="1">
      <alignment horizontal="center" readingOrder="0" vertical="center"/>
    </xf>
    <xf borderId="7" fillId="22" fontId="6" numFmtId="4" xfId="0" applyAlignment="1" applyBorder="1" applyFont="1" applyNumberFormat="1">
      <alignment horizontal="center" readingOrder="0" vertical="center"/>
    </xf>
    <xf borderId="7" fillId="24" fontId="6" numFmtId="4" xfId="0" applyAlignment="1" applyBorder="1" applyFill="1" applyFont="1" applyNumberFormat="1">
      <alignment horizontal="center" readingOrder="0" vertical="center"/>
    </xf>
    <xf borderId="7" fillId="25" fontId="6" numFmtId="49" xfId="0" applyAlignment="1" applyBorder="1" applyFill="1" applyFont="1" applyNumberFormat="1">
      <alignment horizontal="center" readingOrder="0" vertical="center"/>
    </xf>
    <xf borderId="7" fillId="21" fontId="6" numFmtId="49" xfId="0" applyAlignment="1" applyBorder="1" applyFont="1" applyNumberFormat="1">
      <alignment horizontal="center" readingOrder="0" vertical="center"/>
    </xf>
    <xf borderId="7" fillId="24" fontId="6" numFmtId="49" xfId="0" applyAlignment="1" applyBorder="1" applyFont="1" applyNumberFormat="1">
      <alignment horizontal="center" readingOrder="0" vertical="center"/>
    </xf>
    <xf borderId="0" fillId="25" fontId="6" numFmtId="49" xfId="0" applyAlignment="1" applyFont="1" applyNumberFormat="1">
      <alignment horizontal="center" readingOrder="0" vertical="center"/>
    </xf>
    <xf borderId="0" fillId="0" fontId="5" numFmtId="0" xfId="0" applyAlignment="1" applyFont="1">
      <alignment readingOrder="0" shrinkToFit="0" vertical="center" wrapText="0"/>
    </xf>
    <xf borderId="0" fillId="21" fontId="7" numFmtId="4" xfId="0" applyAlignment="1" applyFont="1" applyNumberFormat="1">
      <alignment horizontal="center" readingOrder="0" vertical="center"/>
    </xf>
    <xf borderId="0" fillId="21" fontId="7" numFmtId="3" xfId="0" applyAlignment="1" applyFont="1" applyNumberFormat="1">
      <alignment horizontal="center" readingOrder="0" vertical="center"/>
    </xf>
    <xf borderId="0" fillId="21" fontId="6" numFmtId="4" xfId="0" applyAlignment="1" applyFont="1" applyNumberFormat="1">
      <alignment horizontal="center" readingOrder="0" vertical="center"/>
    </xf>
    <xf borderId="0" fillId="22" fontId="6" numFmtId="0" xfId="0" applyAlignment="1" applyFont="1">
      <alignment horizontal="center" readingOrder="0" vertical="center"/>
    </xf>
    <xf borderId="0" fillId="23" fontId="6" numFmtId="4" xfId="0" applyAlignment="1" applyFont="1" applyNumberFormat="1">
      <alignment horizontal="center" readingOrder="0" vertical="center"/>
    </xf>
    <xf borderId="0" fillId="22" fontId="6" numFmtId="4" xfId="0" applyAlignment="1" applyFont="1" applyNumberFormat="1">
      <alignment horizontal="center" readingOrder="0" vertical="center"/>
    </xf>
    <xf borderId="0" fillId="24" fontId="6" numFmtId="4" xfId="0" applyAlignment="1" applyFont="1" applyNumberFormat="1">
      <alignment horizontal="center" readingOrder="0" vertical="center"/>
    </xf>
    <xf borderId="0" fillId="21" fontId="6" numFmtId="49" xfId="0" applyAlignment="1" applyFont="1" applyNumberFormat="1">
      <alignment horizontal="center" readingOrder="0" vertical="center"/>
    </xf>
    <xf borderId="0" fillId="24" fontId="6" numFmtId="49" xfId="0" applyAlignment="1" applyFont="1" applyNumberForma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7" fillId="26" fontId="1" numFmtId="4" xfId="0" applyAlignment="1" applyBorder="1" applyFill="1" applyFont="1" applyNumberFormat="1">
      <alignment horizontal="center" readingOrder="0" vertical="center"/>
    </xf>
    <xf borderId="7" fillId="10" fontId="13" numFmtId="0" xfId="0" applyAlignment="1" applyBorder="1" applyFont="1">
      <alignment readingOrder="0"/>
    </xf>
    <xf borderId="7" fillId="27" fontId="7" numFmtId="4" xfId="0" applyAlignment="1" applyBorder="1" applyFill="1" applyFont="1" applyNumberFormat="1">
      <alignment horizontal="center" readingOrder="0"/>
    </xf>
    <xf borderId="7" fillId="0" fontId="7" numFmtId="0" xfId="0" applyBorder="1" applyFont="1"/>
    <xf borderId="0" fillId="0" fontId="7" numFmtId="0" xfId="0" applyFont="1"/>
    <xf borderId="0" fillId="27" fontId="7" numFmtId="4" xfId="0" applyAlignment="1" applyFont="1" applyNumberFormat="1">
      <alignment horizontal="center" readingOrder="0"/>
    </xf>
    <xf borderId="2" fillId="28" fontId="1" numFmtId="0" xfId="0" applyAlignment="1" applyBorder="1" applyFill="1" applyFont="1">
      <alignment horizontal="center" readingOrder="0" vertical="center"/>
    </xf>
    <xf borderId="2" fillId="7" fontId="1" numFmtId="0" xfId="0" applyAlignment="1" applyBorder="1" applyFont="1">
      <alignment horizontal="center" readingOrder="0" vertical="center"/>
    </xf>
    <xf borderId="2" fillId="29" fontId="4" numFmtId="0" xfId="0" applyAlignment="1" applyBorder="1" applyFill="1" applyFont="1">
      <alignment horizontal="center" readingOrder="0"/>
    </xf>
    <xf borderId="5" fillId="10" fontId="3" numFmtId="0" xfId="0" applyBorder="1" applyFont="1"/>
    <xf borderId="7" fillId="28" fontId="1" numFmtId="0" xfId="0" applyAlignment="1" applyBorder="1" applyFont="1">
      <alignment horizontal="center" readingOrder="0" vertical="center"/>
    </xf>
    <xf borderId="7" fillId="7" fontId="1" numFmtId="0" xfId="0" applyAlignment="1" applyBorder="1" applyFont="1">
      <alignment horizontal="center" readingOrder="0" vertical="center"/>
    </xf>
    <xf borderId="10" fillId="29" fontId="4" numFmtId="0" xfId="0" applyAlignment="1" applyBorder="1" applyFont="1">
      <alignment horizontal="center"/>
    </xf>
    <xf borderId="11" fillId="29" fontId="4" numFmtId="0" xfId="0" applyAlignment="1" applyBorder="1" applyFont="1">
      <alignment horizontal="center"/>
    </xf>
    <xf borderId="8" fillId="29" fontId="4" numFmtId="0" xfId="0" applyAlignment="1" applyBorder="1" applyFont="1">
      <alignment horizontal="center"/>
    </xf>
    <xf borderId="5" fillId="25" fontId="3" numFmtId="0" xfId="0" applyBorder="1" applyFont="1"/>
    <xf borderId="6" fillId="29" fontId="4" numFmtId="0" xfId="0" applyAlignment="1" applyBorder="1" applyFont="1">
      <alignment horizontal="center"/>
    </xf>
    <xf borderId="7" fillId="10" fontId="5" numFmtId="0" xfId="0" applyAlignment="1" applyBorder="1" applyFont="1">
      <alignment horizontal="left" readingOrder="0" shrinkToFit="0" vertical="center" wrapText="0"/>
    </xf>
    <xf borderId="7" fillId="30" fontId="0" numFmtId="4" xfId="0" applyAlignment="1" applyBorder="1" applyFill="1" applyFont="1" applyNumberFormat="1">
      <alignment horizontal="center" readingOrder="0" shrinkToFit="0" vertical="center" wrapText="0"/>
    </xf>
    <xf borderId="7" fillId="30" fontId="8" numFmtId="4" xfId="0" applyAlignment="1" applyBorder="1" applyFont="1" applyNumberFormat="1">
      <alignment horizontal="center" readingOrder="0"/>
    </xf>
    <xf borderId="7" fillId="24" fontId="0" numFmtId="4" xfId="0" applyAlignment="1" applyBorder="1" applyFont="1" applyNumberFormat="1">
      <alignment horizontal="center" readingOrder="0"/>
    </xf>
    <xf borderId="7" fillId="24" fontId="7" numFmtId="4" xfId="0" applyAlignment="1" applyBorder="1" applyFont="1" applyNumberFormat="1">
      <alignment horizontal="center" readingOrder="0"/>
    </xf>
    <xf borderId="7" fillId="22" fontId="0" numFmtId="4" xfId="0" applyAlignment="1" applyBorder="1" applyFont="1" applyNumberFormat="1">
      <alignment horizontal="center" readingOrder="0"/>
    </xf>
    <xf borderId="7" fillId="22" fontId="7" numFmtId="4" xfId="0" applyAlignment="1" applyBorder="1" applyFont="1" applyNumberFormat="1">
      <alignment horizontal="center" readingOrder="0"/>
    </xf>
    <xf borderId="7" fillId="25" fontId="5" numFmtId="0" xfId="0" applyAlignment="1" applyBorder="1" applyFont="1">
      <alignment horizontal="left" readingOrder="0" shrinkToFit="0" vertical="center" wrapText="0"/>
    </xf>
    <xf borderId="0" fillId="10" fontId="5" numFmtId="0" xfId="0" applyAlignment="1" applyFont="1">
      <alignment horizontal="left" readingOrder="0" shrinkToFit="0" vertical="center" wrapText="0"/>
    </xf>
    <xf borderId="0" fillId="30" fontId="0" numFmtId="4" xfId="0" applyAlignment="1" applyFont="1" applyNumberFormat="1">
      <alignment horizontal="center" readingOrder="0" shrinkToFit="0" vertical="center" wrapText="0"/>
    </xf>
    <xf borderId="0" fillId="30" fontId="8" numFmtId="4" xfId="0" applyAlignment="1" applyFont="1" applyNumberFormat="1">
      <alignment horizontal="center" readingOrder="0"/>
    </xf>
    <xf borderId="0" fillId="24" fontId="0" numFmtId="4" xfId="0" applyAlignment="1" applyFont="1" applyNumberFormat="1">
      <alignment horizontal="center" readingOrder="0"/>
    </xf>
    <xf borderId="0" fillId="24" fontId="7" numFmtId="4" xfId="0" applyAlignment="1" applyFont="1" applyNumberFormat="1">
      <alignment horizontal="center" readingOrder="0"/>
    </xf>
    <xf borderId="0" fillId="22" fontId="0" numFmtId="4" xfId="0" applyAlignment="1" applyFont="1" applyNumberFormat="1">
      <alignment horizontal="center" readingOrder="0"/>
    </xf>
    <xf borderId="0" fillId="22" fontId="7" numFmtId="4" xfId="0" applyAlignment="1" applyFont="1" applyNumberFormat="1">
      <alignment horizontal="center" readingOrder="0"/>
    </xf>
    <xf borderId="0" fillId="25" fontId="5" numFmtId="0" xfId="0" applyAlignment="1" applyFont="1">
      <alignment horizontal="left" readingOrder="0" shrinkToFit="0" vertical="center" wrapText="0"/>
    </xf>
    <xf borderId="12" fillId="31" fontId="14" numFmtId="0" xfId="0" applyAlignment="1" applyBorder="1" applyFill="1" applyFont="1">
      <alignment readingOrder="0"/>
    </xf>
    <xf borderId="13" fillId="31" fontId="15" numFmtId="0" xfId="0" applyAlignment="1" applyBorder="1" applyFont="1">
      <alignment horizontal="center" readingOrder="0" vertical="center"/>
    </xf>
    <xf borderId="14" fillId="0" fontId="3" numFmtId="0" xfId="0" applyBorder="1" applyFont="1"/>
    <xf borderId="0" fillId="0" fontId="7" numFmtId="4" xfId="0" applyAlignment="1" applyFont="1" applyNumberFormat="1">
      <alignment horizontal="center"/>
    </xf>
    <xf borderId="0" fillId="10" fontId="7" numFmtId="0" xfId="0" applyAlignment="1" applyFont="1">
      <alignment readingOrder="0"/>
    </xf>
    <xf borderId="15" fillId="2" fontId="1" numFmtId="0" xfId="0" applyAlignment="1" applyBorder="1" applyFont="1">
      <alignment horizontal="center" readingOrder="0" vertical="center"/>
    </xf>
    <xf borderId="11" fillId="2" fontId="4" numFmtId="4" xfId="0" applyAlignment="1" applyBorder="1" applyFont="1" applyNumberFormat="1">
      <alignment horizontal="center" readingOrder="0" shrinkToFit="0" wrapText="1"/>
    </xf>
    <xf borderId="7" fillId="2" fontId="4" numFmtId="4" xfId="0" applyAlignment="1" applyBorder="1" applyFont="1" applyNumberFormat="1">
      <alignment horizontal="center" readingOrder="0" shrinkToFit="0" wrapText="1"/>
    </xf>
    <xf borderId="7" fillId="2" fontId="4" numFmtId="4" xfId="0" applyAlignment="1" applyBorder="1" applyFont="1" applyNumberFormat="1">
      <alignment horizontal="center" readingOrder="0" shrinkToFit="0" vertical="center" wrapText="1"/>
    </xf>
    <xf borderId="7" fillId="10" fontId="16" numFmtId="0" xfId="0" applyAlignment="1" applyBorder="1" applyFont="1">
      <alignment vertical="bottom"/>
    </xf>
    <xf borderId="7" fillId="0" fontId="7" numFmtId="4" xfId="0" applyAlignment="1" applyBorder="1" applyFont="1" applyNumberFormat="1">
      <alignment horizontal="center" readingOrder="0"/>
    </xf>
    <xf borderId="6" fillId="10" fontId="7" numFmtId="4" xfId="0" applyAlignment="1" applyBorder="1" applyFont="1" applyNumberFormat="1">
      <alignment horizontal="center" readingOrder="0" vertical="bottom"/>
    </xf>
    <xf borderId="7" fillId="10" fontId="7" numFmtId="0" xfId="0" applyAlignment="1" applyBorder="1" applyFont="1">
      <alignment horizontal="center" readingOrder="0" vertical="bottom"/>
    </xf>
    <xf borderId="6" fillId="32" fontId="16" numFmtId="0" xfId="0" applyAlignment="1" applyBorder="1" applyFill="1" applyFont="1">
      <alignment vertical="bottom"/>
    </xf>
    <xf borderId="6" fillId="32" fontId="7" numFmtId="4" xfId="0" applyAlignment="1" applyBorder="1" applyFont="1" applyNumberFormat="1">
      <alignment horizontal="center" readingOrder="0" vertical="bottom"/>
    </xf>
    <xf borderId="7" fillId="32" fontId="7" numFmtId="0" xfId="0" applyAlignment="1" applyBorder="1" applyFont="1">
      <alignment horizontal="center" readingOrder="0" vertical="bottom"/>
    </xf>
    <xf borderId="7" fillId="32" fontId="7" numFmtId="4" xfId="0" applyAlignment="1" applyBorder="1" applyFont="1" applyNumberFormat="1">
      <alignment horizontal="center" readingOrder="0" vertical="bottom"/>
    </xf>
    <xf borderId="0" fillId="0" fontId="7" numFmtId="4" xfId="0" applyAlignment="1" applyFont="1" applyNumberFormat="1">
      <alignment horizontal="center" readingOrder="0"/>
    </xf>
    <xf borderId="0" fillId="32" fontId="7" numFmtId="4" xfId="0" applyAlignment="1" applyFont="1" applyNumberFormat="1">
      <alignment horizontal="center" readingOrder="0" vertical="bottom"/>
    </xf>
    <xf borderId="0" fillId="32" fontId="7" numFmtId="0" xfId="0" applyAlignment="1" applyFont="1">
      <alignment horizontal="center" readingOrder="0" vertical="bottom"/>
    </xf>
    <xf borderId="7" fillId="2" fontId="17" numFmtId="0" xfId="0" applyAlignment="1" applyBorder="1" applyFont="1">
      <alignment readingOrder="0" vertical="bottom"/>
    </xf>
    <xf borderId="0" fillId="0" fontId="16" numFmtId="0" xfId="0" applyAlignment="1" applyFont="1">
      <alignment vertical="bottom"/>
    </xf>
    <xf borderId="7" fillId="2" fontId="4" numFmtId="0" xfId="0" applyAlignment="1" applyBorder="1" applyFont="1">
      <alignment horizontal="center" vertical="bottom"/>
    </xf>
    <xf borderId="2" fillId="7" fontId="4" numFmtId="0" xfId="0" applyAlignment="1" applyBorder="1" applyFont="1">
      <alignment horizontal="center" vertical="bottom"/>
    </xf>
    <xf borderId="0" fillId="10" fontId="18" numFmtId="0" xfId="0" applyAlignment="1" applyFont="1">
      <alignment vertical="bottom"/>
    </xf>
    <xf borderId="7" fillId="0" fontId="5" numFmtId="0" xfId="0" applyAlignment="1" applyBorder="1" applyFont="1">
      <alignment readingOrder="0" shrinkToFit="0" vertical="bottom" wrapText="0"/>
    </xf>
    <xf borderId="7" fillId="0" fontId="16" numFmtId="0" xfId="0" applyAlignment="1" applyBorder="1" applyFont="1">
      <alignment horizontal="center" vertical="bottom"/>
    </xf>
    <xf borderId="7" fillId="7" fontId="19" numFmtId="0" xfId="0" applyAlignment="1" applyBorder="1" applyFont="1">
      <alignment horizontal="center" vertical="bottom"/>
    </xf>
    <xf borderId="7" fillId="7" fontId="19" numFmtId="0" xfId="0" applyAlignment="1" applyBorder="1" applyFont="1">
      <alignment vertical="bottom"/>
    </xf>
    <xf borderId="7" fillId="0" fontId="16" numFmtId="4" xfId="0" applyAlignment="1" applyBorder="1" applyFont="1" applyNumberFormat="1">
      <alignment horizontal="center" readingOrder="0" vertical="bottom"/>
    </xf>
    <xf borderId="7" fillId="10" fontId="20" numFmtId="0" xfId="0" applyAlignment="1" applyBorder="1" applyFont="1">
      <alignment horizontal="center" readingOrder="0"/>
    </xf>
    <xf borderId="7" fillId="10" fontId="20" numFmtId="164" xfId="0" applyAlignment="1" applyBorder="1" applyFont="1" applyNumberFormat="1">
      <alignment horizontal="center" readingOrder="0"/>
    </xf>
    <xf borderId="7" fillId="10" fontId="20" numFmtId="0" xfId="0" applyAlignment="1" applyBorder="1" applyFont="1">
      <alignment horizontal="left" readingOrder="0"/>
    </xf>
    <xf borderId="7" fillId="0" fontId="16" numFmtId="0" xfId="0" applyAlignment="1" applyBorder="1" applyFont="1">
      <alignment horizontal="center" readingOrder="0" vertical="bottom"/>
    </xf>
    <xf borderId="7" fillId="10" fontId="20" numFmtId="165" xfId="0" applyAlignment="1" applyBorder="1" applyFont="1" applyNumberFormat="1">
      <alignment horizontal="center" readingOrder="0"/>
    </xf>
    <xf borderId="0" fillId="0" fontId="7" numFmtId="0" xfId="0" applyAlignment="1" applyFont="1">
      <alignment readingOrder="0"/>
    </xf>
    <xf borderId="7" fillId="10" fontId="20" numFmtId="166" xfId="0" applyAlignment="1" applyBorder="1" applyFont="1" applyNumberFormat="1">
      <alignment horizontal="center" readingOrder="0"/>
    </xf>
    <xf borderId="0" fillId="10" fontId="16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10" fontId="16" numFmtId="4" xfId="0" applyAlignment="1" applyFont="1" applyNumberFormat="1">
      <alignment readingOrder="0" vertical="bottom"/>
    </xf>
    <xf borderId="15" fillId="0" fontId="16" numFmtId="0" xfId="0" applyAlignment="1" applyBorder="1" applyFont="1">
      <alignment vertical="bottom"/>
    </xf>
    <xf borderId="7" fillId="20" fontId="4" numFmtId="0" xfId="0" applyAlignment="1" applyBorder="1" applyFont="1">
      <alignment horizontal="center" vertical="bottom"/>
    </xf>
    <xf borderId="7" fillId="10" fontId="20" numFmtId="4" xfId="0" applyAlignment="1" applyBorder="1" applyFont="1" applyNumberFormat="1">
      <alignment horizontal="left" readingOrder="0"/>
    </xf>
    <xf borderId="7" fillId="22" fontId="16" numFmtId="0" xfId="0" applyAlignment="1" applyBorder="1" applyFont="1">
      <alignment horizontal="center" readingOrder="0" vertical="bottom"/>
    </xf>
    <xf borderId="7" fillId="22" fontId="16" numFmtId="0" xfId="0" applyAlignment="1" applyBorder="1" applyFont="1">
      <alignment horizontal="center" vertical="bottom"/>
    </xf>
    <xf borderId="0" fillId="10" fontId="21" numFmtId="0" xfId="0" applyAlignment="1" applyFont="1">
      <alignment readingOrder="0" vertical="bottom"/>
    </xf>
    <xf borderId="0" fillId="10" fontId="5" numFmtId="0" xfId="0" applyAlignment="1" applyFont="1">
      <alignment horizontal="center" readingOrder="0" vertical="bottom"/>
    </xf>
    <xf borderId="0" fillId="10" fontId="16" numFmtId="0" xfId="0" applyAlignment="1" applyFont="1">
      <alignment horizontal="center" vertical="bottom"/>
    </xf>
    <xf borderId="0" fillId="10" fontId="16" numFmtId="4" xfId="0" applyAlignment="1" applyFont="1" applyNumberFormat="1">
      <alignment horizontal="center" vertical="bottom"/>
    </xf>
    <xf borderId="0" fillId="10" fontId="21" numFmtId="0" xfId="0" applyAlignment="1" applyFont="1">
      <alignment horizontal="center" vertical="bottom"/>
    </xf>
    <xf borderId="0" fillId="10" fontId="6" numFmtId="4" xfId="0" applyAlignment="1" applyFont="1" applyNumberFormat="1">
      <alignment horizontal="center" readingOrder="0" vertical="bottom"/>
    </xf>
    <xf borderId="0" fillId="10" fontId="16" numFmtId="49" xfId="0" applyAlignment="1" applyFont="1" applyNumberFormat="1">
      <alignment horizontal="center" vertical="bottom"/>
    </xf>
    <xf borderId="2" fillId="20" fontId="4" numFmtId="0" xfId="0" applyAlignment="1" applyBorder="1" applyFont="1">
      <alignment horizontal="center" vertical="bottom"/>
    </xf>
    <xf borderId="7" fillId="22" fontId="16" numFmtId="167" xfId="0" applyAlignment="1" applyBorder="1" applyFont="1" applyNumberFormat="1">
      <alignment horizontal="center" vertical="bottom"/>
    </xf>
    <xf borderId="2" fillId="20" fontId="4" numFmtId="167" xfId="0" applyAlignment="1" applyBorder="1" applyFont="1" applyNumberFormat="1">
      <alignment horizontal="center" vertical="bottom"/>
    </xf>
    <xf borderId="0" fillId="0" fontId="16" numFmtId="167" xfId="0" applyAlignment="1" applyFont="1" applyNumberFormat="1">
      <alignment readingOrder="0" vertical="bottom"/>
    </xf>
    <xf borderId="0" fillId="0" fontId="16" numFmtId="0" xfId="0" applyAlignment="1" applyFont="1">
      <alignment readingOrder="0" vertical="bottom"/>
    </xf>
    <xf borderId="0" fillId="0" fontId="16" numFmtId="167" xfId="0" applyAlignment="1" applyFont="1" applyNumberFormat="1">
      <alignment vertical="bottom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24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rgb="FF000000"/>
      </font>
      <fill>
        <patternFill patternType="solid">
          <fgColor rgb="FFD9D9D9"/>
          <bgColor rgb="FFD9D9D9"/>
        </patternFill>
      </fill>
      <border/>
    </dxf>
    <dxf>
      <font>
        <b/>
        <i/>
        <color rgb="FF274E13"/>
      </font>
      <fill>
        <patternFill patternType="solid">
          <fgColor rgb="FF6AA84F"/>
          <bgColor rgb="FF6AA84F"/>
        </patternFill>
      </fill>
      <border/>
    </dxf>
    <dxf>
      <font>
        <b/>
        <i/>
        <color rgb="FF660000"/>
      </font>
      <fill>
        <patternFill patternType="solid">
          <fgColor rgb="FFE06666"/>
          <bgColor rgb="FFE06666"/>
        </patternFill>
      </fill>
      <border/>
    </dxf>
    <dxf>
      <font>
        <b/>
        <i/>
        <color rgb="FFF1C232"/>
      </font>
      <fill>
        <patternFill patternType="solid">
          <fgColor rgb="FFCC0000"/>
          <bgColor rgb="FFCC0000"/>
        </patternFill>
      </fill>
      <border/>
    </dxf>
    <dxf>
      <font>
        <b/>
        <i/>
        <color rgb="FFF1C232"/>
      </font>
      <fill>
        <patternFill patternType="solid">
          <fgColor rgb="FF38761D"/>
          <bgColor rgb="FF38761D"/>
        </patternFill>
      </fill>
      <border/>
    </dxf>
    <dxf>
      <font>
        <b/>
        <color rgb="FFFFFFFF"/>
      </font>
      <fill>
        <patternFill patternType="solid">
          <fgColor rgb="FF00FF00"/>
          <bgColor rgb="FF00FF00"/>
        </patternFill>
      </fill>
      <border/>
    </dxf>
    <dxf>
      <font>
        <b/>
        <color rgb="FFFFFFFF"/>
      </font>
      <fill>
        <patternFill patternType="solid">
          <fgColor rgb="FFFF0000"/>
          <bgColor rgb="FFFF0000"/>
        </patternFill>
      </fill>
      <border/>
    </dxf>
    <dxf>
      <font>
        <b/>
        <color rgb="FF000000"/>
      </font>
      <fill>
        <patternFill patternType="solid">
          <fgColor rgb="FFFFF2CC"/>
          <bgColor rgb="FFFFF2CC"/>
        </patternFill>
      </fill>
      <border/>
    </dxf>
    <dxf>
      <font>
        <color rgb="FF783F04"/>
      </font>
      <fill>
        <patternFill patternType="solid">
          <fgColor rgb="FFF9CB9C"/>
          <bgColor rgb="FFF9CB9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>
        <color rgb="FF202124"/>
      </font>
      <fill>
        <patternFill patternType="solid">
          <fgColor rgb="FFB6D7A8"/>
          <bgColor rgb="FFB6D7A8"/>
        </patternFill>
      </fill>
      <border/>
    </dxf>
    <dxf>
      <font>
        <color rgb="FF202124"/>
      </font>
      <fill>
        <patternFill patternType="solid">
          <fgColor rgb="FFEA9999"/>
          <bgColor rgb="FFEA9999"/>
        </patternFill>
      </fill>
      <border/>
    </dxf>
    <dxf>
      <font>
        <color rgb="FF000000"/>
      </font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>
        <b/>
        <i/>
        <color rgb="FF38761D"/>
      </font>
      <fill>
        <patternFill patternType="solid">
          <fgColor rgb="FF6AA84F"/>
          <bgColor rgb="FF6AA84F"/>
        </patternFill>
      </fill>
      <border/>
    </dxf>
    <dxf>
      <font>
        <b/>
        <i/>
        <color rgb="FF990000"/>
      </font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>
        <color rgb="FF000000"/>
      </font>
      <fill>
        <patternFill patternType="solid">
          <fgColor rgb="FFB7E1CD"/>
          <bgColor rgb="FFB7E1CD"/>
        </patternFill>
      </fill>
      <border/>
    </dxf>
  </dxfs>
  <tableStyles count="6">
    <tableStyle count="2" pivot="0" name="ConsolidatedView-style">
      <tableStyleElement dxfId="13" type="firstRowStripe"/>
      <tableStyleElement dxfId="14" type="secondRowStripe"/>
    </tableStyle>
    <tableStyle count="2" pivot="0" name="SectorAnalysis-style">
      <tableStyleElement dxfId="13" type="firstRowStripe"/>
      <tableStyleElement dxfId="14" type="secondRowStripe"/>
    </tableStyle>
    <tableStyle count="2" pivot="0" name="PriceMovements_Core-style">
      <tableStyleElement dxfId="13" type="firstRowStripe"/>
      <tableStyleElement dxfId="14" type="secondRowStripe"/>
    </tableStyle>
    <tableStyle count="2" pivot="0" name="Fundamentals_Core-style">
      <tableStyleElement dxfId="13" type="firstRowStripe"/>
      <tableStyleElement dxfId="14" type="secondRowStripe"/>
    </tableStyle>
    <tableStyle count="2" pivot="0" name="MovingAverages_Core-style">
      <tableStyleElement dxfId="14" type="firstRowStripe"/>
      <tableStyleElement dxfId="13" type="secondRowStripe"/>
    </tableStyle>
    <tableStyle count="2" pivot="0" name="OpenHighLow_Core-style">
      <tableStyleElement dxfId="13" type="firstRowStripe"/>
      <tableStyleElement dxfId="2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A104" displayName="Table_1" name="Table_1" id="1">
  <tableColumns count="1">
    <tableColumn name="Column1" id="1"/>
  </tableColumns>
  <tableStyleInfo name="ConsolidatedView-style" showColumnStripes="0" showFirstColumn="1" showLastColumn="1" showRowStripes="1"/>
</table>
</file>

<file path=xl/tables/table2.xml><?xml version="1.0" encoding="utf-8"?>
<table xmlns="http://schemas.openxmlformats.org/spreadsheetml/2006/main" headerRowCount="0" ref="A3:A20" displayName="Table_2" name="Table_2" id="2">
  <tableColumns count="1">
    <tableColumn name="Column1" id="1"/>
  </tableColumns>
  <tableStyleInfo name="SectorAnalysis-style" showColumnStripes="0" showFirstColumn="1" showLastColumn="1" showRowStripes="1"/>
</table>
</file>

<file path=xl/tables/table3.xml><?xml version="1.0" encoding="utf-8"?>
<table xmlns="http://schemas.openxmlformats.org/spreadsheetml/2006/main" headerRowCount="0" ref="A3:AC603" displayName="Table_3" name="Table_3" id="3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PriceMovements_Core-style" showColumnStripes="0" showFirstColumn="1" showLastColumn="1" showRowStripes="1"/>
</table>
</file>

<file path=xl/tables/table4.xml><?xml version="1.0" encoding="utf-8"?>
<table xmlns="http://schemas.openxmlformats.org/spreadsheetml/2006/main" headerRowCount="0" ref="A2:D602" displayName="Table_4" name="Table_4" id="4">
  <tableColumns count="4">
    <tableColumn name="Column1" id="1"/>
    <tableColumn name="Column2" id="2"/>
    <tableColumn name="Column3" id="3"/>
    <tableColumn name="Column4" id="4"/>
  </tableColumns>
  <tableStyleInfo name="Fundamentals_Core-style" showColumnStripes="0" showFirstColumn="1" showLastColumn="1" showRowStripes="1"/>
</table>
</file>

<file path=xl/tables/table5.xml><?xml version="1.0" encoding="utf-8"?>
<table xmlns="http://schemas.openxmlformats.org/spreadsheetml/2006/main" headerRowCount="0" ref="B3:AB604" displayName="Table_5" name="Table_5" id="5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MovingAverages_Core-style" showColumnStripes="0" showFirstColumn="1" showLastColumn="1" showRowStripes="1"/>
</table>
</file>

<file path=xl/tables/table6.xml><?xml version="1.0" encoding="utf-8"?>
<table xmlns="http://schemas.openxmlformats.org/spreadsheetml/2006/main" headerRowCount="0" ref="A3:F603" displayName="Table_6" name="Table_6" id="6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OpenHighLow_Cor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2.0"/>
    <col customWidth="1" min="2" max="2" width="12.25"/>
    <col customWidth="1" min="3" max="3" width="12.38"/>
    <col customWidth="1" min="4" max="4" width="6.75"/>
    <col customWidth="1" min="5" max="5" width="6.25"/>
    <col customWidth="1" min="6" max="7" width="8.38"/>
    <col customWidth="1" min="8" max="8" width="8.0"/>
    <col customWidth="1" min="9" max="10" width="22.25"/>
    <col customWidth="1" min="11" max="12" width="26.25"/>
    <col customWidth="1" min="13" max="13" width="27.25"/>
    <col customWidth="1" min="14" max="14" width="21.63"/>
    <col customWidth="1" min="15" max="15" width="12.13"/>
    <col customWidth="1" min="16" max="16" width="8.38"/>
    <col customWidth="1" min="17" max="17" width="7.88"/>
    <col customWidth="1" min="18" max="20" width="8.38"/>
    <col customWidth="1" min="21" max="21" width="18.75"/>
  </cols>
  <sheetData>
    <row r="1" ht="15.0" customHeight="1">
      <c r="A1" s="1" t="s">
        <v>0</v>
      </c>
      <c r="B1" s="2" t="str">
        <f>CONCATENATE("Last Data Refresh - ", ReferenceData!F$4)</f>
        <v>Last Data Refresh - 17/Apr/2024 04:48:24 PM IST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5"/>
    </row>
    <row r="2">
      <c r="A2" s="6"/>
      <c r="B2" s="7" t="s">
        <v>1</v>
      </c>
      <c r="C2" s="4"/>
      <c r="D2" s="8" t="s">
        <v>2</v>
      </c>
      <c r="E2" s="3"/>
      <c r="F2" s="3"/>
      <c r="G2" s="3"/>
      <c r="H2" s="4"/>
      <c r="I2" s="9" t="s">
        <v>3</v>
      </c>
      <c r="J2" s="4"/>
      <c r="K2" s="10" t="s">
        <v>4</v>
      </c>
      <c r="L2" s="4"/>
      <c r="M2" s="11" t="s">
        <v>5</v>
      </c>
      <c r="N2" s="12" t="s">
        <v>6</v>
      </c>
      <c r="O2" s="13" t="s">
        <v>7</v>
      </c>
      <c r="P2" s="14" t="s">
        <v>8</v>
      </c>
      <c r="Q2" s="15" t="s">
        <v>9</v>
      </c>
      <c r="R2" s="15" t="s">
        <v>10</v>
      </c>
      <c r="S2" s="15" t="s">
        <v>11</v>
      </c>
      <c r="T2" s="15" t="s">
        <v>12</v>
      </c>
      <c r="U2" s="15" t="s">
        <v>13</v>
      </c>
    </row>
    <row r="3">
      <c r="A3" s="16"/>
      <c r="B3" s="17" t="s">
        <v>14</v>
      </c>
      <c r="C3" s="17" t="s">
        <v>15</v>
      </c>
      <c r="D3" s="18" t="s">
        <v>16</v>
      </c>
      <c r="E3" s="18" t="s">
        <v>17</v>
      </c>
      <c r="F3" s="18" t="s">
        <v>18</v>
      </c>
      <c r="G3" s="18" t="s">
        <v>19</v>
      </c>
      <c r="H3" s="18" t="s">
        <v>20</v>
      </c>
      <c r="I3" s="19" t="s">
        <v>21</v>
      </c>
      <c r="J3" s="19" t="s">
        <v>22</v>
      </c>
      <c r="K3" s="20" t="s">
        <v>23</v>
      </c>
      <c r="L3" s="21" t="s">
        <v>24</v>
      </c>
      <c r="M3" s="16"/>
      <c r="N3" s="16"/>
      <c r="O3" s="16"/>
      <c r="P3" s="16"/>
      <c r="Q3" s="16"/>
      <c r="R3" s="16"/>
      <c r="S3" s="16"/>
      <c r="T3" s="16"/>
      <c r="U3" s="16"/>
    </row>
    <row r="4">
      <c r="A4" s="22" t="str">
        <f t="array" ref="A4:A104">INDEX(ReferenceData!A2:A104,0)</f>
        <v>ABB</v>
      </c>
      <c r="B4" s="23" t="str">
        <f>PriceMovements_Core!L3</f>
        <v>Very Bearish</v>
      </c>
      <c r="C4" s="23" t="str">
        <f>PriceMovements_Core!M3</f>
        <v>Bearish</v>
      </c>
      <c r="D4" s="23" t="str">
        <f>IF(Value(PriceMovements_Core!J3) &gt; 0, "Bullish", IF(Value(PriceMovements_Core!J3) &lt; 0, "Bearish","Neutral"))</f>
        <v>Bullish</v>
      </c>
      <c r="E4" s="23" t="str">
        <f>PriceMovements_Core!N3</f>
        <v>Bearish</v>
      </c>
      <c r="F4" s="23" t="str">
        <f>PriceMovements_Core!O3</f>
        <v>Bullish</v>
      </c>
      <c r="G4" s="23" t="str">
        <f>PriceMovements_Core!P3</f>
        <v>Bullish</v>
      </c>
      <c r="H4" s="23" t="str">
        <f>PriceMovements_Core!Q3</f>
        <v>Bullish</v>
      </c>
      <c r="I4" s="24" t="str">
        <f>PriceMovements_Core!Y3</f>
        <v>13.44% above</v>
      </c>
      <c r="J4" s="24" t="str">
        <f>PriceMovements_Core!Z3</f>
        <v>8.99% above</v>
      </c>
      <c r="K4" s="25" t="str">
        <f>PriceMovements_Core!AA3</f>
        <v>8.98% above EMA</v>
      </c>
      <c r="L4" s="25" t="str">
        <f>PriceMovements_Core!AB3</f>
        <v>15.19% above EMA</v>
      </c>
      <c r="M4" s="26" t="str">
        <f>PriceMovements_Core!U3</f>
        <v>Neutral</v>
      </c>
      <c r="N4" s="27" t="str">
        <f>PriceMovements_Core!X3</f>
        <v>Neutral</v>
      </c>
      <c r="O4" s="28" t="str">
        <f>PriceMovements_Core!AC3</f>
        <v>Neutral</v>
      </c>
      <c r="P4" s="29" t="str">
        <f>IF(OR(O4="BUY",O4="STRONG BUY",O4="SELL",O4="STRONG SELL"),PriceMovements_Core!F3,"Neutral")</f>
        <v>Neutral</v>
      </c>
      <c r="Q4" s="29" t="str">
        <f>IF(O4="Neutral", "Neutral",Fundamentals_Core!B2)</f>
        <v>Neutral</v>
      </c>
      <c r="R4" s="29" t="str">
        <f>IF(O4="Neutral", "Neutral",((PriceMovements_Core!D3+PriceMovements_Core!E3+PriceMovements_Core!F3)/3))</f>
        <v>Neutral</v>
      </c>
      <c r="S4" s="29" t="str">
        <f>IF(O4="Neutral", "Neutral",R4-(0.382*(PriceMovements_Core!D3-PriceMovements_Core!E3)))</f>
        <v>Neutral</v>
      </c>
      <c r="T4" s="29" t="str">
        <f>IF(O4="Neutral", "Neutral",R4+(0.382*(PriceMovements_Core!D3-PriceMovements_Core!E3)))</f>
        <v>Neutral</v>
      </c>
      <c r="U4" s="29" t="str">
        <f>IF(OR(O4="BUY",O4="STRONG BUY"), CONCATENATE(ROUND(PriceMovements_Core!H3,2), " (", ROUND((PriceMovements_Core!H3-P4)/P4*100, 2) , "% to go)"), IF(OR(O4="SELL",O4="STRONG SELL"), CONCATENATE(ROUND(PriceMovements_Core!I3,2), " (", ROUND((P4-PriceMovements_Core!I3)/P4*100,2) , "% to go)"), "Neutral"))</f>
        <v>Neutral</v>
      </c>
    </row>
    <row r="5">
      <c r="A5" s="22" t="s">
        <v>25</v>
      </c>
      <c r="B5" s="23" t="str">
        <f>PriceMovements_Core!L4</f>
        <v>Very Bearish</v>
      </c>
      <c r="C5" s="23" t="str">
        <f>PriceMovements_Core!M4</f>
        <v>Bearish</v>
      </c>
      <c r="D5" s="23" t="str">
        <f>IF(Value(PriceMovements_Core!J4) &gt; 0, "Bullish", IF(Value(PriceMovements_Core!J4) &lt; 0, "Bearish","Neutral"))</f>
        <v>Bullish</v>
      </c>
      <c r="E5" s="23" t="str">
        <f>PriceMovements_Core!N4</f>
        <v>Bearish</v>
      </c>
      <c r="F5" s="23" t="str">
        <f>PriceMovements_Core!O4</f>
        <v>Bearish</v>
      </c>
      <c r="G5" s="23" t="str">
        <f>PriceMovements_Core!P4</f>
        <v>Bullish</v>
      </c>
      <c r="H5" s="23" t="str">
        <f>PriceMovements_Core!Q4</f>
        <v>Neutral</v>
      </c>
      <c r="I5" s="24" t="str">
        <f>PriceMovements_Core!Y4</f>
        <v>0.78% above</v>
      </c>
      <c r="J5" s="24" t="str">
        <f>PriceMovements_Core!Z4</f>
        <v>4.44% above</v>
      </c>
      <c r="K5" s="25" t="str">
        <f>PriceMovements_Core!AA4</f>
        <v>0.74% below EMA</v>
      </c>
      <c r="L5" s="25" t="str">
        <f>PriceMovements_Core!AB4</f>
        <v>0.26% below EMA</v>
      </c>
      <c r="M5" s="26" t="str">
        <f>PriceMovements_Core!U4</f>
        <v>Trading in Range</v>
      </c>
      <c r="N5" s="27" t="str">
        <f>PriceMovements_Core!X4</f>
        <v>Neutral</v>
      </c>
      <c r="O5" s="28" t="str">
        <f>PriceMovements_Core!AC4</f>
        <v>Neutral</v>
      </c>
      <c r="P5" s="29" t="str">
        <f>IF(OR(O5="BUY",O5="STRONG BUY",O5="SELL",O5="STRONG SELL"),PriceMovements_Core!F4,"Neutral")</f>
        <v>Neutral</v>
      </c>
      <c r="Q5" s="29" t="str">
        <f>IF(O5="Neutral", "Neutral",Fundamentals_Core!B3)</f>
        <v>Neutral</v>
      </c>
      <c r="R5" s="29" t="str">
        <f>IF(O5="Neutral", "Neutral",((PriceMovements_Core!D4+PriceMovements_Core!E4+PriceMovements_Core!F4)/3))</f>
        <v>Neutral</v>
      </c>
      <c r="S5" s="29" t="str">
        <f>IF(O5="Neutral", "Neutral",R5-(0.382*(PriceMovements_Core!D4-PriceMovements_Core!E4)))</f>
        <v>Neutral</v>
      </c>
      <c r="T5" s="29" t="str">
        <f>IF(O5="Neutral", "Neutral",R5+(0.382*(PriceMovements_Core!D4-PriceMovements_Core!E4)))</f>
        <v>Neutral</v>
      </c>
      <c r="U5" s="29" t="str">
        <f>IF(OR(O5="BUY",O5="STRONG BUY"), CONCATENATE(ROUND(PriceMovements_Core!H4,2), " (", ROUND((PriceMovements_Core!H4-P5)/P5*100, 2) , "% to go)"), IF(OR(O5="SELL",O5="STRONG SELL"), CONCATENATE(ROUND(PriceMovements_Core!I4,2), " (", ROUND((P5-PriceMovements_Core!I4)/P5*100,2) , "% to go)"), "Neutral"))</f>
        <v>Neutral</v>
      </c>
    </row>
    <row r="6">
      <c r="A6" s="22" t="s">
        <v>26</v>
      </c>
      <c r="B6" s="23" t="str">
        <f>PriceMovements_Core!L5</f>
        <v>Very Bullish</v>
      </c>
      <c r="C6" s="23" t="str">
        <f>PriceMovements_Core!M5</f>
        <v>Very Bearish</v>
      </c>
      <c r="D6" s="23" t="str">
        <f>IF(Value(PriceMovements_Core!J5) &gt; 0, "Bullish", IF(Value(PriceMovements_Core!J5) &lt; 0, "Bearish","Neutral"))</f>
        <v>Bearish</v>
      </c>
      <c r="E6" s="23" t="str">
        <f>PriceMovements_Core!N5</f>
        <v>Bearish</v>
      </c>
      <c r="F6" s="23" t="str">
        <f>PriceMovements_Core!O5</f>
        <v>Bearish</v>
      </c>
      <c r="G6" s="23" t="str">
        <f>PriceMovements_Core!P5</f>
        <v>Bullish</v>
      </c>
      <c r="H6" s="23" t="str">
        <f>PriceMovements_Core!Q5</f>
        <v>Bullish</v>
      </c>
      <c r="I6" s="24" t="str">
        <f>PriceMovements_Core!Y5</f>
        <v>1.36% above</v>
      </c>
      <c r="J6" s="24" t="str">
        <f>PriceMovements_Core!Z5</f>
        <v>4.64% above</v>
      </c>
      <c r="K6" s="25" t="str">
        <f>PriceMovements_Core!AA5</f>
        <v>2.11% below EMA</v>
      </c>
      <c r="L6" s="25" t="str">
        <f>PriceMovements_Core!AB5</f>
        <v>Very Bearish : BREAKOUT</v>
      </c>
      <c r="M6" s="26" t="str">
        <f>PriceMovements_Core!U5</f>
        <v>Trading in Range</v>
      </c>
      <c r="N6" s="27" t="str">
        <f>PriceMovements_Core!X5</f>
        <v>Bullish : Inverted Hammer</v>
      </c>
      <c r="O6" s="28" t="str">
        <f>PriceMovements_Core!AC5</f>
        <v>Neutral</v>
      </c>
      <c r="P6" s="29" t="str">
        <f>IF(OR(O6="BUY",O6="STRONG BUY",O6="SELL",O6="STRONG SELL"),PriceMovements_Core!F5,"Neutral")</f>
        <v>Neutral</v>
      </c>
      <c r="Q6" s="29" t="str">
        <f>IF(O6="Neutral", "Neutral",Fundamentals_Core!B4)</f>
        <v>Neutral</v>
      </c>
      <c r="R6" s="29" t="str">
        <f>IF(O6="Neutral", "Neutral",((PriceMovements_Core!D5+PriceMovements_Core!E5+PriceMovements_Core!F5)/3))</f>
        <v>Neutral</v>
      </c>
      <c r="S6" s="29" t="str">
        <f>IF(O6="Neutral", "Neutral",R6-(0.382*(PriceMovements_Core!D5-PriceMovements_Core!E5)))</f>
        <v>Neutral</v>
      </c>
      <c r="T6" s="29" t="str">
        <f>IF(O6="Neutral", "Neutral",R6+(0.382*(PriceMovements_Core!D5-PriceMovements_Core!E5)))</f>
        <v>Neutral</v>
      </c>
      <c r="U6" s="29" t="str">
        <f>IF(OR(O6="BUY",O6="STRONG BUY"), CONCATENATE(ROUND(PriceMovements_Core!H5,2), " (", ROUND((PriceMovements_Core!H5-P6)/P6*100, 2) , "% to go)"), IF(OR(O6="SELL",O6="STRONG SELL"), CONCATENATE(ROUND(PriceMovements_Core!I5,2), " (", ROUND((P6-PriceMovements_Core!I5)/P6*100,2) , "% to go)"), "Neutral"))</f>
        <v>Neutral</v>
      </c>
    </row>
    <row r="7">
      <c r="A7" s="22" t="s">
        <v>27</v>
      </c>
      <c r="B7" s="23" t="str">
        <f>PriceMovements_Core!L6</f>
        <v>Bullish</v>
      </c>
      <c r="C7" s="23" t="str">
        <f>PriceMovements_Core!M6</f>
        <v>Very Bearish</v>
      </c>
      <c r="D7" s="23" t="str">
        <f>IF(Value(PriceMovements_Core!J6) &gt; 0, "Bullish", IF(Value(PriceMovements_Core!J6) &lt; 0, "Bearish","Neutral"))</f>
        <v>Bearish</v>
      </c>
      <c r="E7" s="23" t="str">
        <f>PriceMovements_Core!N6</f>
        <v>Bearish</v>
      </c>
      <c r="F7" s="23" t="str">
        <f>PriceMovements_Core!O6</f>
        <v>Bearish</v>
      </c>
      <c r="G7" s="23" t="str">
        <f>PriceMovements_Core!P6</f>
        <v>Bullish</v>
      </c>
      <c r="H7" s="23" t="str">
        <f>PriceMovements_Core!Q6</f>
        <v>Bullish</v>
      </c>
      <c r="I7" s="24" t="str">
        <f>PriceMovements_Core!Y6</f>
        <v>2.34% above</v>
      </c>
      <c r="J7" s="24" t="str">
        <f>PriceMovements_Core!Z6</f>
        <v>9.26% above</v>
      </c>
      <c r="K7" s="25" t="str">
        <f>PriceMovements_Core!AA6</f>
        <v>2.85% below EMA</v>
      </c>
      <c r="L7" s="25" t="str">
        <f>PriceMovements_Core!AB6</f>
        <v>0.63% below EMA</v>
      </c>
      <c r="M7" s="26" t="str">
        <f>PriceMovements_Core!U6</f>
        <v>Trading in Range</v>
      </c>
      <c r="N7" s="27" t="str">
        <f>PriceMovements_Core!X6</f>
        <v>Neutral</v>
      </c>
      <c r="O7" s="28" t="str">
        <f>PriceMovements_Core!AC6</f>
        <v>Neutral</v>
      </c>
      <c r="P7" s="29" t="str">
        <f>IF(OR(O7="BUY",O7="STRONG BUY",O7="SELL",O7="STRONG SELL"),PriceMovements_Core!F6,"Neutral")</f>
        <v>Neutral</v>
      </c>
      <c r="Q7" s="29" t="str">
        <f>IF(O7="Neutral", "Neutral",Fundamentals_Core!B5)</f>
        <v>Neutral</v>
      </c>
      <c r="R7" s="29" t="str">
        <f>IF(O7="Neutral", "Neutral",((PriceMovements_Core!D6+PriceMovements_Core!E6+PriceMovements_Core!F6)/3))</f>
        <v>Neutral</v>
      </c>
      <c r="S7" s="29" t="str">
        <f>IF(O7="Neutral", "Neutral",R7-(0.382*(PriceMovements_Core!D6-PriceMovements_Core!E6)))</f>
        <v>Neutral</v>
      </c>
      <c r="T7" s="29" t="str">
        <f>IF(O7="Neutral", "Neutral",R7+(0.382*(PriceMovements_Core!D6-PriceMovements_Core!E6)))</f>
        <v>Neutral</v>
      </c>
      <c r="U7" s="29" t="str">
        <f>IF(OR(O7="BUY",O7="STRONG BUY"), CONCATENATE(ROUND(PriceMovements_Core!H6,2), " (", ROUND((PriceMovements_Core!H6-P7)/P7*100, 2) , "% to go)"), IF(OR(O7="SELL",O7="STRONG SELL"), CONCATENATE(ROUND(PriceMovements_Core!I6,2), " (", ROUND((P7-PriceMovements_Core!I6)/P7*100,2) , "% to go)"), "Neutral"))</f>
        <v>Neutral</v>
      </c>
    </row>
    <row r="8">
      <c r="A8" s="22" t="s">
        <v>28</v>
      </c>
      <c r="B8" s="23" t="str">
        <f>PriceMovements_Core!L7</f>
        <v>Bullish</v>
      </c>
      <c r="C8" s="23" t="str">
        <f>PriceMovements_Core!M7</f>
        <v>Very Bearish</v>
      </c>
      <c r="D8" s="23" t="str">
        <f>IF(Value(PriceMovements_Core!J7) &gt; 0, "Bullish", IF(Value(PriceMovements_Core!J7) &lt; 0, "Bearish","Neutral"))</f>
        <v>Bearish</v>
      </c>
      <c r="E8" s="23" t="str">
        <f>PriceMovements_Core!N7</f>
        <v>Bearish</v>
      </c>
      <c r="F8" s="23" t="str">
        <f>PriceMovements_Core!O7</f>
        <v>Bearish</v>
      </c>
      <c r="G8" s="23" t="str">
        <f>PriceMovements_Core!P7</f>
        <v>Bullish</v>
      </c>
      <c r="H8" s="23" t="str">
        <f>PriceMovements_Core!Q7</f>
        <v>Bullish</v>
      </c>
      <c r="I8" s="24" t="str">
        <f>PriceMovements_Core!Y7</f>
        <v>4.17% above</v>
      </c>
      <c r="J8" s="24" t="str">
        <f>PriceMovements_Core!Z7</f>
        <v>8.33% above</v>
      </c>
      <c r="K8" s="25" t="str">
        <f>PriceMovements_Core!AA7</f>
        <v>1.02% below EMA</v>
      </c>
      <c r="L8" s="25" t="str">
        <f>PriceMovements_Core!AB7</f>
        <v>Very Bearish : NEAR BREAKOUT</v>
      </c>
      <c r="M8" s="26" t="str">
        <f>PriceMovements_Core!U7</f>
        <v>Neutral</v>
      </c>
      <c r="N8" s="27" t="str">
        <f>PriceMovements_Core!X7</f>
        <v>Bullish : Inverted Hammer</v>
      </c>
      <c r="O8" s="28" t="str">
        <f>PriceMovements_Core!AC7</f>
        <v>Neutral</v>
      </c>
      <c r="P8" s="29" t="str">
        <f>IF(OR(O8="BUY",O8="STRONG BUY",O8="SELL",O8="STRONG SELL"),PriceMovements_Core!F7,"Neutral")</f>
        <v>Neutral</v>
      </c>
      <c r="Q8" s="29" t="str">
        <f>IF(O8="Neutral", "Neutral",Fundamentals_Core!B6)</f>
        <v>Neutral</v>
      </c>
      <c r="R8" s="29" t="str">
        <f>IF(O8="Neutral", "Neutral",((PriceMovements_Core!D7+PriceMovements_Core!E7+PriceMovements_Core!F7)/3))</f>
        <v>Neutral</v>
      </c>
      <c r="S8" s="29" t="str">
        <f>IF(O8="Neutral", "Neutral",R8-(0.382*(PriceMovements_Core!D7-PriceMovements_Core!E7)))</f>
        <v>Neutral</v>
      </c>
      <c r="T8" s="29" t="str">
        <f>IF(O8="Neutral", "Neutral",R8+(0.382*(PriceMovements_Core!D7-PriceMovements_Core!E7)))</f>
        <v>Neutral</v>
      </c>
      <c r="U8" s="29" t="str">
        <f>IF(OR(O8="BUY",O8="STRONG BUY"), CONCATENATE(ROUND(PriceMovements_Core!H7,2), " (", ROUND((PriceMovements_Core!H7-P8)/P8*100, 2) , "% to go)"), IF(OR(O8="SELL",O8="STRONG SELL"), CONCATENATE(ROUND(PriceMovements_Core!I7,2), " (", ROUND((P8-PriceMovements_Core!I7)/P8*100,2) , "% to go)"), "Neutral"))</f>
        <v>Neutral</v>
      </c>
    </row>
    <row r="9">
      <c r="A9" s="22" t="s">
        <v>29</v>
      </c>
      <c r="B9" s="23" t="str">
        <f>PriceMovements_Core!L8</f>
        <v>Bearish</v>
      </c>
      <c r="C9" s="23" t="str">
        <f>PriceMovements_Core!M8</f>
        <v>Bullish</v>
      </c>
      <c r="D9" s="23" t="str">
        <f>IF(Value(PriceMovements_Core!J8) &gt; 0, "Bullish", IF(Value(PriceMovements_Core!J8) &lt; 0, "Bearish","Neutral"))</f>
        <v>Bullish</v>
      </c>
      <c r="E9" s="23" t="str">
        <f>PriceMovements_Core!N8</f>
        <v>Bearish</v>
      </c>
      <c r="F9" s="23" t="str">
        <f>PriceMovements_Core!O8</f>
        <v>Bullish</v>
      </c>
      <c r="G9" s="23" t="str">
        <f>PriceMovements_Core!P8</f>
        <v>Bullish</v>
      </c>
      <c r="H9" s="23" t="str">
        <f>PriceMovements_Core!Q8</f>
        <v>Bullish</v>
      </c>
      <c r="I9" s="24" t="str">
        <f>PriceMovements_Core!Y8</f>
        <v>6.38% above</v>
      </c>
      <c r="J9" s="24" t="str">
        <f>PriceMovements_Core!Z8</f>
        <v>7.45% above</v>
      </c>
      <c r="K9" s="25" t="str">
        <f>PriceMovements_Core!AA8</f>
        <v>4.67% above EMA</v>
      </c>
      <c r="L9" s="25" t="str">
        <f>PriceMovements_Core!AB8</f>
        <v>7.17% above EMA</v>
      </c>
      <c r="M9" s="26" t="str">
        <f>PriceMovements_Core!U8</f>
        <v>Neutral</v>
      </c>
      <c r="N9" s="27" t="str">
        <f>PriceMovements_Core!X8</f>
        <v>Neutral</v>
      </c>
      <c r="O9" s="28" t="str">
        <f>PriceMovements_Core!AC8</f>
        <v>Neutral</v>
      </c>
      <c r="P9" s="29" t="str">
        <f>IF(OR(O9="BUY",O9="STRONG BUY",O9="SELL",O9="STRONG SELL"),PriceMovements_Core!F8,"Neutral")</f>
        <v>Neutral</v>
      </c>
      <c r="Q9" s="29" t="str">
        <f>IF(O9="Neutral", "Neutral",Fundamentals_Core!B7)</f>
        <v>Neutral</v>
      </c>
      <c r="R9" s="29" t="str">
        <f>IF(O9="Neutral", "Neutral",((PriceMovements_Core!D8+PriceMovements_Core!E8+PriceMovements_Core!F8)/3))</f>
        <v>Neutral</v>
      </c>
      <c r="S9" s="29" t="str">
        <f>IF(O9="Neutral", "Neutral",R9-(0.382*(PriceMovements_Core!D8-PriceMovements_Core!E8)))</f>
        <v>Neutral</v>
      </c>
      <c r="T9" s="29" t="str">
        <f>IF(O9="Neutral", "Neutral",R9+(0.382*(PriceMovements_Core!D8-PriceMovements_Core!E8)))</f>
        <v>Neutral</v>
      </c>
      <c r="U9" s="29" t="str">
        <f>IF(OR(O9="BUY",O9="STRONG BUY"), CONCATENATE(ROUND(PriceMovements_Core!H8,2), " (", ROUND((PriceMovements_Core!H8-P9)/P9*100, 2) , "% to go)"), IF(OR(O9="SELL",O9="STRONG SELL"), CONCATENATE(ROUND(PriceMovements_Core!I8,2), " (", ROUND((P9-PriceMovements_Core!I8)/P9*100,2) , "% to go)"), "Neutral"))</f>
        <v>Neutral</v>
      </c>
    </row>
    <row r="10">
      <c r="A10" s="22" t="s">
        <v>30</v>
      </c>
      <c r="B10" s="23" t="str">
        <f>PriceMovements_Core!L9</f>
        <v>Bearish</v>
      </c>
      <c r="C10" s="23" t="str">
        <f>PriceMovements_Core!M9</f>
        <v>Bearish</v>
      </c>
      <c r="D10" s="23" t="str">
        <f>IF(Value(PriceMovements_Core!J9) &gt; 0, "Bullish", IF(Value(PriceMovements_Core!J9) &lt; 0, "Bearish","Neutral"))</f>
        <v>Bullish</v>
      </c>
      <c r="E10" s="23" t="str">
        <f>PriceMovements_Core!N9</f>
        <v>Bearish</v>
      </c>
      <c r="F10" s="23" t="str">
        <f>PriceMovements_Core!O9</f>
        <v>Bearish</v>
      </c>
      <c r="G10" s="23" t="str">
        <f>PriceMovements_Core!P9</f>
        <v>Bullish</v>
      </c>
      <c r="H10" s="23" t="str">
        <f>PriceMovements_Core!Q9</f>
        <v>Bullish</v>
      </c>
      <c r="I10" s="24" t="str">
        <f>PriceMovements_Core!Y9</f>
        <v>1.85% below</v>
      </c>
      <c r="J10" s="24" t="str">
        <f>PriceMovements_Core!Z9</f>
        <v>3.95% above</v>
      </c>
      <c r="K10" s="25" t="str">
        <f>PriceMovements_Core!AA9</f>
        <v>3.94% below EMA</v>
      </c>
      <c r="L10" s="25" t="str">
        <f>PriceMovements_Core!AB9</f>
        <v>4.16% below EMA</v>
      </c>
      <c r="M10" s="26" t="str">
        <f>PriceMovements_Core!U9</f>
        <v>Trading in Range</v>
      </c>
      <c r="N10" s="27" t="str">
        <f>PriceMovements_Core!X9</f>
        <v>Neutral</v>
      </c>
      <c r="O10" s="28" t="str">
        <f>PriceMovements_Core!AC9</f>
        <v>Neutral</v>
      </c>
      <c r="P10" s="29" t="str">
        <f>IF(OR(O10="BUY",O10="STRONG BUY",O10="SELL",O10="STRONG SELL"),PriceMovements_Core!F9,"Neutral")</f>
        <v>Neutral</v>
      </c>
      <c r="Q10" s="29" t="str">
        <f>IF(O10="Neutral", "Neutral",Fundamentals_Core!B8)</f>
        <v>Neutral</v>
      </c>
      <c r="R10" s="29" t="str">
        <f>IF(O10="Neutral", "Neutral",((PriceMovements_Core!D9+PriceMovements_Core!E9+PriceMovements_Core!F9)/3))</f>
        <v>Neutral</v>
      </c>
      <c r="S10" s="29" t="str">
        <f>IF(O10="Neutral", "Neutral",R10-(0.382*(PriceMovements_Core!D9-PriceMovements_Core!E9)))</f>
        <v>Neutral</v>
      </c>
      <c r="T10" s="29" t="str">
        <f>IF(O10="Neutral", "Neutral",R10+(0.382*(PriceMovements_Core!D9-PriceMovements_Core!E9)))</f>
        <v>Neutral</v>
      </c>
      <c r="U10" s="29" t="str">
        <f>IF(OR(O10="BUY",O10="STRONG BUY"), CONCATENATE(ROUND(PriceMovements_Core!H9,2), " (", ROUND((PriceMovements_Core!H9-P10)/P10*100, 2) , "% to go)"), IF(OR(O10="SELL",O10="STRONG SELL"), CONCATENATE(ROUND(PriceMovements_Core!I9,2), " (", ROUND((P10-PriceMovements_Core!I9)/P10*100,2) , "% to go)"), "Neutral"))</f>
        <v>Neutral</v>
      </c>
    </row>
    <row r="11">
      <c r="A11" s="22" t="s">
        <v>31</v>
      </c>
      <c r="B11" s="23" t="str">
        <f>PriceMovements_Core!L10</f>
        <v>Very Bearish</v>
      </c>
      <c r="C11" s="23" t="str">
        <f>PriceMovements_Core!M10</f>
        <v>Bullish</v>
      </c>
      <c r="D11" s="23" t="str">
        <f>IF(Value(PriceMovements_Core!J10) &gt; 0, "Bullish", IF(Value(PriceMovements_Core!J10) &lt; 0, "Bearish","Neutral"))</f>
        <v>Bullish</v>
      </c>
      <c r="E11" s="23" t="str">
        <f>PriceMovements_Core!N10</f>
        <v>Bearish</v>
      </c>
      <c r="F11" s="23" t="str">
        <f>PriceMovements_Core!O10</f>
        <v>Bullish</v>
      </c>
      <c r="G11" s="23" t="str">
        <f>PriceMovements_Core!P10</f>
        <v>Bullish</v>
      </c>
      <c r="H11" s="23" t="str">
        <f>PriceMovements_Core!Q10</f>
        <v>Bullish</v>
      </c>
      <c r="I11" s="24" t="str">
        <f>PriceMovements_Core!Y10</f>
        <v>4.35% above</v>
      </c>
      <c r="J11" s="24" t="str">
        <f>PriceMovements_Core!Z10</f>
        <v>6.18% above</v>
      </c>
      <c r="K11" s="25" t="str">
        <f>PriceMovements_Core!AA10</f>
        <v>2.04% above EMA</v>
      </c>
      <c r="L11" s="25" t="str">
        <f>PriceMovements_Core!AB10</f>
        <v>4.50% above EMA</v>
      </c>
      <c r="M11" s="26" t="str">
        <f>PriceMovements_Core!U10</f>
        <v>Neutral</v>
      </c>
      <c r="N11" s="27" t="str">
        <f>PriceMovements_Core!X10</f>
        <v>Neutral</v>
      </c>
      <c r="O11" s="28" t="str">
        <f>PriceMovements_Core!AC10</f>
        <v>Neutral</v>
      </c>
      <c r="P11" s="29" t="str">
        <f>IF(OR(O11="BUY",O11="STRONG BUY",O11="SELL",O11="STRONG SELL"),PriceMovements_Core!F10,"Neutral")</f>
        <v>Neutral</v>
      </c>
      <c r="Q11" s="29" t="str">
        <f>IF(O11="Neutral", "Neutral",Fundamentals_Core!B9)</f>
        <v>Neutral</v>
      </c>
      <c r="R11" s="29" t="str">
        <f>IF(O11="Neutral", "Neutral",((PriceMovements_Core!D10+PriceMovements_Core!E10+PriceMovements_Core!F10)/3))</f>
        <v>Neutral</v>
      </c>
      <c r="S11" s="29" t="str">
        <f>IF(O11="Neutral", "Neutral",R11-(0.382*(PriceMovements_Core!D10-PriceMovements_Core!E10)))</f>
        <v>Neutral</v>
      </c>
      <c r="T11" s="29" t="str">
        <f>IF(O11="Neutral", "Neutral",R11+(0.382*(PriceMovements_Core!D10-PriceMovements_Core!E10)))</f>
        <v>Neutral</v>
      </c>
      <c r="U11" s="29" t="str">
        <f>IF(OR(O11="BUY",O11="STRONG BUY"), CONCATENATE(ROUND(PriceMovements_Core!H10,2), " (", ROUND((PriceMovements_Core!H10-P11)/P11*100, 2) , "% to go)"), IF(OR(O11="SELL",O11="STRONG SELL"), CONCATENATE(ROUND(PriceMovements_Core!I10,2), " (", ROUND((P11-PriceMovements_Core!I10)/P11*100,2) , "% to go)"), "Neutral"))</f>
        <v>Neutral</v>
      </c>
    </row>
    <row r="12">
      <c r="A12" s="22" t="s">
        <v>32</v>
      </c>
      <c r="B12" s="23" t="str">
        <f>PriceMovements_Core!L11</f>
        <v>Bearish</v>
      </c>
      <c r="C12" s="23" t="str">
        <f>PriceMovements_Core!M11</f>
        <v>Bearish</v>
      </c>
      <c r="D12" s="23" t="str">
        <f>IF(Value(PriceMovements_Core!J11) &gt; 0, "Bullish", IF(Value(PriceMovements_Core!J11) &lt; 0, "Bearish","Neutral"))</f>
        <v>Bullish</v>
      </c>
      <c r="E12" s="23" t="str">
        <f>PriceMovements_Core!N11</f>
        <v>Bearish</v>
      </c>
      <c r="F12" s="23" t="str">
        <f>PriceMovements_Core!O11</f>
        <v>Bullish</v>
      </c>
      <c r="G12" s="23" t="str">
        <f>PriceMovements_Core!P11</f>
        <v>Bullish</v>
      </c>
      <c r="H12" s="23" t="str">
        <f>PriceMovements_Core!Q11</f>
        <v>Bullish</v>
      </c>
      <c r="I12" s="24" t="str">
        <f>PriceMovements_Core!Y11</f>
        <v>1.88% above</v>
      </c>
      <c r="J12" s="24" t="str">
        <f>PriceMovements_Core!Z11</f>
        <v>3.79% above</v>
      </c>
      <c r="K12" s="25" t="str">
        <f>PriceMovements_Core!AA11</f>
        <v>0.25% above EMA</v>
      </c>
      <c r="L12" s="25" t="str">
        <f>PriceMovements_Core!AB11</f>
        <v>Bearish : NEAR BREAKOUT</v>
      </c>
      <c r="M12" s="26" t="str">
        <f>PriceMovements_Core!U11</f>
        <v>Trading in Range</v>
      </c>
      <c r="N12" s="27" t="str">
        <f>PriceMovements_Core!X11</f>
        <v>Neutral</v>
      </c>
      <c r="O12" s="28" t="str">
        <f>PriceMovements_Core!AC11</f>
        <v>Neutral</v>
      </c>
      <c r="P12" s="29" t="str">
        <f>IF(OR(O12="BUY",O12="STRONG BUY",O12="SELL",O12="STRONG SELL"),PriceMovements_Core!F11,"Neutral")</f>
        <v>Neutral</v>
      </c>
      <c r="Q12" s="29" t="str">
        <f>IF(O12="Neutral", "Neutral",Fundamentals_Core!B10)</f>
        <v>Neutral</v>
      </c>
      <c r="R12" s="29" t="str">
        <f>IF(O12="Neutral", "Neutral",((PriceMovements_Core!D11+PriceMovements_Core!E11+PriceMovements_Core!F11)/3))</f>
        <v>Neutral</v>
      </c>
      <c r="S12" s="29" t="str">
        <f>IF(O12="Neutral", "Neutral",R12-(0.382*(PriceMovements_Core!D11-PriceMovements_Core!E11)))</f>
        <v>Neutral</v>
      </c>
      <c r="T12" s="29" t="str">
        <f>IF(O12="Neutral", "Neutral",R12+(0.382*(PriceMovements_Core!D11-PriceMovements_Core!E11)))</f>
        <v>Neutral</v>
      </c>
      <c r="U12" s="29" t="str">
        <f>IF(OR(O12="BUY",O12="STRONG BUY"), CONCATENATE(ROUND(PriceMovements_Core!H11,2), " (", ROUND((PriceMovements_Core!H11-P12)/P12*100, 2) , "% to go)"), IF(OR(O12="SELL",O12="STRONG SELL"), CONCATENATE(ROUND(PriceMovements_Core!I11,2), " (", ROUND((P12-PriceMovements_Core!I11)/P12*100,2) , "% to go)"), "Neutral"))</f>
        <v>Neutral</v>
      </c>
    </row>
    <row r="13">
      <c r="A13" s="22" t="s">
        <v>33</v>
      </c>
      <c r="B13" s="23" t="str">
        <f>PriceMovements_Core!L12</f>
        <v>Bearish</v>
      </c>
      <c r="C13" s="23" t="str">
        <f>PriceMovements_Core!M12</f>
        <v>Bearish</v>
      </c>
      <c r="D13" s="23" t="str">
        <f>IF(Value(PriceMovements_Core!J12) &gt; 0, "Bullish", IF(Value(PriceMovements_Core!J12) &lt; 0, "Bearish","Neutral"))</f>
        <v>Bearish</v>
      </c>
      <c r="E13" s="23" t="str">
        <f>PriceMovements_Core!N12</f>
        <v>Bearish</v>
      </c>
      <c r="F13" s="23" t="str">
        <f>PriceMovements_Core!O12</f>
        <v>Bullish</v>
      </c>
      <c r="G13" s="23" t="str">
        <f>PriceMovements_Core!P12</f>
        <v>Bearish</v>
      </c>
      <c r="H13" s="23" t="str">
        <f>PriceMovements_Core!Q12</f>
        <v>Bearish</v>
      </c>
      <c r="I13" s="24" t="str">
        <f>PriceMovements_Core!Y12</f>
        <v>1.98% below</v>
      </c>
      <c r="J13" s="24" t="str">
        <f>PriceMovements_Core!Z12</f>
        <v>2.69% below</v>
      </c>
      <c r="K13" s="25" t="str">
        <f>PriceMovements_Core!AA12</f>
        <v>1.67% below EMA</v>
      </c>
      <c r="L13" s="25" t="str">
        <f>PriceMovements_Core!AB12</f>
        <v>3% below EMA</v>
      </c>
      <c r="M13" s="26" t="str">
        <f>PriceMovements_Core!U12</f>
        <v>Neutral</v>
      </c>
      <c r="N13" s="27" t="str">
        <f>PriceMovements_Core!X12</f>
        <v>Neutral</v>
      </c>
      <c r="O13" s="28" t="str">
        <f>PriceMovements_Core!AC12</f>
        <v>Neutral</v>
      </c>
      <c r="P13" s="29" t="str">
        <f>IF(OR(O13="BUY",O13="STRONG BUY",O13="SELL",O13="STRONG SELL"),PriceMovements_Core!F12,"Neutral")</f>
        <v>Neutral</v>
      </c>
      <c r="Q13" s="29" t="str">
        <f>IF(O13="Neutral", "Neutral",Fundamentals_Core!B11)</f>
        <v>Neutral</v>
      </c>
      <c r="R13" s="29" t="str">
        <f>IF(O13="Neutral", "Neutral",((PriceMovements_Core!D12+PriceMovements_Core!E12+PriceMovements_Core!F12)/3))</f>
        <v>Neutral</v>
      </c>
      <c r="S13" s="29" t="str">
        <f>IF(O13="Neutral", "Neutral",R13-(0.382*(PriceMovements_Core!D12-PriceMovements_Core!E12)))</f>
        <v>Neutral</v>
      </c>
      <c r="T13" s="29" t="str">
        <f>IF(O13="Neutral", "Neutral",R13+(0.382*(PriceMovements_Core!D12-PriceMovements_Core!E12)))</f>
        <v>Neutral</v>
      </c>
      <c r="U13" s="29" t="str">
        <f>IF(OR(O13="BUY",O13="STRONG BUY"), CONCATENATE(ROUND(PriceMovements_Core!H12,2), " (", ROUND((PriceMovements_Core!H12-P13)/P13*100, 2) , "% to go)"), IF(OR(O13="SELL",O13="STRONG SELL"), CONCATENATE(ROUND(PriceMovements_Core!I12,2), " (", ROUND((P13-PriceMovements_Core!I12)/P13*100,2) , "% to go)"), "Neutral"))</f>
        <v>Neutral</v>
      </c>
    </row>
    <row r="14">
      <c r="A14" s="22" t="s">
        <v>34</v>
      </c>
      <c r="B14" s="23" t="str">
        <f>PriceMovements_Core!L13</f>
        <v>Very Bearish</v>
      </c>
      <c r="C14" s="23" t="str">
        <f>PriceMovements_Core!M13</f>
        <v>Very Bearish</v>
      </c>
      <c r="D14" s="23" t="str">
        <f>IF(Value(PriceMovements_Core!J13) &gt; 0, "Bullish", IF(Value(PriceMovements_Core!J13) &lt; 0, "Bearish","Neutral"))</f>
        <v>Bearish</v>
      </c>
      <c r="E14" s="23" t="str">
        <f>PriceMovements_Core!N13</f>
        <v>Bullish</v>
      </c>
      <c r="F14" s="23" t="str">
        <f>PriceMovements_Core!O13</f>
        <v>Bullish</v>
      </c>
      <c r="G14" s="23" t="str">
        <f>PriceMovements_Core!P13</f>
        <v>Bullish</v>
      </c>
      <c r="H14" s="23" t="str">
        <f>PriceMovements_Core!Q13</f>
        <v>Bullish</v>
      </c>
      <c r="I14" s="24" t="str">
        <f>PriceMovements_Core!Y13</f>
        <v>9.95% above</v>
      </c>
      <c r="J14" s="24" t="str">
        <f>PriceMovements_Core!Z13</f>
        <v>4.08% above</v>
      </c>
      <c r="K14" s="25" t="str">
        <f>PriceMovements_Core!AA13</f>
        <v>6.74% above EMA</v>
      </c>
      <c r="L14" s="25" t="str">
        <f>PriceMovements_Core!AB13</f>
        <v>10.48% above EMA</v>
      </c>
      <c r="M14" s="26" t="str">
        <f>PriceMovements_Core!U13</f>
        <v>Neutral</v>
      </c>
      <c r="N14" s="27" t="str">
        <f>PriceMovements_Core!X13</f>
        <v>Bearish : Shooting Star</v>
      </c>
      <c r="O14" s="28" t="str">
        <f>PriceMovements_Core!AC13</f>
        <v>Neutral</v>
      </c>
      <c r="P14" s="29" t="str">
        <f>IF(OR(O14="BUY",O14="STRONG BUY",O14="SELL",O14="STRONG SELL"),PriceMovements_Core!F13,"Neutral")</f>
        <v>Neutral</v>
      </c>
      <c r="Q14" s="29" t="str">
        <f>IF(O14="Neutral", "Neutral",Fundamentals_Core!B12)</f>
        <v>Neutral</v>
      </c>
      <c r="R14" s="29" t="str">
        <f>IF(O14="Neutral", "Neutral",((PriceMovements_Core!D13+PriceMovements_Core!E13+PriceMovements_Core!F13)/3))</f>
        <v>Neutral</v>
      </c>
      <c r="S14" s="29" t="str">
        <f>IF(O14="Neutral", "Neutral",R14-(0.382*(PriceMovements_Core!D13-PriceMovements_Core!E13)))</f>
        <v>Neutral</v>
      </c>
      <c r="T14" s="29" t="str">
        <f>IF(O14="Neutral", "Neutral",R14+(0.382*(PriceMovements_Core!D13-PriceMovements_Core!E13)))</f>
        <v>Neutral</v>
      </c>
      <c r="U14" s="29" t="str">
        <f>IF(OR(O14="BUY",O14="STRONG BUY"), CONCATENATE(ROUND(PriceMovements_Core!H13,2), " (", ROUND((PriceMovements_Core!H13-P14)/P14*100, 2) , "% to go)"), IF(OR(O14="SELL",O14="STRONG SELL"), CONCATENATE(ROUND(PriceMovements_Core!I13,2), " (", ROUND((P14-PriceMovements_Core!I13)/P14*100,2) , "% to go)"), "Neutral"))</f>
        <v>Neutral</v>
      </c>
    </row>
    <row r="15">
      <c r="A15" s="22" t="s">
        <v>35</v>
      </c>
      <c r="B15" s="23" t="str">
        <f>PriceMovements_Core!L14</f>
        <v>Very Bearish</v>
      </c>
      <c r="C15" s="23" t="str">
        <f>PriceMovements_Core!M14</f>
        <v>Very Bearish</v>
      </c>
      <c r="D15" s="23" t="str">
        <f>IF(Value(PriceMovements_Core!J14) &gt; 0, "Bullish", IF(Value(PriceMovements_Core!J14) &lt; 0, "Bearish","Neutral"))</f>
        <v>Bearish</v>
      </c>
      <c r="E15" s="23" t="str">
        <f>PriceMovements_Core!N14</f>
        <v>Bearish</v>
      </c>
      <c r="F15" s="23" t="str">
        <f>PriceMovements_Core!O14</f>
        <v>Bearish</v>
      </c>
      <c r="G15" s="23" t="str">
        <f>PriceMovements_Core!P14</f>
        <v>Bullish</v>
      </c>
      <c r="H15" s="23" t="str">
        <f>PriceMovements_Core!Q14</f>
        <v>Bullish</v>
      </c>
      <c r="I15" s="24" t="str">
        <f>PriceMovements_Core!Y14</f>
        <v>0.48% below</v>
      </c>
      <c r="J15" s="24" t="str">
        <f>PriceMovements_Core!Z14</f>
        <v>0.63% above</v>
      </c>
      <c r="K15" s="25" t="str">
        <f>PriceMovements_Core!AA14</f>
        <v>1.37% below EMA</v>
      </c>
      <c r="L15" s="25" t="str">
        <f>PriceMovements_Core!AB14</f>
        <v>1.62% below EMA</v>
      </c>
      <c r="M15" s="26" t="str">
        <f>PriceMovements_Core!U14</f>
        <v>Trading in Range</v>
      </c>
      <c r="N15" s="27" t="str">
        <f>PriceMovements_Core!X14</f>
        <v>Bullish : Inverted Hammer</v>
      </c>
      <c r="O15" s="28" t="str">
        <f>PriceMovements_Core!AC14</f>
        <v>Neutral</v>
      </c>
      <c r="P15" s="29" t="str">
        <f>IF(OR(O15="BUY",O15="STRONG BUY",O15="SELL",O15="STRONG SELL"),PriceMovements_Core!F14,"Neutral")</f>
        <v>Neutral</v>
      </c>
      <c r="Q15" s="29" t="str">
        <f>IF(O15="Neutral", "Neutral",Fundamentals_Core!B13)</f>
        <v>Neutral</v>
      </c>
      <c r="R15" s="29" t="str">
        <f>IF(O15="Neutral", "Neutral",((PriceMovements_Core!D14+PriceMovements_Core!E14+PriceMovements_Core!F14)/3))</f>
        <v>Neutral</v>
      </c>
      <c r="S15" s="29" t="str">
        <f>IF(O15="Neutral", "Neutral",R15-(0.382*(PriceMovements_Core!D14-PriceMovements_Core!E14)))</f>
        <v>Neutral</v>
      </c>
      <c r="T15" s="29" t="str">
        <f>IF(O15="Neutral", "Neutral",R15+(0.382*(PriceMovements_Core!D14-PriceMovements_Core!E14)))</f>
        <v>Neutral</v>
      </c>
      <c r="U15" s="29" t="str">
        <f>IF(OR(O15="BUY",O15="STRONG BUY"), CONCATENATE(ROUND(PriceMovements_Core!H14,2), " (", ROUND((PriceMovements_Core!H14-P15)/P15*100, 2) , "% to go)"), IF(OR(O15="SELL",O15="STRONG SELL"), CONCATENATE(ROUND(PriceMovements_Core!I14,2), " (", ROUND((P15-PriceMovements_Core!I14)/P15*100,2) , "% to go)"), "Neutral"))</f>
        <v>Neutral</v>
      </c>
    </row>
    <row r="16">
      <c r="A16" s="22" t="s">
        <v>36</v>
      </c>
      <c r="B16" s="23" t="str">
        <f>PriceMovements_Core!L15</f>
        <v>Bullish</v>
      </c>
      <c r="C16" s="23" t="str">
        <f>PriceMovements_Core!M15</f>
        <v>Very Bearish</v>
      </c>
      <c r="D16" s="23" t="str">
        <f>IF(Value(PriceMovements_Core!J15) &gt; 0, "Bullish", IF(Value(PriceMovements_Core!J15) &lt; 0, "Bearish","Neutral"))</f>
        <v>Bearish</v>
      </c>
      <c r="E16" s="23" t="str">
        <f>PriceMovements_Core!N15</f>
        <v>Bearish</v>
      </c>
      <c r="F16" s="23" t="str">
        <f>PriceMovements_Core!O15</f>
        <v>Bullish</v>
      </c>
      <c r="G16" s="23" t="str">
        <f>PriceMovements_Core!P15</f>
        <v>Bullish</v>
      </c>
      <c r="H16" s="23" t="str">
        <f>PriceMovements_Core!Q15</f>
        <v>Bullish</v>
      </c>
      <c r="I16" s="24" t="str">
        <f>PriceMovements_Core!Y15</f>
        <v>6.67% above</v>
      </c>
      <c r="J16" s="24" t="str">
        <f>PriceMovements_Core!Z15</f>
        <v>9.75% above</v>
      </c>
      <c r="K16" s="25" t="str">
        <f>PriceMovements_Core!AA15</f>
        <v>Very Bearish : NEAR BREAKOUT</v>
      </c>
      <c r="L16" s="25" t="str">
        <f>PriceMovements_Core!AB15</f>
        <v>5.77% above EMA</v>
      </c>
      <c r="M16" s="26" t="str">
        <f>PriceMovements_Core!U15</f>
        <v>Neutral</v>
      </c>
      <c r="N16" s="27" t="str">
        <f>PriceMovements_Core!X15</f>
        <v>Bullish : Hammer</v>
      </c>
      <c r="O16" s="28" t="str">
        <f>PriceMovements_Core!AC15</f>
        <v>Neutral</v>
      </c>
      <c r="P16" s="29" t="str">
        <f>IF(OR(O16="BUY",O16="STRONG BUY",O16="SELL",O16="STRONG SELL"),PriceMovements_Core!F15,"Neutral")</f>
        <v>Neutral</v>
      </c>
      <c r="Q16" s="29" t="str">
        <f>IF(O16="Neutral", "Neutral",Fundamentals_Core!B14)</f>
        <v>Neutral</v>
      </c>
      <c r="R16" s="29" t="str">
        <f>IF(O16="Neutral", "Neutral",((PriceMovements_Core!D15+PriceMovements_Core!E15+PriceMovements_Core!F15)/3))</f>
        <v>Neutral</v>
      </c>
      <c r="S16" s="29" t="str">
        <f>IF(O16="Neutral", "Neutral",R16-(0.382*(PriceMovements_Core!D15-PriceMovements_Core!E15)))</f>
        <v>Neutral</v>
      </c>
      <c r="T16" s="29" t="str">
        <f>IF(O16="Neutral", "Neutral",R16+(0.382*(PriceMovements_Core!D15-PriceMovements_Core!E15)))</f>
        <v>Neutral</v>
      </c>
      <c r="U16" s="29" t="str">
        <f>IF(OR(O16="BUY",O16="STRONG BUY"), CONCATENATE(ROUND(PriceMovements_Core!H15,2), " (", ROUND((PriceMovements_Core!H15-P16)/P16*100, 2) , "% to go)"), IF(OR(O16="SELL",O16="STRONG SELL"), CONCATENATE(ROUND(PriceMovements_Core!I15,2), " (", ROUND((P16-PriceMovements_Core!I15)/P16*100,2) , "% to go)"), "Neutral"))</f>
        <v>Neutral</v>
      </c>
    </row>
    <row r="17">
      <c r="A17" s="22" t="s">
        <v>37</v>
      </c>
      <c r="B17" s="23" t="str">
        <f>PriceMovements_Core!L16</f>
        <v>Bearish</v>
      </c>
      <c r="C17" s="23" t="str">
        <f>PriceMovements_Core!M16</f>
        <v>Very Bearish</v>
      </c>
      <c r="D17" s="23" t="str">
        <f>IF(Value(PriceMovements_Core!J16) &gt; 0, "Bullish", IF(Value(PriceMovements_Core!J16) &lt; 0, "Bearish","Neutral"))</f>
        <v>Bearish</v>
      </c>
      <c r="E17" s="23" t="str">
        <f>PriceMovements_Core!N16</f>
        <v>Bearish</v>
      </c>
      <c r="F17" s="23" t="str">
        <f>PriceMovements_Core!O16</f>
        <v>Bullish</v>
      </c>
      <c r="G17" s="23" t="str">
        <f>PriceMovements_Core!P16</f>
        <v>Bearish</v>
      </c>
      <c r="H17" s="23" t="str">
        <f>PriceMovements_Core!Q16</f>
        <v>Bearish</v>
      </c>
      <c r="I17" s="24" t="str">
        <f>PriceMovements_Core!Y16</f>
        <v>2.55% above</v>
      </c>
      <c r="J17" s="24" t="str">
        <f>PriceMovements_Core!Z16</f>
        <v>1.09% below</v>
      </c>
      <c r="K17" s="25" t="str">
        <f>PriceMovements_Core!AA16</f>
        <v>Very Bearish : NEAR BREAKOUT</v>
      </c>
      <c r="L17" s="25" t="str">
        <f>PriceMovements_Core!AB16</f>
        <v>Very Bearish : NEAR BREAKOUT</v>
      </c>
      <c r="M17" s="26" t="str">
        <f>PriceMovements_Core!U16</f>
        <v>Neutral</v>
      </c>
      <c r="N17" s="27" t="str">
        <f>PriceMovements_Core!X16</f>
        <v>Neutral</v>
      </c>
      <c r="O17" s="28" t="str">
        <f>PriceMovements_Core!AC16</f>
        <v>Neutral</v>
      </c>
      <c r="P17" s="29" t="str">
        <f>IF(OR(O17="BUY",O17="STRONG BUY",O17="SELL",O17="STRONG SELL"),PriceMovements_Core!F16,"Neutral")</f>
        <v>Neutral</v>
      </c>
      <c r="Q17" s="29" t="str">
        <f>IF(O17="Neutral", "Neutral",Fundamentals_Core!B15)</f>
        <v>Neutral</v>
      </c>
      <c r="R17" s="29" t="str">
        <f>IF(O17="Neutral", "Neutral",((PriceMovements_Core!D16+PriceMovements_Core!E16+PriceMovements_Core!F16)/3))</f>
        <v>Neutral</v>
      </c>
      <c r="S17" s="29" t="str">
        <f>IF(O17="Neutral", "Neutral",R17-(0.382*(PriceMovements_Core!D16-PriceMovements_Core!E16)))</f>
        <v>Neutral</v>
      </c>
      <c r="T17" s="29" t="str">
        <f>IF(O17="Neutral", "Neutral",R17+(0.382*(PriceMovements_Core!D16-PriceMovements_Core!E16)))</f>
        <v>Neutral</v>
      </c>
      <c r="U17" s="29" t="str">
        <f>IF(OR(O17="BUY",O17="STRONG BUY"), CONCATENATE(ROUND(PriceMovements_Core!H16,2), " (", ROUND((PriceMovements_Core!H16-P17)/P17*100, 2) , "% to go)"), IF(OR(O17="SELL",O17="STRONG SELL"), CONCATENATE(ROUND(PriceMovements_Core!I16,2), " (", ROUND((P17-PriceMovements_Core!I16)/P17*100,2) , "% to go)"), "Neutral"))</f>
        <v>Neutral</v>
      </c>
    </row>
    <row r="18">
      <c r="A18" s="22" t="s">
        <v>38</v>
      </c>
      <c r="B18" s="23" t="str">
        <f>PriceMovements_Core!L17</f>
        <v>Bullish</v>
      </c>
      <c r="C18" s="23" t="str">
        <f>PriceMovements_Core!M17</f>
        <v>Very Bearish</v>
      </c>
      <c r="D18" s="23" t="str">
        <f>IF(Value(PriceMovements_Core!J17) &gt; 0, "Bullish", IF(Value(PriceMovements_Core!J17) &lt; 0, "Bearish","Neutral"))</f>
        <v>Bearish</v>
      </c>
      <c r="E18" s="23" t="str">
        <f>PriceMovements_Core!N17</f>
        <v>Bearish</v>
      </c>
      <c r="F18" s="23" t="str">
        <f>PriceMovements_Core!O17</f>
        <v>Bullish</v>
      </c>
      <c r="G18" s="23" t="str">
        <f>PriceMovements_Core!P17</f>
        <v>Bullish</v>
      </c>
      <c r="H18" s="23" t="str">
        <f>PriceMovements_Core!Q17</f>
        <v>Bullish</v>
      </c>
      <c r="I18" s="24" t="str">
        <f>PriceMovements_Core!Y17</f>
        <v>2.11% above</v>
      </c>
      <c r="J18" s="24" t="str">
        <f>PriceMovements_Core!Z17</f>
        <v>0.60% above</v>
      </c>
      <c r="K18" s="25" t="str">
        <f>PriceMovements_Core!AA17</f>
        <v>Very Bearish : BREAKOUT</v>
      </c>
      <c r="L18" s="25" t="str">
        <f>PriceMovements_Core!AB17</f>
        <v>Very Bearish : BREAKOUT</v>
      </c>
      <c r="M18" s="26" t="str">
        <f>PriceMovements_Core!U17</f>
        <v>Neutral</v>
      </c>
      <c r="N18" s="27" t="str">
        <f>PriceMovements_Core!X17</f>
        <v>Neutral</v>
      </c>
      <c r="O18" s="28" t="str">
        <f>PriceMovements_Core!AC17</f>
        <v>Neutral</v>
      </c>
      <c r="P18" s="29" t="str">
        <f>IF(OR(O18="BUY",O18="STRONG BUY",O18="SELL",O18="STRONG SELL"),PriceMovements_Core!F17,"Neutral")</f>
        <v>Neutral</v>
      </c>
      <c r="Q18" s="29" t="str">
        <f>IF(O18="Neutral", "Neutral",Fundamentals_Core!B16)</f>
        <v>Neutral</v>
      </c>
      <c r="R18" s="29" t="str">
        <f>IF(O18="Neutral", "Neutral",((PriceMovements_Core!D17+PriceMovements_Core!E17+PriceMovements_Core!F17)/3))</f>
        <v>Neutral</v>
      </c>
      <c r="S18" s="29" t="str">
        <f>IF(O18="Neutral", "Neutral",R18-(0.382*(PriceMovements_Core!D17-PriceMovements_Core!E17)))</f>
        <v>Neutral</v>
      </c>
      <c r="T18" s="29" t="str">
        <f>IF(O18="Neutral", "Neutral",R18+(0.382*(PriceMovements_Core!D17-PriceMovements_Core!E17)))</f>
        <v>Neutral</v>
      </c>
      <c r="U18" s="29" t="str">
        <f>IF(OR(O18="BUY",O18="STRONG BUY"), CONCATENATE(ROUND(PriceMovements_Core!H17,2), " (", ROUND((PriceMovements_Core!H17-P18)/P18*100, 2) , "% to go)"), IF(OR(O18="SELL",O18="STRONG SELL"), CONCATENATE(ROUND(PriceMovements_Core!I17,2), " (", ROUND((P18-PriceMovements_Core!I17)/P18*100,2) , "% to go)"), "Neutral"))</f>
        <v>Neutral</v>
      </c>
    </row>
    <row r="19">
      <c r="A19" s="22" t="s">
        <v>39</v>
      </c>
      <c r="B19" s="23" t="str">
        <f>PriceMovements_Core!L18</f>
        <v>Bearish</v>
      </c>
      <c r="C19" s="23" t="str">
        <f>PriceMovements_Core!M18</f>
        <v>Very Bearish</v>
      </c>
      <c r="D19" s="23" t="str">
        <f>IF(Value(PriceMovements_Core!J18) &gt; 0, "Bullish", IF(Value(PriceMovements_Core!J18) &lt; 0, "Bearish","Neutral"))</f>
        <v>Bearish</v>
      </c>
      <c r="E19" s="23" t="str">
        <f>PriceMovements_Core!N18</f>
        <v>Bearish</v>
      </c>
      <c r="F19" s="23" t="str">
        <f>PriceMovements_Core!O18</f>
        <v>Bearish</v>
      </c>
      <c r="G19" s="23" t="str">
        <f>PriceMovements_Core!P18</f>
        <v>Bullish</v>
      </c>
      <c r="H19" s="23" t="str">
        <f>PriceMovements_Core!Q18</f>
        <v>Bullish</v>
      </c>
      <c r="I19" s="24" t="str">
        <f>PriceMovements_Core!Y18</f>
        <v>2.18% below</v>
      </c>
      <c r="J19" s="24" t="str">
        <f>PriceMovements_Core!Z18</f>
        <v>2.24% above</v>
      </c>
      <c r="K19" s="25" t="str">
        <f>PriceMovements_Core!AA18</f>
        <v>4.75% below EMA</v>
      </c>
      <c r="L19" s="25" t="str">
        <f>PriceMovements_Core!AB18</f>
        <v>4.88% below EMA</v>
      </c>
      <c r="M19" s="26" t="str">
        <f>PriceMovements_Core!U18</f>
        <v>Neutral</v>
      </c>
      <c r="N19" s="27" t="str">
        <f>PriceMovements_Core!X18</f>
        <v>Neutral</v>
      </c>
      <c r="O19" s="28" t="str">
        <f>PriceMovements_Core!AC18</f>
        <v>Neutral</v>
      </c>
      <c r="P19" s="29" t="str">
        <f>IF(OR(O19="BUY",O19="STRONG BUY",O19="SELL",O19="STRONG SELL"),PriceMovements_Core!F18,"Neutral")</f>
        <v>Neutral</v>
      </c>
      <c r="Q19" s="29" t="str">
        <f>IF(O19="Neutral", "Neutral",Fundamentals_Core!B17)</f>
        <v>Neutral</v>
      </c>
      <c r="R19" s="29" t="str">
        <f>IF(O19="Neutral", "Neutral",((PriceMovements_Core!D18+PriceMovements_Core!E18+PriceMovements_Core!F18)/3))</f>
        <v>Neutral</v>
      </c>
      <c r="S19" s="29" t="str">
        <f>IF(O19="Neutral", "Neutral",R19-(0.382*(PriceMovements_Core!D18-PriceMovements_Core!E18)))</f>
        <v>Neutral</v>
      </c>
      <c r="T19" s="29" t="str">
        <f>IF(O19="Neutral", "Neutral",R19+(0.382*(PriceMovements_Core!D18-PriceMovements_Core!E18)))</f>
        <v>Neutral</v>
      </c>
      <c r="U19" s="29" t="str">
        <f>IF(OR(O19="BUY",O19="STRONG BUY"), CONCATENATE(ROUND(PriceMovements_Core!H18,2), " (", ROUND((PriceMovements_Core!H18-P19)/P19*100, 2) , "% to go)"), IF(OR(O19="SELL",O19="STRONG SELL"), CONCATENATE(ROUND(PriceMovements_Core!I18,2), " (", ROUND((P19-PriceMovements_Core!I18)/P19*100,2) , "% to go)"), "Neutral"))</f>
        <v>Neutral</v>
      </c>
    </row>
    <row r="20">
      <c r="A20" s="22" t="s">
        <v>40</v>
      </c>
      <c r="B20" s="23" t="str">
        <f>PriceMovements_Core!L19</f>
        <v>Bearish</v>
      </c>
      <c r="C20" s="23" t="str">
        <f>PriceMovements_Core!M19</f>
        <v>Very Bearish</v>
      </c>
      <c r="D20" s="23" t="str">
        <f>IF(Value(PriceMovements_Core!J19) &gt; 0, "Bullish", IF(Value(PriceMovements_Core!J19) &lt; 0, "Bearish","Neutral"))</f>
        <v>Bearish</v>
      </c>
      <c r="E20" s="23" t="str">
        <f>PriceMovements_Core!N19</f>
        <v>Bearish</v>
      </c>
      <c r="F20" s="23" t="str">
        <f>PriceMovements_Core!O19</f>
        <v>Bearish</v>
      </c>
      <c r="G20" s="23" t="str">
        <f>PriceMovements_Core!P19</f>
        <v>Bullish</v>
      </c>
      <c r="H20" s="23" t="str">
        <f>PriceMovements_Core!Q19</f>
        <v>Bullish</v>
      </c>
      <c r="I20" s="24" t="str">
        <f>PriceMovements_Core!Y19</f>
        <v>1.89% above</v>
      </c>
      <c r="J20" s="24" t="str">
        <f>PriceMovements_Core!Z19</f>
        <v>5.30% above</v>
      </c>
      <c r="K20" s="25" t="str">
        <f>PriceMovements_Core!AA19</f>
        <v>3.38% below EMA</v>
      </c>
      <c r="L20" s="25" t="str">
        <f>PriceMovements_Core!AB19</f>
        <v>Very Bearish : BREAKOUT</v>
      </c>
      <c r="M20" s="26" t="str">
        <f>PriceMovements_Core!U19</f>
        <v>Trading in Range</v>
      </c>
      <c r="N20" s="27" t="str">
        <f>PriceMovements_Core!X19</f>
        <v>Neutral</v>
      </c>
      <c r="O20" s="28" t="str">
        <f>PriceMovements_Core!AC19</f>
        <v>Neutral</v>
      </c>
      <c r="P20" s="29" t="str">
        <f>IF(OR(O20="BUY",O20="STRONG BUY",O20="SELL",O20="STRONG SELL"),PriceMovements_Core!F19,"Neutral")</f>
        <v>Neutral</v>
      </c>
      <c r="Q20" s="29" t="str">
        <f>IF(O20="Neutral", "Neutral",Fundamentals_Core!B18)</f>
        <v>Neutral</v>
      </c>
      <c r="R20" s="29" t="str">
        <f>IF(O20="Neutral", "Neutral",((PriceMovements_Core!D19+PriceMovements_Core!E19+PriceMovements_Core!F19)/3))</f>
        <v>Neutral</v>
      </c>
      <c r="S20" s="29" t="str">
        <f>IF(O20="Neutral", "Neutral",R20-(0.382*(PriceMovements_Core!D19-PriceMovements_Core!E19)))</f>
        <v>Neutral</v>
      </c>
      <c r="T20" s="29" t="str">
        <f>IF(O20="Neutral", "Neutral",R20+(0.382*(PriceMovements_Core!D19-PriceMovements_Core!E19)))</f>
        <v>Neutral</v>
      </c>
      <c r="U20" s="29" t="str">
        <f>IF(OR(O20="BUY",O20="STRONG BUY"), CONCATENATE(ROUND(PriceMovements_Core!H19,2), " (", ROUND((PriceMovements_Core!H19-P20)/P20*100, 2) , "% to go)"), IF(OR(O20="SELL",O20="STRONG SELL"), CONCATENATE(ROUND(PriceMovements_Core!I19,2), " (", ROUND((P20-PriceMovements_Core!I19)/P20*100,2) , "% to go)"), "Neutral"))</f>
        <v>Neutral</v>
      </c>
    </row>
    <row r="21">
      <c r="A21" s="22" t="s">
        <v>41</v>
      </c>
      <c r="B21" s="23" t="str">
        <f>PriceMovements_Core!L20</f>
        <v>Very Bullish</v>
      </c>
      <c r="C21" s="23" t="str">
        <f>PriceMovements_Core!M20</f>
        <v>Very Bearish</v>
      </c>
      <c r="D21" s="23" t="str">
        <f>IF(Value(PriceMovements_Core!J20) &gt; 0, "Bullish", IF(Value(PriceMovements_Core!J20) &lt; 0, "Bearish","Neutral"))</f>
        <v>Bearish</v>
      </c>
      <c r="E21" s="23" t="str">
        <f>PriceMovements_Core!N20</f>
        <v>Bearish</v>
      </c>
      <c r="F21" s="23" t="str">
        <f>PriceMovements_Core!O20</f>
        <v>Bearish</v>
      </c>
      <c r="G21" s="23" t="str">
        <f>PriceMovements_Core!P20</f>
        <v>Bearish</v>
      </c>
      <c r="H21" s="23" t="str">
        <f>PriceMovements_Core!Q20</f>
        <v>Bearish</v>
      </c>
      <c r="I21" s="24" t="str">
        <f>PriceMovements_Core!Y20</f>
        <v>1.91% below</v>
      </c>
      <c r="J21" s="24" t="str">
        <f>PriceMovements_Core!Z20</f>
        <v>0.66% below</v>
      </c>
      <c r="K21" s="25" t="str">
        <f>PriceMovements_Core!AA20</f>
        <v>5.19% below EMA</v>
      </c>
      <c r="L21" s="25" t="str">
        <f>PriceMovements_Core!AB20</f>
        <v>5.78% below EMA</v>
      </c>
      <c r="M21" s="26" t="str">
        <f>PriceMovements_Core!U20</f>
        <v>Very Bearish : BREAKOUT</v>
      </c>
      <c r="N21" s="27" t="str">
        <f>PriceMovements_Core!X20</f>
        <v>Neutral</v>
      </c>
      <c r="O21" s="28" t="str">
        <f>PriceMovements_Core!AC20</f>
        <v>SELL</v>
      </c>
      <c r="P21" s="29">
        <f>IF(OR(O21="BUY",O21="STRONG BUY",O21="SELL",O21="STRONG SELL"),PriceMovements_Core!F20,"Neutral")</f>
        <v>531.200012</v>
      </c>
      <c r="Q21" s="29">
        <f>IF(O21="Neutral", "Neutral",Fundamentals_Core!B19)</f>
        <v>54.65</v>
      </c>
      <c r="R21" s="29">
        <f>IF(O21="Neutral", "Neutral",((PriceMovements_Core!D20+PriceMovements_Core!E20+PriceMovements_Core!F20)/3))</f>
        <v>536.1333213</v>
      </c>
      <c r="S21" s="29">
        <f>IF(O21="Neutral", "Neutral",R21-(0.382*(PriceMovements_Core!D20-PriceMovements_Core!E20)))</f>
        <v>529.4483213</v>
      </c>
      <c r="T21" s="29">
        <f>IF(O21="Neutral", "Neutral",R21+(0.382*(PriceMovements_Core!D20-PriceMovements_Core!E20)))</f>
        <v>542.8183213</v>
      </c>
      <c r="U21" s="29" t="str">
        <f>IF(OR(O21="BUY",O21="STRONG BUY"), CONCATENATE(ROUND(PriceMovements_Core!H20,2), " (", ROUND((PriceMovements_Core!H20-P21)/P21*100, 2) , "% to go)"), IF(OR(O21="SELL",O21="STRONG SELL"), CONCATENATE(ROUND(PriceMovements_Core!I20,2), " (", ROUND((P21-PriceMovements_Core!I20)/P21*100,2) , "% to go)"), "Neutral"))</f>
        <v>478.17 (9.98% to go)</v>
      </c>
    </row>
    <row r="22">
      <c r="A22" s="22" t="s">
        <v>42</v>
      </c>
      <c r="B22" s="23" t="str">
        <f>PriceMovements_Core!L21</f>
        <v>Very Bearish</v>
      </c>
      <c r="C22" s="23" t="str">
        <f>PriceMovements_Core!M21</f>
        <v>Bearish</v>
      </c>
      <c r="D22" s="23" t="str">
        <f>IF(Value(PriceMovements_Core!J21) &gt; 0, "Bullish", IF(Value(PriceMovements_Core!J21) &lt; 0, "Bearish","Neutral"))</f>
        <v>Bearish</v>
      </c>
      <c r="E22" s="23" t="str">
        <f>PriceMovements_Core!N21</f>
        <v>Bullish</v>
      </c>
      <c r="F22" s="23" t="str">
        <f>PriceMovements_Core!O21</f>
        <v>Bullish</v>
      </c>
      <c r="G22" s="23" t="str">
        <f>PriceMovements_Core!P21</f>
        <v>Bullish</v>
      </c>
      <c r="H22" s="23" t="str">
        <f>PriceMovements_Core!Q21</f>
        <v>Bullish</v>
      </c>
      <c r="I22" s="24" t="str">
        <f>PriceMovements_Core!Y21</f>
        <v>10.69% above</v>
      </c>
      <c r="J22" s="24" t="str">
        <f>PriceMovements_Core!Z21</f>
        <v>8.47% above</v>
      </c>
      <c r="K22" s="25" t="str">
        <f>PriceMovements_Core!AA21</f>
        <v>10.13% above EMA</v>
      </c>
      <c r="L22" s="25" t="str">
        <f>PriceMovements_Core!AB21</f>
        <v>14.51% above EMA</v>
      </c>
      <c r="M22" s="26" t="str">
        <f>PriceMovements_Core!U21</f>
        <v>Neutral</v>
      </c>
      <c r="N22" s="27" t="str">
        <f>PriceMovements_Core!X21</f>
        <v>Bearish : Shooting Star</v>
      </c>
      <c r="O22" s="28" t="str">
        <f>PriceMovements_Core!AC21</f>
        <v>Neutral</v>
      </c>
      <c r="P22" s="29" t="str">
        <f>IF(OR(O22="BUY",O22="STRONG BUY",O22="SELL",O22="STRONG SELL"),PriceMovements_Core!F21,"Neutral")</f>
        <v>Neutral</v>
      </c>
      <c r="Q22" s="29" t="str">
        <f>IF(O22="Neutral", "Neutral",Fundamentals_Core!B20)</f>
        <v>Neutral</v>
      </c>
      <c r="R22" s="29" t="str">
        <f>IF(O22="Neutral", "Neutral",((PriceMovements_Core!D21+PriceMovements_Core!E21+PriceMovements_Core!F21)/3))</f>
        <v>Neutral</v>
      </c>
      <c r="S22" s="29" t="str">
        <f>IF(O22="Neutral", "Neutral",R22-(0.382*(PriceMovements_Core!D21-PriceMovements_Core!E21)))</f>
        <v>Neutral</v>
      </c>
      <c r="T22" s="29" t="str">
        <f>IF(O22="Neutral", "Neutral",R22+(0.382*(PriceMovements_Core!D21-PriceMovements_Core!E21)))</f>
        <v>Neutral</v>
      </c>
      <c r="U22" s="29" t="str">
        <f>IF(OR(O22="BUY",O22="STRONG BUY"), CONCATENATE(ROUND(PriceMovements_Core!H21,2), " (", ROUND((PriceMovements_Core!H21-P22)/P22*100, 2) , "% to go)"), IF(OR(O22="SELL",O22="STRONG SELL"), CONCATENATE(ROUND(PriceMovements_Core!I21,2), " (", ROUND((P22-PriceMovements_Core!I21)/P22*100,2) , "% to go)"), "Neutral"))</f>
        <v>Neutral</v>
      </c>
    </row>
    <row r="23">
      <c r="A23" s="22" t="s">
        <v>43</v>
      </c>
      <c r="B23" s="23" t="str">
        <f>PriceMovements_Core!L22</f>
        <v>Bearish</v>
      </c>
      <c r="C23" s="23" t="str">
        <f>PriceMovements_Core!M22</f>
        <v>Bearish</v>
      </c>
      <c r="D23" s="23" t="str">
        <f>IF(Value(PriceMovements_Core!J22) &gt; 0, "Bullish", IF(Value(PriceMovements_Core!J22) &lt; 0, "Bearish","Neutral"))</f>
        <v>Bullish</v>
      </c>
      <c r="E23" s="23" t="str">
        <f>PriceMovements_Core!N22</f>
        <v>Bullish</v>
      </c>
      <c r="F23" s="23" t="str">
        <f>PriceMovements_Core!O22</f>
        <v>Bearish</v>
      </c>
      <c r="G23" s="23" t="str">
        <f>PriceMovements_Core!P22</f>
        <v>Bullish</v>
      </c>
      <c r="H23" s="23" t="str">
        <f>PriceMovements_Core!Q22</f>
        <v>Bullish</v>
      </c>
      <c r="I23" s="24" t="str">
        <f>PriceMovements_Core!Y22</f>
        <v>2.31% above</v>
      </c>
      <c r="J23" s="24" t="str">
        <f>PriceMovements_Core!Z22</f>
        <v>8.29% above</v>
      </c>
      <c r="K23" s="25" t="str">
        <f>PriceMovements_Core!AA22</f>
        <v>0.59% below EMA</v>
      </c>
      <c r="L23" s="25" t="str">
        <f>PriceMovements_Core!AB22</f>
        <v>Bearish : NEAR BREAKOUT</v>
      </c>
      <c r="M23" s="26" t="str">
        <f>PriceMovements_Core!U22</f>
        <v>Trading in Range</v>
      </c>
      <c r="N23" s="27" t="str">
        <f>PriceMovements_Core!X22</f>
        <v>Neutral</v>
      </c>
      <c r="O23" s="28" t="str">
        <f>PriceMovements_Core!AC22</f>
        <v>Neutral</v>
      </c>
      <c r="P23" s="29" t="str">
        <f>IF(OR(O23="BUY",O23="STRONG BUY",O23="SELL",O23="STRONG SELL"),PriceMovements_Core!F22,"Neutral")</f>
        <v>Neutral</v>
      </c>
      <c r="Q23" s="29" t="str">
        <f>IF(O23="Neutral", "Neutral",Fundamentals_Core!B21)</f>
        <v>Neutral</v>
      </c>
      <c r="R23" s="29" t="str">
        <f>IF(O23="Neutral", "Neutral",((PriceMovements_Core!D22+PriceMovements_Core!E22+PriceMovements_Core!F22)/3))</f>
        <v>Neutral</v>
      </c>
      <c r="S23" s="29" t="str">
        <f>IF(O23="Neutral", "Neutral",R23-(0.382*(PriceMovements_Core!D22-PriceMovements_Core!E22)))</f>
        <v>Neutral</v>
      </c>
      <c r="T23" s="29" t="str">
        <f>IF(O23="Neutral", "Neutral",R23+(0.382*(PriceMovements_Core!D22-PriceMovements_Core!E22)))</f>
        <v>Neutral</v>
      </c>
      <c r="U23" s="29" t="str">
        <f>IF(OR(O23="BUY",O23="STRONG BUY"), CONCATENATE(ROUND(PriceMovements_Core!H22,2), " (", ROUND((PriceMovements_Core!H22-P23)/P23*100, 2) , "% to go)"), IF(OR(O23="SELL",O23="STRONG SELL"), CONCATENATE(ROUND(PriceMovements_Core!I22,2), " (", ROUND((P23-PriceMovements_Core!I22)/P23*100,2) , "% to go)"), "Neutral"))</f>
        <v>Neutral</v>
      </c>
    </row>
    <row r="24">
      <c r="A24" s="22" t="s">
        <v>44</v>
      </c>
      <c r="B24" s="23" t="str">
        <f>PriceMovements_Core!L23</f>
        <v>Bearish</v>
      </c>
      <c r="C24" s="23" t="str">
        <f>PriceMovements_Core!M23</f>
        <v>Bearish</v>
      </c>
      <c r="D24" s="23" t="str">
        <f>IF(Value(PriceMovements_Core!J23) &gt; 0, "Bullish", IF(Value(PriceMovements_Core!J23) &lt; 0, "Bearish","Neutral"))</f>
        <v>Bearish</v>
      </c>
      <c r="E24" s="23" t="str">
        <f>PriceMovements_Core!N23</f>
        <v>Bullish</v>
      </c>
      <c r="F24" s="23" t="str">
        <f>PriceMovements_Core!O23</f>
        <v>Bullish</v>
      </c>
      <c r="G24" s="23" t="str">
        <f>PriceMovements_Core!P23</f>
        <v>Bullish</v>
      </c>
      <c r="H24" s="23" t="str">
        <f>PriceMovements_Core!Q23</f>
        <v>Bullish</v>
      </c>
      <c r="I24" s="24" t="str">
        <f>PriceMovements_Core!Y23</f>
        <v>3.62% above</v>
      </c>
      <c r="J24" s="24" t="str">
        <f>PriceMovements_Core!Z23</f>
        <v>5.32% above</v>
      </c>
      <c r="K24" s="25" t="str">
        <f>PriceMovements_Core!AA23</f>
        <v>Bearish : NEAR BREAKOUT</v>
      </c>
      <c r="L24" s="25" t="str">
        <f>PriceMovements_Core!AB23</f>
        <v>3.61% above EMA</v>
      </c>
      <c r="M24" s="26" t="str">
        <f>PriceMovements_Core!U23</f>
        <v>Trading in Range</v>
      </c>
      <c r="N24" s="27" t="str">
        <f>PriceMovements_Core!X23</f>
        <v>Neutral</v>
      </c>
      <c r="O24" s="28" t="str">
        <f>PriceMovements_Core!AC23</f>
        <v>Neutral</v>
      </c>
      <c r="P24" s="29" t="str">
        <f>IF(OR(O24="BUY",O24="STRONG BUY",O24="SELL",O24="STRONG SELL"),PriceMovements_Core!F23,"Neutral")</f>
        <v>Neutral</v>
      </c>
      <c r="Q24" s="29" t="str">
        <f>IF(O24="Neutral", "Neutral",Fundamentals_Core!B22)</f>
        <v>Neutral</v>
      </c>
      <c r="R24" s="29" t="str">
        <f>IF(O24="Neutral", "Neutral",((PriceMovements_Core!D23+PriceMovements_Core!E23+PriceMovements_Core!F23)/3))</f>
        <v>Neutral</v>
      </c>
      <c r="S24" s="29" t="str">
        <f>IF(O24="Neutral", "Neutral",R24-(0.382*(PriceMovements_Core!D23-PriceMovements_Core!E23)))</f>
        <v>Neutral</v>
      </c>
      <c r="T24" s="29" t="str">
        <f>IF(O24="Neutral", "Neutral",R24+(0.382*(PriceMovements_Core!D23-PriceMovements_Core!E23)))</f>
        <v>Neutral</v>
      </c>
      <c r="U24" s="29" t="str">
        <f>IF(OR(O24="BUY",O24="STRONG BUY"), CONCATENATE(ROUND(PriceMovements_Core!H23,2), " (", ROUND((PriceMovements_Core!H23-P24)/P24*100, 2) , "% to go)"), IF(OR(O24="SELL",O24="STRONG SELL"), CONCATENATE(ROUND(PriceMovements_Core!I23,2), " (", ROUND((P24-PriceMovements_Core!I23)/P24*100,2) , "% to go)"), "Neutral"))</f>
        <v>Neutral</v>
      </c>
    </row>
    <row r="25">
      <c r="A25" s="22" t="s">
        <v>45</v>
      </c>
      <c r="B25" s="23" t="str">
        <f>PriceMovements_Core!L24</f>
        <v>Very Bearish</v>
      </c>
      <c r="C25" s="23" t="str">
        <f>PriceMovements_Core!M24</f>
        <v>Bullish</v>
      </c>
      <c r="D25" s="23" t="str">
        <f>IF(Value(PriceMovements_Core!J24) &gt; 0, "Bullish", IF(Value(PriceMovements_Core!J24) &lt; 0, "Bearish","Neutral"))</f>
        <v>Bullish</v>
      </c>
      <c r="E25" s="23" t="str">
        <f>PriceMovements_Core!N24</f>
        <v>Bearish</v>
      </c>
      <c r="F25" s="23" t="str">
        <f>PriceMovements_Core!O24</f>
        <v>Bullish</v>
      </c>
      <c r="G25" s="23" t="str">
        <f>PriceMovements_Core!P24</f>
        <v>Bullish</v>
      </c>
      <c r="H25" s="23" t="str">
        <f>PriceMovements_Core!Q24</f>
        <v>Bullish</v>
      </c>
      <c r="I25" s="24" t="str">
        <f>PriceMovements_Core!Y24</f>
        <v>5.77% above</v>
      </c>
      <c r="J25" s="24" t="str">
        <f>PriceMovements_Core!Z24</f>
        <v>8.66% above</v>
      </c>
      <c r="K25" s="25" t="str">
        <f>PriceMovements_Core!AA24</f>
        <v>1.41% above EMA</v>
      </c>
      <c r="L25" s="25" t="str">
        <f>PriceMovements_Core!AB24</f>
        <v>5.21% above EMA</v>
      </c>
      <c r="M25" s="26" t="str">
        <f>PriceMovements_Core!U24</f>
        <v>Neutral</v>
      </c>
      <c r="N25" s="27" t="str">
        <f>PriceMovements_Core!X24</f>
        <v>Neutral</v>
      </c>
      <c r="O25" s="28" t="str">
        <f>PriceMovements_Core!AC24</f>
        <v>Neutral</v>
      </c>
      <c r="P25" s="29" t="str">
        <f>IF(OR(O25="BUY",O25="STRONG BUY",O25="SELL",O25="STRONG SELL"),PriceMovements_Core!F24,"Neutral")</f>
        <v>Neutral</v>
      </c>
      <c r="Q25" s="29" t="str">
        <f>IF(O25="Neutral", "Neutral",Fundamentals_Core!B23)</f>
        <v>Neutral</v>
      </c>
      <c r="R25" s="29" t="str">
        <f>IF(O25="Neutral", "Neutral",((PriceMovements_Core!D24+PriceMovements_Core!E24+PriceMovements_Core!F24)/3))</f>
        <v>Neutral</v>
      </c>
      <c r="S25" s="29" t="str">
        <f>IF(O25="Neutral", "Neutral",R25-(0.382*(PriceMovements_Core!D24-PriceMovements_Core!E24)))</f>
        <v>Neutral</v>
      </c>
      <c r="T25" s="29" t="str">
        <f>IF(O25="Neutral", "Neutral",R25+(0.382*(PriceMovements_Core!D24-PriceMovements_Core!E24)))</f>
        <v>Neutral</v>
      </c>
      <c r="U25" s="29" t="str">
        <f>IF(OR(O25="BUY",O25="STRONG BUY"), CONCATENATE(ROUND(PriceMovements_Core!H24,2), " (", ROUND((PriceMovements_Core!H24-P25)/P25*100, 2) , "% to go)"), IF(OR(O25="SELL",O25="STRONG SELL"), CONCATENATE(ROUND(PriceMovements_Core!I24,2), " (", ROUND((P25-PriceMovements_Core!I24)/P25*100,2) , "% to go)"), "Neutral"))</f>
        <v>Neutral</v>
      </c>
    </row>
    <row r="26">
      <c r="A26" s="22" t="s">
        <v>46</v>
      </c>
      <c r="B26" s="23" t="str">
        <f>PriceMovements_Core!L25</f>
        <v>Bearish</v>
      </c>
      <c r="C26" s="23" t="str">
        <f>PriceMovements_Core!M25</f>
        <v>Bearish</v>
      </c>
      <c r="D26" s="23" t="str">
        <f>IF(Value(PriceMovements_Core!J25) &gt; 0, "Bullish", IF(Value(PriceMovements_Core!J25) &lt; 0, "Bearish","Neutral"))</f>
        <v>Bearish</v>
      </c>
      <c r="E26" s="23" t="str">
        <f>PriceMovements_Core!N25</f>
        <v>Bearish</v>
      </c>
      <c r="F26" s="23" t="str">
        <f>PriceMovements_Core!O25</f>
        <v>Bearish</v>
      </c>
      <c r="G26" s="23" t="str">
        <f>PriceMovements_Core!P25</f>
        <v>Bullish</v>
      </c>
      <c r="H26" s="23" t="str">
        <f>PriceMovements_Core!Q25</f>
        <v>Bearish</v>
      </c>
      <c r="I26" s="24" t="str">
        <f>PriceMovements_Core!Y25</f>
        <v>1.91% below</v>
      </c>
      <c r="J26" s="24" t="str">
        <f>PriceMovements_Core!Z25</f>
        <v>Death Cross Continued</v>
      </c>
      <c r="K26" s="25" t="str">
        <f>PriceMovements_Core!AA25</f>
        <v>2.44% below EMA</v>
      </c>
      <c r="L26" s="25" t="str">
        <f>PriceMovements_Core!AB25</f>
        <v>3.09% below EMA</v>
      </c>
      <c r="M26" s="26" t="str">
        <f>PriceMovements_Core!U25</f>
        <v>Bearish : NEAR BREAKOUT</v>
      </c>
      <c r="N26" s="27" t="str">
        <f>PriceMovements_Core!X25</f>
        <v>Neutral</v>
      </c>
      <c r="O26" s="28" t="str">
        <f>PriceMovements_Core!AC25</f>
        <v>SELL</v>
      </c>
      <c r="P26" s="29">
        <f>IF(OR(O26="BUY",O26="STRONG BUY",O26="SELL",O26="STRONG SELL"),PriceMovements_Core!F25,"Neutral")</f>
        <v>4740.700195</v>
      </c>
      <c r="Q26" s="29">
        <f>IF(O26="Neutral", "Neutral",Fundamentals_Core!B24)</f>
        <v>52.91</v>
      </c>
      <c r="R26" s="29">
        <f>IF(O26="Neutral", "Neutral",((PriceMovements_Core!D25+PriceMovements_Core!E25+PriceMovements_Core!F25)/3))</f>
        <v>4734.833333</v>
      </c>
      <c r="S26" s="29">
        <f>IF(O26="Neutral", "Neutral",R26-(0.382*(PriceMovements_Core!D25-PriceMovements_Core!E25)))</f>
        <v>4703.814859</v>
      </c>
      <c r="T26" s="29">
        <f>IF(O26="Neutral", "Neutral",R26+(0.382*(PriceMovements_Core!D25-PriceMovements_Core!E25)))</f>
        <v>4765.851808</v>
      </c>
      <c r="U26" s="29" t="str">
        <f>IF(OR(O26="BUY",O26="STRONG BUY"), CONCATENATE(ROUND(PriceMovements_Core!H25,2), " (", ROUND((PriceMovements_Core!H25-P26)/P26*100, 2) , "% to go)"), IF(OR(O26="SELL",O26="STRONG SELL"), CONCATENATE(ROUND(PriceMovements_Core!I25,2), " (", ROUND((P26-PriceMovements_Core!I25)/P26*100,2) , "% to go)"), "Neutral"))</f>
        <v>4246.3 (10.43% to go)</v>
      </c>
    </row>
    <row r="27">
      <c r="A27" s="22" t="s">
        <v>47</v>
      </c>
      <c r="B27" s="23" t="str">
        <f>PriceMovements_Core!L26</f>
        <v>Very Bullish</v>
      </c>
      <c r="C27" s="23" t="str">
        <f>PriceMovements_Core!M26</f>
        <v>Very Bearish</v>
      </c>
      <c r="D27" s="23" t="str">
        <f>IF(Value(PriceMovements_Core!J26) &gt; 0, "Bullish", IF(Value(PriceMovements_Core!J26) &lt; 0, "Bearish","Neutral"))</f>
        <v>Bearish</v>
      </c>
      <c r="E27" s="23" t="str">
        <f>PriceMovements_Core!N26</f>
        <v>Bearish</v>
      </c>
      <c r="F27" s="23" t="str">
        <f>PriceMovements_Core!O26</f>
        <v>Bullish</v>
      </c>
      <c r="G27" s="23" t="str">
        <f>PriceMovements_Core!P26</f>
        <v>Bullish</v>
      </c>
      <c r="H27" s="23" t="str">
        <f>PriceMovements_Core!Q26</f>
        <v>Bullish</v>
      </c>
      <c r="I27" s="24" t="str">
        <f>PriceMovements_Core!Y26</f>
        <v>6.21% above</v>
      </c>
      <c r="J27" s="24" t="str">
        <f>PriceMovements_Core!Z26</f>
        <v>8.90% above</v>
      </c>
      <c r="K27" s="25" t="str">
        <f>PriceMovements_Core!AA26</f>
        <v>Very Bearish : NEAR BREAKOUT</v>
      </c>
      <c r="L27" s="25" t="str">
        <f>PriceMovements_Core!AB26</f>
        <v>3.93% above EMA</v>
      </c>
      <c r="M27" s="26" t="str">
        <f>PriceMovements_Core!U26</f>
        <v>Neutral</v>
      </c>
      <c r="N27" s="27" t="str">
        <f>PriceMovements_Core!X26</f>
        <v>Neutral</v>
      </c>
      <c r="O27" s="28" t="str">
        <f>PriceMovements_Core!AC26</f>
        <v>Neutral</v>
      </c>
      <c r="P27" s="29" t="str">
        <f>IF(OR(O27="BUY",O27="STRONG BUY",O27="SELL",O27="STRONG SELL"),PriceMovements_Core!F26,"Neutral")</f>
        <v>Neutral</v>
      </c>
      <c r="Q27" s="29" t="str">
        <f>IF(O27="Neutral", "Neutral",Fundamentals_Core!B25)</f>
        <v>Neutral</v>
      </c>
      <c r="R27" s="29" t="str">
        <f>IF(O27="Neutral", "Neutral",((PriceMovements_Core!D26+PriceMovements_Core!E26+PriceMovements_Core!F26)/3))</f>
        <v>Neutral</v>
      </c>
      <c r="S27" s="29" t="str">
        <f>IF(O27="Neutral", "Neutral",R27-(0.382*(PriceMovements_Core!D26-PriceMovements_Core!E26)))</f>
        <v>Neutral</v>
      </c>
      <c r="T27" s="29" t="str">
        <f>IF(O27="Neutral", "Neutral",R27+(0.382*(PriceMovements_Core!D26-PriceMovements_Core!E26)))</f>
        <v>Neutral</v>
      </c>
      <c r="U27" s="29" t="str">
        <f>IF(OR(O27="BUY",O27="STRONG BUY"), CONCATENATE(ROUND(PriceMovements_Core!H26,2), " (", ROUND((PriceMovements_Core!H26-P27)/P27*100, 2) , "% to go)"), IF(OR(O27="SELL",O27="STRONG SELL"), CONCATENATE(ROUND(PriceMovements_Core!I26,2), " (", ROUND((P27-PriceMovements_Core!I26)/P27*100,2) , "% to go)"), "Neutral"))</f>
        <v>Neutral</v>
      </c>
    </row>
    <row r="28">
      <c r="A28" s="22" t="s">
        <v>48</v>
      </c>
      <c r="B28" s="23" t="str">
        <f>PriceMovements_Core!L27</f>
        <v>Very Bullish</v>
      </c>
      <c r="C28" s="23" t="str">
        <f>PriceMovements_Core!M27</f>
        <v>Very Bearish</v>
      </c>
      <c r="D28" s="23" t="str">
        <f>IF(Value(PriceMovements_Core!J27) &gt; 0, "Bullish", IF(Value(PriceMovements_Core!J27) &lt; 0, "Bearish","Neutral"))</f>
        <v>Bearish</v>
      </c>
      <c r="E28" s="23" t="str">
        <f>PriceMovements_Core!N27</f>
        <v>Bearish</v>
      </c>
      <c r="F28" s="23" t="str">
        <f>PriceMovements_Core!O27</f>
        <v>Bullish</v>
      </c>
      <c r="G28" s="23" t="str">
        <f>PriceMovements_Core!P27</f>
        <v>Bullish</v>
      </c>
      <c r="H28" s="23" t="str">
        <f>PriceMovements_Core!Q27</f>
        <v>Bullish</v>
      </c>
      <c r="I28" s="24" t="str">
        <f>PriceMovements_Core!Y27</f>
        <v>2.21% above</v>
      </c>
      <c r="J28" s="24" t="str">
        <f>PriceMovements_Core!Z27</f>
        <v>0.4% below</v>
      </c>
      <c r="K28" s="25" t="str">
        <f>PriceMovements_Core!AA27</f>
        <v>Very Bearish : BREAKOUT</v>
      </c>
      <c r="L28" s="25" t="str">
        <f>PriceMovements_Core!AB27</f>
        <v>Very Bearish : BREAKOUT</v>
      </c>
      <c r="M28" s="26" t="str">
        <f>PriceMovements_Core!U27</f>
        <v>Neutral</v>
      </c>
      <c r="N28" s="27" t="str">
        <f>PriceMovements_Core!X27</f>
        <v>Neutral</v>
      </c>
      <c r="O28" s="28" t="str">
        <f>PriceMovements_Core!AC27</f>
        <v>Neutral</v>
      </c>
      <c r="P28" s="29" t="str">
        <f>IF(OR(O28="BUY",O28="STRONG BUY",O28="SELL",O28="STRONG SELL"),PriceMovements_Core!F27,"Neutral")</f>
        <v>Neutral</v>
      </c>
      <c r="Q28" s="29" t="str">
        <f>IF(O28="Neutral", "Neutral",Fundamentals_Core!B26)</f>
        <v>Neutral</v>
      </c>
      <c r="R28" s="29" t="str">
        <f>IF(O28="Neutral", "Neutral",((PriceMovements_Core!D27+PriceMovements_Core!E27+PriceMovements_Core!F27)/3))</f>
        <v>Neutral</v>
      </c>
      <c r="S28" s="29" t="str">
        <f>IF(O28="Neutral", "Neutral",R28-(0.382*(PriceMovements_Core!D27-PriceMovements_Core!E27)))</f>
        <v>Neutral</v>
      </c>
      <c r="T28" s="29" t="str">
        <f>IF(O28="Neutral", "Neutral",R28+(0.382*(PriceMovements_Core!D27-PriceMovements_Core!E27)))</f>
        <v>Neutral</v>
      </c>
      <c r="U28" s="29" t="str">
        <f>IF(OR(O28="BUY",O28="STRONG BUY"), CONCATENATE(ROUND(PriceMovements_Core!H27,2), " (", ROUND((PriceMovements_Core!H27-P28)/P28*100, 2) , "% to go)"), IF(OR(O28="SELL",O28="STRONG SELL"), CONCATENATE(ROUND(PriceMovements_Core!I27,2), " (", ROUND((P28-PriceMovements_Core!I27)/P28*100,2) , "% to go)"), "Neutral"))</f>
        <v>Neutral</v>
      </c>
    </row>
    <row r="29">
      <c r="A29" s="22" t="s">
        <v>49</v>
      </c>
      <c r="B29" s="23" t="str">
        <f>PriceMovements_Core!L28</f>
        <v>Bearish</v>
      </c>
      <c r="C29" s="23" t="str">
        <f>PriceMovements_Core!M28</f>
        <v>Very Bearish</v>
      </c>
      <c r="D29" s="23" t="str">
        <f>IF(Value(PriceMovements_Core!J28) &gt; 0, "Bullish", IF(Value(PriceMovements_Core!J28) &lt; 0, "Bearish","Neutral"))</f>
        <v>Bearish</v>
      </c>
      <c r="E29" s="23" t="str">
        <f>PriceMovements_Core!N28</f>
        <v>Bearish</v>
      </c>
      <c r="F29" s="23" t="str">
        <f>PriceMovements_Core!O28</f>
        <v>Bearish</v>
      </c>
      <c r="G29" s="23" t="str">
        <f>PriceMovements_Core!P28</f>
        <v>Bullish</v>
      </c>
      <c r="H29" s="23" t="str">
        <f>PriceMovements_Core!Q28</f>
        <v>Bullish</v>
      </c>
      <c r="I29" s="24" t="str">
        <f>PriceMovements_Core!Y28</f>
        <v>Death Cross</v>
      </c>
      <c r="J29" s="24" t="str">
        <f>PriceMovements_Core!Z28</f>
        <v>4.28% above</v>
      </c>
      <c r="K29" s="25" t="str">
        <f>PriceMovements_Core!AA28</f>
        <v>4.75% below EMA</v>
      </c>
      <c r="L29" s="25" t="str">
        <f>PriceMovements_Core!AB28</f>
        <v>3.78% below EMA</v>
      </c>
      <c r="M29" s="26" t="str">
        <f>PriceMovements_Core!U28</f>
        <v>Neutral</v>
      </c>
      <c r="N29" s="27" t="str">
        <f>PriceMovements_Core!X28</f>
        <v>Neutral</v>
      </c>
      <c r="O29" s="28" t="str">
        <f>PriceMovements_Core!AC28</f>
        <v>Neutral</v>
      </c>
      <c r="P29" s="29" t="str">
        <f>IF(OR(O29="BUY",O29="STRONG BUY",O29="SELL",O29="STRONG SELL"),PriceMovements_Core!F28,"Neutral")</f>
        <v>Neutral</v>
      </c>
      <c r="Q29" s="29" t="str">
        <f>IF(O29="Neutral", "Neutral",Fundamentals_Core!B27)</f>
        <v>Neutral</v>
      </c>
      <c r="R29" s="29" t="str">
        <f>IF(O29="Neutral", "Neutral",((PriceMovements_Core!D28+PriceMovements_Core!E28+PriceMovements_Core!F28)/3))</f>
        <v>Neutral</v>
      </c>
      <c r="S29" s="29" t="str">
        <f>IF(O29="Neutral", "Neutral",R29-(0.382*(PriceMovements_Core!D28-PriceMovements_Core!E28)))</f>
        <v>Neutral</v>
      </c>
      <c r="T29" s="29" t="str">
        <f>IF(O29="Neutral", "Neutral",R29+(0.382*(PriceMovements_Core!D28-PriceMovements_Core!E28)))</f>
        <v>Neutral</v>
      </c>
      <c r="U29" s="29" t="str">
        <f>IF(OR(O29="BUY",O29="STRONG BUY"), CONCATENATE(ROUND(PriceMovements_Core!H28,2), " (", ROUND((PriceMovements_Core!H28-P29)/P29*100, 2) , "% to go)"), IF(OR(O29="SELL",O29="STRONG SELL"), CONCATENATE(ROUND(PriceMovements_Core!I28,2), " (", ROUND((P29-PriceMovements_Core!I28)/P29*100,2) , "% to go)"), "Neutral"))</f>
        <v>Neutral</v>
      </c>
    </row>
    <row r="30">
      <c r="A30" s="22" t="s">
        <v>50</v>
      </c>
      <c r="B30" s="23" t="str">
        <f>PriceMovements_Core!L29</f>
        <v>Very Bearish</v>
      </c>
      <c r="C30" s="23" t="str">
        <f>PriceMovements_Core!M29</f>
        <v>Bearish</v>
      </c>
      <c r="D30" s="23" t="str">
        <f>IF(Value(PriceMovements_Core!J29) &gt; 0, "Bullish", IF(Value(PriceMovements_Core!J29) &lt; 0, "Bearish","Neutral"))</f>
        <v>Bullish</v>
      </c>
      <c r="E30" s="23" t="str">
        <f>PriceMovements_Core!N29</f>
        <v>Bullish</v>
      </c>
      <c r="F30" s="23" t="str">
        <f>PriceMovements_Core!O29</f>
        <v>Bullish</v>
      </c>
      <c r="G30" s="23" t="str">
        <f>PriceMovements_Core!P29</f>
        <v>Bullish</v>
      </c>
      <c r="H30" s="23" t="str">
        <f>PriceMovements_Core!Q29</f>
        <v>Bullish</v>
      </c>
      <c r="I30" s="24" t="str">
        <f>PriceMovements_Core!Y29</f>
        <v>3.60% above</v>
      </c>
      <c r="J30" s="24" t="str">
        <f>PriceMovements_Core!Z29</f>
        <v>7.07% above</v>
      </c>
      <c r="K30" s="25" t="str">
        <f>PriceMovements_Core!AA29</f>
        <v>2.72% above EMA</v>
      </c>
      <c r="L30" s="25" t="str">
        <f>PriceMovements_Core!AB29</f>
        <v>4.75% above EMA</v>
      </c>
      <c r="M30" s="26" t="str">
        <f>PriceMovements_Core!U29</f>
        <v>Trading in Range</v>
      </c>
      <c r="N30" s="27" t="str">
        <f>PriceMovements_Core!X29</f>
        <v>Neutral</v>
      </c>
      <c r="O30" s="28" t="str">
        <f>PriceMovements_Core!AC29</f>
        <v>Neutral</v>
      </c>
      <c r="P30" s="29" t="str">
        <f>IF(OR(O30="BUY",O30="STRONG BUY",O30="SELL",O30="STRONG SELL"),PriceMovements_Core!F29,"Neutral")</f>
        <v>Neutral</v>
      </c>
      <c r="Q30" s="29" t="str">
        <f>IF(O30="Neutral", "Neutral",Fundamentals_Core!B28)</f>
        <v>Neutral</v>
      </c>
      <c r="R30" s="29" t="str">
        <f>IF(O30="Neutral", "Neutral",((PriceMovements_Core!D29+PriceMovements_Core!E29+PriceMovements_Core!F29)/3))</f>
        <v>Neutral</v>
      </c>
      <c r="S30" s="29" t="str">
        <f>IF(O30="Neutral", "Neutral",R30-(0.382*(PriceMovements_Core!D29-PriceMovements_Core!E29)))</f>
        <v>Neutral</v>
      </c>
      <c r="T30" s="29" t="str">
        <f>IF(O30="Neutral", "Neutral",R30+(0.382*(PriceMovements_Core!D29-PriceMovements_Core!E29)))</f>
        <v>Neutral</v>
      </c>
      <c r="U30" s="29" t="str">
        <f>IF(OR(O30="BUY",O30="STRONG BUY"), CONCATENATE(ROUND(PriceMovements_Core!H29,2), " (", ROUND((PriceMovements_Core!H29-P30)/P30*100, 2) , "% to go)"), IF(OR(O30="SELL",O30="STRONG SELL"), CONCATENATE(ROUND(PriceMovements_Core!I29,2), " (", ROUND((P30-PriceMovements_Core!I29)/P30*100,2) , "% to go)"), "Neutral"))</f>
        <v>Neutral</v>
      </c>
    </row>
    <row r="31">
      <c r="A31" s="22" t="s">
        <v>51</v>
      </c>
      <c r="B31" s="23" t="str">
        <f>PriceMovements_Core!L30</f>
        <v>Bearish</v>
      </c>
      <c r="C31" s="23" t="str">
        <f>PriceMovements_Core!M30</f>
        <v>Very Bullish</v>
      </c>
      <c r="D31" s="23" t="str">
        <f>IF(Value(PriceMovements_Core!J30) &gt; 0, "Bullish", IF(Value(PriceMovements_Core!J30) &lt; 0, "Bearish","Neutral"))</f>
        <v>Bullish</v>
      </c>
      <c r="E31" s="23" t="str">
        <f>PriceMovements_Core!N30</f>
        <v>Bearish</v>
      </c>
      <c r="F31" s="23" t="str">
        <f>PriceMovements_Core!O30</f>
        <v>Bullish</v>
      </c>
      <c r="G31" s="23" t="str">
        <f>PriceMovements_Core!P30</f>
        <v>Bullish</v>
      </c>
      <c r="H31" s="23" t="str">
        <f>PriceMovements_Core!Q30</f>
        <v>Bullish</v>
      </c>
      <c r="I31" s="24" t="str">
        <f>PriceMovements_Core!Y30</f>
        <v>2.82% above</v>
      </c>
      <c r="J31" s="24" t="str">
        <f>PriceMovements_Core!Z30</f>
        <v>5.02% above</v>
      </c>
      <c r="K31" s="25" t="str">
        <f>PriceMovements_Core!AA30</f>
        <v>1.64% above EMA</v>
      </c>
      <c r="L31" s="25" t="str">
        <f>PriceMovements_Core!AB30</f>
        <v>3.39% above EMA</v>
      </c>
      <c r="M31" s="26" t="str">
        <f>PriceMovements_Core!U30</f>
        <v>Neutral</v>
      </c>
      <c r="N31" s="27" t="str">
        <f>PriceMovements_Core!X30</f>
        <v>Neutral</v>
      </c>
      <c r="O31" s="28" t="str">
        <f>PriceMovements_Core!AC30</f>
        <v>Neutral</v>
      </c>
      <c r="P31" s="29" t="str">
        <f>IF(OR(O31="BUY",O31="STRONG BUY",O31="SELL",O31="STRONG SELL"),PriceMovements_Core!F30,"Neutral")</f>
        <v>Neutral</v>
      </c>
      <c r="Q31" s="29" t="str">
        <f>IF(O31="Neutral", "Neutral",Fundamentals_Core!B29)</f>
        <v>Neutral</v>
      </c>
      <c r="R31" s="29" t="str">
        <f>IF(O31="Neutral", "Neutral",((PriceMovements_Core!D30+PriceMovements_Core!E30+PriceMovements_Core!F30)/3))</f>
        <v>Neutral</v>
      </c>
      <c r="S31" s="29" t="str">
        <f>IF(O31="Neutral", "Neutral",R31-(0.382*(PriceMovements_Core!D30-PriceMovements_Core!E30)))</f>
        <v>Neutral</v>
      </c>
      <c r="T31" s="29" t="str">
        <f>IF(O31="Neutral", "Neutral",R31+(0.382*(PriceMovements_Core!D30-PriceMovements_Core!E30)))</f>
        <v>Neutral</v>
      </c>
      <c r="U31" s="29" t="str">
        <f>IF(OR(O31="BUY",O31="STRONG BUY"), CONCATENATE(ROUND(PriceMovements_Core!H30,2), " (", ROUND((PriceMovements_Core!H30-P31)/P31*100, 2) , "% to go)"), IF(OR(O31="SELL",O31="STRONG SELL"), CONCATENATE(ROUND(PriceMovements_Core!I30,2), " (", ROUND((P31-PriceMovements_Core!I30)/P31*100,2) , "% to go)"), "Neutral"))</f>
        <v>Neutral</v>
      </c>
    </row>
    <row r="32">
      <c r="A32" s="22" t="s">
        <v>52</v>
      </c>
      <c r="B32" s="23" t="str">
        <f>PriceMovements_Core!L31</f>
        <v>Bullish</v>
      </c>
      <c r="C32" s="23" t="str">
        <f>PriceMovements_Core!M31</f>
        <v>Very Bearish</v>
      </c>
      <c r="D32" s="23" t="str">
        <f>IF(Value(PriceMovements_Core!J31) &gt; 0, "Bullish", IF(Value(PriceMovements_Core!J31) &lt; 0, "Bearish","Neutral"))</f>
        <v>Bearish</v>
      </c>
      <c r="E32" s="23" t="str">
        <f>PriceMovements_Core!N31</f>
        <v>Bearish</v>
      </c>
      <c r="F32" s="23" t="str">
        <f>PriceMovements_Core!O31</f>
        <v>Bearish</v>
      </c>
      <c r="G32" s="23" t="str">
        <f>PriceMovements_Core!P31</f>
        <v>Bullish</v>
      </c>
      <c r="H32" s="23" t="str">
        <f>PriceMovements_Core!Q31</f>
        <v>Bullish</v>
      </c>
      <c r="I32" s="24" t="str">
        <f>PriceMovements_Core!Y31</f>
        <v>4.14% above</v>
      </c>
      <c r="J32" s="24" t="str">
        <f>PriceMovements_Core!Z31</f>
        <v>8.19% above</v>
      </c>
      <c r="K32" s="25" t="str">
        <f>PriceMovements_Core!AA31</f>
        <v>Very Bearish : BREAKOUT</v>
      </c>
      <c r="L32" s="25" t="str">
        <f>PriceMovements_Core!AB31</f>
        <v>Very Bearish : NEAR BREAKOUT</v>
      </c>
      <c r="M32" s="26" t="str">
        <f>PriceMovements_Core!U31</f>
        <v>Neutral</v>
      </c>
      <c r="N32" s="27" t="str">
        <f>PriceMovements_Core!X31</f>
        <v>Bullish : Inverted Hammer</v>
      </c>
      <c r="O32" s="28" t="str">
        <f>PriceMovements_Core!AC31</f>
        <v>Neutral</v>
      </c>
      <c r="P32" s="29" t="str">
        <f>IF(OR(O32="BUY",O32="STRONG BUY",O32="SELL",O32="STRONG SELL"),PriceMovements_Core!F31,"Neutral")</f>
        <v>Neutral</v>
      </c>
      <c r="Q32" s="29" t="str">
        <f>IF(O32="Neutral", "Neutral",Fundamentals_Core!B30)</f>
        <v>Neutral</v>
      </c>
      <c r="R32" s="29" t="str">
        <f>IF(O32="Neutral", "Neutral",((PriceMovements_Core!D31+PriceMovements_Core!E31+PriceMovements_Core!F31)/3))</f>
        <v>Neutral</v>
      </c>
      <c r="S32" s="29" t="str">
        <f>IF(O32="Neutral", "Neutral",R32-(0.382*(PriceMovements_Core!D31-PriceMovements_Core!E31)))</f>
        <v>Neutral</v>
      </c>
      <c r="T32" s="29" t="str">
        <f>IF(O32="Neutral", "Neutral",R32+(0.382*(PriceMovements_Core!D31-PriceMovements_Core!E31)))</f>
        <v>Neutral</v>
      </c>
      <c r="U32" s="29" t="str">
        <f>IF(OR(O32="BUY",O32="STRONG BUY"), CONCATENATE(ROUND(PriceMovements_Core!H31,2), " (", ROUND((PriceMovements_Core!H31-P32)/P32*100, 2) , "% to go)"), IF(OR(O32="SELL",O32="STRONG SELL"), CONCATENATE(ROUND(PriceMovements_Core!I31,2), " (", ROUND((P32-PriceMovements_Core!I31)/P32*100,2) , "% to go)"), "Neutral"))</f>
        <v>Neutral</v>
      </c>
    </row>
    <row r="33">
      <c r="A33" s="22" t="s">
        <v>53</v>
      </c>
      <c r="B33" s="23" t="str">
        <f>PriceMovements_Core!L32</f>
        <v>Very Bearish</v>
      </c>
      <c r="C33" s="23" t="str">
        <f>PriceMovements_Core!M32</f>
        <v>Bullish</v>
      </c>
      <c r="D33" s="23" t="str">
        <f>IF(Value(PriceMovements_Core!J32) &gt; 0, "Bullish", IF(Value(PriceMovements_Core!J32) &lt; 0, "Bearish","Neutral"))</f>
        <v>Bullish</v>
      </c>
      <c r="E33" s="23" t="str">
        <f>PriceMovements_Core!N32</f>
        <v>Bearish</v>
      </c>
      <c r="F33" s="23" t="str">
        <f>PriceMovements_Core!O32</f>
        <v>Bearish</v>
      </c>
      <c r="G33" s="23" t="str">
        <f>PriceMovements_Core!P32</f>
        <v>Bearish</v>
      </c>
      <c r="H33" s="23" t="str">
        <f>PriceMovements_Core!Q32</f>
        <v>Bearish</v>
      </c>
      <c r="I33" s="24" t="str">
        <f>PriceMovements_Core!Y32</f>
        <v>3.38% below</v>
      </c>
      <c r="J33" s="24" t="str">
        <f>PriceMovements_Core!Z32</f>
        <v>1.44% below</v>
      </c>
      <c r="K33" s="25" t="str">
        <f>PriceMovements_Core!AA32</f>
        <v>2.88% below EMA</v>
      </c>
      <c r="L33" s="25" t="str">
        <f>PriceMovements_Core!AB32</f>
        <v>4.02% below EMA</v>
      </c>
      <c r="M33" s="26" t="str">
        <f>PriceMovements_Core!U32</f>
        <v>Neutral</v>
      </c>
      <c r="N33" s="27" t="str">
        <f>PriceMovements_Core!X32</f>
        <v>Neutral</v>
      </c>
      <c r="O33" s="28" t="str">
        <f>PriceMovements_Core!AC32</f>
        <v>Neutral</v>
      </c>
      <c r="P33" s="29" t="str">
        <f>IF(OR(O33="BUY",O33="STRONG BUY",O33="SELL",O33="STRONG SELL"),PriceMovements_Core!F32,"Neutral")</f>
        <v>Neutral</v>
      </c>
      <c r="Q33" s="29" t="str">
        <f>IF(O33="Neutral", "Neutral",Fundamentals_Core!B31)</f>
        <v>Neutral</v>
      </c>
      <c r="R33" s="29" t="str">
        <f>IF(O33="Neutral", "Neutral",((PriceMovements_Core!D32+PriceMovements_Core!E32+PriceMovements_Core!F32)/3))</f>
        <v>Neutral</v>
      </c>
      <c r="S33" s="29" t="str">
        <f>IF(O33="Neutral", "Neutral",R33-(0.382*(PriceMovements_Core!D32-PriceMovements_Core!E32)))</f>
        <v>Neutral</v>
      </c>
      <c r="T33" s="29" t="str">
        <f>IF(O33="Neutral", "Neutral",R33+(0.382*(PriceMovements_Core!D32-PriceMovements_Core!E32)))</f>
        <v>Neutral</v>
      </c>
      <c r="U33" s="29" t="str">
        <f>IF(OR(O33="BUY",O33="STRONG BUY"), CONCATENATE(ROUND(PriceMovements_Core!H32,2), " (", ROUND((PriceMovements_Core!H32-P33)/P33*100, 2) , "% to go)"), IF(OR(O33="SELL",O33="STRONG SELL"), CONCATENATE(ROUND(PriceMovements_Core!I32,2), " (", ROUND((P33-PriceMovements_Core!I32)/P33*100,2) , "% to go)"), "Neutral"))</f>
        <v>Neutral</v>
      </c>
    </row>
    <row r="34">
      <c r="A34" s="22" t="s">
        <v>54</v>
      </c>
      <c r="B34" s="23" t="str">
        <f>PriceMovements_Core!L33</f>
        <v>Very Bearish</v>
      </c>
      <c r="C34" s="23" t="str">
        <f>PriceMovements_Core!M33</f>
        <v>Bearish</v>
      </c>
      <c r="D34" s="23" t="str">
        <f>IF(Value(PriceMovements_Core!J33) &gt; 0, "Bullish", IF(Value(PriceMovements_Core!J33) &lt; 0, "Bearish","Neutral"))</f>
        <v>Bullish</v>
      </c>
      <c r="E34" s="23" t="str">
        <f>PriceMovements_Core!N33</f>
        <v>Bullish</v>
      </c>
      <c r="F34" s="23" t="str">
        <f>PriceMovements_Core!O33</f>
        <v>Bullish</v>
      </c>
      <c r="G34" s="23" t="str">
        <f>PriceMovements_Core!P33</f>
        <v>Bullish</v>
      </c>
      <c r="H34" s="23" t="str">
        <f>PriceMovements_Core!Q33</f>
        <v>Bullish</v>
      </c>
      <c r="I34" s="24" t="str">
        <f>PriceMovements_Core!Y33</f>
        <v>2.19% above</v>
      </c>
      <c r="J34" s="24" t="str">
        <f>PriceMovements_Core!Z33</f>
        <v>0.25% below</v>
      </c>
      <c r="K34" s="25" t="str">
        <f>PriceMovements_Core!AA33</f>
        <v>3.55% above EMA</v>
      </c>
      <c r="L34" s="25" t="str">
        <f>PriceMovements_Core!AB33</f>
        <v>3.60% above EMA</v>
      </c>
      <c r="M34" s="26" t="str">
        <f>PriceMovements_Core!U33</f>
        <v>Neutral</v>
      </c>
      <c r="N34" s="27" t="str">
        <f>PriceMovements_Core!X33</f>
        <v>Neutral</v>
      </c>
      <c r="O34" s="28" t="str">
        <f>PriceMovements_Core!AC33</f>
        <v>Neutral</v>
      </c>
      <c r="P34" s="29" t="str">
        <f>IF(OR(O34="BUY",O34="STRONG BUY",O34="SELL",O34="STRONG SELL"),PriceMovements_Core!F33,"Neutral")</f>
        <v>Neutral</v>
      </c>
      <c r="Q34" s="29" t="str">
        <f>IF(O34="Neutral", "Neutral",Fundamentals_Core!B32)</f>
        <v>Neutral</v>
      </c>
      <c r="R34" s="29" t="str">
        <f>IF(O34="Neutral", "Neutral",((PriceMovements_Core!D33+PriceMovements_Core!E33+PriceMovements_Core!F33)/3))</f>
        <v>Neutral</v>
      </c>
      <c r="S34" s="29" t="str">
        <f>IF(O34="Neutral", "Neutral",R34-(0.382*(PriceMovements_Core!D33-PriceMovements_Core!E33)))</f>
        <v>Neutral</v>
      </c>
      <c r="T34" s="29" t="str">
        <f>IF(O34="Neutral", "Neutral",R34+(0.382*(PriceMovements_Core!D33-PriceMovements_Core!E33)))</f>
        <v>Neutral</v>
      </c>
      <c r="U34" s="29" t="str">
        <f>IF(OR(O34="BUY",O34="STRONG BUY"), CONCATENATE(ROUND(PriceMovements_Core!H33,2), " (", ROUND((PriceMovements_Core!H33-P34)/P34*100, 2) , "% to go)"), IF(OR(O34="SELL",O34="STRONG SELL"), CONCATENATE(ROUND(PriceMovements_Core!I33,2), " (", ROUND((P34-PriceMovements_Core!I33)/P34*100,2) , "% to go)"), "Neutral"))</f>
        <v>Neutral</v>
      </c>
    </row>
    <row r="35">
      <c r="A35" s="22" t="s">
        <v>55</v>
      </c>
      <c r="B35" s="23" t="str">
        <f>PriceMovements_Core!L34</f>
        <v>Bullish</v>
      </c>
      <c r="C35" s="23" t="str">
        <f>PriceMovements_Core!M34</f>
        <v>Bearish</v>
      </c>
      <c r="D35" s="23" t="str">
        <f>IF(Value(PriceMovements_Core!J34) &gt; 0, "Bullish", IF(Value(PriceMovements_Core!J34) &lt; 0, "Bearish","Neutral"))</f>
        <v>Bullish</v>
      </c>
      <c r="E35" s="23" t="str">
        <f>PriceMovements_Core!N34</f>
        <v>Bearish</v>
      </c>
      <c r="F35" s="23" t="str">
        <f>PriceMovements_Core!O34</f>
        <v>Bearish</v>
      </c>
      <c r="G35" s="23" t="str">
        <f>PriceMovements_Core!P34</f>
        <v>Bullish</v>
      </c>
      <c r="H35" s="23" t="str">
        <f>PriceMovements_Core!Q34</f>
        <v>Bullish</v>
      </c>
      <c r="I35" s="24" t="str">
        <f>PriceMovements_Core!Y34</f>
        <v>Death Cross Continued</v>
      </c>
      <c r="J35" s="24" t="str">
        <f>PriceMovements_Core!Z34</f>
        <v>2.48% above</v>
      </c>
      <c r="K35" s="25" t="str">
        <f>PriceMovements_Core!AA34</f>
        <v>1.9% below EMA</v>
      </c>
      <c r="L35" s="25" t="str">
        <f>PriceMovements_Core!AB34</f>
        <v>1.47% below EMA</v>
      </c>
      <c r="M35" s="26" t="str">
        <f>PriceMovements_Core!U34</f>
        <v>Neutral</v>
      </c>
      <c r="N35" s="27" t="str">
        <f>PriceMovements_Core!X34</f>
        <v>Neutral</v>
      </c>
      <c r="O35" s="28" t="str">
        <f>PriceMovements_Core!AC34</f>
        <v>Neutral</v>
      </c>
      <c r="P35" s="29" t="str">
        <f>IF(OR(O35="BUY",O35="STRONG BUY",O35="SELL",O35="STRONG SELL"),PriceMovements_Core!F34,"Neutral")</f>
        <v>Neutral</v>
      </c>
      <c r="Q35" s="29" t="str">
        <f>IF(O35="Neutral", "Neutral",Fundamentals_Core!B33)</f>
        <v>Neutral</v>
      </c>
      <c r="R35" s="29" t="str">
        <f>IF(O35="Neutral", "Neutral",((PriceMovements_Core!D34+PriceMovements_Core!E34+PriceMovements_Core!F34)/3))</f>
        <v>Neutral</v>
      </c>
      <c r="S35" s="29" t="str">
        <f>IF(O35="Neutral", "Neutral",R35-(0.382*(PriceMovements_Core!D34-PriceMovements_Core!E34)))</f>
        <v>Neutral</v>
      </c>
      <c r="T35" s="29" t="str">
        <f>IF(O35="Neutral", "Neutral",R35+(0.382*(PriceMovements_Core!D34-PriceMovements_Core!E34)))</f>
        <v>Neutral</v>
      </c>
      <c r="U35" s="29" t="str">
        <f>IF(OR(O35="BUY",O35="STRONG BUY"), CONCATENATE(ROUND(PriceMovements_Core!H34,2), " (", ROUND((PriceMovements_Core!H34-P35)/P35*100, 2) , "% to go)"), IF(OR(O35="SELL",O35="STRONG SELL"), CONCATENATE(ROUND(PriceMovements_Core!I34,2), " (", ROUND((P35-PriceMovements_Core!I34)/P35*100,2) , "% to go)"), "Neutral"))</f>
        <v>Neutral</v>
      </c>
    </row>
    <row r="36">
      <c r="A36" s="22" t="s">
        <v>56</v>
      </c>
      <c r="B36" s="23" t="str">
        <f>PriceMovements_Core!L35</f>
        <v>Bullish</v>
      </c>
      <c r="C36" s="23" t="str">
        <f>PriceMovements_Core!M35</f>
        <v>Bullish</v>
      </c>
      <c r="D36" s="23" t="str">
        <f>IF(Value(PriceMovements_Core!J35) &gt; 0, "Bullish", IF(Value(PriceMovements_Core!J35) &lt; 0, "Bearish","Neutral"))</f>
        <v>Bullish</v>
      </c>
      <c r="E36" s="23" t="str">
        <f>PriceMovements_Core!N35</f>
        <v>Bullish</v>
      </c>
      <c r="F36" s="23" t="str">
        <f>PriceMovements_Core!O35</f>
        <v>Bullish</v>
      </c>
      <c r="G36" s="23" t="str">
        <f>PriceMovements_Core!P35</f>
        <v>Bullish</v>
      </c>
      <c r="H36" s="23" t="str">
        <f>PriceMovements_Core!Q35</f>
        <v>Bullish</v>
      </c>
      <c r="I36" s="24" t="str">
        <f>PriceMovements_Core!Y35</f>
        <v>5.77% above</v>
      </c>
      <c r="J36" s="24" t="str">
        <f>PriceMovements_Core!Z35</f>
        <v>2.31% above</v>
      </c>
      <c r="K36" s="25" t="str">
        <f>PriceMovements_Core!AA35</f>
        <v>8.44% above EMA</v>
      </c>
      <c r="L36" s="25" t="str">
        <f>PriceMovements_Core!AB35</f>
        <v>10.12% above EMA</v>
      </c>
      <c r="M36" s="26" t="str">
        <f>PriceMovements_Core!U35</f>
        <v>Neutral</v>
      </c>
      <c r="N36" s="27" t="str">
        <f>PriceMovements_Core!X35</f>
        <v>Neutral</v>
      </c>
      <c r="O36" s="28" t="str">
        <f>PriceMovements_Core!AC35</f>
        <v>Neutral</v>
      </c>
      <c r="P36" s="29" t="str">
        <f>IF(OR(O36="BUY",O36="STRONG BUY",O36="SELL",O36="STRONG SELL"),PriceMovements_Core!F35,"Neutral")</f>
        <v>Neutral</v>
      </c>
      <c r="Q36" s="29" t="str">
        <f>IF(O36="Neutral", "Neutral",Fundamentals_Core!B34)</f>
        <v>Neutral</v>
      </c>
      <c r="R36" s="29" t="str">
        <f>IF(O36="Neutral", "Neutral",((PriceMovements_Core!D35+PriceMovements_Core!E35+PriceMovements_Core!F35)/3))</f>
        <v>Neutral</v>
      </c>
      <c r="S36" s="29" t="str">
        <f>IF(O36="Neutral", "Neutral",R36-(0.382*(PriceMovements_Core!D35-PriceMovements_Core!E35)))</f>
        <v>Neutral</v>
      </c>
      <c r="T36" s="29" t="str">
        <f>IF(O36="Neutral", "Neutral",R36+(0.382*(PriceMovements_Core!D35-PriceMovements_Core!E35)))</f>
        <v>Neutral</v>
      </c>
      <c r="U36" s="29" t="str">
        <f>IF(OR(O36="BUY",O36="STRONG BUY"), CONCATENATE(ROUND(PriceMovements_Core!H35,2), " (", ROUND((PriceMovements_Core!H35-P36)/P36*100, 2) , "% to go)"), IF(OR(O36="SELL",O36="STRONG SELL"), CONCATENATE(ROUND(PriceMovements_Core!I35,2), " (", ROUND((P36-PriceMovements_Core!I35)/P36*100,2) , "% to go)"), "Neutral"))</f>
        <v>Neutral</v>
      </c>
    </row>
    <row r="37">
      <c r="A37" s="22" t="s">
        <v>57</v>
      </c>
      <c r="B37" s="23" t="str">
        <f>PriceMovements_Core!L36</f>
        <v>Bullish</v>
      </c>
      <c r="C37" s="23" t="str">
        <f>PriceMovements_Core!M36</f>
        <v>Very Bullish</v>
      </c>
      <c r="D37" s="23" t="str">
        <f>IF(Value(PriceMovements_Core!J36) &gt; 0, "Bullish", IF(Value(PriceMovements_Core!J36) &lt; 0, "Bearish","Neutral"))</f>
        <v>Bullish</v>
      </c>
      <c r="E37" s="23" t="str">
        <f>PriceMovements_Core!N36</f>
        <v>Bullish</v>
      </c>
      <c r="F37" s="23" t="str">
        <f>PriceMovements_Core!O36</f>
        <v>Bullish</v>
      </c>
      <c r="G37" s="23" t="str">
        <f>PriceMovements_Core!P36</f>
        <v>Bullish</v>
      </c>
      <c r="H37" s="23" t="str">
        <f>PriceMovements_Core!Q36</f>
        <v>Bullish</v>
      </c>
      <c r="I37" s="24" t="str">
        <f>PriceMovements_Core!Y36</f>
        <v>8.60% above</v>
      </c>
      <c r="J37" s="24" t="str">
        <f>PriceMovements_Core!Z36</f>
        <v>7.89% above</v>
      </c>
      <c r="K37" s="25" t="str">
        <f>PriceMovements_Core!AA36</f>
        <v>9.62% above EMA</v>
      </c>
      <c r="L37" s="25" t="str">
        <f>PriceMovements_Core!AB36</f>
        <v>13.19% above EMA</v>
      </c>
      <c r="M37" s="26" t="str">
        <f>PriceMovements_Core!U36</f>
        <v>Neutral</v>
      </c>
      <c r="N37" s="27" t="str">
        <f>PriceMovements_Core!X36</f>
        <v>Neutral</v>
      </c>
      <c r="O37" s="28" t="str">
        <f>PriceMovements_Core!AC36</f>
        <v>Neutral</v>
      </c>
      <c r="P37" s="29" t="str">
        <f>IF(OR(O37="BUY",O37="STRONG BUY",O37="SELL",O37="STRONG SELL"),PriceMovements_Core!F36,"Neutral")</f>
        <v>Neutral</v>
      </c>
      <c r="Q37" s="29" t="str">
        <f>IF(O37="Neutral", "Neutral",Fundamentals_Core!B35)</f>
        <v>Neutral</v>
      </c>
      <c r="R37" s="29" t="str">
        <f>IF(O37="Neutral", "Neutral",((PriceMovements_Core!D36+PriceMovements_Core!E36+PriceMovements_Core!F36)/3))</f>
        <v>Neutral</v>
      </c>
      <c r="S37" s="29" t="str">
        <f>IF(O37="Neutral", "Neutral",R37-(0.382*(PriceMovements_Core!D36-PriceMovements_Core!E36)))</f>
        <v>Neutral</v>
      </c>
      <c r="T37" s="29" t="str">
        <f>IF(O37="Neutral", "Neutral",R37+(0.382*(PriceMovements_Core!D36-PriceMovements_Core!E36)))</f>
        <v>Neutral</v>
      </c>
      <c r="U37" s="29" t="str">
        <f>IF(OR(O37="BUY",O37="STRONG BUY"), CONCATENATE(ROUND(PriceMovements_Core!H36,2), " (", ROUND((PriceMovements_Core!H36-P37)/P37*100, 2) , "% to go)"), IF(OR(O37="SELL",O37="STRONG SELL"), CONCATENATE(ROUND(PriceMovements_Core!I36,2), " (", ROUND((P37-PriceMovements_Core!I36)/P37*100,2) , "% to go)"), "Neutral"))</f>
        <v>Neutral</v>
      </c>
    </row>
    <row r="38">
      <c r="A38" s="22" t="s">
        <v>58</v>
      </c>
      <c r="B38" s="23" t="str">
        <f>PriceMovements_Core!L37</f>
        <v>Very Bearish</v>
      </c>
      <c r="C38" s="23" t="str">
        <f>PriceMovements_Core!M37</f>
        <v>Very Bearish</v>
      </c>
      <c r="D38" s="23" t="str">
        <f>IF(Value(PriceMovements_Core!J37) &gt; 0, "Bullish", IF(Value(PriceMovements_Core!J37) &lt; 0, "Bearish","Neutral"))</f>
        <v>Bearish</v>
      </c>
      <c r="E38" s="23" t="str">
        <f>PriceMovements_Core!N37</f>
        <v>Bearish</v>
      </c>
      <c r="F38" s="23" t="str">
        <f>PriceMovements_Core!O37</f>
        <v>Bearish</v>
      </c>
      <c r="G38" s="23" t="str">
        <f>PriceMovements_Core!P37</f>
        <v>Bullish</v>
      </c>
      <c r="H38" s="23" t="str">
        <f>PriceMovements_Core!Q37</f>
        <v>Bullish</v>
      </c>
      <c r="I38" s="24" t="str">
        <f>PriceMovements_Core!Y37</f>
        <v>0.01% above</v>
      </c>
      <c r="J38" s="24" t="str">
        <f>PriceMovements_Core!Z37</f>
        <v>3.30% above</v>
      </c>
      <c r="K38" s="25" t="str">
        <f>PriceMovements_Core!AA37</f>
        <v>3.01% below EMA</v>
      </c>
      <c r="L38" s="25" t="str">
        <f>PriceMovements_Core!AB37</f>
        <v>2.28% below EMA</v>
      </c>
      <c r="M38" s="26" t="str">
        <f>PriceMovements_Core!U37</f>
        <v>Neutral</v>
      </c>
      <c r="N38" s="27" t="str">
        <f>PriceMovements_Core!X37</f>
        <v>Indecisive Doji</v>
      </c>
      <c r="O38" s="28" t="str">
        <f>PriceMovements_Core!AC37</f>
        <v>Neutral</v>
      </c>
      <c r="P38" s="29" t="str">
        <f>IF(OR(O38="BUY",O38="STRONG BUY",O38="SELL",O38="STRONG SELL"),PriceMovements_Core!F37,"Neutral")</f>
        <v>Neutral</v>
      </c>
      <c r="Q38" s="29" t="str">
        <f>IF(O38="Neutral", "Neutral",Fundamentals_Core!B36)</f>
        <v>Neutral</v>
      </c>
      <c r="R38" s="29" t="str">
        <f>IF(O38="Neutral", "Neutral",((PriceMovements_Core!D37+PriceMovements_Core!E37+PriceMovements_Core!F37)/3))</f>
        <v>Neutral</v>
      </c>
      <c r="S38" s="29" t="str">
        <f>IF(O38="Neutral", "Neutral",R38-(0.382*(PriceMovements_Core!D37-PriceMovements_Core!E37)))</f>
        <v>Neutral</v>
      </c>
      <c r="T38" s="29" t="str">
        <f>IF(O38="Neutral", "Neutral",R38+(0.382*(PriceMovements_Core!D37-PriceMovements_Core!E37)))</f>
        <v>Neutral</v>
      </c>
      <c r="U38" s="29" t="str">
        <f>IF(OR(O38="BUY",O38="STRONG BUY"), CONCATENATE(ROUND(PriceMovements_Core!H37,2), " (", ROUND((PriceMovements_Core!H37-P38)/P38*100, 2) , "% to go)"), IF(OR(O38="SELL",O38="STRONG SELL"), CONCATENATE(ROUND(PriceMovements_Core!I37,2), " (", ROUND((P38-PriceMovements_Core!I37)/P38*100,2) , "% to go)"), "Neutral"))</f>
        <v>Neutral</v>
      </c>
    </row>
    <row r="39">
      <c r="A39" s="22" t="s">
        <v>59</v>
      </c>
      <c r="B39" s="23" t="str">
        <f>PriceMovements_Core!L38</f>
        <v>Bearish</v>
      </c>
      <c r="C39" s="23" t="str">
        <f>PriceMovements_Core!M38</f>
        <v>Bearish</v>
      </c>
      <c r="D39" s="23" t="str">
        <f>IF(Value(PriceMovements_Core!J38) &gt; 0, "Bullish", IF(Value(PriceMovements_Core!J38) &lt; 0, "Bearish","Neutral"))</f>
        <v>Bullish</v>
      </c>
      <c r="E39" s="23" t="str">
        <f>PriceMovements_Core!N38</f>
        <v>Bullish</v>
      </c>
      <c r="F39" s="23" t="str">
        <f>PriceMovements_Core!O38</f>
        <v>Bullish</v>
      </c>
      <c r="G39" s="23" t="str">
        <f>PriceMovements_Core!P38</f>
        <v>Bullish</v>
      </c>
      <c r="H39" s="23" t="str">
        <f>PriceMovements_Core!Q38</f>
        <v>Bullish</v>
      </c>
      <c r="I39" s="24" t="str">
        <f>PriceMovements_Core!Y38</f>
        <v>2.67% above</v>
      </c>
      <c r="J39" s="24" t="str">
        <f>PriceMovements_Core!Z38</f>
        <v>3.36% above</v>
      </c>
      <c r="K39" s="25" t="str">
        <f>PriceMovements_Core!AA38</f>
        <v>Bearish : NEAR BREAKOUT</v>
      </c>
      <c r="L39" s="25" t="str">
        <f>PriceMovements_Core!AB38</f>
        <v>Bearish : NEAR BREAKOUT</v>
      </c>
      <c r="M39" s="26" t="str">
        <f>PriceMovements_Core!U38</f>
        <v>Neutral</v>
      </c>
      <c r="N39" s="27" t="str">
        <f>PriceMovements_Core!X38</f>
        <v>Neutral</v>
      </c>
      <c r="O39" s="28" t="str">
        <f>PriceMovements_Core!AC38</f>
        <v>Neutral</v>
      </c>
      <c r="P39" s="29" t="str">
        <f>IF(OR(O39="BUY",O39="STRONG BUY",O39="SELL",O39="STRONG SELL"),PriceMovements_Core!F38,"Neutral")</f>
        <v>Neutral</v>
      </c>
      <c r="Q39" s="29" t="str">
        <f>IF(O39="Neutral", "Neutral",Fundamentals_Core!B37)</f>
        <v>Neutral</v>
      </c>
      <c r="R39" s="29" t="str">
        <f>IF(O39="Neutral", "Neutral",((PriceMovements_Core!D38+PriceMovements_Core!E38+PriceMovements_Core!F38)/3))</f>
        <v>Neutral</v>
      </c>
      <c r="S39" s="29" t="str">
        <f>IF(O39="Neutral", "Neutral",R39-(0.382*(PriceMovements_Core!D38-PriceMovements_Core!E38)))</f>
        <v>Neutral</v>
      </c>
      <c r="T39" s="29" t="str">
        <f>IF(O39="Neutral", "Neutral",R39+(0.382*(PriceMovements_Core!D38-PriceMovements_Core!E38)))</f>
        <v>Neutral</v>
      </c>
      <c r="U39" s="29" t="str">
        <f>IF(OR(O39="BUY",O39="STRONG BUY"), CONCATENATE(ROUND(PriceMovements_Core!H38,2), " (", ROUND((PriceMovements_Core!H38-P39)/P39*100, 2) , "% to go)"), IF(OR(O39="SELL",O39="STRONG SELL"), CONCATENATE(ROUND(PriceMovements_Core!I38,2), " (", ROUND((P39-PriceMovements_Core!I38)/P39*100,2) , "% to go)"), "Neutral"))</f>
        <v>Neutral</v>
      </c>
    </row>
    <row r="40">
      <c r="A40" s="22" t="s">
        <v>60</v>
      </c>
      <c r="B40" s="23" t="str">
        <f>PriceMovements_Core!L39</f>
        <v>Very Bearish</v>
      </c>
      <c r="C40" s="23" t="str">
        <f>PriceMovements_Core!M39</f>
        <v>Very Bearish</v>
      </c>
      <c r="D40" s="23" t="str">
        <f>IF(Value(PriceMovements_Core!J39) &gt; 0, "Bullish", IF(Value(PriceMovements_Core!J39) &lt; 0, "Bearish","Neutral"))</f>
        <v>Bearish</v>
      </c>
      <c r="E40" s="23" t="str">
        <f>PriceMovements_Core!N39</f>
        <v>Bearish</v>
      </c>
      <c r="F40" s="23" t="str">
        <f>PriceMovements_Core!O39</f>
        <v>Bearish</v>
      </c>
      <c r="G40" s="23" t="str">
        <f>PriceMovements_Core!P39</f>
        <v>Bullish</v>
      </c>
      <c r="H40" s="23" t="str">
        <f>PriceMovements_Core!Q39</f>
        <v>Bullish</v>
      </c>
      <c r="I40" s="24" t="str">
        <f>PriceMovements_Core!Y39</f>
        <v>2.53% below</v>
      </c>
      <c r="J40" s="24" t="str">
        <f>PriceMovements_Core!Z39</f>
        <v>3.46% above</v>
      </c>
      <c r="K40" s="25" t="str">
        <f>PriceMovements_Core!AA39</f>
        <v>5.59% below EMA</v>
      </c>
      <c r="L40" s="25" t="str">
        <f>PriceMovements_Core!AB39</f>
        <v>5.64% below EMA</v>
      </c>
      <c r="M40" s="26" t="str">
        <f>PriceMovements_Core!U39</f>
        <v>Neutral</v>
      </c>
      <c r="N40" s="27" t="str">
        <f>PriceMovements_Core!X39</f>
        <v>Neutral</v>
      </c>
      <c r="O40" s="28" t="str">
        <f>PriceMovements_Core!AC39</f>
        <v>Neutral</v>
      </c>
      <c r="P40" s="29" t="str">
        <f>IF(OR(O40="BUY",O40="STRONG BUY",O40="SELL",O40="STRONG SELL"),PriceMovements_Core!F39,"Neutral")</f>
        <v>Neutral</v>
      </c>
      <c r="Q40" s="29" t="str">
        <f>IF(O40="Neutral", "Neutral",Fundamentals_Core!B38)</f>
        <v>Neutral</v>
      </c>
      <c r="R40" s="29" t="str">
        <f>IF(O40="Neutral", "Neutral",((PriceMovements_Core!D39+PriceMovements_Core!E39+PriceMovements_Core!F39)/3))</f>
        <v>Neutral</v>
      </c>
      <c r="S40" s="29" t="str">
        <f>IF(O40="Neutral", "Neutral",R40-(0.382*(PriceMovements_Core!D39-PriceMovements_Core!E39)))</f>
        <v>Neutral</v>
      </c>
      <c r="T40" s="29" t="str">
        <f>IF(O40="Neutral", "Neutral",R40+(0.382*(PriceMovements_Core!D39-PriceMovements_Core!E39)))</f>
        <v>Neutral</v>
      </c>
      <c r="U40" s="29" t="str">
        <f>IF(OR(O40="BUY",O40="STRONG BUY"), CONCATENATE(ROUND(PriceMovements_Core!H39,2), " (", ROUND((PriceMovements_Core!H39-P40)/P40*100, 2) , "% to go)"), IF(OR(O40="SELL",O40="STRONG SELL"), CONCATENATE(ROUND(PriceMovements_Core!I39,2), " (", ROUND((P40-PriceMovements_Core!I39)/P40*100,2) , "% to go)"), "Neutral"))</f>
        <v>Neutral</v>
      </c>
    </row>
    <row r="41">
      <c r="A41" s="22" t="s">
        <v>61</v>
      </c>
      <c r="B41" s="23" t="str">
        <f>PriceMovements_Core!L40</f>
        <v>Very Bearish</v>
      </c>
      <c r="C41" s="23" t="str">
        <f>PriceMovements_Core!M40</f>
        <v>Bearish</v>
      </c>
      <c r="D41" s="23" t="str">
        <f>IF(Value(PriceMovements_Core!J40) &gt; 0, "Bullish", IF(Value(PriceMovements_Core!J40) &lt; 0, "Bearish","Neutral"))</f>
        <v>Bullish</v>
      </c>
      <c r="E41" s="23" t="str">
        <f>PriceMovements_Core!N40</f>
        <v>Bearish</v>
      </c>
      <c r="F41" s="23" t="str">
        <f>PriceMovements_Core!O40</f>
        <v>Bullish</v>
      </c>
      <c r="G41" s="23" t="str">
        <f>PriceMovements_Core!P40</f>
        <v>Bullish</v>
      </c>
      <c r="H41" s="23" t="str">
        <f>PriceMovements_Core!Q40</f>
        <v>Bearish</v>
      </c>
      <c r="I41" s="24" t="str">
        <f>PriceMovements_Core!Y40</f>
        <v>1.77% above</v>
      </c>
      <c r="J41" s="24" t="str">
        <f>PriceMovements_Core!Z40</f>
        <v>1.47% below</v>
      </c>
      <c r="K41" s="25" t="str">
        <f>PriceMovements_Core!AA40</f>
        <v>Bearish : NEAR BREAKOUT</v>
      </c>
      <c r="L41" s="25" t="str">
        <f>PriceMovements_Core!AB40</f>
        <v>Bearish : NEAR BREAKOUT</v>
      </c>
      <c r="M41" s="26" t="str">
        <f>PriceMovements_Core!U40</f>
        <v>Neutral</v>
      </c>
      <c r="N41" s="27" t="str">
        <f>PriceMovements_Core!X40</f>
        <v>Neutral</v>
      </c>
      <c r="O41" s="28" t="str">
        <f>PriceMovements_Core!AC40</f>
        <v>Neutral</v>
      </c>
      <c r="P41" s="29" t="str">
        <f>IF(OR(O41="BUY",O41="STRONG BUY",O41="SELL",O41="STRONG SELL"),PriceMovements_Core!F40,"Neutral")</f>
        <v>Neutral</v>
      </c>
      <c r="Q41" s="29" t="str">
        <f>IF(O41="Neutral", "Neutral",Fundamentals_Core!B39)</f>
        <v>Neutral</v>
      </c>
      <c r="R41" s="29" t="str">
        <f>IF(O41="Neutral", "Neutral",((PriceMovements_Core!D40+PriceMovements_Core!E40+PriceMovements_Core!F40)/3))</f>
        <v>Neutral</v>
      </c>
      <c r="S41" s="29" t="str">
        <f>IF(O41="Neutral", "Neutral",R41-(0.382*(PriceMovements_Core!D40-PriceMovements_Core!E40)))</f>
        <v>Neutral</v>
      </c>
      <c r="T41" s="29" t="str">
        <f>IF(O41="Neutral", "Neutral",R41+(0.382*(PriceMovements_Core!D40-PriceMovements_Core!E40)))</f>
        <v>Neutral</v>
      </c>
      <c r="U41" s="29" t="str">
        <f>IF(OR(O41="BUY",O41="STRONG BUY"), CONCATENATE(ROUND(PriceMovements_Core!H40,2), " (", ROUND((PriceMovements_Core!H40-P41)/P41*100, 2) , "% to go)"), IF(OR(O41="SELL",O41="STRONG SELL"), CONCATENATE(ROUND(PriceMovements_Core!I40,2), " (", ROUND((P41-PriceMovements_Core!I40)/P41*100,2) , "% to go)"), "Neutral"))</f>
        <v>Neutral</v>
      </c>
    </row>
    <row r="42">
      <c r="A42" s="22" t="s">
        <v>62</v>
      </c>
      <c r="B42" s="23" t="str">
        <f>PriceMovements_Core!L41</f>
        <v>Bearish</v>
      </c>
      <c r="C42" s="23" t="str">
        <f>PriceMovements_Core!M41</f>
        <v>Very Bearish</v>
      </c>
      <c r="D42" s="23" t="str">
        <f>IF(Value(PriceMovements_Core!J41) &gt; 0, "Bullish", IF(Value(PriceMovements_Core!J41) &lt; 0, "Bearish","Neutral"))</f>
        <v>Bearish</v>
      </c>
      <c r="E42" s="23" t="str">
        <f>PriceMovements_Core!N41</f>
        <v>Bearish</v>
      </c>
      <c r="F42" s="23" t="str">
        <f>PriceMovements_Core!O41</f>
        <v>Bullish</v>
      </c>
      <c r="G42" s="23" t="str">
        <f>PriceMovements_Core!P41</f>
        <v>Bearish</v>
      </c>
      <c r="H42" s="23" t="str">
        <f>PriceMovements_Core!Q41</f>
        <v>Bearish</v>
      </c>
      <c r="I42" s="24" t="str">
        <f>PriceMovements_Core!Y41</f>
        <v>0.56% above</v>
      </c>
      <c r="J42" s="24" t="str">
        <f>PriceMovements_Core!Z41</f>
        <v>0.3% below</v>
      </c>
      <c r="K42" s="25" t="str">
        <f>PriceMovements_Core!AA41</f>
        <v>2.27% below EMA</v>
      </c>
      <c r="L42" s="25" t="str">
        <f>PriceMovements_Core!AB41</f>
        <v>1.98% below EMA</v>
      </c>
      <c r="M42" s="26" t="str">
        <f>PriceMovements_Core!U41</f>
        <v>Trading in Range</v>
      </c>
      <c r="N42" s="27" t="str">
        <f>PriceMovements_Core!X41</f>
        <v>Neutral</v>
      </c>
      <c r="O42" s="28" t="str">
        <f>PriceMovements_Core!AC41</f>
        <v>Neutral</v>
      </c>
      <c r="P42" s="29" t="str">
        <f>IF(OR(O42="BUY",O42="STRONG BUY",O42="SELL",O42="STRONG SELL"),PriceMovements_Core!F41,"Neutral")</f>
        <v>Neutral</v>
      </c>
      <c r="Q42" s="29" t="str">
        <f>IF(O42="Neutral", "Neutral",Fundamentals_Core!B40)</f>
        <v>Neutral</v>
      </c>
      <c r="R42" s="29" t="str">
        <f>IF(O42="Neutral", "Neutral",((PriceMovements_Core!D41+PriceMovements_Core!E41+PriceMovements_Core!F41)/3))</f>
        <v>Neutral</v>
      </c>
      <c r="S42" s="29" t="str">
        <f>IF(O42="Neutral", "Neutral",R42-(0.382*(PriceMovements_Core!D41-PriceMovements_Core!E41)))</f>
        <v>Neutral</v>
      </c>
      <c r="T42" s="29" t="str">
        <f>IF(O42="Neutral", "Neutral",R42+(0.382*(PriceMovements_Core!D41-PriceMovements_Core!E41)))</f>
        <v>Neutral</v>
      </c>
      <c r="U42" s="29" t="str">
        <f>IF(OR(O42="BUY",O42="STRONG BUY"), CONCATENATE(ROUND(PriceMovements_Core!H41,2), " (", ROUND((PriceMovements_Core!H41-P42)/P42*100, 2) , "% to go)"), IF(OR(O42="SELL",O42="STRONG SELL"), CONCATENATE(ROUND(PriceMovements_Core!I41,2), " (", ROUND((P42-PriceMovements_Core!I41)/P42*100,2) , "% to go)"), "Neutral"))</f>
        <v>Neutral</v>
      </c>
    </row>
    <row r="43">
      <c r="A43" s="22" t="s">
        <v>63</v>
      </c>
      <c r="B43" s="23" t="str">
        <f>PriceMovements_Core!L42</f>
        <v>Bullish</v>
      </c>
      <c r="C43" s="23" t="str">
        <f>PriceMovements_Core!M42</f>
        <v>Very Bearish</v>
      </c>
      <c r="D43" s="23" t="str">
        <f>IF(Value(PriceMovements_Core!J42) &gt; 0, "Bullish", IF(Value(PriceMovements_Core!J42) &lt; 0, "Bearish","Neutral"))</f>
        <v>Bearish</v>
      </c>
      <c r="E43" s="23" t="str">
        <f>PriceMovements_Core!N42</f>
        <v>Bearish</v>
      </c>
      <c r="F43" s="23" t="str">
        <f>PriceMovements_Core!O42</f>
        <v>Bearish</v>
      </c>
      <c r="G43" s="23" t="str">
        <f>PriceMovements_Core!P42</f>
        <v>Bullish</v>
      </c>
      <c r="H43" s="23" t="str">
        <f>PriceMovements_Core!Q42</f>
        <v>Bullish</v>
      </c>
      <c r="I43" s="24" t="str">
        <f>PriceMovements_Core!Y42</f>
        <v>2.61% above</v>
      </c>
      <c r="J43" s="24" t="str">
        <f>PriceMovements_Core!Z42</f>
        <v>3.06% above</v>
      </c>
      <c r="K43" s="25" t="str">
        <f>PriceMovements_Core!AA42</f>
        <v>Very Bearish : BREAKOUT</v>
      </c>
      <c r="L43" s="25" t="str">
        <f>PriceMovements_Core!AB42</f>
        <v>Very Bearish : NEAR BREAKOUT</v>
      </c>
      <c r="M43" s="26" t="str">
        <f>PriceMovements_Core!U42</f>
        <v>Trading in Range</v>
      </c>
      <c r="N43" s="27" t="str">
        <f>PriceMovements_Core!X42</f>
        <v>Neutral</v>
      </c>
      <c r="O43" s="28" t="str">
        <f>PriceMovements_Core!AC42</f>
        <v>Neutral</v>
      </c>
      <c r="P43" s="29" t="str">
        <f>IF(OR(O43="BUY",O43="STRONG BUY",O43="SELL",O43="STRONG SELL"),PriceMovements_Core!F42,"Neutral")</f>
        <v>Neutral</v>
      </c>
      <c r="Q43" s="29" t="str">
        <f>IF(O43="Neutral", "Neutral",Fundamentals_Core!B41)</f>
        <v>Neutral</v>
      </c>
      <c r="R43" s="29" t="str">
        <f>IF(O43="Neutral", "Neutral",((PriceMovements_Core!D42+PriceMovements_Core!E42+PriceMovements_Core!F42)/3))</f>
        <v>Neutral</v>
      </c>
      <c r="S43" s="29" t="str">
        <f>IF(O43="Neutral", "Neutral",R43-(0.382*(PriceMovements_Core!D42-PriceMovements_Core!E42)))</f>
        <v>Neutral</v>
      </c>
      <c r="T43" s="29" t="str">
        <f>IF(O43="Neutral", "Neutral",R43+(0.382*(PriceMovements_Core!D42-PriceMovements_Core!E42)))</f>
        <v>Neutral</v>
      </c>
      <c r="U43" s="29" t="str">
        <f>IF(OR(O43="BUY",O43="STRONG BUY"), CONCATENATE(ROUND(PriceMovements_Core!H42,2), " (", ROUND((PriceMovements_Core!H42-P43)/P43*100, 2) , "% to go)"), IF(OR(O43="SELL",O43="STRONG SELL"), CONCATENATE(ROUND(PriceMovements_Core!I42,2), " (", ROUND((P43-PriceMovements_Core!I42)/P43*100,2) , "% to go)"), "Neutral"))</f>
        <v>Neutral</v>
      </c>
    </row>
    <row r="44">
      <c r="A44" s="22" t="s">
        <v>64</v>
      </c>
      <c r="B44" s="23" t="str">
        <f>PriceMovements_Core!L43</f>
        <v>Very Bullish</v>
      </c>
      <c r="C44" s="23" t="str">
        <f>PriceMovements_Core!M43</f>
        <v>Very Bearish</v>
      </c>
      <c r="D44" s="23" t="str">
        <f>IF(Value(PriceMovements_Core!J43) &gt; 0, "Bullish", IF(Value(PriceMovements_Core!J43) &lt; 0, "Bearish","Neutral"))</f>
        <v>Bearish</v>
      </c>
      <c r="E44" s="23" t="str">
        <f>PriceMovements_Core!N43</f>
        <v>Bearish</v>
      </c>
      <c r="F44" s="23" t="str">
        <f>PriceMovements_Core!O43</f>
        <v>Bearish</v>
      </c>
      <c r="G44" s="23" t="str">
        <f>PriceMovements_Core!P43</f>
        <v>Bullish</v>
      </c>
      <c r="H44" s="23" t="str">
        <f>PriceMovements_Core!Q43</f>
        <v>Bullish</v>
      </c>
      <c r="I44" s="24" t="str">
        <f>PriceMovements_Core!Y43</f>
        <v>Death Cross</v>
      </c>
      <c r="J44" s="24" t="str">
        <f>PriceMovements_Core!Z43</f>
        <v>5.60% above</v>
      </c>
      <c r="K44" s="25" t="str">
        <f>PriceMovements_Core!AA43</f>
        <v>4.68% below EMA</v>
      </c>
      <c r="L44" s="25" t="str">
        <f>PriceMovements_Core!AB43</f>
        <v>3.83% below EMA</v>
      </c>
      <c r="M44" s="26" t="str">
        <f>PriceMovements_Core!U43</f>
        <v>Neutral</v>
      </c>
      <c r="N44" s="27" t="str">
        <f>PriceMovements_Core!X43</f>
        <v>Bullish : Inverted Hammer</v>
      </c>
      <c r="O44" s="28" t="str">
        <f>PriceMovements_Core!AC43</f>
        <v>Neutral</v>
      </c>
      <c r="P44" s="29" t="str">
        <f>IF(OR(O44="BUY",O44="STRONG BUY",O44="SELL",O44="STRONG SELL"),PriceMovements_Core!F43,"Neutral")</f>
        <v>Neutral</v>
      </c>
      <c r="Q44" s="29" t="str">
        <f>IF(O44="Neutral", "Neutral",Fundamentals_Core!B42)</f>
        <v>Neutral</v>
      </c>
      <c r="R44" s="29" t="str">
        <f>IF(O44="Neutral", "Neutral",((PriceMovements_Core!D43+PriceMovements_Core!E43+PriceMovements_Core!F43)/3))</f>
        <v>Neutral</v>
      </c>
      <c r="S44" s="29" t="str">
        <f>IF(O44="Neutral", "Neutral",R44-(0.382*(PriceMovements_Core!D43-PriceMovements_Core!E43)))</f>
        <v>Neutral</v>
      </c>
      <c r="T44" s="29" t="str">
        <f>IF(O44="Neutral", "Neutral",R44+(0.382*(PriceMovements_Core!D43-PriceMovements_Core!E43)))</f>
        <v>Neutral</v>
      </c>
      <c r="U44" s="29" t="str">
        <f>IF(OR(O44="BUY",O44="STRONG BUY"), CONCATENATE(ROUND(PriceMovements_Core!H43,2), " (", ROUND((PriceMovements_Core!H43-P44)/P44*100, 2) , "% to go)"), IF(OR(O44="SELL",O44="STRONG SELL"), CONCATENATE(ROUND(PriceMovements_Core!I43,2), " (", ROUND((P44-PriceMovements_Core!I43)/P44*100,2) , "% to go)"), "Neutral"))</f>
        <v>Neutral</v>
      </c>
    </row>
    <row r="45">
      <c r="A45" s="22" t="s">
        <v>65</v>
      </c>
      <c r="B45" s="23" t="str">
        <f>PriceMovements_Core!L44</f>
        <v>Bearish</v>
      </c>
      <c r="C45" s="23" t="str">
        <f>PriceMovements_Core!M44</f>
        <v>Bullish</v>
      </c>
      <c r="D45" s="23" t="str">
        <f>IF(Value(PriceMovements_Core!J44) &gt; 0, "Bullish", IF(Value(PriceMovements_Core!J44) &lt; 0, "Bearish","Neutral"))</f>
        <v>Bearish</v>
      </c>
      <c r="E45" s="23" t="str">
        <f>PriceMovements_Core!N44</f>
        <v>Bullish</v>
      </c>
      <c r="F45" s="23" t="str">
        <f>PriceMovements_Core!O44</f>
        <v>Bullish</v>
      </c>
      <c r="G45" s="23" t="str">
        <f>PriceMovements_Core!P44</f>
        <v>Bullish</v>
      </c>
      <c r="H45" s="23" t="str">
        <f>PriceMovements_Core!Q44</f>
        <v>Bullish</v>
      </c>
      <c r="I45" s="24" t="str">
        <f>PriceMovements_Core!Y44</f>
        <v>6.03% above</v>
      </c>
      <c r="J45" s="24" t="str">
        <f>PriceMovements_Core!Z44</f>
        <v>2.76% above</v>
      </c>
      <c r="K45" s="25" t="str">
        <f>PriceMovements_Core!AA44</f>
        <v>7.80% above EMA</v>
      </c>
      <c r="L45" s="25" t="str">
        <f>PriceMovements_Core!AB44</f>
        <v>9.42% above EMA</v>
      </c>
      <c r="M45" s="26" t="str">
        <f>PriceMovements_Core!U44</f>
        <v>Neutral</v>
      </c>
      <c r="N45" s="27" t="str">
        <f>PriceMovements_Core!X44</f>
        <v>Neutral</v>
      </c>
      <c r="O45" s="28" t="str">
        <f>PriceMovements_Core!AC44</f>
        <v>Neutral</v>
      </c>
      <c r="P45" s="29" t="str">
        <f>IF(OR(O45="BUY",O45="STRONG BUY",O45="SELL",O45="STRONG SELL"),PriceMovements_Core!F44,"Neutral")</f>
        <v>Neutral</v>
      </c>
      <c r="Q45" s="29" t="str">
        <f>IF(O45="Neutral", "Neutral",Fundamentals_Core!B43)</f>
        <v>Neutral</v>
      </c>
      <c r="R45" s="29" t="str">
        <f>IF(O45="Neutral", "Neutral",((PriceMovements_Core!D44+PriceMovements_Core!E44+PriceMovements_Core!F44)/3))</f>
        <v>Neutral</v>
      </c>
      <c r="S45" s="29" t="str">
        <f>IF(O45="Neutral", "Neutral",R45-(0.382*(PriceMovements_Core!D44-PriceMovements_Core!E44)))</f>
        <v>Neutral</v>
      </c>
      <c r="T45" s="29" t="str">
        <f>IF(O45="Neutral", "Neutral",R45+(0.382*(PriceMovements_Core!D44-PriceMovements_Core!E44)))</f>
        <v>Neutral</v>
      </c>
      <c r="U45" s="29" t="str">
        <f>IF(OR(O45="BUY",O45="STRONG BUY"), CONCATENATE(ROUND(PriceMovements_Core!H44,2), " (", ROUND((PriceMovements_Core!H44-P45)/P45*100, 2) , "% to go)"), IF(OR(O45="SELL",O45="STRONG SELL"), CONCATENATE(ROUND(PriceMovements_Core!I44,2), " (", ROUND((P45-PriceMovements_Core!I44)/P45*100,2) , "% to go)"), "Neutral"))</f>
        <v>Neutral</v>
      </c>
    </row>
    <row r="46">
      <c r="A46" s="22" t="s">
        <v>66</v>
      </c>
      <c r="B46" s="23" t="str">
        <f>PriceMovements_Core!L45</f>
        <v>Bearish</v>
      </c>
      <c r="C46" s="23" t="str">
        <f>PriceMovements_Core!M45</f>
        <v>Bullish</v>
      </c>
      <c r="D46" s="23" t="str">
        <f>IF(Value(PriceMovements_Core!J45) &gt; 0, "Bullish", IF(Value(PriceMovements_Core!J45) &lt; 0, "Bearish","Neutral"))</f>
        <v>Bullish</v>
      </c>
      <c r="E46" s="23" t="str">
        <f>PriceMovements_Core!N45</f>
        <v>Bullish</v>
      </c>
      <c r="F46" s="23" t="str">
        <f>PriceMovements_Core!O45</f>
        <v>Bullish</v>
      </c>
      <c r="G46" s="23" t="str">
        <f>PriceMovements_Core!P45</f>
        <v>Bullish</v>
      </c>
      <c r="H46" s="23" t="str">
        <f>PriceMovements_Core!Q45</f>
        <v>Bullish</v>
      </c>
      <c r="I46" s="24" t="str">
        <f>PriceMovements_Core!Y45</f>
        <v>10.24% above</v>
      </c>
      <c r="J46" s="24" t="str">
        <f>PriceMovements_Core!Z45</f>
        <v>9.22% above</v>
      </c>
      <c r="K46" s="25" t="str">
        <f>PriceMovements_Core!AA45</f>
        <v>10.53% above EMA</v>
      </c>
      <c r="L46" s="25" t="str">
        <f>PriceMovements_Core!AB45</f>
        <v>15.02% above EMA</v>
      </c>
      <c r="M46" s="26" t="str">
        <f>PriceMovements_Core!U45</f>
        <v>Neutral</v>
      </c>
      <c r="N46" s="27" t="str">
        <f>PriceMovements_Core!X45</f>
        <v>Neutral</v>
      </c>
      <c r="O46" s="28" t="str">
        <f>PriceMovements_Core!AC45</f>
        <v>Neutral</v>
      </c>
      <c r="P46" s="29" t="str">
        <f>IF(OR(O46="BUY",O46="STRONG BUY",O46="SELL",O46="STRONG SELL"),PriceMovements_Core!F45,"Neutral")</f>
        <v>Neutral</v>
      </c>
      <c r="Q46" s="29" t="str">
        <f>IF(O46="Neutral", "Neutral",Fundamentals_Core!B44)</f>
        <v>Neutral</v>
      </c>
      <c r="R46" s="29" t="str">
        <f>IF(O46="Neutral", "Neutral",((PriceMovements_Core!D45+PriceMovements_Core!E45+PriceMovements_Core!F45)/3))</f>
        <v>Neutral</v>
      </c>
      <c r="S46" s="29" t="str">
        <f>IF(O46="Neutral", "Neutral",R46-(0.382*(PriceMovements_Core!D45-PriceMovements_Core!E45)))</f>
        <v>Neutral</v>
      </c>
      <c r="T46" s="29" t="str">
        <f>IF(O46="Neutral", "Neutral",R46+(0.382*(PriceMovements_Core!D45-PriceMovements_Core!E45)))</f>
        <v>Neutral</v>
      </c>
      <c r="U46" s="29" t="str">
        <f>IF(OR(O46="BUY",O46="STRONG BUY"), CONCATENATE(ROUND(PriceMovements_Core!H45,2), " (", ROUND((PriceMovements_Core!H45-P46)/P46*100, 2) , "% to go)"), IF(OR(O46="SELL",O46="STRONG SELL"), CONCATENATE(ROUND(PriceMovements_Core!I45,2), " (", ROUND((P46-PriceMovements_Core!I45)/P46*100,2) , "% to go)"), "Neutral"))</f>
        <v>Neutral</v>
      </c>
    </row>
    <row r="47">
      <c r="A47" s="22" t="s">
        <v>67</v>
      </c>
      <c r="B47" s="23" t="str">
        <f>PriceMovements_Core!L46</f>
        <v>Bearish</v>
      </c>
      <c r="C47" s="23" t="str">
        <f>PriceMovements_Core!M46</f>
        <v>Bearish</v>
      </c>
      <c r="D47" s="23" t="str">
        <f>IF(Value(PriceMovements_Core!J46) &gt; 0, "Bullish", IF(Value(PriceMovements_Core!J46) &lt; 0, "Bearish","Neutral"))</f>
        <v>Bullish</v>
      </c>
      <c r="E47" s="23" t="str">
        <f>PriceMovements_Core!N46</f>
        <v>Bearish</v>
      </c>
      <c r="F47" s="23" t="str">
        <f>PriceMovements_Core!O46</f>
        <v>Bearish</v>
      </c>
      <c r="G47" s="23" t="str">
        <f>PriceMovements_Core!P46</f>
        <v>Bearish</v>
      </c>
      <c r="H47" s="23" t="str">
        <f>PriceMovements_Core!Q46</f>
        <v>Bearish</v>
      </c>
      <c r="I47" s="24" t="str">
        <f>PriceMovements_Core!Y46</f>
        <v>3.96% below</v>
      </c>
      <c r="J47" s="24" t="str">
        <f>PriceMovements_Core!Z46</f>
        <v>2.8% below</v>
      </c>
      <c r="K47" s="25" t="str">
        <f>PriceMovements_Core!AA46</f>
        <v>3.22% below EMA</v>
      </c>
      <c r="L47" s="25" t="str">
        <f>PriceMovements_Core!AB46</f>
        <v>4.98% below EMA</v>
      </c>
      <c r="M47" s="26" t="str">
        <f>PriceMovements_Core!U46</f>
        <v>Neutral</v>
      </c>
      <c r="N47" s="27" t="str">
        <f>PriceMovements_Core!X46</f>
        <v>Neutral</v>
      </c>
      <c r="O47" s="28" t="str">
        <f>PriceMovements_Core!AC46</f>
        <v>Neutral</v>
      </c>
      <c r="P47" s="29" t="str">
        <f>IF(OR(O47="BUY",O47="STRONG BUY",O47="SELL",O47="STRONG SELL"),PriceMovements_Core!F46,"Neutral")</f>
        <v>Neutral</v>
      </c>
      <c r="Q47" s="29" t="str">
        <f>IF(O47="Neutral", "Neutral",Fundamentals_Core!B45)</f>
        <v>Neutral</v>
      </c>
      <c r="R47" s="29" t="str">
        <f>IF(O47="Neutral", "Neutral",((PriceMovements_Core!D46+PriceMovements_Core!E46+PriceMovements_Core!F46)/3))</f>
        <v>Neutral</v>
      </c>
      <c r="S47" s="29" t="str">
        <f>IF(O47="Neutral", "Neutral",R47-(0.382*(PriceMovements_Core!D46-PriceMovements_Core!E46)))</f>
        <v>Neutral</v>
      </c>
      <c r="T47" s="29" t="str">
        <f>IF(O47="Neutral", "Neutral",R47+(0.382*(PriceMovements_Core!D46-PriceMovements_Core!E46)))</f>
        <v>Neutral</v>
      </c>
      <c r="U47" s="29" t="str">
        <f>IF(OR(O47="BUY",O47="STRONG BUY"), CONCATENATE(ROUND(PriceMovements_Core!H46,2), " (", ROUND((PriceMovements_Core!H46-P47)/P47*100, 2) , "% to go)"), IF(OR(O47="SELL",O47="STRONG SELL"), CONCATENATE(ROUND(PriceMovements_Core!I46,2), " (", ROUND((P47-PriceMovements_Core!I46)/P47*100,2) , "% to go)"), "Neutral"))</f>
        <v>Neutral</v>
      </c>
    </row>
    <row r="48">
      <c r="A48" s="22" t="s">
        <v>68</v>
      </c>
      <c r="B48" s="23" t="str">
        <f>PriceMovements_Core!L47</f>
        <v>Bearish</v>
      </c>
      <c r="C48" s="23" t="str">
        <f>PriceMovements_Core!M47</f>
        <v>Very Bearish</v>
      </c>
      <c r="D48" s="23" t="str">
        <f>IF(Value(PriceMovements_Core!J47) &gt; 0, "Bullish", IF(Value(PriceMovements_Core!J47) &lt; 0, "Bearish","Neutral"))</f>
        <v>Bearish</v>
      </c>
      <c r="E48" s="23" t="str">
        <f>PriceMovements_Core!N47</f>
        <v>Bearish</v>
      </c>
      <c r="F48" s="23" t="str">
        <f>PriceMovements_Core!O47</f>
        <v>Bullish</v>
      </c>
      <c r="G48" s="23" t="str">
        <f>PriceMovements_Core!P47</f>
        <v>Bullish</v>
      </c>
      <c r="H48" s="23" t="str">
        <f>PriceMovements_Core!Q47</f>
        <v>Bullish</v>
      </c>
      <c r="I48" s="24" t="str">
        <f>PriceMovements_Core!Y47</f>
        <v>2.08% above</v>
      </c>
      <c r="J48" s="24" t="str">
        <f>PriceMovements_Core!Z47</f>
        <v>2.79% above</v>
      </c>
      <c r="K48" s="25" t="str">
        <f>PriceMovements_Core!AA47</f>
        <v>1.09% below EMA</v>
      </c>
      <c r="L48" s="25" t="str">
        <f>PriceMovements_Core!AB47</f>
        <v>Very Bearish : NEAR BREAKOUT</v>
      </c>
      <c r="M48" s="26" t="str">
        <f>PriceMovements_Core!U47</f>
        <v>Neutral</v>
      </c>
      <c r="N48" s="27" t="str">
        <f>PriceMovements_Core!X47</f>
        <v>Neutral</v>
      </c>
      <c r="O48" s="28" t="str">
        <f>PriceMovements_Core!AC47</f>
        <v>Neutral</v>
      </c>
      <c r="P48" s="29" t="str">
        <f>IF(OR(O48="BUY",O48="STRONG BUY",O48="SELL",O48="STRONG SELL"),PriceMovements_Core!F47,"Neutral")</f>
        <v>Neutral</v>
      </c>
      <c r="Q48" s="29" t="str">
        <f>IF(O48="Neutral", "Neutral",Fundamentals_Core!B46)</f>
        <v>Neutral</v>
      </c>
      <c r="R48" s="29" t="str">
        <f>IF(O48="Neutral", "Neutral",((PriceMovements_Core!D47+PriceMovements_Core!E47+PriceMovements_Core!F47)/3))</f>
        <v>Neutral</v>
      </c>
      <c r="S48" s="29" t="str">
        <f>IF(O48="Neutral", "Neutral",R48-(0.382*(PriceMovements_Core!D47-PriceMovements_Core!E47)))</f>
        <v>Neutral</v>
      </c>
      <c r="T48" s="29" t="str">
        <f>IF(O48="Neutral", "Neutral",R48+(0.382*(PriceMovements_Core!D47-PriceMovements_Core!E47)))</f>
        <v>Neutral</v>
      </c>
      <c r="U48" s="29" t="str">
        <f>IF(OR(O48="BUY",O48="STRONG BUY"), CONCATENATE(ROUND(PriceMovements_Core!H47,2), " (", ROUND((PriceMovements_Core!H47-P48)/P48*100, 2) , "% to go)"), IF(OR(O48="SELL",O48="STRONG SELL"), CONCATENATE(ROUND(PriceMovements_Core!I47,2), " (", ROUND((P48-PriceMovements_Core!I47)/P48*100,2) , "% to go)"), "Neutral"))</f>
        <v>Neutral</v>
      </c>
    </row>
    <row r="49">
      <c r="A49" s="22" t="s">
        <v>69</v>
      </c>
      <c r="B49" s="23" t="str">
        <f>PriceMovements_Core!L48</f>
        <v>Very Bullish</v>
      </c>
      <c r="C49" s="23" t="str">
        <f>PriceMovements_Core!M48</f>
        <v>Bearish</v>
      </c>
      <c r="D49" s="23" t="str">
        <f>IF(Value(PriceMovements_Core!J48) &gt; 0, "Bullish", IF(Value(PriceMovements_Core!J48) &lt; 0, "Bearish","Neutral"))</f>
        <v>Bullish</v>
      </c>
      <c r="E49" s="23" t="str">
        <f>PriceMovements_Core!N48</f>
        <v>Bearish</v>
      </c>
      <c r="F49" s="23" t="str">
        <f>PriceMovements_Core!O48</f>
        <v>Bearish</v>
      </c>
      <c r="G49" s="23" t="str">
        <f>PriceMovements_Core!P48</f>
        <v>Bullish</v>
      </c>
      <c r="H49" s="23" t="str">
        <f>PriceMovements_Core!Q48</f>
        <v>Bullish</v>
      </c>
      <c r="I49" s="24" t="str">
        <f>PriceMovements_Core!Y48</f>
        <v>2.41% above</v>
      </c>
      <c r="J49" s="24" t="str">
        <f>PriceMovements_Core!Z48</f>
        <v>4.60% above</v>
      </c>
      <c r="K49" s="25" t="str">
        <f>PriceMovements_Core!AA48</f>
        <v>0.63% below EMA</v>
      </c>
      <c r="L49" s="25" t="str">
        <f>PriceMovements_Core!AB48</f>
        <v>Bearish : NEAR BREAKOUT</v>
      </c>
      <c r="M49" s="26" t="str">
        <f>PriceMovements_Core!U48</f>
        <v>Trading in Range</v>
      </c>
      <c r="N49" s="27" t="str">
        <f>PriceMovements_Core!X48</f>
        <v>Neutral</v>
      </c>
      <c r="O49" s="28" t="str">
        <f>PriceMovements_Core!AC48</f>
        <v>Neutral</v>
      </c>
      <c r="P49" s="29" t="str">
        <f>IF(OR(O49="BUY",O49="STRONG BUY",O49="SELL",O49="STRONG SELL"),PriceMovements_Core!F48,"Neutral")</f>
        <v>Neutral</v>
      </c>
      <c r="Q49" s="29" t="str">
        <f>IF(O49="Neutral", "Neutral",Fundamentals_Core!B47)</f>
        <v>Neutral</v>
      </c>
      <c r="R49" s="29" t="str">
        <f>IF(O49="Neutral", "Neutral",((PriceMovements_Core!D48+PriceMovements_Core!E48+PriceMovements_Core!F48)/3))</f>
        <v>Neutral</v>
      </c>
      <c r="S49" s="29" t="str">
        <f>IF(O49="Neutral", "Neutral",R49-(0.382*(PriceMovements_Core!D48-PriceMovements_Core!E48)))</f>
        <v>Neutral</v>
      </c>
      <c r="T49" s="29" t="str">
        <f>IF(O49="Neutral", "Neutral",R49+(0.382*(PriceMovements_Core!D48-PriceMovements_Core!E48)))</f>
        <v>Neutral</v>
      </c>
      <c r="U49" s="29" t="str">
        <f>IF(OR(O49="BUY",O49="STRONG BUY"), CONCATENATE(ROUND(PriceMovements_Core!H48,2), " (", ROUND((PriceMovements_Core!H48-P49)/P49*100, 2) , "% to go)"), IF(OR(O49="SELL",O49="STRONG SELL"), CONCATENATE(ROUND(PriceMovements_Core!I48,2), " (", ROUND((P49-PriceMovements_Core!I48)/P49*100,2) , "% to go)"), "Neutral"))</f>
        <v>Neutral</v>
      </c>
    </row>
    <row r="50">
      <c r="A50" s="22" t="s">
        <v>70</v>
      </c>
      <c r="B50" s="23" t="str">
        <f>PriceMovements_Core!L49</f>
        <v>Very Bearish</v>
      </c>
      <c r="C50" s="23" t="str">
        <f>PriceMovements_Core!M49</f>
        <v>Very Bearish</v>
      </c>
      <c r="D50" s="23" t="str">
        <f>IF(Value(PriceMovements_Core!J49) &gt; 0, "Bullish", IF(Value(PriceMovements_Core!J49) &lt; 0, "Bearish","Neutral"))</f>
        <v>Bearish</v>
      </c>
      <c r="E50" s="23" t="str">
        <f>PriceMovements_Core!N49</f>
        <v>Bearish</v>
      </c>
      <c r="F50" s="23" t="str">
        <f>PriceMovements_Core!O49</f>
        <v>Bullish</v>
      </c>
      <c r="G50" s="23" t="str">
        <f>PriceMovements_Core!P49</f>
        <v>Bullish</v>
      </c>
      <c r="H50" s="23" t="str">
        <f>PriceMovements_Core!Q49</f>
        <v>Bullish</v>
      </c>
      <c r="I50" s="24" t="str">
        <f>PriceMovements_Core!Y49</f>
        <v>7.21% above</v>
      </c>
      <c r="J50" s="24" t="str">
        <f>PriceMovements_Core!Z49</f>
        <v>3.36% above</v>
      </c>
      <c r="K50" s="25" t="str">
        <f>PriceMovements_Core!AA49</f>
        <v>2.93% above EMA</v>
      </c>
      <c r="L50" s="25" t="str">
        <f>PriceMovements_Core!AB49</f>
        <v>5.96% above EMA</v>
      </c>
      <c r="M50" s="26" t="str">
        <f>PriceMovements_Core!U49</f>
        <v>Neutral</v>
      </c>
      <c r="N50" s="27" t="str">
        <f>PriceMovements_Core!X49</f>
        <v>Neutral</v>
      </c>
      <c r="O50" s="28" t="str">
        <f>PriceMovements_Core!AC49</f>
        <v>Neutral</v>
      </c>
      <c r="P50" s="29" t="str">
        <f>IF(OR(O50="BUY",O50="STRONG BUY",O50="SELL",O50="STRONG SELL"),PriceMovements_Core!F49,"Neutral")</f>
        <v>Neutral</v>
      </c>
      <c r="Q50" s="29" t="str">
        <f>IF(O50="Neutral", "Neutral",Fundamentals_Core!B48)</f>
        <v>Neutral</v>
      </c>
      <c r="R50" s="29" t="str">
        <f>IF(O50="Neutral", "Neutral",((PriceMovements_Core!D49+PriceMovements_Core!E49+PriceMovements_Core!F49)/3))</f>
        <v>Neutral</v>
      </c>
      <c r="S50" s="29" t="str">
        <f>IF(O50="Neutral", "Neutral",R50-(0.382*(PriceMovements_Core!D49-PriceMovements_Core!E49)))</f>
        <v>Neutral</v>
      </c>
      <c r="T50" s="29" t="str">
        <f>IF(O50="Neutral", "Neutral",R50+(0.382*(PriceMovements_Core!D49-PriceMovements_Core!E49)))</f>
        <v>Neutral</v>
      </c>
      <c r="U50" s="29" t="str">
        <f>IF(OR(O50="BUY",O50="STRONG BUY"), CONCATENATE(ROUND(PriceMovements_Core!H49,2), " (", ROUND((PriceMovements_Core!H49-P50)/P50*100, 2) , "% to go)"), IF(OR(O50="SELL",O50="STRONG SELL"), CONCATENATE(ROUND(PriceMovements_Core!I49,2), " (", ROUND((P50-PriceMovements_Core!I49)/P50*100,2) , "% to go)"), "Neutral"))</f>
        <v>Neutral</v>
      </c>
    </row>
    <row r="51">
      <c r="A51" s="22" t="s">
        <v>71</v>
      </c>
      <c r="B51" s="23" t="str">
        <f>PriceMovements_Core!L50</f>
        <v>Bearish</v>
      </c>
      <c r="C51" s="23" t="str">
        <f>PriceMovements_Core!M50</f>
        <v>Bearish</v>
      </c>
      <c r="D51" s="23" t="str">
        <f>IF(Value(PriceMovements_Core!J50) &gt; 0, "Bullish", IF(Value(PriceMovements_Core!J50) &lt; 0, "Bearish","Neutral"))</f>
        <v>Neutral</v>
      </c>
      <c r="E51" s="23" t="str">
        <f>PriceMovements_Core!N50</f>
        <v>Bearish</v>
      </c>
      <c r="F51" s="23" t="str">
        <f>PriceMovements_Core!O50</f>
        <v>Bullish</v>
      </c>
      <c r="G51" s="23" t="str">
        <f>PriceMovements_Core!P50</f>
        <v>Bearish</v>
      </c>
      <c r="H51" s="23" t="str">
        <f>PriceMovements_Core!Q50</f>
        <v>Bearish</v>
      </c>
      <c r="I51" s="24" t="str">
        <f>PriceMovements_Core!Y50</f>
        <v>0.36% above</v>
      </c>
      <c r="J51" s="24" t="str">
        <f>PriceMovements_Core!Z50</f>
        <v>1.33% below</v>
      </c>
      <c r="K51" s="25" t="str">
        <f>PriceMovements_Core!AA50</f>
        <v>Bearish : NEAR BREAKOUT</v>
      </c>
      <c r="L51" s="25" t="str">
        <f>PriceMovements_Core!AB50</f>
        <v>Bearish : NEAR BREAKOUT</v>
      </c>
      <c r="M51" s="26" t="str">
        <f>PriceMovements_Core!U50</f>
        <v>Neutral</v>
      </c>
      <c r="N51" s="27" t="str">
        <f>PriceMovements_Core!X50</f>
        <v>Neutral</v>
      </c>
      <c r="O51" s="28" t="str">
        <f>PriceMovements_Core!AC50</f>
        <v>Neutral</v>
      </c>
      <c r="P51" s="29" t="str">
        <f>IF(OR(O51="BUY",O51="STRONG BUY",O51="SELL",O51="STRONG SELL"),PriceMovements_Core!F50,"Neutral")</f>
        <v>Neutral</v>
      </c>
      <c r="Q51" s="29" t="str">
        <f>IF(O51="Neutral", "Neutral",Fundamentals_Core!B49)</f>
        <v>Neutral</v>
      </c>
      <c r="R51" s="29" t="str">
        <f>IF(O51="Neutral", "Neutral",((PriceMovements_Core!D50+PriceMovements_Core!E50+PriceMovements_Core!F50)/3))</f>
        <v>Neutral</v>
      </c>
      <c r="S51" s="29" t="str">
        <f>IF(O51="Neutral", "Neutral",R51-(0.382*(PriceMovements_Core!D50-PriceMovements_Core!E50)))</f>
        <v>Neutral</v>
      </c>
      <c r="T51" s="29" t="str">
        <f>IF(O51="Neutral", "Neutral",R51+(0.382*(PriceMovements_Core!D50-PriceMovements_Core!E50)))</f>
        <v>Neutral</v>
      </c>
      <c r="U51" s="29" t="str">
        <f>IF(OR(O51="BUY",O51="STRONG BUY"), CONCATENATE(ROUND(PriceMovements_Core!H50,2), " (", ROUND((PriceMovements_Core!H50-P51)/P51*100, 2) , "% to go)"), IF(OR(O51="SELL",O51="STRONG SELL"), CONCATENATE(ROUND(PriceMovements_Core!I50,2), " (", ROUND((P51-PriceMovements_Core!I50)/P51*100,2) , "% to go)"), "Neutral"))</f>
        <v>Neutral</v>
      </c>
    </row>
    <row r="52">
      <c r="A52" s="22" t="s">
        <v>72</v>
      </c>
      <c r="B52" s="23" t="str">
        <f>PriceMovements_Core!L51</f>
        <v>Bearish</v>
      </c>
      <c r="C52" s="23" t="str">
        <f>PriceMovements_Core!M51</f>
        <v>Bearish</v>
      </c>
      <c r="D52" s="23" t="str">
        <f>IF(Value(PriceMovements_Core!J51) &gt; 0, "Bullish", IF(Value(PriceMovements_Core!J51) &lt; 0, "Bearish","Neutral"))</f>
        <v>Bullish</v>
      </c>
      <c r="E52" s="23" t="str">
        <f>PriceMovements_Core!N51</f>
        <v>Bullish</v>
      </c>
      <c r="F52" s="23" t="str">
        <f>PriceMovements_Core!O51</f>
        <v>Bullish</v>
      </c>
      <c r="G52" s="23" t="str">
        <f>PriceMovements_Core!P51</f>
        <v>Bullish</v>
      </c>
      <c r="H52" s="23" t="str">
        <f>PriceMovements_Core!Q51</f>
        <v>Bullish</v>
      </c>
      <c r="I52" s="24" t="str">
        <f>PriceMovements_Core!Y51</f>
        <v>2.69% above</v>
      </c>
      <c r="J52" s="24" t="str">
        <f>PriceMovements_Core!Z51</f>
        <v>9.09% above</v>
      </c>
      <c r="K52" s="25" t="str">
        <f>PriceMovements_Core!AA51</f>
        <v>0.31% above EMA</v>
      </c>
      <c r="L52" s="25" t="str">
        <f>PriceMovements_Core!AB51</f>
        <v>2.57% above EMA</v>
      </c>
      <c r="M52" s="26" t="str">
        <f>PriceMovements_Core!U51</f>
        <v>Trading in Range</v>
      </c>
      <c r="N52" s="27" t="str">
        <f>PriceMovements_Core!X51</f>
        <v>Neutral</v>
      </c>
      <c r="O52" s="28" t="str">
        <f>PriceMovements_Core!AC51</f>
        <v>Neutral</v>
      </c>
      <c r="P52" s="29" t="str">
        <f>IF(OR(O52="BUY",O52="STRONG BUY",O52="SELL",O52="STRONG SELL"),PriceMovements_Core!F51,"Neutral")</f>
        <v>Neutral</v>
      </c>
      <c r="Q52" s="29" t="str">
        <f>IF(O52="Neutral", "Neutral",Fundamentals_Core!B50)</f>
        <v>Neutral</v>
      </c>
      <c r="R52" s="29" t="str">
        <f>IF(O52="Neutral", "Neutral",((PriceMovements_Core!D51+PriceMovements_Core!E51+PriceMovements_Core!F51)/3))</f>
        <v>Neutral</v>
      </c>
      <c r="S52" s="29" t="str">
        <f>IF(O52="Neutral", "Neutral",R52-(0.382*(PriceMovements_Core!D51-PriceMovements_Core!E51)))</f>
        <v>Neutral</v>
      </c>
      <c r="T52" s="29" t="str">
        <f>IF(O52="Neutral", "Neutral",R52+(0.382*(PriceMovements_Core!D51-PriceMovements_Core!E51)))</f>
        <v>Neutral</v>
      </c>
      <c r="U52" s="29" t="str">
        <f>IF(OR(O52="BUY",O52="STRONG BUY"), CONCATENATE(ROUND(PriceMovements_Core!H51,2), " (", ROUND((PriceMovements_Core!H51-P52)/P52*100, 2) , "% to go)"), IF(OR(O52="SELL",O52="STRONG SELL"), CONCATENATE(ROUND(PriceMovements_Core!I51,2), " (", ROUND((P52-PriceMovements_Core!I51)/P52*100,2) , "% to go)"), "Neutral"))</f>
        <v>Neutral</v>
      </c>
    </row>
    <row r="53">
      <c r="A53" s="22" t="s">
        <v>73</v>
      </c>
      <c r="B53" s="23" t="str">
        <f>PriceMovements_Core!L52</f>
        <v>Very Bearish</v>
      </c>
      <c r="C53" s="23" t="str">
        <f>PriceMovements_Core!M52</f>
        <v>Very Bearish</v>
      </c>
      <c r="D53" s="23" t="str">
        <f>IF(Value(PriceMovements_Core!J52) &gt; 0, "Bullish", IF(Value(PriceMovements_Core!J52) &lt; 0, "Bearish","Neutral"))</f>
        <v>Bearish</v>
      </c>
      <c r="E53" s="23" t="str">
        <f>PriceMovements_Core!N52</f>
        <v>Bullish</v>
      </c>
      <c r="F53" s="23" t="str">
        <f>PriceMovements_Core!O52</f>
        <v>Bullish</v>
      </c>
      <c r="G53" s="23" t="str">
        <f>PriceMovements_Core!P52</f>
        <v>Bullish</v>
      </c>
      <c r="H53" s="23" t="str">
        <f>PriceMovements_Core!Q52</f>
        <v>Bullish</v>
      </c>
      <c r="I53" s="24" t="str">
        <f>PriceMovements_Core!Y52</f>
        <v>6.25% above</v>
      </c>
      <c r="J53" s="24" t="str">
        <f>PriceMovements_Core!Z52</f>
        <v>5.98% above</v>
      </c>
      <c r="K53" s="25" t="str">
        <f>PriceMovements_Core!AA52</f>
        <v>4.52% above EMA</v>
      </c>
      <c r="L53" s="25" t="str">
        <f>PriceMovements_Core!AB52</f>
        <v>6.91% above EMA</v>
      </c>
      <c r="M53" s="26" t="str">
        <f>PriceMovements_Core!U52</f>
        <v>Neutral</v>
      </c>
      <c r="N53" s="27" t="str">
        <f>PriceMovements_Core!X52</f>
        <v>Neutral</v>
      </c>
      <c r="O53" s="28" t="str">
        <f>PriceMovements_Core!AC52</f>
        <v>Neutral</v>
      </c>
      <c r="P53" s="29" t="str">
        <f>IF(OR(O53="BUY",O53="STRONG BUY",O53="SELL",O53="STRONG SELL"),PriceMovements_Core!F52,"Neutral")</f>
        <v>Neutral</v>
      </c>
      <c r="Q53" s="29" t="str">
        <f>IF(O53="Neutral", "Neutral",Fundamentals_Core!B51)</f>
        <v>Neutral</v>
      </c>
      <c r="R53" s="29" t="str">
        <f>IF(O53="Neutral", "Neutral",((PriceMovements_Core!D52+PriceMovements_Core!E52+PriceMovements_Core!F52)/3))</f>
        <v>Neutral</v>
      </c>
      <c r="S53" s="29" t="str">
        <f>IF(O53="Neutral", "Neutral",R53-(0.382*(PriceMovements_Core!D52-PriceMovements_Core!E52)))</f>
        <v>Neutral</v>
      </c>
      <c r="T53" s="29" t="str">
        <f>IF(O53="Neutral", "Neutral",R53+(0.382*(PriceMovements_Core!D52-PriceMovements_Core!E52)))</f>
        <v>Neutral</v>
      </c>
      <c r="U53" s="29" t="str">
        <f>IF(OR(O53="BUY",O53="STRONG BUY"), CONCATENATE(ROUND(PriceMovements_Core!H52,2), " (", ROUND((PriceMovements_Core!H52-P53)/P53*100, 2) , "% to go)"), IF(OR(O53="SELL",O53="STRONG SELL"), CONCATENATE(ROUND(PriceMovements_Core!I52,2), " (", ROUND((P53-PriceMovements_Core!I52)/P53*100,2) , "% to go)"), "Neutral"))</f>
        <v>Neutral</v>
      </c>
    </row>
    <row r="54">
      <c r="A54" s="22" t="s">
        <v>74</v>
      </c>
      <c r="B54" s="23" t="str">
        <f>PriceMovements_Core!L53</f>
        <v>Bearish</v>
      </c>
      <c r="C54" s="23" t="str">
        <f>PriceMovements_Core!M53</f>
        <v>Bearish</v>
      </c>
      <c r="D54" s="23" t="str">
        <f>IF(Value(PriceMovements_Core!J53) &gt; 0, "Bullish", IF(Value(PriceMovements_Core!J53) &lt; 0, "Bearish","Neutral"))</f>
        <v>Bullish</v>
      </c>
      <c r="E54" s="23" t="str">
        <f>PriceMovements_Core!N53</f>
        <v>Bearish</v>
      </c>
      <c r="F54" s="23" t="str">
        <f>PriceMovements_Core!O53</f>
        <v>Bearish</v>
      </c>
      <c r="G54" s="23" t="str">
        <f>PriceMovements_Core!P53</f>
        <v>Bullish</v>
      </c>
      <c r="H54" s="23" t="str">
        <f>PriceMovements_Core!Q53</f>
        <v>Bullish</v>
      </c>
      <c r="I54" s="24" t="str">
        <f>PriceMovements_Core!Y53</f>
        <v>2.28% above</v>
      </c>
      <c r="J54" s="24" t="str">
        <f>PriceMovements_Core!Z53</f>
        <v>11.14% above</v>
      </c>
      <c r="K54" s="25" t="str">
        <f>PriceMovements_Core!AA53</f>
        <v>1.22% below EMA</v>
      </c>
      <c r="L54" s="25" t="str">
        <f>PriceMovements_Core!AB53</f>
        <v>0.75% above EMA</v>
      </c>
      <c r="M54" s="26" t="str">
        <f>PriceMovements_Core!U53</f>
        <v>Trading in Range</v>
      </c>
      <c r="N54" s="27" t="str">
        <f>PriceMovements_Core!X53</f>
        <v>Neutral</v>
      </c>
      <c r="O54" s="28" t="str">
        <f>PriceMovements_Core!AC53</f>
        <v>Neutral</v>
      </c>
      <c r="P54" s="29" t="str">
        <f>IF(OR(O54="BUY",O54="STRONG BUY",O54="SELL",O54="STRONG SELL"),PriceMovements_Core!F53,"Neutral")</f>
        <v>Neutral</v>
      </c>
      <c r="Q54" s="29" t="str">
        <f>IF(O54="Neutral", "Neutral",Fundamentals_Core!B52)</f>
        <v>Neutral</v>
      </c>
      <c r="R54" s="29" t="str">
        <f>IF(O54="Neutral", "Neutral",((PriceMovements_Core!D53+PriceMovements_Core!E53+PriceMovements_Core!F53)/3))</f>
        <v>Neutral</v>
      </c>
      <c r="S54" s="29" t="str">
        <f>IF(O54="Neutral", "Neutral",R54-(0.382*(PriceMovements_Core!D53-PriceMovements_Core!E53)))</f>
        <v>Neutral</v>
      </c>
      <c r="T54" s="29" t="str">
        <f>IF(O54="Neutral", "Neutral",R54+(0.382*(PriceMovements_Core!D53-PriceMovements_Core!E53)))</f>
        <v>Neutral</v>
      </c>
      <c r="U54" s="29" t="str">
        <f>IF(OR(O54="BUY",O54="STRONG BUY"), CONCATENATE(ROUND(PriceMovements_Core!H53,2), " (", ROUND((PriceMovements_Core!H53-P54)/P54*100, 2) , "% to go)"), IF(OR(O54="SELL",O54="STRONG SELL"), CONCATENATE(ROUND(PriceMovements_Core!I53,2), " (", ROUND((P54-PriceMovements_Core!I53)/P54*100,2) , "% to go)"), "Neutral"))</f>
        <v>Neutral</v>
      </c>
    </row>
    <row r="55">
      <c r="A55" s="22" t="s">
        <v>75</v>
      </c>
      <c r="B55" s="23" t="str">
        <f>PriceMovements_Core!L54</f>
        <v>Bullish</v>
      </c>
      <c r="C55" s="23" t="str">
        <f>PriceMovements_Core!M54</f>
        <v>Very Bearish</v>
      </c>
      <c r="D55" s="23" t="str">
        <f>IF(Value(PriceMovements_Core!J54) &gt; 0, "Bullish", IF(Value(PriceMovements_Core!J54) &lt; 0, "Bearish","Neutral"))</f>
        <v>Bearish</v>
      </c>
      <c r="E55" s="23" t="str">
        <f>PriceMovements_Core!N54</f>
        <v>Bearish</v>
      </c>
      <c r="F55" s="23" t="str">
        <f>PriceMovements_Core!O54</f>
        <v>Bullish</v>
      </c>
      <c r="G55" s="23" t="str">
        <f>PriceMovements_Core!P54</f>
        <v>Bearish</v>
      </c>
      <c r="H55" s="23" t="str">
        <f>PriceMovements_Core!Q54</f>
        <v>Bullish</v>
      </c>
      <c r="I55" s="24" t="str">
        <f>PriceMovements_Core!Y54</f>
        <v>0.76% above</v>
      </c>
      <c r="J55" s="24" t="str">
        <f>PriceMovements_Core!Z54</f>
        <v>0.91% above</v>
      </c>
      <c r="K55" s="25" t="str">
        <f>PriceMovements_Core!AA54</f>
        <v>Very Bearish : BREAKOUT</v>
      </c>
      <c r="L55" s="25" t="str">
        <f>PriceMovements_Core!AB54</f>
        <v>Very Bearish : BREAKOUT</v>
      </c>
      <c r="M55" s="26" t="str">
        <f>PriceMovements_Core!U54</f>
        <v>Neutral</v>
      </c>
      <c r="N55" s="27" t="str">
        <f>PriceMovements_Core!X54</f>
        <v>Neutral</v>
      </c>
      <c r="O55" s="28" t="str">
        <f>PriceMovements_Core!AC54</f>
        <v>Neutral</v>
      </c>
      <c r="P55" s="29" t="str">
        <f>IF(OR(O55="BUY",O55="STRONG BUY",O55="SELL",O55="STRONG SELL"),PriceMovements_Core!F54,"Neutral")</f>
        <v>Neutral</v>
      </c>
      <c r="Q55" s="29" t="str">
        <f>IF(O55="Neutral", "Neutral",Fundamentals_Core!B53)</f>
        <v>Neutral</v>
      </c>
      <c r="R55" s="29" t="str">
        <f>IF(O55="Neutral", "Neutral",((PriceMovements_Core!D54+PriceMovements_Core!E54+PriceMovements_Core!F54)/3))</f>
        <v>Neutral</v>
      </c>
      <c r="S55" s="29" t="str">
        <f>IF(O55="Neutral", "Neutral",R55-(0.382*(PriceMovements_Core!D54-PriceMovements_Core!E54)))</f>
        <v>Neutral</v>
      </c>
      <c r="T55" s="29" t="str">
        <f>IF(O55="Neutral", "Neutral",R55+(0.382*(PriceMovements_Core!D54-PriceMovements_Core!E54)))</f>
        <v>Neutral</v>
      </c>
      <c r="U55" s="29" t="str">
        <f>IF(OR(O55="BUY",O55="STRONG BUY"), CONCATENATE(ROUND(PriceMovements_Core!H54,2), " (", ROUND((PriceMovements_Core!H54-P55)/P55*100, 2) , "% to go)"), IF(OR(O55="SELL",O55="STRONG SELL"), CONCATENATE(ROUND(PriceMovements_Core!I54,2), " (", ROUND((P55-PriceMovements_Core!I54)/P55*100,2) , "% to go)"), "Neutral"))</f>
        <v>Neutral</v>
      </c>
    </row>
    <row r="56">
      <c r="A56" s="22" t="s">
        <v>76</v>
      </c>
      <c r="B56" s="23" t="str">
        <f>PriceMovements_Core!L55</f>
        <v>Very Bearish</v>
      </c>
      <c r="C56" s="23" t="str">
        <f>PriceMovements_Core!M55</f>
        <v>Very Bearish</v>
      </c>
      <c r="D56" s="23" t="str">
        <f>IF(Value(PriceMovements_Core!J55) &gt; 0, "Bullish", IF(Value(PriceMovements_Core!J55) &lt; 0, "Bearish","Neutral"))</f>
        <v>Bearish</v>
      </c>
      <c r="E56" s="23" t="str">
        <f>PriceMovements_Core!N55</f>
        <v>Bullish</v>
      </c>
      <c r="F56" s="23" t="str">
        <f>PriceMovements_Core!O55</f>
        <v>Bullish</v>
      </c>
      <c r="G56" s="23" t="str">
        <f>PriceMovements_Core!P55</f>
        <v>Bullish</v>
      </c>
      <c r="H56" s="23" t="str">
        <f>PriceMovements_Core!Q55</f>
        <v>Bullish</v>
      </c>
      <c r="I56" s="24" t="str">
        <f>PriceMovements_Core!Y55</f>
        <v>7.34% above</v>
      </c>
      <c r="J56" s="24" t="str">
        <f>PriceMovements_Core!Z55</f>
        <v>4.71% above</v>
      </c>
      <c r="K56" s="25" t="str">
        <f>PriceMovements_Core!AA55</f>
        <v>3.24% above EMA</v>
      </c>
      <c r="L56" s="25" t="str">
        <f>PriceMovements_Core!AB55</f>
        <v>5.89% above EMA</v>
      </c>
      <c r="M56" s="26" t="str">
        <f>PriceMovements_Core!U55</f>
        <v>Neutral</v>
      </c>
      <c r="N56" s="27" t="str">
        <f>PriceMovements_Core!X55</f>
        <v>Neutral</v>
      </c>
      <c r="O56" s="28" t="str">
        <f>PriceMovements_Core!AC55</f>
        <v>Neutral</v>
      </c>
      <c r="P56" s="29" t="str">
        <f>IF(OR(O56="BUY",O56="STRONG BUY",O56="SELL",O56="STRONG SELL"),PriceMovements_Core!F55,"Neutral")</f>
        <v>Neutral</v>
      </c>
      <c r="Q56" s="29" t="str">
        <f>IF(O56="Neutral", "Neutral",Fundamentals_Core!B54)</f>
        <v>Neutral</v>
      </c>
      <c r="R56" s="29" t="str">
        <f>IF(O56="Neutral", "Neutral",((PriceMovements_Core!D55+PriceMovements_Core!E55+PriceMovements_Core!F55)/3))</f>
        <v>Neutral</v>
      </c>
      <c r="S56" s="29" t="str">
        <f>IF(O56="Neutral", "Neutral",R56-(0.382*(PriceMovements_Core!D55-PriceMovements_Core!E55)))</f>
        <v>Neutral</v>
      </c>
      <c r="T56" s="29" t="str">
        <f>IF(O56="Neutral", "Neutral",R56+(0.382*(PriceMovements_Core!D55-PriceMovements_Core!E55)))</f>
        <v>Neutral</v>
      </c>
      <c r="U56" s="29" t="str">
        <f>IF(OR(O56="BUY",O56="STRONG BUY"), CONCATENATE(ROUND(PriceMovements_Core!H55,2), " (", ROUND((PriceMovements_Core!H55-P56)/P56*100, 2) , "% to go)"), IF(OR(O56="SELL",O56="STRONG SELL"), CONCATENATE(ROUND(PriceMovements_Core!I55,2), " (", ROUND((P56-PriceMovements_Core!I55)/P56*100,2) , "% to go)"), "Neutral"))</f>
        <v>Neutral</v>
      </c>
    </row>
    <row r="57">
      <c r="A57" s="22" t="s">
        <v>77</v>
      </c>
      <c r="B57" s="23" t="str">
        <f>PriceMovements_Core!L56</f>
        <v>Bullish</v>
      </c>
      <c r="C57" s="23" t="str">
        <f>PriceMovements_Core!M56</f>
        <v>Very Bearish</v>
      </c>
      <c r="D57" s="23" t="str">
        <f>IF(Value(PriceMovements_Core!J56) &gt; 0, "Bullish", IF(Value(PriceMovements_Core!J56) &lt; 0, "Bearish","Neutral"))</f>
        <v>Bearish</v>
      </c>
      <c r="E57" s="23" t="str">
        <f>PriceMovements_Core!N56</f>
        <v>Bearish</v>
      </c>
      <c r="F57" s="23" t="str">
        <f>PriceMovements_Core!O56</f>
        <v>Bearish</v>
      </c>
      <c r="G57" s="23" t="str">
        <f>PriceMovements_Core!P56</f>
        <v>Bearish</v>
      </c>
      <c r="H57" s="23" t="str">
        <f>PriceMovements_Core!Q56</f>
        <v>Bullish</v>
      </c>
      <c r="I57" s="24" t="str">
        <f>PriceMovements_Core!Y56</f>
        <v>4.97% below</v>
      </c>
      <c r="J57" s="24" t="str">
        <f>PriceMovements_Core!Z56</f>
        <v>0.52% above</v>
      </c>
      <c r="K57" s="25" t="str">
        <f>PriceMovements_Core!AA56</f>
        <v>7.71% below EMA</v>
      </c>
      <c r="L57" s="25" t="str">
        <f>PriceMovements_Core!AB56</f>
        <v>9.05% below EMA</v>
      </c>
      <c r="M57" s="26" t="str">
        <f>PriceMovements_Core!U56</f>
        <v>Neutral</v>
      </c>
      <c r="N57" s="27" t="str">
        <f>PriceMovements_Core!X56</f>
        <v>Neutral</v>
      </c>
      <c r="O57" s="28" t="str">
        <f>PriceMovements_Core!AC56</f>
        <v>Neutral</v>
      </c>
      <c r="P57" s="29" t="str">
        <f>IF(OR(O57="BUY",O57="STRONG BUY",O57="SELL",O57="STRONG SELL"),PriceMovements_Core!F56,"Neutral")</f>
        <v>Neutral</v>
      </c>
      <c r="Q57" s="29" t="str">
        <f>IF(O57="Neutral", "Neutral",Fundamentals_Core!B55)</f>
        <v>Neutral</v>
      </c>
      <c r="R57" s="29" t="str">
        <f>IF(O57="Neutral", "Neutral",((PriceMovements_Core!D56+PriceMovements_Core!E56+PriceMovements_Core!F56)/3))</f>
        <v>Neutral</v>
      </c>
      <c r="S57" s="29" t="str">
        <f>IF(O57="Neutral", "Neutral",R57-(0.382*(PriceMovements_Core!D56-PriceMovements_Core!E56)))</f>
        <v>Neutral</v>
      </c>
      <c r="T57" s="29" t="str">
        <f>IF(O57="Neutral", "Neutral",R57+(0.382*(PriceMovements_Core!D56-PriceMovements_Core!E56)))</f>
        <v>Neutral</v>
      </c>
      <c r="U57" s="29" t="str">
        <f>IF(OR(O57="BUY",O57="STRONG BUY"), CONCATENATE(ROUND(PriceMovements_Core!H56,2), " (", ROUND((PriceMovements_Core!H56-P57)/P57*100, 2) , "% to go)"), IF(OR(O57="SELL",O57="STRONG SELL"), CONCATENATE(ROUND(PriceMovements_Core!I56,2), " (", ROUND((P57-PriceMovements_Core!I56)/P57*100,2) , "% to go)"), "Neutral"))</f>
        <v>Neutral</v>
      </c>
    </row>
    <row r="58">
      <c r="A58" s="22" t="s">
        <v>78</v>
      </c>
      <c r="B58" s="23" t="str">
        <f>PriceMovements_Core!L57</f>
        <v>Very Bearish</v>
      </c>
      <c r="C58" s="23" t="str">
        <f>PriceMovements_Core!M57</f>
        <v>Very Bearish</v>
      </c>
      <c r="D58" s="23" t="str">
        <f>IF(Value(PriceMovements_Core!J57) &gt; 0, "Bullish", IF(Value(PriceMovements_Core!J57) &lt; 0, "Bearish","Neutral"))</f>
        <v>Bearish</v>
      </c>
      <c r="E58" s="23" t="str">
        <f>PriceMovements_Core!N57</f>
        <v>Bullish</v>
      </c>
      <c r="F58" s="23" t="str">
        <f>PriceMovements_Core!O57</f>
        <v>Bullish</v>
      </c>
      <c r="G58" s="23" t="str">
        <f>PriceMovements_Core!P57</f>
        <v>Bullish</v>
      </c>
      <c r="H58" s="23" t="str">
        <f>PriceMovements_Core!Q57</f>
        <v>Bullish</v>
      </c>
      <c r="I58" s="24" t="str">
        <f>PriceMovements_Core!Y57</f>
        <v>8.40% above</v>
      </c>
      <c r="J58" s="24" t="str">
        <f>PriceMovements_Core!Z57</f>
        <v>6.31% above</v>
      </c>
      <c r="K58" s="25" t="str">
        <f>PriceMovements_Core!AA57</f>
        <v>4.40% above EMA</v>
      </c>
      <c r="L58" s="25" t="str">
        <f>PriceMovements_Core!AB57</f>
        <v>7.96% above EMA</v>
      </c>
      <c r="M58" s="26" t="str">
        <f>PriceMovements_Core!U57</f>
        <v>Neutral</v>
      </c>
      <c r="N58" s="27" t="str">
        <f>PriceMovements_Core!X57</f>
        <v>Neutral</v>
      </c>
      <c r="O58" s="28" t="str">
        <f>PriceMovements_Core!AC57</f>
        <v>Neutral</v>
      </c>
      <c r="P58" s="29" t="str">
        <f>IF(OR(O58="BUY",O58="STRONG BUY",O58="SELL",O58="STRONG SELL"),PriceMovements_Core!F57,"Neutral")</f>
        <v>Neutral</v>
      </c>
      <c r="Q58" s="29" t="str">
        <f>IF(O58="Neutral", "Neutral",Fundamentals_Core!B56)</f>
        <v>Neutral</v>
      </c>
      <c r="R58" s="29" t="str">
        <f>IF(O58="Neutral", "Neutral",((PriceMovements_Core!D57+PriceMovements_Core!E57+PriceMovements_Core!F57)/3))</f>
        <v>Neutral</v>
      </c>
      <c r="S58" s="29" t="str">
        <f>IF(O58="Neutral", "Neutral",R58-(0.382*(PriceMovements_Core!D57-PriceMovements_Core!E57)))</f>
        <v>Neutral</v>
      </c>
      <c r="T58" s="29" t="str">
        <f>IF(O58="Neutral", "Neutral",R58+(0.382*(PriceMovements_Core!D57-PriceMovements_Core!E57)))</f>
        <v>Neutral</v>
      </c>
      <c r="U58" s="29" t="str">
        <f>IF(OR(O58="BUY",O58="STRONG BUY"), CONCATENATE(ROUND(PriceMovements_Core!H57,2), " (", ROUND((PriceMovements_Core!H57-P58)/P58*100, 2) , "% to go)"), IF(OR(O58="SELL",O58="STRONG SELL"), CONCATENATE(ROUND(PriceMovements_Core!I57,2), " (", ROUND((P58-PriceMovements_Core!I57)/P58*100,2) , "% to go)"), "Neutral"))</f>
        <v>Neutral</v>
      </c>
    </row>
    <row r="59">
      <c r="A59" s="22" t="s">
        <v>79</v>
      </c>
      <c r="B59" s="23" t="str">
        <f>PriceMovements_Core!L58</f>
        <v>Very Bearish</v>
      </c>
      <c r="C59" s="23" t="str">
        <f>PriceMovements_Core!M58</f>
        <v>Very Bearish</v>
      </c>
      <c r="D59" s="23" t="str">
        <f>IF(Value(PriceMovements_Core!J58) &gt; 0, "Bullish", IF(Value(PriceMovements_Core!J58) &lt; 0, "Bearish","Neutral"))</f>
        <v>Bearish</v>
      </c>
      <c r="E59" s="23" t="str">
        <f>PriceMovements_Core!N58</f>
        <v>Bearish</v>
      </c>
      <c r="F59" s="23" t="str">
        <f>PriceMovements_Core!O58</f>
        <v>Bullish</v>
      </c>
      <c r="G59" s="23" t="str">
        <f>PriceMovements_Core!P58</f>
        <v>Bullish</v>
      </c>
      <c r="H59" s="23" t="str">
        <f>PriceMovements_Core!Q58</f>
        <v>Bullish</v>
      </c>
      <c r="I59" s="24" t="str">
        <f>PriceMovements_Core!Y58</f>
        <v>3.06% above</v>
      </c>
      <c r="J59" s="24" t="str">
        <f>PriceMovements_Core!Z58</f>
        <v>1.52% above</v>
      </c>
      <c r="K59" s="25" t="str">
        <f>PriceMovements_Core!AA58</f>
        <v>Very Bearish : NEAR BREAKOUT</v>
      </c>
      <c r="L59" s="25" t="str">
        <f>PriceMovements_Core!AB58</f>
        <v>Very Bearish : NEAR BREAKOUT</v>
      </c>
      <c r="M59" s="26" t="str">
        <f>PriceMovements_Core!U58</f>
        <v>Neutral</v>
      </c>
      <c r="N59" s="27" t="str">
        <f>PriceMovements_Core!X58</f>
        <v>Neutral</v>
      </c>
      <c r="O59" s="28" t="str">
        <f>PriceMovements_Core!AC58</f>
        <v>Neutral</v>
      </c>
      <c r="P59" s="29" t="str">
        <f>IF(OR(O59="BUY",O59="STRONG BUY",O59="SELL",O59="STRONG SELL"),PriceMovements_Core!F58,"Neutral")</f>
        <v>Neutral</v>
      </c>
      <c r="Q59" s="29" t="str">
        <f>IF(O59="Neutral", "Neutral",Fundamentals_Core!B57)</f>
        <v>Neutral</v>
      </c>
      <c r="R59" s="29" t="str">
        <f>IF(O59="Neutral", "Neutral",((PriceMovements_Core!D58+PriceMovements_Core!E58+PriceMovements_Core!F58)/3))</f>
        <v>Neutral</v>
      </c>
      <c r="S59" s="29" t="str">
        <f>IF(O59="Neutral", "Neutral",R59-(0.382*(PriceMovements_Core!D58-PriceMovements_Core!E58)))</f>
        <v>Neutral</v>
      </c>
      <c r="T59" s="29" t="str">
        <f>IF(O59="Neutral", "Neutral",R59+(0.382*(PriceMovements_Core!D58-PriceMovements_Core!E58)))</f>
        <v>Neutral</v>
      </c>
      <c r="U59" s="29" t="str">
        <f>IF(OR(O59="BUY",O59="STRONG BUY"), CONCATENATE(ROUND(PriceMovements_Core!H58,2), " (", ROUND((PriceMovements_Core!H58-P59)/P59*100, 2) , "% to go)"), IF(OR(O59="SELL",O59="STRONG SELL"), CONCATENATE(ROUND(PriceMovements_Core!I58,2), " (", ROUND((P59-PriceMovements_Core!I58)/P59*100,2) , "% to go)"), "Neutral"))</f>
        <v>Neutral</v>
      </c>
    </row>
    <row r="60">
      <c r="A60" s="22" t="s">
        <v>80</v>
      </c>
      <c r="B60" s="23" t="str">
        <f>PriceMovements_Core!L59</f>
        <v>Bullish</v>
      </c>
      <c r="C60" s="23" t="str">
        <f>PriceMovements_Core!M59</f>
        <v>Bullish</v>
      </c>
      <c r="D60" s="23" t="str">
        <f>IF(Value(PriceMovements_Core!J59) &gt; 0, "Bullish", IF(Value(PriceMovements_Core!J59) &lt; 0, "Bearish","Neutral"))</f>
        <v>Bullish</v>
      </c>
      <c r="E60" s="23" t="str">
        <f>PriceMovements_Core!N59</f>
        <v>Bearish</v>
      </c>
      <c r="F60" s="23" t="str">
        <f>PriceMovements_Core!O59</f>
        <v>Bullish</v>
      </c>
      <c r="G60" s="23" t="str">
        <f>PriceMovements_Core!P59</f>
        <v>Bullish</v>
      </c>
      <c r="H60" s="23" t="str">
        <f>PriceMovements_Core!Q59</f>
        <v>Bullish</v>
      </c>
      <c r="I60" s="24" t="str">
        <f>PriceMovements_Core!Y59</f>
        <v>8.33% above</v>
      </c>
      <c r="J60" s="24" t="str">
        <f>PriceMovements_Core!Z59</f>
        <v>6.07% above</v>
      </c>
      <c r="K60" s="25" t="str">
        <f>PriceMovements_Core!AA59</f>
        <v>5.98% above EMA</v>
      </c>
      <c r="L60" s="25" t="str">
        <f>PriceMovements_Core!AB59</f>
        <v>9.59% above EMA</v>
      </c>
      <c r="M60" s="26" t="str">
        <f>PriceMovements_Core!U59</f>
        <v>Neutral</v>
      </c>
      <c r="N60" s="27" t="str">
        <f>PriceMovements_Core!X59</f>
        <v>Neutral</v>
      </c>
      <c r="O60" s="28" t="str">
        <f>PriceMovements_Core!AC59</f>
        <v>Neutral</v>
      </c>
      <c r="P60" s="29" t="str">
        <f>IF(OR(O60="BUY",O60="STRONG BUY",O60="SELL",O60="STRONG SELL"),PriceMovements_Core!F59,"Neutral")</f>
        <v>Neutral</v>
      </c>
      <c r="Q60" s="29" t="str">
        <f>IF(O60="Neutral", "Neutral",Fundamentals_Core!B58)</f>
        <v>Neutral</v>
      </c>
      <c r="R60" s="29" t="str">
        <f>IF(O60="Neutral", "Neutral",((PriceMovements_Core!D59+PriceMovements_Core!E59+PriceMovements_Core!F59)/3))</f>
        <v>Neutral</v>
      </c>
      <c r="S60" s="29" t="str">
        <f>IF(O60="Neutral", "Neutral",R60-(0.382*(PriceMovements_Core!D59-PriceMovements_Core!E59)))</f>
        <v>Neutral</v>
      </c>
      <c r="T60" s="29" t="str">
        <f>IF(O60="Neutral", "Neutral",R60+(0.382*(PriceMovements_Core!D59-PriceMovements_Core!E59)))</f>
        <v>Neutral</v>
      </c>
      <c r="U60" s="29" t="str">
        <f>IF(OR(O60="BUY",O60="STRONG BUY"), CONCATENATE(ROUND(PriceMovements_Core!H59,2), " (", ROUND((PriceMovements_Core!H59-P60)/P60*100, 2) , "% to go)"), IF(OR(O60="SELL",O60="STRONG SELL"), CONCATENATE(ROUND(PriceMovements_Core!I59,2), " (", ROUND((P60-PriceMovements_Core!I59)/P60*100,2) , "% to go)"), "Neutral"))</f>
        <v>Neutral</v>
      </c>
    </row>
    <row r="61">
      <c r="A61" s="22" t="s">
        <v>81</v>
      </c>
      <c r="B61" s="23" t="str">
        <f>PriceMovements_Core!L60</f>
        <v>Very Bullish</v>
      </c>
      <c r="C61" s="23" t="str">
        <f>PriceMovements_Core!M60</f>
        <v>Bearish</v>
      </c>
      <c r="D61" s="23" t="str">
        <f>IF(Value(PriceMovements_Core!J60) &gt; 0, "Bullish", IF(Value(PriceMovements_Core!J60) &lt; 0, "Bearish","Neutral"))</f>
        <v>Bullish</v>
      </c>
      <c r="E61" s="23" t="str">
        <f>PriceMovements_Core!N60</f>
        <v>Bearish</v>
      </c>
      <c r="F61" s="23" t="str">
        <f>PriceMovements_Core!O60</f>
        <v>Bullish</v>
      </c>
      <c r="G61" s="23" t="str">
        <f>PriceMovements_Core!P60</f>
        <v>Bullish</v>
      </c>
      <c r="H61" s="23" t="str">
        <f>PriceMovements_Core!Q60</f>
        <v>Neutral</v>
      </c>
      <c r="I61" s="24" t="str">
        <f>PriceMovements_Core!Y60</f>
        <v>10.89% above</v>
      </c>
      <c r="J61" s="24" t="str">
        <f>PriceMovements_Core!Z60</f>
        <v>10.47% above</v>
      </c>
      <c r="K61" s="25" t="str">
        <f>PriceMovements_Core!AA60</f>
        <v>4.92% above EMA</v>
      </c>
      <c r="L61" s="25" t="str">
        <f>PriceMovements_Core!AB60</f>
        <v>10.80% above EMA</v>
      </c>
      <c r="M61" s="26" t="str">
        <f>PriceMovements_Core!U60</f>
        <v>Neutral</v>
      </c>
      <c r="N61" s="27" t="str">
        <f>PriceMovements_Core!X60</f>
        <v>Neutral</v>
      </c>
      <c r="O61" s="28" t="str">
        <f>PriceMovements_Core!AC60</f>
        <v>Neutral</v>
      </c>
      <c r="P61" s="29" t="str">
        <f>IF(OR(O61="BUY",O61="STRONG BUY",O61="SELL",O61="STRONG SELL"),PriceMovements_Core!F60,"Neutral")</f>
        <v>Neutral</v>
      </c>
      <c r="Q61" s="29" t="str">
        <f>IF(O61="Neutral", "Neutral",Fundamentals_Core!B59)</f>
        <v>Neutral</v>
      </c>
      <c r="R61" s="29" t="str">
        <f>IF(O61="Neutral", "Neutral",((PriceMovements_Core!D60+PriceMovements_Core!E60+PriceMovements_Core!F60)/3))</f>
        <v>Neutral</v>
      </c>
      <c r="S61" s="29" t="str">
        <f>IF(O61="Neutral", "Neutral",R61-(0.382*(PriceMovements_Core!D60-PriceMovements_Core!E60)))</f>
        <v>Neutral</v>
      </c>
      <c r="T61" s="29" t="str">
        <f>IF(O61="Neutral", "Neutral",R61+(0.382*(PriceMovements_Core!D60-PriceMovements_Core!E60)))</f>
        <v>Neutral</v>
      </c>
      <c r="U61" s="29" t="str">
        <f>IF(OR(O61="BUY",O61="STRONG BUY"), CONCATENATE(ROUND(PriceMovements_Core!H60,2), " (", ROUND((PriceMovements_Core!H60-P61)/P61*100, 2) , "% to go)"), IF(OR(O61="SELL",O61="STRONG SELL"), CONCATENATE(ROUND(PriceMovements_Core!I60,2), " (", ROUND((P61-PriceMovements_Core!I60)/P61*100,2) , "% to go)"), "Neutral"))</f>
        <v>Neutral</v>
      </c>
    </row>
    <row r="62">
      <c r="A62" s="22" t="s">
        <v>82</v>
      </c>
      <c r="B62" s="23" t="str">
        <f>PriceMovements_Core!L61</f>
        <v>Bullish</v>
      </c>
      <c r="C62" s="23" t="str">
        <f>PriceMovements_Core!M61</f>
        <v>Very Bearish</v>
      </c>
      <c r="D62" s="23" t="str">
        <f>IF(Value(PriceMovements_Core!J61) &gt; 0, "Bullish", IF(Value(PriceMovements_Core!J61) &lt; 0, "Bearish","Neutral"))</f>
        <v>Bearish</v>
      </c>
      <c r="E62" s="23" t="str">
        <f>PriceMovements_Core!N61</f>
        <v>Bullish</v>
      </c>
      <c r="F62" s="23" t="str">
        <f>PriceMovements_Core!O61</f>
        <v>Bullish</v>
      </c>
      <c r="G62" s="23" t="str">
        <f>PriceMovements_Core!P61</f>
        <v>Bullish</v>
      </c>
      <c r="H62" s="23" t="str">
        <f>PriceMovements_Core!Q61</f>
        <v>Bearish</v>
      </c>
      <c r="I62" s="24" t="str">
        <f>PriceMovements_Core!Y61</f>
        <v>1.11% above</v>
      </c>
      <c r="J62" s="24" t="str">
        <f>PriceMovements_Core!Z61</f>
        <v>0.52% below</v>
      </c>
      <c r="K62" s="25" t="str">
        <f>PriceMovements_Core!AA61</f>
        <v>Very Bearish : NEAR BREAKOUT</v>
      </c>
      <c r="L62" s="25" t="str">
        <f>PriceMovements_Core!AB61</f>
        <v>Very Bearish : NEAR BREAKOUT</v>
      </c>
      <c r="M62" s="26" t="str">
        <f>PriceMovements_Core!U61</f>
        <v>Neutral</v>
      </c>
      <c r="N62" s="27" t="str">
        <f>PriceMovements_Core!X61</f>
        <v>Neutral</v>
      </c>
      <c r="O62" s="28" t="str">
        <f>PriceMovements_Core!AC61</f>
        <v>Neutral</v>
      </c>
      <c r="P62" s="29" t="str">
        <f>IF(OR(O62="BUY",O62="STRONG BUY",O62="SELL",O62="STRONG SELL"),PriceMovements_Core!F61,"Neutral")</f>
        <v>Neutral</v>
      </c>
      <c r="Q62" s="29" t="str">
        <f>IF(O62="Neutral", "Neutral",Fundamentals_Core!B60)</f>
        <v>Neutral</v>
      </c>
      <c r="R62" s="29" t="str">
        <f>IF(O62="Neutral", "Neutral",((PriceMovements_Core!D61+PriceMovements_Core!E61+PriceMovements_Core!F61)/3))</f>
        <v>Neutral</v>
      </c>
      <c r="S62" s="29" t="str">
        <f>IF(O62="Neutral", "Neutral",R62-(0.382*(PriceMovements_Core!D61-PriceMovements_Core!E61)))</f>
        <v>Neutral</v>
      </c>
      <c r="T62" s="29" t="str">
        <f>IF(O62="Neutral", "Neutral",R62+(0.382*(PriceMovements_Core!D61-PriceMovements_Core!E61)))</f>
        <v>Neutral</v>
      </c>
      <c r="U62" s="29" t="str">
        <f>IF(OR(O62="BUY",O62="STRONG BUY"), CONCATENATE(ROUND(PriceMovements_Core!H61,2), " (", ROUND((PriceMovements_Core!H61-P62)/P62*100, 2) , "% to go)"), IF(OR(O62="SELL",O62="STRONG SELL"), CONCATENATE(ROUND(PriceMovements_Core!I61,2), " (", ROUND((P62-PriceMovements_Core!I61)/P62*100,2) , "% to go)"), "Neutral"))</f>
        <v>Neutral</v>
      </c>
    </row>
    <row r="63">
      <c r="A63" s="22" t="s">
        <v>83</v>
      </c>
      <c r="B63" s="23" t="str">
        <f>PriceMovements_Core!L62</f>
        <v>Very Bullish</v>
      </c>
      <c r="C63" s="23" t="str">
        <f>PriceMovements_Core!M62</f>
        <v>Very Bearish</v>
      </c>
      <c r="D63" s="23" t="str">
        <f>IF(Value(PriceMovements_Core!J62) &gt; 0, "Bullish", IF(Value(PriceMovements_Core!J62) &lt; 0, "Bearish","Neutral"))</f>
        <v>Bearish</v>
      </c>
      <c r="E63" s="23" t="str">
        <f>PriceMovements_Core!N62</f>
        <v>Bearish</v>
      </c>
      <c r="F63" s="23" t="str">
        <f>PriceMovements_Core!O62</f>
        <v>Bearish</v>
      </c>
      <c r="G63" s="23" t="str">
        <f>PriceMovements_Core!P62</f>
        <v>Bearish</v>
      </c>
      <c r="H63" s="23" t="str">
        <f>PriceMovements_Core!Q62</f>
        <v>Bearish</v>
      </c>
      <c r="I63" s="24" t="str">
        <f>PriceMovements_Core!Y62</f>
        <v>6.02% below</v>
      </c>
      <c r="J63" s="24" t="str">
        <f>PriceMovements_Core!Z62</f>
        <v>2.47% below</v>
      </c>
      <c r="K63" s="25" t="str">
        <f>PriceMovements_Core!AA62</f>
        <v>7.49% below EMA</v>
      </c>
      <c r="L63" s="25" t="str">
        <f>PriceMovements_Core!AB62</f>
        <v>9.88% below EMA</v>
      </c>
      <c r="M63" s="26" t="str">
        <f>PriceMovements_Core!U62</f>
        <v>Neutral</v>
      </c>
      <c r="N63" s="27" t="str">
        <f>PriceMovements_Core!X62</f>
        <v>Neutral</v>
      </c>
      <c r="O63" s="28" t="str">
        <f>PriceMovements_Core!AC62</f>
        <v>Neutral</v>
      </c>
      <c r="P63" s="29" t="str">
        <f>IF(OR(O63="BUY",O63="STRONG BUY",O63="SELL",O63="STRONG SELL"),PriceMovements_Core!F62,"Neutral")</f>
        <v>Neutral</v>
      </c>
      <c r="Q63" s="29" t="str">
        <f>IF(O63="Neutral", "Neutral",Fundamentals_Core!B61)</f>
        <v>Neutral</v>
      </c>
      <c r="R63" s="29" t="str">
        <f>IF(O63="Neutral", "Neutral",((PriceMovements_Core!D62+PriceMovements_Core!E62+PriceMovements_Core!F62)/3))</f>
        <v>Neutral</v>
      </c>
      <c r="S63" s="29" t="str">
        <f>IF(O63="Neutral", "Neutral",R63-(0.382*(PriceMovements_Core!D62-PriceMovements_Core!E62)))</f>
        <v>Neutral</v>
      </c>
      <c r="T63" s="29" t="str">
        <f>IF(O63="Neutral", "Neutral",R63+(0.382*(PriceMovements_Core!D62-PriceMovements_Core!E62)))</f>
        <v>Neutral</v>
      </c>
      <c r="U63" s="29" t="str">
        <f>IF(OR(O63="BUY",O63="STRONG BUY"), CONCATENATE(ROUND(PriceMovements_Core!H62,2), " (", ROUND((PriceMovements_Core!H62-P63)/P63*100, 2) , "% to go)"), IF(OR(O63="SELL",O63="STRONG SELL"), CONCATENATE(ROUND(PriceMovements_Core!I62,2), " (", ROUND((P63-PriceMovements_Core!I62)/P63*100,2) , "% to go)"), "Neutral"))</f>
        <v>Neutral</v>
      </c>
    </row>
    <row r="64">
      <c r="A64" s="22" t="s">
        <v>84</v>
      </c>
      <c r="B64" s="23" t="str">
        <f>PriceMovements_Core!L63</f>
        <v>Bearish</v>
      </c>
      <c r="C64" s="23" t="str">
        <f>PriceMovements_Core!M63</f>
        <v>Very Bearish</v>
      </c>
      <c r="D64" s="23" t="str">
        <f>IF(Value(PriceMovements_Core!J63) &gt; 0, "Bullish", IF(Value(PriceMovements_Core!J63) &lt; 0, "Bearish","Neutral"))</f>
        <v>Bearish</v>
      </c>
      <c r="E64" s="23" t="str">
        <f>PriceMovements_Core!N63</f>
        <v>Bearish</v>
      </c>
      <c r="F64" s="23" t="str">
        <f>PriceMovements_Core!O63</f>
        <v>Bullish</v>
      </c>
      <c r="G64" s="23" t="str">
        <f>PriceMovements_Core!P63</f>
        <v>Bullish</v>
      </c>
      <c r="H64" s="23" t="str">
        <f>PriceMovements_Core!Q63</f>
        <v>Bullish</v>
      </c>
      <c r="I64" s="24" t="str">
        <f>PriceMovements_Core!Y63</f>
        <v>2.64% above</v>
      </c>
      <c r="J64" s="24" t="str">
        <f>PriceMovements_Core!Z63</f>
        <v>4.23% above</v>
      </c>
      <c r="K64" s="25" t="str">
        <f>PriceMovements_Core!AA63</f>
        <v>2.76% below EMA</v>
      </c>
      <c r="L64" s="25" t="str">
        <f>PriceMovements_Core!AB63</f>
        <v>Very Bearish : BREAKOUT</v>
      </c>
      <c r="M64" s="26" t="str">
        <f>PriceMovements_Core!U63</f>
        <v>Neutral</v>
      </c>
      <c r="N64" s="27" t="str">
        <f>PriceMovements_Core!X63</f>
        <v>Neutral</v>
      </c>
      <c r="O64" s="28" t="str">
        <f>PriceMovements_Core!AC63</f>
        <v>Neutral</v>
      </c>
      <c r="P64" s="29" t="str">
        <f>IF(OR(O64="BUY",O64="STRONG BUY",O64="SELL",O64="STRONG SELL"),PriceMovements_Core!F63,"Neutral")</f>
        <v>Neutral</v>
      </c>
      <c r="Q64" s="29" t="str">
        <f>IF(O64="Neutral", "Neutral",Fundamentals_Core!B62)</f>
        <v>Neutral</v>
      </c>
      <c r="R64" s="29" t="str">
        <f>IF(O64="Neutral", "Neutral",((PriceMovements_Core!D63+PriceMovements_Core!E63+PriceMovements_Core!F63)/3))</f>
        <v>Neutral</v>
      </c>
      <c r="S64" s="29" t="str">
        <f>IF(O64="Neutral", "Neutral",R64-(0.382*(PriceMovements_Core!D63-PriceMovements_Core!E63)))</f>
        <v>Neutral</v>
      </c>
      <c r="T64" s="29" t="str">
        <f>IF(O64="Neutral", "Neutral",R64+(0.382*(PriceMovements_Core!D63-PriceMovements_Core!E63)))</f>
        <v>Neutral</v>
      </c>
      <c r="U64" s="29" t="str">
        <f>IF(OR(O64="BUY",O64="STRONG BUY"), CONCATENATE(ROUND(PriceMovements_Core!H63,2), " (", ROUND((PriceMovements_Core!H63-P64)/P64*100, 2) , "% to go)"), IF(OR(O64="SELL",O64="STRONG SELL"), CONCATENATE(ROUND(PriceMovements_Core!I63,2), " (", ROUND((P64-PriceMovements_Core!I63)/P64*100,2) , "% to go)"), "Neutral"))</f>
        <v>Neutral</v>
      </c>
    </row>
    <row r="65">
      <c r="A65" s="22" t="s">
        <v>85</v>
      </c>
      <c r="B65" s="23" t="str">
        <f>PriceMovements_Core!L64</f>
        <v>Bullish</v>
      </c>
      <c r="C65" s="23" t="str">
        <f>PriceMovements_Core!M64</f>
        <v>Bullish</v>
      </c>
      <c r="D65" s="23" t="str">
        <f>IF(Value(PriceMovements_Core!J64) &gt; 0, "Bullish", IF(Value(PriceMovements_Core!J64) &lt; 0, "Bearish","Neutral"))</f>
        <v>Bullish</v>
      </c>
      <c r="E65" s="23" t="str">
        <f>PriceMovements_Core!N64</f>
        <v>Bearish</v>
      </c>
      <c r="F65" s="23" t="str">
        <f>PriceMovements_Core!O64</f>
        <v>Bearish</v>
      </c>
      <c r="G65" s="23" t="str">
        <f>PriceMovements_Core!P64</f>
        <v>Bullish</v>
      </c>
      <c r="H65" s="23" t="str">
        <f>PriceMovements_Core!Q64</f>
        <v>Bullish</v>
      </c>
      <c r="I65" s="24" t="str">
        <f>PriceMovements_Core!Y64</f>
        <v>1.83% above</v>
      </c>
      <c r="J65" s="24" t="str">
        <f>PriceMovements_Core!Z64</f>
        <v>6.52% above</v>
      </c>
      <c r="K65" s="25" t="str">
        <f>PriceMovements_Core!AA64</f>
        <v>Bullish : BREAKOUT</v>
      </c>
      <c r="L65" s="25" t="str">
        <f>PriceMovements_Core!AB64</f>
        <v>2.25% above EMA</v>
      </c>
      <c r="M65" s="26" t="str">
        <f>PriceMovements_Core!U64</f>
        <v>Trading in Range</v>
      </c>
      <c r="N65" s="27" t="str">
        <f>PriceMovements_Core!X64</f>
        <v>Neutral</v>
      </c>
      <c r="O65" s="28" t="str">
        <f>PriceMovements_Core!AC64</f>
        <v>Neutral</v>
      </c>
      <c r="P65" s="29" t="str">
        <f>IF(OR(O65="BUY",O65="STRONG BUY",O65="SELL",O65="STRONG SELL"),PriceMovements_Core!F64,"Neutral")</f>
        <v>Neutral</v>
      </c>
      <c r="Q65" s="29" t="str">
        <f>IF(O65="Neutral", "Neutral",Fundamentals_Core!B63)</f>
        <v>Neutral</v>
      </c>
      <c r="R65" s="29" t="str">
        <f>IF(O65="Neutral", "Neutral",((PriceMovements_Core!D64+PriceMovements_Core!E64+PriceMovements_Core!F64)/3))</f>
        <v>Neutral</v>
      </c>
      <c r="S65" s="29" t="str">
        <f>IF(O65="Neutral", "Neutral",R65-(0.382*(PriceMovements_Core!D64-PriceMovements_Core!E64)))</f>
        <v>Neutral</v>
      </c>
      <c r="T65" s="29" t="str">
        <f>IF(O65="Neutral", "Neutral",R65+(0.382*(PriceMovements_Core!D64-PriceMovements_Core!E64)))</f>
        <v>Neutral</v>
      </c>
      <c r="U65" s="29" t="str">
        <f>IF(OR(O65="BUY",O65="STRONG BUY"), CONCATENATE(ROUND(PriceMovements_Core!H64,2), " (", ROUND((PriceMovements_Core!H64-P65)/P65*100, 2) , "% to go)"), IF(OR(O65="SELL",O65="STRONG SELL"), CONCATENATE(ROUND(PriceMovements_Core!I64,2), " (", ROUND((P65-PriceMovements_Core!I64)/P65*100,2) , "% to go)"), "Neutral"))</f>
        <v>Neutral</v>
      </c>
    </row>
    <row r="66">
      <c r="A66" s="22" t="s">
        <v>86</v>
      </c>
      <c r="B66" s="23" t="str">
        <f>PriceMovements_Core!L65</f>
        <v>Very Bearish</v>
      </c>
      <c r="C66" s="23" t="str">
        <f>PriceMovements_Core!M65</f>
        <v>Very Bearish</v>
      </c>
      <c r="D66" s="23" t="str">
        <f>IF(Value(PriceMovements_Core!J65) &gt; 0, "Bullish", IF(Value(PriceMovements_Core!J65) &lt; 0, "Bearish","Neutral"))</f>
        <v>Bearish</v>
      </c>
      <c r="E66" s="23" t="str">
        <f>PriceMovements_Core!N65</f>
        <v>Bullish</v>
      </c>
      <c r="F66" s="23" t="str">
        <f>PriceMovements_Core!O65</f>
        <v>Bullish</v>
      </c>
      <c r="G66" s="23" t="str">
        <f>PriceMovements_Core!P65</f>
        <v>Bullish</v>
      </c>
      <c r="H66" s="23" t="str">
        <f>PriceMovements_Core!Q65</f>
        <v>Bullish</v>
      </c>
      <c r="I66" s="24" t="str">
        <f>PriceMovements_Core!Y65</f>
        <v>7.33% above</v>
      </c>
      <c r="J66" s="24" t="str">
        <f>PriceMovements_Core!Z65</f>
        <v>5.67% above</v>
      </c>
      <c r="K66" s="25" t="str">
        <f>PriceMovements_Core!AA65</f>
        <v>4.37% above EMA</v>
      </c>
      <c r="L66" s="25" t="str">
        <f>PriceMovements_Core!AB65</f>
        <v>7.57% above EMA</v>
      </c>
      <c r="M66" s="26" t="str">
        <f>PriceMovements_Core!U65</f>
        <v>Neutral</v>
      </c>
      <c r="N66" s="27" t="str">
        <f>PriceMovements_Core!X65</f>
        <v>Neutral</v>
      </c>
      <c r="O66" s="28" t="str">
        <f>PriceMovements_Core!AC65</f>
        <v>Neutral</v>
      </c>
      <c r="P66" s="29" t="str">
        <f>IF(OR(O66="BUY",O66="STRONG BUY",O66="SELL",O66="STRONG SELL"),PriceMovements_Core!F65,"Neutral")</f>
        <v>Neutral</v>
      </c>
      <c r="Q66" s="29" t="str">
        <f>IF(O66="Neutral", "Neutral",Fundamentals_Core!B64)</f>
        <v>Neutral</v>
      </c>
      <c r="R66" s="29" t="str">
        <f>IF(O66="Neutral", "Neutral",((PriceMovements_Core!D65+PriceMovements_Core!E65+PriceMovements_Core!F65)/3))</f>
        <v>Neutral</v>
      </c>
      <c r="S66" s="29" t="str">
        <f>IF(O66="Neutral", "Neutral",R66-(0.382*(PriceMovements_Core!D65-PriceMovements_Core!E65)))</f>
        <v>Neutral</v>
      </c>
      <c r="T66" s="29" t="str">
        <f>IF(O66="Neutral", "Neutral",R66+(0.382*(PriceMovements_Core!D65-PriceMovements_Core!E65)))</f>
        <v>Neutral</v>
      </c>
      <c r="U66" s="29" t="str">
        <f>IF(OR(O66="BUY",O66="STRONG BUY"), CONCATENATE(ROUND(PriceMovements_Core!H65,2), " (", ROUND((PriceMovements_Core!H65-P66)/P66*100, 2) , "% to go)"), IF(OR(O66="SELL",O66="STRONG SELL"), CONCATENATE(ROUND(PriceMovements_Core!I65,2), " (", ROUND((P66-PriceMovements_Core!I65)/P66*100,2) , "% to go)"), "Neutral"))</f>
        <v>Neutral</v>
      </c>
    </row>
    <row r="67">
      <c r="A67" s="22" t="s">
        <v>87</v>
      </c>
      <c r="B67" s="23" t="str">
        <f>PriceMovements_Core!L66</f>
        <v>Very Bullish</v>
      </c>
      <c r="C67" s="23" t="str">
        <f>PriceMovements_Core!M66</f>
        <v>Very Bearish</v>
      </c>
      <c r="D67" s="23" t="str">
        <f>IF(Value(PriceMovements_Core!J66) &gt; 0, "Bullish", IF(Value(PriceMovements_Core!J66) &lt; 0, "Bearish","Neutral"))</f>
        <v>Bearish</v>
      </c>
      <c r="E67" s="23" t="str">
        <f>PriceMovements_Core!N66</f>
        <v>Bearish</v>
      </c>
      <c r="F67" s="23" t="str">
        <f>PriceMovements_Core!O66</f>
        <v>Bearish</v>
      </c>
      <c r="G67" s="23" t="str">
        <f>PriceMovements_Core!P66</f>
        <v>Bearish</v>
      </c>
      <c r="H67" s="23" t="str">
        <f>PriceMovements_Core!Q66</f>
        <v>Bearish</v>
      </c>
      <c r="I67" s="24" t="str">
        <f>PriceMovements_Core!Y66</f>
        <v>0.9% below</v>
      </c>
      <c r="J67" s="24" t="str">
        <f>PriceMovements_Core!Z66</f>
        <v>1.55% below</v>
      </c>
      <c r="K67" s="25" t="str">
        <f>PriceMovements_Core!AA66</f>
        <v>Very Bearish : BREAKOUT</v>
      </c>
      <c r="L67" s="25" t="str">
        <f>PriceMovements_Core!AB66</f>
        <v>0.85% below EMA</v>
      </c>
      <c r="M67" s="26" t="str">
        <f>PriceMovements_Core!U66</f>
        <v>Trading in Range</v>
      </c>
      <c r="N67" s="27" t="str">
        <f>PriceMovements_Core!X66</f>
        <v>Bullish : Inverted Hammer</v>
      </c>
      <c r="O67" s="28" t="str">
        <f>PriceMovements_Core!AC66</f>
        <v>Neutral</v>
      </c>
      <c r="P67" s="29" t="str">
        <f>IF(OR(O67="BUY",O67="STRONG BUY",O67="SELL",O67="STRONG SELL"),PriceMovements_Core!F66,"Neutral")</f>
        <v>Neutral</v>
      </c>
      <c r="Q67" s="29" t="str">
        <f>IF(O67="Neutral", "Neutral",Fundamentals_Core!B65)</f>
        <v>Neutral</v>
      </c>
      <c r="R67" s="29" t="str">
        <f>IF(O67="Neutral", "Neutral",((PriceMovements_Core!D66+PriceMovements_Core!E66+PriceMovements_Core!F66)/3))</f>
        <v>Neutral</v>
      </c>
      <c r="S67" s="29" t="str">
        <f>IF(O67="Neutral", "Neutral",R67-(0.382*(PriceMovements_Core!D66-PriceMovements_Core!E66)))</f>
        <v>Neutral</v>
      </c>
      <c r="T67" s="29" t="str">
        <f>IF(O67="Neutral", "Neutral",R67+(0.382*(PriceMovements_Core!D66-PriceMovements_Core!E66)))</f>
        <v>Neutral</v>
      </c>
      <c r="U67" s="29" t="str">
        <f>IF(OR(O67="BUY",O67="STRONG BUY"), CONCATENATE(ROUND(PriceMovements_Core!H66,2), " (", ROUND((PriceMovements_Core!H66-P67)/P67*100, 2) , "% to go)"), IF(OR(O67="SELL",O67="STRONG SELL"), CONCATENATE(ROUND(PriceMovements_Core!I66,2), " (", ROUND((P67-PriceMovements_Core!I66)/P67*100,2) , "% to go)"), "Neutral"))</f>
        <v>Neutral</v>
      </c>
    </row>
    <row r="68">
      <c r="A68" s="22" t="s">
        <v>88</v>
      </c>
      <c r="B68" s="23" t="str">
        <f>PriceMovements_Core!L67</f>
        <v>Very Bearish</v>
      </c>
      <c r="C68" s="23" t="str">
        <f>PriceMovements_Core!M67</f>
        <v>Very Bullish</v>
      </c>
      <c r="D68" s="23" t="str">
        <f>IF(Value(PriceMovements_Core!J67) &gt; 0, "Bullish", IF(Value(PriceMovements_Core!J67) &lt; 0, "Bearish","Neutral"))</f>
        <v>Bullish</v>
      </c>
      <c r="E68" s="23" t="str">
        <f>PriceMovements_Core!N67</f>
        <v>Bullish</v>
      </c>
      <c r="F68" s="23" t="str">
        <f>PriceMovements_Core!O67</f>
        <v>Bullish</v>
      </c>
      <c r="G68" s="23" t="str">
        <f>PriceMovements_Core!P67</f>
        <v>Bullish</v>
      </c>
      <c r="H68" s="23" t="str">
        <f>PriceMovements_Core!Q67</f>
        <v>Bullish</v>
      </c>
      <c r="I68" s="24" t="str">
        <f>PriceMovements_Core!Y67</f>
        <v>6.30% above</v>
      </c>
      <c r="J68" s="24" t="str">
        <f>PriceMovements_Core!Z67</f>
        <v>4.76% above</v>
      </c>
      <c r="K68" s="25" t="str">
        <f>PriceMovements_Core!AA67</f>
        <v>3.36% above EMA</v>
      </c>
      <c r="L68" s="25" t="str">
        <f>PriceMovements_Core!AB67</f>
        <v>6.41% above EMA</v>
      </c>
      <c r="M68" s="26" t="str">
        <f>PriceMovements_Core!U67</f>
        <v>Neutral</v>
      </c>
      <c r="N68" s="27" t="str">
        <f>PriceMovements_Core!X67</f>
        <v>Neutral</v>
      </c>
      <c r="O68" s="28" t="str">
        <f>PriceMovements_Core!AC67</f>
        <v>Neutral</v>
      </c>
      <c r="P68" s="29" t="str">
        <f>IF(OR(O68="BUY",O68="STRONG BUY",O68="SELL",O68="STRONG SELL"),PriceMovements_Core!F67,"Neutral")</f>
        <v>Neutral</v>
      </c>
      <c r="Q68" s="29" t="str">
        <f>IF(O68="Neutral", "Neutral",Fundamentals_Core!B66)</f>
        <v>Neutral</v>
      </c>
      <c r="R68" s="29" t="str">
        <f>IF(O68="Neutral", "Neutral",((PriceMovements_Core!D67+PriceMovements_Core!E67+PriceMovements_Core!F67)/3))</f>
        <v>Neutral</v>
      </c>
      <c r="S68" s="29" t="str">
        <f>IF(O68="Neutral", "Neutral",R68-(0.382*(PriceMovements_Core!D67-PriceMovements_Core!E67)))</f>
        <v>Neutral</v>
      </c>
      <c r="T68" s="29" t="str">
        <f>IF(O68="Neutral", "Neutral",R68+(0.382*(PriceMovements_Core!D67-PriceMovements_Core!E67)))</f>
        <v>Neutral</v>
      </c>
      <c r="U68" s="29" t="str">
        <f>IF(OR(O68="BUY",O68="STRONG BUY"), CONCATENATE(ROUND(PriceMovements_Core!H67,2), " (", ROUND((PriceMovements_Core!H67-P68)/P68*100, 2) , "% to go)"), IF(OR(O68="SELL",O68="STRONG SELL"), CONCATENATE(ROUND(PriceMovements_Core!I67,2), " (", ROUND((P68-PriceMovements_Core!I67)/P68*100,2) , "% to go)"), "Neutral"))</f>
        <v>Neutral</v>
      </c>
    </row>
    <row r="69">
      <c r="A69" s="22" t="s">
        <v>89</v>
      </c>
      <c r="B69" s="23" t="str">
        <f>PriceMovements_Core!L68</f>
        <v>Very Bearish</v>
      </c>
      <c r="C69" s="23" t="str">
        <f>PriceMovements_Core!M68</f>
        <v>Bearish</v>
      </c>
      <c r="D69" s="23" t="str">
        <f>IF(Value(PriceMovements_Core!J68) &gt; 0, "Bullish", IF(Value(PriceMovements_Core!J68) &lt; 0, "Bearish","Neutral"))</f>
        <v>Bearish</v>
      </c>
      <c r="E69" s="23" t="str">
        <f>PriceMovements_Core!N68</f>
        <v>Bullish</v>
      </c>
      <c r="F69" s="23" t="str">
        <f>PriceMovements_Core!O68</f>
        <v>Bullish</v>
      </c>
      <c r="G69" s="23" t="str">
        <f>PriceMovements_Core!P68</f>
        <v>Bullish</v>
      </c>
      <c r="H69" s="23" t="str">
        <f>PriceMovements_Core!Q68</f>
        <v>Bullish</v>
      </c>
      <c r="I69" s="24" t="str">
        <f>PriceMovements_Core!Y68</f>
        <v>5.84% above</v>
      </c>
      <c r="J69" s="24" t="str">
        <f>PriceMovements_Core!Z68</f>
        <v>6.75% above</v>
      </c>
      <c r="K69" s="25" t="str">
        <f>PriceMovements_Core!AA68</f>
        <v>4.41% above EMA</v>
      </c>
      <c r="L69" s="25" t="str">
        <f>PriceMovements_Core!AB68</f>
        <v>6.88% above EMA</v>
      </c>
      <c r="M69" s="26" t="str">
        <f>PriceMovements_Core!U68</f>
        <v>Neutral</v>
      </c>
      <c r="N69" s="27" t="str">
        <f>PriceMovements_Core!X68</f>
        <v>Neutral</v>
      </c>
      <c r="O69" s="28" t="str">
        <f>PriceMovements_Core!AC68</f>
        <v>Neutral</v>
      </c>
      <c r="P69" s="29" t="str">
        <f>IF(OR(O69="BUY",O69="STRONG BUY",O69="SELL",O69="STRONG SELL"),PriceMovements_Core!F68,"Neutral")</f>
        <v>Neutral</v>
      </c>
      <c r="Q69" s="29" t="str">
        <f>IF(O69="Neutral", "Neutral",Fundamentals_Core!B67)</f>
        <v>Neutral</v>
      </c>
      <c r="R69" s="29" t="str">
        <f>IF(O69="Neutral", "Neutral",((PriceMovements_Core!D68+PriceMovements_Core!E68+PriceMovements_Core!F68)/3))</f>
        <v>Neutral</v>
      </c>
      <c r="S69" s="29" t="str">
        <f>IF(O69="Neutral", "Neutral",R69-(0.382*(PriceMovements_Core!D68-PriceMovements_Core!E68)))</f>
        <v>Neutral</v>
      </c>
      <c r="T69" s="29" t="str">
        <f>IF(O69="Neutral", "Neutral",R69+(0.382*(PriceMovements_Core!D68-PriceMovements_Core!E68)))</f>
        <v>Neutral</v>
      </c>
      <c r="U69" s="29" t="str">
        <f>IF(OR(O69="BUY",O69="STRONG BUY"), CONCATENATE(ROUND(PriceMovements_Core!H68,2), " (", ROUND((PriceMovements_Core!H68-P69)/P69*100, 2) , "% to go)"), IF(OR(O69="SELL",O69="STRONG SELL"), CONCATENATE(ROUND(PriceMovements_Core!I68,2), " (", ROUND((P69-PriceMovements_Core!I68)/P69*100,2) , "% to go)"), "Neutral"))</f>
        <v>Neutral</v>
      </c>
    </row>
    <row r="70">
      <c r="A70" s="22" t="s">
        <v>90</v>
      </c>
      <c r="B70" s="23" t="str">
        <f>PriceMovements_Core!L69</f>
        <v>Very Bearish</v>
      </c>
      <c r="C70" s="23" t="str">
        <f>PriceMovements_Core!M69</f>
        <v>Bullish</v>
      </c>
      <c r="D70" s="23" t="str">
        <f>IF(Value(PriceMovements_Core!J69) &gt; 0, "Bullish", IF(Value(PriceMovements_Core!J69) &lt; 0, "Bearish","Neutral"))</f>
        <v>Bearish</v>
      </c>
      <c r="E70" s="23" t="str">
        <f>PriceMovements_Core!N69</f>
        <v>Bullish</v>
      </c>
      <c r="F70" s="23" t="str">
        <f>PriceMovements_Core!O69</f>
        <v>Bearish</v>
      </c>
      <c r="G70" s="23" t="str">
        <f>PriceMovements_Core!P69</f>
        <v>Bullish</v>
      </c>
      <c r="H70" s="23" t="str">
        <f>PriceMovements_Core!Q69</f>
        <v>Bullish</v>
      </c>
      <c r="I70" s="24" t="str">
        <f>PriceMovements_Core!Y69</f>
        <v>0.06% below</v>
      </c>
      <c r="J70" s="24" t="str">
        <f>PriceMovements_Core!Z69</f>
        <v>1.45% above</v>
      </c>
      <c r="K70" s="25" t="str">
        <f>PriceMovements_Core!AA69</f>
        <v>0.24% below EMA</v>
      </c>
      <c r="L70" s="25" t="str">
        <f>PriceMovements_Core!AB69</f>
        <v>0.01% above EMA</v>
      </c>
      <c r="M70" s="26" t="str">
        <f>PriceMovements_Core!U69</f>
        <v>Trading in Range</v>
      </c>
      <c r="N70" s="27" t="str">
        <f>PriceMovements_Core!X69</f>
        <v>Bearish : Shooting Star</v>
      </c>
      <c r="O70" s="28" t="str">
        <f>PriceMovements_Core!AC69</f>
        <v>Neutral</v>
      </c>
      <c r="P70" s="29" t="str">
        <f>IF(OR(O70="BUY",O70="STRONG BUY",O70="SELL",O70="STRONG SELL"),PriceMovements_Core!F69,"Neutral")</f>
        <v>Neutral</v>
      </c>
      <c r="Q70" s="29" t="str">
        <f>IF(O70="Neutral", "Neutral",Fundamentals_Core!B68)</f>
        <v>Neutral</v>
      </c>
      <c r="R70" s="29" t="str">
        <f>IF(O70="Neutral", "Neutral",((PriceMovements_Core!D69+PriceMovements_Core!E69+PriceMovements_Core!F69)/3))</f>
        <v>Neutral</v>
      </c>
      <c r="S70" s="29" t="str">
        <f>IF(O70="Neutral", "Neutral",R70-(0.382*(PriceMovements_Core!D69-PriceMovements_Core!E69)))</f>
        <v>Neutral</v>
      </c>
      <c r="T70" s="29" t="str">
        <f>IF(O70="Neutral", "Neutral",R70+(0.382*(PriceMovements_Core!D69-PriceMovements_Core!E69)))</f>
        <v>Neutral</v>
      </c>
      <c r="U70" s="29" t="str">
        <f>IF(OR(O70="BUY",O70="STRONG BUY"), CONCATENATE(ROUND(PriceMovements_Core!H69,2), " (", ROUND((PriceMovements_Core!H69-P70)/P70*100, 2) , "% to go)"), IF(OR(O70="SELL",O70="STRONG SELL"), CONCATENATE(ROUND(PriceMovements_Core!I69,2), " (", ROUND((P70-PriceMovements_Core!I69)/P70*100,2) , "% to go)"), "Neutral"))</f>
        <v>Neutral</v>
      </c>
    </row>
    <row r="71">
      <c r="A71" s="22" t="s">
        <v>91</v>
      </c>
      <c r="B71" s="23" t="str">
        <f>PriceMovements_Core!L70</f>
        <v>Very Bullish</v>
      </c>
      <c r="C71" s="23" t="str">
        <f>PriceMovements_Core!M70</f>
        <v>Very Bullish</v>
      </c>
      <c r="D71" s="23" t="str">
        <f>IF(Value(PriceMovements_Core!J70) &gt; 0, "Bullish", IF(Value(PriceMovements_Core!J70) &lt; 0, "Bearish","Neutral"))</f>
        <v>Bullish</v>
      </c>
      <c r="E71" s="23" t="str">
        <f>PriceMovements_Core!N70</f>
        <v>Bullish</v>
      </c>
      <c r="F71" s="23" t="str">
        <f>PriceMovements_Core!O70</f>
        <v>Bullish</v>
      </c>
      <c r="G71" s="23" t="str">
        <f>PriceMovements_Core!P70</f>
        <v>Bullish</v>
      </c>
      <c r="H71" s="23" t="str">
        <f>PriceMovements_Core!Q70</f>
        <v>Bullish</v>
      </c>
      <c r="I71" s="24" t="str">
        <f>PriceMovements_Core!Y70</f>
        <v>4.12% above</v>
      </c>
      <c r="J71" s="24" t="str">
        <f>PriceMovements_Core!Z70</f>
        <v>7.25% above</v>
      </c>
      <c r="K71" s="25" t="str">
        <f>PriceMovements_Core!AA70</f>
        <v>5.49% above EMA</v>
      </c>
      <c r="L71" s="25" t="str">
        <f>PriceMovements_Core!AB70</f>
        <v>7.99% above EMA</v>
      </c>
      <c r="M71" s="26" t="str">
        <f>PriceMovements_Core!U70</f>
        <v>Very Bullish : NEAR BREAKOUT</v>
      </c>
      <c r="N71" s="27" t="str">
        <f>PriceMovements_Core!X70</f>
        <v>Neutral</v>
      </c>
      <c r="O71" s="28" t="str">
        <f>PriceMovements_Core!AC70</f>
        <v>Neutral</v>
      </c>
      <c r="P71" s="29" t="str">
        <f>IF(OR(O71="BUY",O71="STRONG BUY",O71="SELL",O71="STRONG SELL"),PriceMovements_Core!F70,"Neutral")</f>
        <v>Neutral</v>
      </c>
      <c r="Q71" s="29" t="str">
        <f>IF(O71="Neutral", "Neutral",Fundamentals_Core!B69)</f>
        <v>Neutral</v>
      </c>
      <c r="R71" s="29" t="str">
        <f>IF(O71="Neutral", "Neutral",((PriceMovements_Core!D70+PriceMovements_Core!E70+PriceMovements_Core!F70)/3))</f>
        <v>Neutral</v>
      </c>
      <c r="S71" s="29" t="str">
        <f>IF(O71="Neutral", "Neutral",R71-(0.382*(PriceMovements_Core!D70-PriceMovements_Core!E70)))</f>
        <v>Neutral</v>
      </c>
      <c r="T71" s="29" t="str">
        <f>IF(O71="Neutral", "Neutral",R71+(0.382*(PriceMovements_Core!D70-PriceMovements_Core!E70)))</f>
        <v>Neutral</v>
      </c>
      <c r="U71" s="29" t="str">
        <f>IF(OR(O71="BUY",O71="STRONG BUY"), CONCATENATE(ROUND(PriceMovements_Core!H70,2), " (", ROUND((PriceMovements_Core!H70-P71)/P71*100, 2) , "% to go)"), IF(OR(O71="SELL",O71="STRONG SELL"), CONCATENATE(ROUND(PriceMovements_Core!I70,2), " (", ROUND((P71-PriceMovements_Core!I70)/P71*100,2) , "% to go)"), "Neutral"))</f>
        <v>Neutral</v>
      </c>
    </row>
    <row r="72">
      <c r="A72" s="22" t="s">
        <v>92</v>
      </c>
      <c r="B72" s="23" t="str">
        <f>PriceMovements_Core!L71</f>
        <v>Bullish</v>
      </c>
      <c r="C72" s="23" t="str">
        <f>PriceMovements_Core!M71</f>
        <v>Very Bearish</v>
      </c>
      <c r="D72" s="23" t="str">
        <f>IF(Value(PriceMovements_Core!J71) &gt; 0, "Bullish", IF(Value(PriceMovements_Core!J71) &lt; 0, "Bearish","Neutral"))</f>
        <v>Bearish</v>
      </c>
      <c r="E72" s="23" t="str">
        <f>PriceMovements_Core!N71</f>
        <v>Bearish</v>
      </c>
      <c r="F72" s="23" t="str">
        <f>PriceMovements_Core!O71</f>
        <v>Bullish</v>
      </c>
      <c r="G72" s="23" t="str">
        <f>PriceMovements_Core!P71</f>
        <v>Bullish</v>
      </c>
      <c r="H72" s="23" t="str">
        <f>PriceMovements_Core!Q71</f>
        <v>Bullish</v>
      </c>
      <c r="I72" s="24" t="str">
        <f>PriceMovements_Core!Y71</f>
        <v>3.78% above</v>
      </c>
      <c r="J72" s="24" t="str">
        <f>PriceMovements_Core!Z71</f>
        <v>3.50% above</v>
      </c>
      <c r="K72" s="25" t="str">
        <f>PriceMovements_Core!AA71</f>
        <v>1.03% below EMA</v>
      </c>
      <c r="L72" s="25" t="str">
        <f>PriceMovements_Core!AB71</f>
        <v>Very Bearish : NEAR BREAKOUT</v>
      </c>
      <c r="M72" s="26" t="str">
        <f>PriceMovements_Core!U71</f>
        <v>Neutral</v>
      </c>
      <c r="N72" s="27" t="str">
        <f>PriceMovements_Core!X71</f>
        <v>Bullish : Hammer</v>
      </c>
      <c r="O72" s="28" t="str">
        <f>PriceMovements_Core!AC71</f>
        <v>Neutral</v>
      </c>
      <c r="P72" s="29" t="str">
        <f>IF(OR(O72="BUY",O72="STRONG BUY",O72="SELL",O72="STRONG SELL"),PriceMovements_Core!F71,"Neutral")</f>
        <v>Neutral</v>
      </c>
      <c r="Q72" s="29" t="str">
        <f>IF(O72="Neutral", "Neutral",Fundamentals_Core!B70)</f>
        <v>Neutral</v>
      </c>
      <c r="R72" s="29" t="str">
        <f>IF(O72="Neutral", "Neutral",((PriceMovements_Core!D71+PriceMovements_Core!E71+PriceMovements_Core!F71)/3))</f>
        <v>Neutral</v>
      </c>
      <c r="S72" s="29" t="str">
        <f>IF(O72="Neutral", "Neutral",R72-(0.382*(PriceMovements_Core!D71-PriceMovements_Core!E71)))</f>
        <v>Neutral</v>
      </c>
      <c r="T72" s="29" t="str">
        <f>IF(O72="Neutral", "Neutral",R72+(0.382*(PriceMovements_Core!D71-PriceMovements_Core!E71)))</f>
        <v>Neutral</v>
      </c>
      <c r="U72" s="29" t="str">
        <f>IF(OR(O72="BUY",O72="STRONG BUY"), CONCATENATE(ROUND(PriceMovements_Core!H71,2), " (", ROUND((PriceMovements_Core!H71-P72)/P72*100, 2) , "% to go)"), IF(OR(O72="SELL",O72="STRONG SELL"), CONCATENATE(ROUND(PriceMovements_Core!I71,2), " (", ROUND((P72-PriceMovements_Core!I71)/P72*100,2) , "% to go)"), "Neutral"))</f>
        <v>Neutral</v>
      </c>
    </row>
    <row r="73">
      <c r="A73" s="22" t="s">
        <v>93</v>
      </c>
      <c r="B73" s="23" t="str">
        <f>PriceMovements_Core!L72</f>
        <v>Very Bullish</v>
      </c>
      <c r="C73" s="23" t="str">
        <f>PriceMovements_Core!M72</f>
        <v>Bearish</v>
      </c>
      <c r="D73" s="23" t="str">
        <f>IF(Value(PriceMovements_Core!J72) &gt; 0, "Bullish", IF(Value(PriceMovements_Core!J72) &lt; 0, "Bearish","Neutral"))</f>
        <v>Bullish</v>
      </c>
      <c r="E73" s="23" t="str">
        <f>PriceMovements_Core!N72</f>
        <v>Bearish</v>
      </c>
      <c r="F73" s="23" t="str">
        <f>PriceMovements_Core!O72</f>
        <v>Bearish</v>
      </c>
      <c r="G73" s="23" t="str">
        <f>PriceMovements_Core!P72</f>
        <v>Bullish</v>
      </c>
      <c r="H73" s="23" t="str">
        <f>PriceMovements_Core!Q72</f>
        <v>Bullish</v>
      </c>
      <c r="I73" s="24" t="str">
        <f>PriceMovements_Core!Y72</f>
        <v>Death Cross Continued</v>
      </c>
      <c r="J73" s="24" t="str">
        <f>PriceMovements_Core!Z72</f>
        <v>5.90% above</v>
      </c>
      <c r="K73" s="25" t="str">
        <f>PriceMovements_Core!AA72</f>
        <v>1.7% below EMA</v>
      </c>
      <c r="L73" s="25" t="str">
        <f>PriceMovements_Core!AB72</f>
        <v>1.48% below EMA</v>
      </c>
      <c r="M73" s="26" t="str">
        <f>PriceMovements_Core!U72</f>
        <v>Trading in Range</v>
      </c>
      <c r="N73" s="27" t="str">
        <f>PriceMovements_Core!X72</f>
        <v>Neutral</v>
      </c>
      <c r="O73" s="28" t="str">
        <f>PriceMovements_Core!AC72</f>
        <v>Neutral</v>
      </c>
      <c r="P73" s="29" t="str">
        <f>IF(OR(O73="BUY",O73="STRONG BUY",O73="SELL",O73="STRONG SELL"),PriceMovements_Core!F72,"Neutral")</f>
        <v>Neutral</v>
      </c>
      <c r="Q73" s="29" t="str">
        <f>IF(O73="Neutral", "Neutral",Fundamentals_Core!B71)</f>
        <v>Neutral</v>
      </c>
      <c r="R73" s="29" t="str">
        <f>IF(O73="Neutral", "Neutral",((PriceMovements_Core!D72+PriceMovements_Core!E72+PriceMovements_Core!F72)/3))</f>
        <v>Neutral</v>
      </c>
      <c r="S73" s="29" t="str">
        <f>IF(O73="Neutral", "Neutral",R73-(0.382*(PriceMovements_Core!D72-PriceMovements_Core!E72)))</f>
        <v>Neutral</v>
      </c>
      <c r="T73" s="29" t="str">
        <f>IF(O73="Neutral", "Neutral",R73+(0.382*(PriceMovements_Core!D72-PriceMovements_Core!E72)))</f>
        <v>Neutral</v>
      </c>
      <c r="U73" s="29" t="str">
        <f>IF(OR(O73="BUY",O73="STRONG BUY"), CONCATENATE(ROUND(PriceMovements_Core!H72,2), " (", ROUND((PriceMovements_Core!H72-P73)/P73*100, 2) , "% to go)"), IF(OR(O73="SELL",O73="STRONG SELL"), CONCATENATE(ROUND(PriceMovements_Core!I72,2), " (", ROUND((P73-PriceMovements_Core!I72)/P73*100,2) , "% to go)"), "Neutral"))</f>
        <v>Neutral</v>
      </c>
    </row>
    <row r="74">
      <c r="A74" s="22" t="s">
        <v>94</v>
      </c>
      <c r="B74" s="23" t="str">
        <f>PriceMovements_Core!L73</f>
        <v>Very Bearish</v>
      </c>
      <c r="C74" s="23" t="str">
        <f>PriceMovements_Core!M73</f>
        <v>Bearish</v>
      </c>
      <c r="D74" s="23" t="str">
        <f>IF(Value(PriceMovements_Core!J73) &gt; 0, "Bullish", IF(Value(PriceMovements_Core!J73) &lt; 0, "Bearish","Neutral"))</f>
        <v>Bullish</v>
      </c>
      <c r="E74" s="23" t="str">
        <f>PriceMovements_Core!N73</f>
        <v>Bearish</v>
      </c>
      <c r="F74" s="23" t="str">
        <f>PriceMovements_Core!O73</f>
        <v>Bearish</v>
      </c>
      <c r="G74" s="23" t="str">
        <f>PriceMovements_Core!P73</f>
        <v>Bullish</v>
      </c>
      <c r="H74" s="23" t="str">
        <f>PriceMovements_Core!Q73</f>
        <v>Bullish</v>
      </c>
      <c r="I74" s="24" t="str">
        <f>PriceMovements_Core!Y73</f>
        <v>2.05% above</v>
      </c>
      <c r="J74" s="24" t="str">
        <f>PriceMovements_Core!Z73</f>
        <v>5.81% above</v>
      </c>
      <c r="K74" s="25" t="str">
        <f>PriceMovements_Core!AA73</f>
        <v>0.57% below EMA</v>
      </c>
      <c r="L74" s="25" t="str">
        <f>PriceMovements_Core!AB73</f>
        <v>Bearish : NEAR BREAKOUT</v>
      </c>
      <c r="M74" s="26" t="str">
        <f>PriceMovements_Core!U73</f>
        <v>Trading in Range</v>
      </c>
      <c r="N74" s="27" t="str">
        <f>PriceMovements_Core!X73</f>
        <v>Neutral</v>
      </c>
      <c r="O74" s="28" t="str">
        <f>PriceMovements_Core!AC73</f>
        <v>SELL</v>
      </c>
      <c r="P74" s="29">
        <f>IF(OR(O74="BUY",O74="STRONG BUY",O74="SELL",O74="STRONG SELL"),PriceMovements_Core!F73,"Neutral")</f>
        <v>274.25</v>
      </c>
      <c r="Q74" s="29">
        <f>IF(O74="Neutral", "Neutral",Fundamentals_Core!B72)</f>
        <v>15.8</v>
      </c>
      <c r="R74" s="29">
        <f>IF(O74="Neutral", "Neutral",((PriceMovements_Core!D73+PriceMovements_Core!E73+PriceMovements_Core!F73)/3))</f>
        <v>273.6833293</v>
      </c>
      <c r="S74" s="29">
        <f>IF(O74="Neutral", "Neutral",R74-(0.382*(PriceMovements_Core!D73-PriceMovements_Core!E73)))</f>
        <v>272.0407339</v>
      </c>
      <c r="T74" s="29">
        <f>IF(O74="Neutral", "Neutral",R74+(0.382*(PriceMovements_Core!D73-PriceMovements_Core!E73)))</f>
        <v>275.3259247</v>
      </c>
      <c r="U74" s="29" t="str">
        <f>IF(OR(O74="BUY",O74="STRONG BUY"), CONCATENATE(ROUND(PriceMovements_Core!H73,2), " (", ROUND((PriceMovements_Core!H73-P74)/P74*100, 2) , "% to go)"), IF(OR(O74="SELL",O74="STRONG SELL"), CONCATENATE(ROUND(PriceMovements_Core!I73,2), " (", ROUND((P74-PriceMovements_Core!I73)/P74*100,2) , "% to go)"), "Neutral"))</f>
        <v>171.49 (37.47% to go)</v>
      </c>
    </row>
    <row r="75">
      <c r="A75" s="22" t="s">
        <v>95</v>
      </c>
      <c r="B75" s="23" t="str">
        <f>PriceMovements_Core!L74</f>
        <v>Bullish</v>
      </c>
      <c r="C75" s="23" t="str">
        <f>PriceMovements_Core!M74</f>
        <v>Very Bearish</v>
      </c>
      <c r="D75" s="23" t="str">
        <f>IF(Value(PriceMovements_Core!J74) &gt; 0, "Bullish", IF(Value(PriceMovements_Core!J74) &lt; 0, "Bearish","Neutral"))</f>
        <v>Bearish</v>
      </c>
      <c r="E75" s="23" t="str">
        <f>PriceMovements_Core!N74</f>
        <v>Bearish</v>
      </c>
      <c r="F75" s="23" t="str">
        <f>PriceMovements_Core!O74</f>
        <v>Bullish</v>
      </c>
      <c r="G75" s="23" t="str">
        <f>PriceMovements_Core!P74</f>
        <v>Bullish</v>
      </c>
      <c r="H75" s="23" t="str">
        <f>PriceMovements_Core!Q74</f>
        <v>Bullish</v>
      </c>
      <c r="I75" s="24" t="str">
        <f>PriceMovements_Core!Y74</f>
        <v>7.22% above</v>
      </c>
      <c r="J75" s="24" t="str">
        <f>PriceMovements_Core!Z74</f>
        <v>10.53% above</v>
      </c>
      <c r="K75" s="25" t="str">
        <f>PriceMovements_Core!AA74</f>
        <v>Very Bearish : NEAR BREAKOUT</v>
      </c>
      <c r="L75" s="25" t="str">
        <f>PriceMovements_Core!AB74</f>
        <v>4.81% above EMA</v>
      </c>
      <c r="M75" s="26" t="str">
        <f>PriceMovements_Core!U74</f>
        <v>Neutral</v>
      </c>
      <c r="N75" s="27" t="str">
        <f>PriceMovements_Core!X74</f>
        <v>Neutral</v>
      </c>
      <c r="O75" s="28" t="str">
        <f>PriceMovements_Core!AC74</f>
        <v>Neutral</v>
      </c>
      <c r="P75" s="29" t="str">
        <f>IF(OR(O75="BUY",O75="STRONG BUY",O75="SELL",O75="STRONG SELL"),PriceMovements_Core!F74,"Neutral")</f>
        <v>Neutral</v>
      </c>
      <c r="Q75" s="29" t="str">
        <f>IF(O75="Neutral", "Neutral",Fundamentals_Core!B73)</f>
        <v>Neutral</v>
      </c>
      <c r="R75" s="29" t="str">
        <f>IF(O75="Neutral", "Neutral",((PriceMovements_Core!D74+PriceMovements_Core!E74+PriceMovements_Core!F74)/3))</f>
        <v>Neutral</v>
      </c>
      <c r="S75" s="29" t="str">
        <f>IF(O75="Neutral", "Neutral",R75-(0.382*(PriceMovements_Core!D74-PriceMovements_Core!E74)))</f>
        <v>Neutral</v>
      </c>
      <c r="T75" s="29" t="str">
        <f>IF(O75="Neutral", "Neutral",R75+(0.382*(PriceMovements_Core!D74-PriceMovements_Core!E74)))</f>
        <v>Neutral</v>
      </c>
      <c r="U75" s="29" t="str">
        <f>IF(OR(O75="BUY",O75="STRONG BUY"), CONCATENATE(ROUND(PriceMovements_Core!H74,2), " (", ROUND((PriceMovements_Core!H74-P75)/P75*100, 2) , "% to go)"), IF(OR(O75="SELL",O75="STRONG SELL"), CONCATENATE(ROUND(PriceMovements_Core!I74,2), " (", ROUND((P75-PriceMovements_Core!I74)/P75*100,2) , "% to go)"), "Neutral"))</f>
        <v>Neutral</v>
      </c>
    </row>
    <row r="76">
      <c r="A76" s="22" t="s">
        <v>96</v>
      </c>
      <c r="B76" s="23" t="str">
        <f>PriceMovements_Core!L75</f>
        <v>Bullish</v>
      </c>
      <c r="C76" s="23" t="str">
        <f>PriceMovements_Core!M75</f>
        <v>Bearish</v>
      </c>
      <c r="D76" s="23" t="str">
        <f>IF(Value(PriceMovements_Core!J75) &gt; 0, "Bullish", IF(Value(PriceMovements_Core!J75) &lt; 0, "Bearish","Neutral"))</f>
        <v>Bullish</v>
      </c>
      <c r="E76" s="23" t="str">
        <f>PriceMovements_Core!N75</f>
        <v>Bearish</v>
      </c>
      <c r="F76" s="23" t="str">
        <f>PriceMovements_Core!O75</f>
        <v>Bearish</v>
      </c>
      <c r="G76" s="23" t="str">
        <f>PriceMovements_Core!P75</f>
        <v>Bullish</v>
      </c>
      <c r="H76" s="23" t="str">
        <f>PriceMovements_Core!Q75</f>
        <v>Bullish</v>
      </c>
      <c r="I76" s="24" t="str">
        <f>PriceMovements_Core!Y75</f>
        <v>Death Cross Continued</v>
      </c>
      <c r="J76" s="24" t="str">
        <f>PriceMovements_Core!Z75</f>
        <v>6.83% above</v>
      </c>
      <c r="K76" s="25" t="str">
        <f>PriceMovements_Core!AA75</f>
        <v>5.13% below EMA</v>
      </c>
      <c r="L76" s="25" t="str">
        <f>PriceMovements_Core!AB75</f>
        <v>4.62% below EMA</v>
      </c>
      <c r="M76" s="26" t="str">
        <f>PriceMovements_Core!U75</f>
        <v>Trading in Range</v>
      </c>
      <c r="N76" s="27" t="str">
        <f>PriceMovements_Core!X75</f>
        <v>Neutral</v>
      </c>
      <c r="O76" s="28" t="str">
        <f>PriceMovements_Core!AC75</f>
        <v>Neutral</v>
      </c>
      <c r="P76" s="29" t="str">
        <f>IF(OR(O76="BUY",O76="STRONG BUY",O76="SELL",O76="STRONG SELL"),PriceMovements_Core!F75,"Neutral")</f>
        <v>Neutral</v>
      </c>
      <c r="Q76" s="29" t="str">
        <f>IF(O76="Neutral", "Neutral",Fundamentals_Core!B74)</f>
        <v>Neutral</v>
      </c>
      <c r="R76" s="29" t="str">
        <f>IF(O76="Neutral", "Neutral",((PriceMovements_Core!D75+PriceMovements_Core!E75+PriceMovements_Core!F75)/3))</f>
        <v>Neutral</v>
      </c>
      <c r="S76" s="29" t="str">
        <f>IF(O76="Neutral", "Neutral",R76-(0.382*(PriceMovements_Core!D75-PriceMovements_Core!E75)))</f>
        <v>Neutral</v>
      </c>
      <c r="T76" s="29" t="str">
        <f>IF(O76="Neutral", "Neutral",R76+(0.382*(PriceMovements_Core!D75-PriceMovements_Core!E75)))</f>
        <v>Neutral</v>
      </c>
      <c r="U76" s="29" t="str">
        <f>IF(OR(O76="BUY",O76="STRONG BUY"), CONCATENATE(ROUND(PriceMovements_Core!H75,2), " (", ROUND((PriceMovements_Core!H75-P76)/P76*100, 2) , "% to go)"), IF(OR(O76="SELL",O76="STRONG SELL"), CONCATENATE(ROUND(PriceMovements_Core!I75,2), " (", ROUND((P76-PriceMovements_Core!I75)/P76*100,2) , "% to go)"), "Neutral"))</f>
        <v>Neutral</v>
      </c>
    </row>
    <row r="77">
      <c r="A77" s="22" t="s">
        <v>97</v>
      </c>
      <c r="B77" s="23" t="str">
        <f>PriceMovements_Core!L76</f>
        <v>Very Bearish</v>
      </c>
      <c r="C77" s="23" t="str">
        <f>PriceMovements_Core!M76</f>
        <v>Bearish</v>
      </c>
      <c r="D77" s="23" t="str">
        <f>IF(Value(PriceMovements_Core!J76) &gt; 0, "Bullish", IF(Value(PriceMovements_Core!J76) &lt; 0, "Bearish","Neutral"))</f>
        <v>Bullish</v>
      </c>
      <c r="E77" s="23" t="str">
        <f>PriceMovements_Core!N76</f>
        <v>Bullish</v>
      </c>
      <c r="F77" s="23" t="str">
        <f>PriceMovements_Core!O76</f>
        <v>Bullish</v>
      </c>
      <c r="G77" s="23" t="str">
        <f>PriceMovements_Core!P76</f>
        <v>Bullish</v>
      </c>
      <c r="H77" s="23" t="str">
        <f>PriceMovements_Core!Q76</f>
        <v>Bullish</v>
      </c>
      <c r="I77" s="24" t="str">
        <f>PriceMovements_Core!Y76</f>
        <v>1.74% above</v>
      </c>
      <c r="J77" s="24" t="str">
        <f>PriceMovements_Core!Z76</f>
        <v>4.00% above</v>
      </c>
      <c r="K77" s="25" t="str">
        <f>PriceMovements_Core!AA76</f>
        <v>Bearish : NEAR BREAKOUT</v>
      </c>
      <c r="L77" s="25" t="str">
        <f>PriceMovements_Core!AB76</f>
        <v>Bearish : NEAR BREAKOUT</v>
      </c>
      <c r="M77" s="26" t="str">
        <f>PriceMovements_Core!U76</f>
        <v>Trading in Range</v>
      </c>
      <c r="N77" s="27" t="str">
        <f>PriceMovements_Core!X76</f>
        <v>Neutral</v>
      </c>
      <c r="O77" s="28" t="str">
        <f>PriceMovements_Core!AC76</f>
        <v>Neutral</v>
      </c>
      <c r="P77" s="29" t="str">
        <f>IF(OR(O77="BUY",O77="STRONG BUY",O77="SELL",O77="STRONG SELL"),PriceMovements_Core!F76,"Neutral")</f>
        <v>Neutral</v>
      </c>
      <c r="Q77" s="29" t="str">
        <f>IF(O77="Neutral", "Neutral",Fundamentals_Core!B75)</f>
        <v>Neutral</v>
      </c>
      <c r="R77" s="29" t="str">
        <f>IF(O77="Neutral", "Neutral",((PriceMovements_Core!D76+PriceMovements_Core!E76+PriceMovements_Core!F76)/3))</f>
        <v>Neutral</v>
      </c>
      <c r="S77" s="29" t="str">
        <f>IF(O77="Neutral", "Neutral",R77-(0.382*(PriceMovements_Core!D76-PriceMovements_Core!E76)))</f>
        <v>Neutral</v>
      </c>
      <c r="T77" s="29" t="str">
        <f>IF(O77="Neutral", "Neutral",R77+(0.382*(PriceMovements_Core!D76-PriceMovements_Core!E76)))</f>
        <v>Neutral</v>
      </c>
      <c r="U77" s="29" t="str">
        <f>IF(OR(O77="BUY",O77="STRONG BUY"), CONCATENATE(ROUND(PriceMovements_Core!H76,2), " (", ROUND((PriceMovements_Core!H76-P77)/P77*100, 2) , "% to go)"), IF(OR(O77="SELL",O77="STRONG SELL"), CONCATENATE(ROUND(PriceMovements_Core!I76,2), " (", ROUND((P77-PriceMovements_Core!I76)/P77*100,2) , "% to go)"), "Neutral"))</f>
        <v>Neutral</v>
      </c>
    </row>
    <row r="78">
      <c r="A78" s="22" t="s">
        <v>98</v>
      </c>
      <c r="B78" s="23" t="str">
        <f>PriceMovements_Core!L77</f>
        <v>Bearish</v>
      </c>
      <c r="C78" s="23" t="str">
        <f>PriceMovements_Core!M77</f>
        <v>Bearish</v>
      </c>
      <c r="D78" s="23" t="str">
        <f>IF(Value(PriceMovements_Core!J77) &gt; 0, "Bullish", IF(Value(PriceMovements_Core!J77) &lt; 0, "Bearish","Neutral"))</f>
        <v>Bullish</v>
      </c>
      <c r="E78" s="23" t="str">
        <f>PriceMovements_Core!N77</f>
        <v>Bearish</v>
      </c>
      <c r="F78" s="23" t="str">
        <f>PriceMovements_Core!O77</f>
        <v>Bullish</v>
      </c>
      <c r="G78" s="23" t="str">
        <f>PriceMovements_Core!P77</f>
        <v>Bearish</v>
      </c>
      <c r="H78" s="23" t="str">
        <f>PriceMovements_Core!Q77</f>
        <v>Bearish</v>
      </c>
      <c r="I78" s="24" t="str">
        <f>PriceMovements_Core!Y77</f>
        <v>0.52% above</v>
      </c>
      <c r="J78" s="24" t="str">
        <f>PriceMovements_Core!Z77</f>
        <v>2.25% below</v>
      </c>
      <c r="K78" s="25" t="str">
        <f>PriceMovements_Core!AA77</f>
        <v>Bearish : NEAR BREAKOUT</v>
      </c>
      <c r="L78" s="25" t="str">
        <f>PriceMovements_Core!AB77</f>
        <v>Bearish : NEAR BREAKOUT</v>
      </c>
      <c r="M78" s="26" t="str">
        <f>PriceMovements_Core!U77</f>
        <v>Neutral</v>
      </c>
      <c r="N78" s="27" t="str">
        <f>PriceMovements_Core!X77</f>
        <v>Neutral</v>
      </c>
      <c r="O78" s="28" t="str">
        <f>PriceMovements_Core!AC77</f>
        <v>Neutral</v>
      </c>
      <c r="P78" s="29" t="str">
        <f>IF(OR(O78="BUY",O78="STRONG BUY",O78="SELL",O78="STRONG SELL"),PriceMovements_Core!F77,"Neutral")</f>
        <v>Neutral</v>
      </c>
      <c r="Q78" s="29" t="str">
        <f>IF(O78="Neutral", "Neutral",Fundamentals_Core!B76)</f>
        <v>Neutral</v>
      </c>
      <c r="R78" s="29" t="str">
        <f>IF(O78="Neutral", "Neutral",((PriceMovements_Core!D77+PriceMovements_Core!E77+PriceMovements_Core!F77)/3))</f>
        <v>Neutral</v>
      </c>
      <c r="S78" s="29" t="str">
        <f>IF(O78="Neutral", "Neutral",R78-(0.382*(PriceMovements_Core!D77-PriceMovements_Core!E77)))</f>
        <v>Neutral</v>
      </c>
      <c r="T78" s="29" t="str">
        <f>IF(O78="Neutral", "Neutral",R78+(0.382*(PriceMovements_Core!D77-PriceMovements_Core!E77)))</f>
        <v>Neutral</v>
      </c>
      <c r="U78" s="29" t="str">
        <f>IF(OR(O78="BUY",O78="STRONG BUY"), CONCATENATE(ROUND(PriceMovements_Core!H77,2), " (", ROUND((PriceMovements_Core!H77-P78)/P78*100, 2) , "% to go)"), IF(OR(O78="SELL",O78="STRONG SELL"), CONCATENATE(ROUND(PriceMovements_Core!I77,2), " (", ROUND((P78-PriceMovements_Core!I77)/P78*100,2) , "% to go)"), "Neutral"))</f>
        <v>Neutral</v>
      </c>
    </row>
    <row r="79">
      <c r="A79" s="22" t="s">
        <v>99</v>
      </c>
      <c r="B79" s="23" t="str">
        <f>PriceMovements_Core!L78</f>
        <v>Bearish</v>
      </c>
      <c r="C79" s="23" t="str">
        <f>PriceMovements_Core!M78</f>
        <v>Very Bearish</v>
      </c>
      <c r="D79" s="23" t="str">
        <f>IF(Value(PriceMovements_Core!J78) &gt; 0, "Bullish", IF(Value(PriceMovements_Core!J78) &lt; 0, "Bearish","Neutral"))</f>
        <v>Bearish</v>
      </c>
      <c r="E79" s="23" t="str">
        <f>PriceMovements_Core!N78</f>
        <v>Bearish</v>
      </c>
      <c r="F79" s="23" t="str">
        <f>PriceMovements_Core!O78</f>
        <v>Bearish</v>
      </c>
      <c r="G79" s="23" t="str">
        <f>PriceMovements_Core!P78</f>
        <v>Bullish</v>
      </c>
      <c r="H79" s="23" t="str">
        <f>PriceMovements_Core!Q78</f>
        <v>Bullish</v>
      </c>
      <c r="I79" s="24" t="str">
        <f>PriceMovements_Core!Y78</f>
        <v>0.29% above</v>
      </c>
      <c r="J79" s="24" t="str">
        <f>PriceMovements_Core!Z78</f>
        <v>2.09% above</v>
      </c>
      <c r="K79" s="25" t="str">
        <f>PriceMovements_Core!AA78</f>
        <v>1.61% below EMA</v>
      </c>
      <c r="L79" s="25" t="str">
        <f>PriceMovements_Core!AB78</f>
        <v>1.13% below EMA</v>
      </c>
      <c r="M79" s="26" t="str">
        <f>PriceMovements_Core!U78</f>
        <v>Very Bearish : NEAR BREAKOUT</v>
      </c>
      <c r="N79" s="27" t="str">
        <f>PriceMovements_Core!X78</f>
        <v>Bullish : Inverted Hammer</v>
      </c>
      <c r="O79" s="28" t="str">
        <f>PriceMovements_Core!AC78</f>
        <v>Neutral</v>
      </c>
      <c r="P79" s="29" t="str">
        <f>IF(OR(O79="BUY",O79="STRONG BUY",O79="SELL",O79="STRONG SELL"),PriceMovements_Core!F78,"Neutral")</f>
        <v>Neutral</v>
      </c>
      <c r="Q79" s="29" t="str">
        <f>IF(O79="Neutral", "Neutral",Fundamentals_Core!B77)</f>
        <v>Neutral</v>
      </c>
      <c r="R79" s="29" t="str">
        <f>IF(O79="Neutral", "Neutral",((PriceMovements_Core!D78+PriceMovements_Core!E78+PriceMovements_Core!F78)/3))</f>
        <v>Neutral</v>
      </c>
      <c r="S79" s="29" t="str">
        <f>IF(O79="Neutral", "Neutral",R79-(0.382*(PriceMovements_Core!D78-PriceMovements_Core!E78)))</f>
        <v>Neutral</v>
      </c>
      <c r="T79" s="29" t="str">
        <f>IF(O79="Neutral", "Neutral",R79+(0.382*(PriceMovements_Core!D78-PriceMovements_Core!E78)))</f>
        <v>Neutral</v>
      </c>
      <c r="U79" s="29" t="str">
        <f>IF(OR(O79="BUY",O79="STRONG BUY"), CONCATENATE(ROUND(PriceMovements_Core!H78,2), " (", ROUND((PriceMovements_Core!H78-P79)/P79*100, 2) , "% to go)"), IF(OR(O79="SELL",O79="STRONG SELL"), CONCATENATE(ROUND(PriceMovements_Core!I78,2), " (", ROUND((P79-PriceMovements_Core!I78)/P79*100,2) , "% to go)"), "Neutral"))</f>
        <v>Neutral</v>
      </c>
    </row>
    <row r="80">
      <c r="A80" s="22" t="s">
        <v>100</v>
      </c>
      <c r="B80" s="23" t="str">
        <f>PriceMovements_Core!L79</f>
        <v>Very Bearish</v>
      </c>
      <c r="C80" s="23" t="str">
        <f>PriceMovements_Core!M79</f>
        <v>Very Bearish</v>
      </c>
      <c r="D80" s="23" t="str">
        <f>IF(Value(PriceMovements_Core!J79) &gt; 0, "Bullish", IF(Value(PriceMovements_Core!J79) &lt; 0, "Bearish","Neutral"))</f>
        <v>Bearish</v>
      </c>
      <c r="E80" s="23" t="str">
        <f>PriceMovements_Core!N79</f>
        <v>Bearish</v>
      </c>
      <c r="F80" s="23" t="str">
        <f>PriceMovements_Core!O79</f>
        <v>Bullish</v>
      </c>
      <c r="G80" s="23" t="str">
        <f>PriceMovements_Core!P79</f>
        <v>Bullish</v>
      </c>
      <c r="H80" s="23" t="str">
        <f>PriceMovements_Core!Q79</f>
        <v>Bullish</v>
      </c>
      <c r="I80" s="24" t="str">
        <f>PriceMovements_Core!Y79</f>
        <v>4.00% above</v>
      </c>
      <c r="J80" s="24" t="str">
        <f>PriceMovements_Core!Z79</f>
        <v>2.11% above</v>
      </c>
      <c r="K80" s="25" t="str">
        <f>PriceMovements_Core!AA79</f>
        <v>Very Bearish : BREAKOUT</v>
      </c>
      <c r="L80" s="25" t="str">
        <f>PriceMovements_Core!AB79</f>
        <v>Very Bearish : NEAR BREAKOUT</v>
      </c>
      <c r="M80" s="26" t="str">
        <f>PriceMovements_Core!U79</f>
        <v>Neutral</v>
      </c>
      <c r="N80" s="27" t="str">
        <f>PriceMovements_Core!X79</f>
        <v>Neutral</v>
      </c>
      <c r="O80" s="28" t="str">
        <f>PriceMovements_Core!AC79</f>
        <v>Neutral</v>
      </c>
      <c r="P80" s="29" t="str">
        <f>IF(OR(O80="BUY",O80="STRONG BUY",O80="SELL",O80="STRONG SELL"),PriceMovements_Core!F79,"Neutral")</f>
        <v>Neutral</v>
      </c>
      <c r="Q80" s="29" t="str">
        <f>IF(O80="Neutral", "Neutral",Fundamentals_Core!B78)</f>
        <v>Neutral</v>
      </c>
      <c r="R80" s="29" t="str">
        <f>IF(O80="Neutral", "Neutral",((PriceMovements_Core!D79+PriceMovements_Core!E79+PriceMovements_Core!F79)/3))</f>
        <v>Neutral</v>
      </c>
      <c r="S80" s="29" t="str">
        <f>IF(O80="Neutral", "Neutral",R80-(0.382*(PriceMovements_Core!D79-PriceMovements_Core!E79)))</f>
        <v>Neutral</v>
      </c>
      <c r="T80" s="29" t="str">
        <f>IF(O80="Neutral", "Neutral",R80+(0.382*(PriceMovements_Core!D79-PriceMovements_Core!E79)))</f>
        <v>Neutral</v>
      </c>
      <c r="U80" s="29" t="str">
        <f>IF(OR(O80="BUY",O80="STRONG BUY"), CONCATENATE(ROUND(PriceMovements_Core!H79,2), " (", ROUND((PriceMovements_Core!H79-P80)/P80*100, 2) , "% to go)"), IF(OR(O80="SELL",O80="STRONG SELL"), CONCATENATE(ROUND(PriceMovements_Core!I79,2), " (", ROUND((P80-PriceMovements_Core!I79)/P80*100,2) , "% to go)"), "Neutral"))</f>
        <v>Neutral</v>
      </c>
    </row>
    <row r="81">
      <c r="A81" s="22" t="s">
        <v>101</v>
      </c>
      <c r="B81" s="23" t="str">
        <f>PriceMovements_Core!L80</f>
        <v>Bullish</v>
      </c>
      <c r="C81" s="23" t="str">
        <f>PriceMovements_Core!M80</f>
        <v>Very Bullish</v>
      </c>
      <c r="D81" s="23" t="str">
        <f>IF(Value(PriceMovements_Core!J80) &gt; 0, "Bullish", IF(Value(PriceMovements_Core!J80) &lt; 0, "Bearish","Neutral"))</f>
        <v>Bullish</v>
      </c>
      <c r="E81" s="23" t="str">
        <f>PriceMovements_Core!N80</f>
        <v>Bullish</v>
      </c>
      <c r="F81" s="23" t="str">
        <f>PriceMovements_Core!O80</f>
        <v>Bullish</v>
      </c>
      <c r="G81" s="23" t="str">
        <f>PriceMovements_Core!P80</f>
        <v>Bullish</v>
      </c>
      <c r="H81" s="23" t="str">
        <f>PriceMovements_Core!Q80</f>
        <v>Bullish</v>
      </c>
      <c r="I81" s="24" t="str">
        <f>PriceMovements_Core!Y80</f>
        <v>3.91% above</v>
      </c>
      <c r="J81" s="24" t="str">
        <f>PriceMovements_Core!Z80</f>
        <v>4.94% above</v>
      </c>
      <c r="K81" s="25" t="str">
        <f>PriceMovements_Core!AA80</f>
        <v>5.43% above EMA</v>
      </c>
      <c r="L81" s="25" t="str">
        <f>PriceMovements_Core!AB80</f>
        <v>7.37% above EMA</v>
      </c>
      <c r="M81" s="26" t="str">
        <f>PriceMovements_Core!U80</f>
        <v>Trading in Range</v>
      </c>
      <c r="N81" s="27" t="str">
        <f>PriceMovements_Core!X80</f>
        <v>Neutral</v>
      </c>
      <c r="O81" s="28" t="str">
        <f>PriceMovements_Core!AC80</f>
        <v>Neutral</v>
      </c>
      <c r="P81" s="29" t="str">
        <f>IF(OR(O81="BUY",O81="STRONG BUY",O81="SELL",O81="STRONG SELL"),PriceMovements_Core!F80,"Neutral")</f>
        <v>Neutral</v>
      </c>
      <c r="Q81" s="29" t="str">
        <f>IF(O81="Neutral", "Neutral",Fundamentals_Core!B79)</f>
        <v>Neutral</v>
      </c>
      <c r="R81" s="29" t="str">
        <f>IF(O81="Neutral", "Neutral",((PriceMovements_Core!D80+PriceMovements_Core!E80+PriceMovements_Core!F80)/3))</f>
        <v>Neutral</v>
      </c>
      <c r="S81" s="29" t="str">
        <f>IF(O81="Neutral", "Neutral",R81-(0.382*(PriceMovements_Core!D80-PriceMovements_Core!E80)))</f>
        <v>Neutral</v>
      </c>
      <c r="T81" s="29" t="str">
        <f>IF(O81="Neutral", "Neutral",R81+(0.382*(PriceMovements_Core!D80-PriceMovements_Core!E80)))</f>
        <v>Neutral</v>
      </c>
      <c r="U81" s="29" t="str">
        <f>IF(OR(O81="BUY",O81="STRONG BUY"), CONCATENATE(ROUND(PriceMovements_Core!H80,2), " (", ROUND((PriceMovements_Core!H80-P81)/P81*100, 2) , "% to go)"), IF(OR(O81="SELL",O81="STRONG SELL"), CONCATENATE(ROUND(PriceMovements_Core!I80,2), " (", ROUND((P81-PriceMovements_Core!I80)/P81*100,2) , "% to go)"), "Neutral"))</f>
        <v>Neutral</v>
      </c>
    </row>
    <row r="82">
      <c r="A82" s="22" t="s">
        <v>102</v>
      </c>
      <c r="B82" s="23" t="str">
        <f>PriceMovements_Core!L81</f>
        <v>Bearish</v>
      </c>
      <c r="C82" s="23" t="str">
        <f>PriceMovements_Core!M81</f>
        <v>Very Bearish</v>
      </c>
      <c r="D82" s="23" t="str">
        <f>IF(Value(PriceMovements_Core!J81) &gt; 0, "Bullish", IF(Value(PriceMovements_Core!J81) &lt; 0, "Bearish","Neutral"))</f>
        <v>Bearish</v>
      </c>
      <c r="E82" s="23" t="str">
        <f>PriceMovements_Core!N81</f>
        <v>Bearish</v>
      </c>
      <c r="F82" s="23" t="str">
        <f>PriceMovements_Core!O81</f>
        <v>Bearish</v>
      </c>
      <c r="G82" s="23" t="str">
        <f>PriceMovements_Core!P81</f>
        <v>Bearish</v>
      </c>
      <c r="H82" s="23" t="str">
        <f>PriceMovements_Core!Q81</f>
        <v>Bearish</v>
      </c>
      <c r="I82" s="24" t="str">
        <f>PriceMovements_Core!Y81</f>
        <v>1.79% below</v>
      </c>
      <c r="J82" s="24" t="str">
        <f>PriceMovements_Core!Z81</f>
        <v>0.9% below</v>
      </c>
      <c r="K82" s="25" t="str">
        <f>PriceMovements_Core!AA81</f>
        <v>3.43% below EMA</v>
      </c>
      <c r="L82" s="25" t="str">
        <f>PriceMovements_Core!AB81</f>
        <v>4.37% below EMA</v>
      </c>
      <c r="M82" s="26" t="str">
        <f>PriceMovements_Core!U81</f>
        <v>Neutral</v>
      </c>
      <c r="N82" s="27" t="str">
        <f>PriceMovements_Core!X81</f>
        <v>Neutral</v>
      </c>
      <c r="O82" s="28" t="str">
        <f>PriceMovements_Core!AC81</f>
        <v>Neutral</v>
      </c>
      <c r="P82" s="29" t="str">
        <f>IF(OR(O82="BUY",O82="STRONG BUY",O82="SELL",O82="STRONG SELL"),PriceMovements_Core!F81,"Neutral")</f>
        <v>Neutral</v>
      </c>
      <c r="Q82" s="29" t="str">
        <f>IF(O82="Neutral", "Neutral",Fundamentals_Core!B80)</f>
        <v>Neutral</v>
      </c>
      <c r="R82" s="29" t="str">
        <f>IF(O82="Neutral", "Neutral",((PriceMovements_Core!D81+PriceMovements_Core!E81+PriceMovements_Core!F81)/3))</f>
        <v>Neutral</v>
      </c>
      <c r="S82" s="29" t="str">
        <f>IF(O82="Neutral", "Neutral",R82-(0.382*(PriceMovements_Core!D81-PriceMovements_Core!E81)))</f>
        <v>Neutral</v>
      </c>
      <c r="T82" s="29" t="str">
        <f>IF(O82="Neutral", "Neutral",R82+(0.382*(PriceMovements_Core!D81-PriceMovements_Core!E81)))</f>
        <v>Neutral</v>
      </c>
      <c r="U82" s="29" t="str">
        <f>IF(OR(O82="BUY",O82="STRONG BUY"), CONCATENATE(ROUND(PriceMovements_Core!H81,2), " (", ROUND((PriceMovements_Core!H81-P82)/P82*100, 2) , "% to go)"), IF(OR(O82="SELL",O82="STRONG SELL"), CONCATENATE(ROUND(PriceMovements_Core!I81,2), " (", ROUND((P82-PriceMovements_Core!I81)/P82*100,2) , "% to go)"), "Neutral"))</f>
        <v>Neutral</v>
      </c>
    </row>
    <row r="83">
      <c r="A83" s="22" t="s">
        <v>103</v>
      </c>
      <c r="B83" s="23" t="str">
        <f>PriceMovements_Core!L82</f>
        <v>Bearish</v>
      </c>
      <c r="C83" s="23" t="str">
        <f>PriceMovements_Core!M82</f>
        <v>Very Bearish</v>
      </c>
      <c r="D83" s="23" t="str">
        <f>IF(Value(PriceMovements_Core!J82) &gt; 0, "Bullish", IF(Value(PriceMovements_Core!J82) &lt; 0, "Bearish","Neutral"))</f>
        <v>Bearish</v>
      </c>
      <c r="E83" s="23" t="str">
        <f>PriceMovements_Core!N82</f>
        <v>Bearish</v>
      </c>
      <c r="F83" s="23" t="str">
        <f>PriceMovements_Core!O82</f>
        <v>Bullish</v>
      </c>
      <c r="G83" s="23" t="str">
        <f>PriceMovements_Core!P82</f>
        <v>Bullish</v>
      </c>
      <c r="H83" s="23" t="str">
        <f>PriceMovements_Core!Q82</f>
        <v>Bullish</v>
      </c>
      <c r="I83" s="24" t="str">
        <f>PriceMovements_Core!Y82</f>
        <v>3.25% above</v>
      </c>
      <c r="J83" s="24" t="str">
        <f>PriceMovements_Core!Z82</f>
        <v>5.17% above</v>
      </c>
      <c r="K83" s="25" t="str">
        <f>PriceMovements_Core!AA82</f>
        <v>1.08% below EMA</v>
      </c>
      <c r="L83" s="25" t="str">
        <f>PriceMovements_Core!AB82</f>
        <v>Very Bearish : NEAR BREAKOUT</v>
      </c>
      <c r="M83" s="26" t="str">
        <f>PriceMovements_Core!U82</f>
        <v>Neutral</v>
      </c>
      <c r="N83" s="27" t="str">
        <f>PriceMovements_Core!X82</f>
        <v>Indecisive Doji</v>
      </c>
      <c r="O83" s="28" t="str">
        <f>PriceMovements_Core!AC82</f>
        <v>Neutral</v>
      </c>
      <c r="P83" s="29" t="str">
        <f>IF(OR(O83="BUY",O83="STRONG BUY",O83="SELL",O83="STRONG SELL"),PriceMovements_Core!F82,"Neutral")</f>
        <v>Neutral</v>
      </c>
      <c r="Q83" s="29" t="str">
        <f>IF(O83="Neutral", "Neutral",Fundamentals_Core!B81)</f>
        <v>Neutral</v>
      </c>
      <c r="R83" s="29" t="str">
        <f>IF(O83="Neutral", "Neutral",((PriceMovements_Core!D82+PriceMovements_Core!E82+PriceMovements_Core!F82)/3))</f>
        <v>Neutral</v>
      </c>
      <c r="S83" s="29" t="str">
        <f>IF(O83="Neutral", "Neutral",R83-(0.382*(PriceMovements_Core!D82-PriceMovements_Core!E82)))</f>
        <v>Neutral</v>
      </c>
      <c r="T83" s="29" t="str">
        <f>IF(O83="Neutral", "Neutral",R83+(0.382*(PriceMovements_Core!D82-PriceMovements_Core!E82)))</f>
        <v>Neutral</v>
      </c>
      <c r="U83" s="29" t="str">
        <f>IF(OR(O83="BUY",O83="STRONG BUY"), CONCATENATE(ROUND(PriceMovements_Core!H82,2), " (", ROUND((PriceMovements_Core!H82-P83)/P83*100, 2) , "% to go)"), IF(OR(O83="SELL",O83="STRONG SELL"), CONCATENATE(ROUND(PriceMovements_Core!I82,2), " (", ROUND((P83-PriceMovements_Core!I82)/P83*100,2) , "% to go)"), "Neutral"))</f>
        <v>Neutral</v>
      </c>
    </row>
    <row r="84">
      <c r="A84" s="22" t="s">
        <v>104</v>
      </c>
      <c r="B84" s="23" t="str">
        <f>PriceMovements_Core!L83</f>
        <v>Very Bullish</v>
      </c>
      <c r="C84" s="23" t="str">
        <f>PriceMovements_Core!M83</f>
        <v>Bearish</v>
      </c>
      <c r="D84" s="23" t="str">
        <f>IF(Value(PriceMovements_Core!J83) &gt; 0, "Bullish", IF(Value(PriceMovements_Core!J83) &lt; 0, "Bearish","Neutral"))</f>
        <v>Bullish</v>
      </c>
      <c r="E84" s="23" t="str">
        <f>PriceMovements_Core!N83</f>
        <v>Bearish</v>
      </c>
      <c r="F84" s="23" t="str">
        <f>PriceMovements_Core!O83</f>
        <v>Bullish</v>
      </c>
      <c r="G84" s="23" t="str">
        <f>PriceMovements_Core!P83</f>
        <v>Bullish</v>
      </c>
      <c r="H84" s="23" t="str">
        <f>PriceMovements_Core!Q83</f>
        <v>Bullish</v>
      </c>
      <c r="I84" s="24" t="str">
        <f>PriceMovements_Core!Y83</f>
        <v>11.81% above</v>
      </c>
      <c r="J84" s="24" t="str">
        <f>PriceMovements_Core!Z83</f>
        <v>8.39% above</v>
      </c>
      <c r="K84" s="25" t="str">
        <f>PriceMovements_Core!AA83</f>
        <v>7.02% above EMA</v>
      </c>
      <c r="L84" s="25" t="str">
        <f>PriceMovements_Core!AB83</f>
        <v>12.45% above EMA</v>
      </c>
      <c r="M84" s="26" t="str">
        <f>PriceMovements_Core!U83</f>
        <v>Neutral</v>
      </c>
      <c r="N84" s="27" t="str">
        <f>PriceMovements_Core!X83</f>
        <v>Neutral</v>
      </c>
      <c r="O84" s="28" t="str">
        <f>PriceMovements_Core!AC83</f>
        <v>Neutral</v>
      </c>
      <c r="P84" s="29" t="str">
        <f>IF(OR(O84="BUY",O84="STRONG BUY",O84="SELL",O84="STRONG SELL"),PriceMovements_Core!F83,"Neutral")</f>
        <v>Neutral</v>
      </c>
      <c r="Q84" s="29" t="str">
        <f>IF(O84="Neutral", "Neutral",Fundamentals_Core!B82)</f>
        <v>Neutral</v>
      </c>
      <c r="R84" s="29" t="str">
        <f>IF(O84="Neutral", "Neutral",((PriceMovements_Core!D83+PriceMovements_Core!E83+PriceMovements_Core!F83)/3))</f>
        <v>Neutral</v>
      </c>
      <c r="S84" s="29" t="str">
        <f>IF(O84="Neutral", "Neutral",R84-(0.382*(PriceMovements_Core!D83-PriceMovements_Core!E83)))</f>
        <v>Neutral</v>
      </c>
      <c r="T84" s="29" t="str">
        <f>IF(O84="Neutral", "Neutral",R84+(0.382*(PriceMovements_Core!D83-PriceMovements_Core!E83)))</f>
        <v>Neutral</v>
      </c>
      <c r="U84" s="29" t="str">
        <f>IF(OR(O84="BUY",O84="STRONG BUY"), CONCATENATE(ROUND(PriceMovements_Core!H83,2), " (", ROUND((PriceMovements_Core!H83-P84)/P84*100, 2) , "% to go)"), IF(OR(O84="SELL",O84="STRONG SELL"), CONCATENATE(ROUND(PriceMovements_Core!I83,2), " (", ROUND((P84-PriceMovements_Core!I83)/P84*100,2) , "% to go)"), "Neutral"))</f>
        <v>Neutral</v>
      </c>
    </row>
    <row r="85">
      <c r="A85" s="22" t="s">
        <v>105</v>
      </c>
      <c r="B85" s="23" t="str">
        <f>PriceMovements_Core!L84</f>
        <v>Bearish</v>
      </c>
      <c r="C85" s="23" t="str">
        <f>PriceMovements_Core!M84</f>
        <v>Very Bearish</v>
      </c>
      <c r="D85" s="23" t="str">
        <f>IF(Value(PriceMovements_Core!J84) &gt; 0, "Bullish", IF(Value(PriceMovements_Core!J84) &lt; 0, "Bearish","Neutral"))</f>
        <v>Bearish</v>
      </c>
      <c r="E85" s="23" t="str">
        <f>PriceMovements_Core!N84</f>
        <v>Bearish</v>
      </c>
      <c r="F85" s="23" t="str">
        <f>PriceMovements_Core!O84</f>
        <v>Bullish</v>
      </c>
      <c r="G85" s="23" t="str">
        <f>PriceMovements_Core!P84</f>
        <v>Bullish</v>
      </c>
      <c r="H85" s="23" t="str">
        <f>PriceMovements_Core!Q84</f>
        <v>Bullish</v>
      </c>
      <c r="I85" s="24" t="str">
        <f>PriceMovements_Core!Y84</f>
        <v>3.63% above</v>
      </c>
      <c r="J85" s="24" t="str">
        <f>PriceMovements_Core!Z84</f>
        <v>5.47% above</v>
      </c>
      <c r="K85" s="25" t="str">
        <f>PriceMovements_Core!AA84</f>
        <v>Very Bearish : NEAR BREAKOUT</v>
      </c>
      <c r="L85" s="25" t="str">
        <f>PriceMovements_Core!AB84</f>
        <v>2.41% above EMA</v>
      </c>
      <c r="M85" s="26" t="str">
        <f>PriceMovements_Core!U84</f>
        <v>Trading in Range</v>
      </c>
      <c r="N85" s="27" t="str">
        <f>PriceMovements_Core!X84</f>
        <v>Bullish : Hammer</v>
      </c>
      <c r="O85" s="28" t="str">
        <f>PriceMovements_Core!AC84</f>
        <v>Neutral</v>
      </c>
      <c r="P85" s="29" t="str">
        <f>IF(OR(O85="BUY",O85="STRONG BUY",O85="SELL",O85="STRONG SELL"),PriceMovements_Core!F84,"Neutral")</f>
        <v>Neutral</v>
      </c>
      <c r="Q85" s="29" t="str">
        <f>IF(O85="Neutral", "Neutral",Fundamentals_Core!B83)</f>
        <v>Neutral</v>
      </c>
      <c r="R85" s="29" t="str">
        <f>IF(O85="Neutral", "Neutral",((PriceMovements_Core!D84+PriceMovements_Core!E84+PriceMovements_Core!F84)/3))</f>
        <v>Neutral</v>
      </c>
      <c r="S85" s="29" t="str">
        <f>IF(O85="Neutral", "Neutral",R85-(0.382*(PriceMovements_Core!D84-PriceMovements_Core!E84)))</f>
        <v>Neutral</v>
      </c>
      <c r="T85" s="29" t="str">
        <f>IF(O85="Neutral", "Neutral",R85+(0.382*(PriceMovements_Core!D84-PriceMovements_Core!E84)))</f>
        <v>Neutral</v>
      </c>
      <c r="U85" s="29" t="str">
        <f>IF(OR(O85="BUY",O85="STRONG BUY"), CONCATENATE(ROUND(PriceMovements_Core!H84,2), " (", ROUND((PriceMovements_Core!H84-P85)/P85*100, 2) , "% to go)"), IF(OR(O85="SELL",O85="STRONG SELL"), CONCATENATE(ROUND(PriceMovements_Core!I84,2), " (", ROUND((P85-PriceMovements_Core!I84)/P85*100,2) , "% to go)"), "Neutral"))</f>
        <v>Neutral</v>
      </c>
    </row>
    <row r="86">
      <c r="A86" s="30" t="s">
        <v>106</v>
      </c>
      <c r="B86" s="23" t="str">
        <f>PriceMovements_Core!L85</f>
        <v>Very Bearish</v>
      </c>
      <c r="C86" s="23" t="str">
        <f>PriceMovements_Core!M85</f>
        <v>Bearish</v>
      </c>
      <c r="D86" s="23" t="str">
        <f>IF(Value(PriceMovements_Core!J85) &gt; 0, "Bullish", IF(Value(PriceMovements_Core!J85) &lt; 0, "Bearish","Neutral"))</f>
        <v>Bearish</v>
      </c>
      <c r="E86" s="23" t="str">
        <f>PriceMovements_Core!N85</f>
        <v>Bearish</v>
      </c>
      <c r="F86" s="23" t="str">
        <f>PriceMovements_Core!O85</f>
        <v>Bearish</v>
      </c>
      <c r="G86" s="23" t="str">
        <f>PriceMovements_Core!P85</f>
        <v>Bullish</v>
      </c>
      <c r="H86" s="23" t="str">
        <f>PriceMovements_Core!Q85</f>
        <v>Bullish</v>
      </c>
      <c r="I86" s="24" t="str">
        <f>PriceMovements_Core!Y85</f>
        <v>2.67% above</v>
      </c>
      <c r="J86" s="24" t="str">
        <f>PriceMovements_Core!Z85</f>
        <v>6.60% above</v>
      </c>
      <c r="K86" s="25" t="str">
        <f>PriceMovements_Core!AA85</f>
        <v>2.05% below EMA</v>
      </c>
      <c r="L86" s="25" t="str">
        <f>PriceMovements_Core!AB85</f>
        <v>Bearish : NEAR BREAKOUT</v>
      </c>
      <c r="M86" s="26" t="str">
        <f>PriceMovements_Core!U85</f>
        <v>Neutral</v>
      </c>
      <c r="N86" s="27" t="str">
        <f>PriceMovements_Core!X85</f>
        <v>Neutral</v>
      </c>
      <c r="O86" s="28" t="str">
        <f>PriceMovements_Core!AC85</f>
        <v>SELL</v>
      </c>
      <c r="P86" s="29">
        <f>IF(OR(O86="BUY",O86="STRONG BUY",O86="SELL",O86="STRONG SELL"),PriceMovements_Core!F85,"Neutral")</f>
        <v>1537.550049</v>
      </c>
      <c r="Q86" s="29">
        <f>IF(O86="Neutral", "Neutral",Fundamentals_Core!B84)</f>
        <v>41.5</v>
      </c>
      <c r="R86" s="29">
        <f>IF(O86="Neutral", "Neutral",((PriceMovements_Core!D85+PriceMovements_Core!E85+PriceMovements_Core!F85)/3))</f>
        <v>1535.333374</v>
      </c>
      <c r="S86" s="29">
        <f>IF(O86="Neutral", "Neutral",R86-(0.382*(PriceMovements_Core!D85-PriceMovements_Core!E85)))</f>
        <v>1528.400064</v>
      </c>
      <c r="T86" s="29">
        <f>IF(O86="Neutral", "Neutral",R86+(0.382*(PriceMovements_Core!D85-PriceMovements_Core!E85)))</f>
        <v>1542.266684</v>
      </c>
      <c r="U86" s="29" t="str">
        <f>IF(OR(O86="BUY",O86="STRONG BUY"), CONCATENATE(ROUND(PriceMovements_Core!H85,2), " (", ROUND((PriceMovements_Core!H85-P86)/P86*100, 2) , "% to go)"), IF(OR(O86="SELL",O86="STRONG SELL"), CONCATENATE(ROUND(PriceMovements_Core!I85,2), " (", ROUND((P86-PriceMovements_Core!I85)/P86*100,2) , "% to go)"), "Neutral"))</f>
        <v>922.45 (40.01% to go)</v>
      </c>
    </row>
    <row r="87">
      <c r="A87" s="22" t="s">
        <v>107</v>
      </c>
      <c r="B87" s="23" t="str">
        <f>PriceMovements_Core!L86</f>
        <v>Very Bullish</v>
      </c>
      <c r="C87" s="23" t="str">
        <f>PriceMovements_Core!M86</f>
        <v>Very Bearish</v>
      </c>
      <c r="D87" s="23" t="str">
        <f>IF(Value(PriceMovements_Core!J86) &gt; 0, "Bullish", IF(Value(PriceMovements_Core!J86) &lt; 0, "Bearish","Neutral"))</f>
        <v>Bearish</v>
      </c>
      <c r="E87" s="23" t="str">
        <f>PriceMovements_Core!N86</f>
        <v>Bearish</v>
      </c>
      <c r="F87" s="23" t="str">
        <f>PriceMovements_Core!O86</f>
        <v>Bearish</v>
      </c>
      <c r="G87" s="23" t="str">
        <f>PriceMovements_Core!P86</f>
        <v>Bullish</v>
      </c>
      <c r="H87" s="23" t="str">
        <f>PriceMovements_Core!Q86</f>
        <v>Bullish</v>
      </c>
      <c r="I87" s="24" t="str">
        <f>PriceMovements_Core!Y86</f>
        <v>Death Cross Continued</v>
      </c>
      <c r="J87" s="24" t="str">
        <f>PriceMovements_Core!Z86</f>
        <v>4.57% above</v>
      </c>
      <c r="K87" s="25" t="str">
        <f>PriceMovements_Core!AA86</f>
        <v>5.53% below EMA</v>
      </c>
      <c r="L87" s="25" t="str">
        <f>PriceMovements_Core!AB86</f>
        <v>4.97% below EMA</v>
      </c>
      <c r="M87" s="26" t="str">
        <f>PriceMovements_Core!U86</f>
        <v>Neutral</v>
      </c>
      <c r="N87" s="27" t="str">
        <f>PriceMovements_Core!X86</f>
        <v>Neutral</v>
      </c>
      <c r="O87" s="28" t="str">
        <f>PriceMovements_Core!AC86</f>
        <v>Neutral</v>
      </c>
      <c r="P87" s="29" t="str">
        <f>IF(OR(O87="BUY",O87="STRONG BUY",O87="SELL",O87="STRONG SELL"),PriceMovements_Core!F86,"Neutral")</f>
        <v>Neutral</v>
      </c>
      <c r="Q87" s="29" t="str">
        <f>IF(O87="Neutral", "Neutral",Fundamentals_Core!B85)</f>
        <v>Neutral</v>
      </c>
      <c r="R87" s="29" t="str">
        <f>IF(O87="Neutral", "Neutral",((PriceMovements_Core!D86+PriceMovements_Core!E86+PriceMovements_Core!F86)/3))</f>
        <v>Neutral</v>
      </c>
      <c r="S87" s="29" t="str">
        <f>IF(O87="Neutral", "Neutral",R87-(0.382*(PriceMovements_Core!D86-PriceMovements_Core!E86)))</f>
        <v>Neutral</v>
      </c>
      <c r="T87" s="29" t="str">
        <f>IF(O87="Neutral", "Neutral",R87+(0.382*(PriceMovements_Core!D86-PriceMovements_Core!E86)))</f>
        <v>Neutral</v>
      </c>
      <c r="U87" s="29" t="str">
        <f>IF(OR(O87="BUY",O87="STRONG BUY"), CONCATENATE(ROUND(PriceMovements_Core!H86,2), " (", ROUND((PriceMovements_Core!H86-P87)/P87*100, 2) , "% to go)"), IF(OR(O87="SELL",O87="STRONG SELL"), CONCATENATE(ROUND(PriceMovements_Core!I86,2), " (", ROUND((P87-PriceMovements_Core!I86)/P87*100,2) , "% to go)"), "Neutral"))</f>
        <v>Neutral</v>
      </c>
    </row>
    <row r="88">
      <c r="A88" s="22" t="s">
        <v>108</v>
      </c>
      <c r="B88" s="23" t="str">
        <f>PriceMovements_Core!L87</f>
        <v>Very Bearish</v>
      </c>
      <c r="C88" s="23" t="str">
        <f>PriceMovements_Core!M87</f>
        <v>Very Bearish</v>
      </c>
      <c r="D88" s="23" t="str">
        <f>IF(Value(PriceMovements_Core!J87) &gt; 0, "Bullish", IF(Value(PriceMovements_Core!J87) &lt; 0, "Bearish","Neutral"))</f>
        <v>Bearish</v>
      </c>
      <c r="E88" s="23" t="str">
        <f>PriceMovements_Core!N87</f>
        <v>Bearish</v>
      </c>
      <c r="F88" s="23" t="str">
        <f>PriceMovements_Core!O87</f>
        <v>Bearish</v>
      </c>
      <c r="G88" s="23" t="str">
        <f>PriceMovements_Core!P87</f>
        <v>Bullish</v>
      </c>
      <c r="H88" s="23" t="str">
        <f>PriceMovements_Core!Q87</f>
        <v>Bullish</v>
      </c>
      <c r="I88" s="24" t="str">
        <f>PriceMovements_Core!Y87</f>
        <v>0.49% below</v>
      </c>
      <c r="J88" s="24" t="str">
        <f>PriceMovements_Core!Z87</f>
        <v>2.45% above</v>
      </c>
      <c r="K88" s="25" t="str">
        <f>PriceMovements_Core!AA87</f>
        <v>2.7% below EMA</v>
      </c>
      <c r="L88" s="25" t="str">
        <f>PriceMovements_Core!AB87</f>
        <v>2.39% below EMA</v>
      </c>
      <c r="M88" s="26" t="str">
        <f>PriceMovements_Core!U87</f>
        <v>Trading in Range</v>
      </c>
      <c r="N88" s="27" t="str">
        <f>PriceMovements_Core!X87</f>
        <v>Neutral</v>
      </c>
      <c r="O88" s="28" t="str">
        <f>PriceMovements_Core!AC87</f>
        <v>Neutral</v>
      </c>
      <c r="P88" s="29" t="str">
        <f>IF(OR(O88="BUY",O88="STRONG BUY",O88="SELL",O88="STRONG SELL"),PriceMovements_Core!F87,"Neutral")</f>
        <v>Neutral</v>
      </c>
      <c r="Q88" s="29" t="str">
        <f>IF(O88="Neutral", "Neutral",Fundamentals_Core!B86)</f>
        <v>Neutral</v>
      </c>
      <c r="R88" s="29" t="str">
        <f>IF(O88="Neutral", "Neutral",((PriceMovements_Core!D87+PriceMovements_Core!E87+PriceMovements_Core!F87)/3))</f>
        <v>Neutral</v>
      </c>
      <c r="S88" s="29" t="str">
        <f>IF(O88="Neutral", "Neutral",R88-(0.382*(PriceMovements_Core!D87-PriceMovements_Core!E87)))</f>
        <v>Neutral</v>
      </c>
      <c r="T88" s="29" t="str">
        <f>IF(O88="Neutral", "Neutral",R88+(0.382*(PriceMovements_Core!D87-PriceMovements_Core!E87)))</f>
        <v>Neutral</v>
      </c>
      <c r="U88" s="29" t="str">
        <f>IF(OR(O88="BUY",O88="STRONG BUY"), CONCATENATE(ROUND(PriceMovements_Core!H87,2), " (", ROUND((PriceMovements_Core!H87-P88)/P88*100, 2) , "% to go)"), IF(OR(O88="SELL",O88="STRONG SELL"), CONCATENATE(ROUND(PriceMovements_Core!I87,2), " (", ROUND((P88-PriceMovements_Core!I87)/P88*100,2) , "% to go)"), "Neutral"))</f>
        <v>Neutral</v>
      </c>
    </row>
    <row r="89">
      <c r="A89" s="22" t="s">
        <v>109</v>
      </c>
      <c r="B89" s="23" t="str">
        <f>PriceMovements_Core!L88</f>
        <v>Very Bearish</v>
      </c>
      <c r="C89" s="23" t="str">
        <f>PriceMovements_Core!M88</f>
        <v>Bearish</v>
      </c>
      <c r="D89" s="23" t="str">
        <f>IF(Value(PriceMovements_Core!J88) &gt; 0, "Bullish", IF(Value(PriceMovements_Core!J88) &lt; 0, "Bearish","Neutral"))</f>
        <v>Bullish</v>
      </c>
      <c r="E89" s="23" t="str">
        <f>PriceMovements_Core!N88</f>
        <v>Bullish</v>
      </c>
      <c r="F89" s="23" t="str">
        <f>PriceMovements_Core!O88</f>
        <v>Bearish</v>
      </c>
      <c r="G89" s="23" t="str">
        <f>PriceMovements_Core!P88</f>
        <v>Bullish</v>
      </c>
      <c r="H89" s="23" t="str">
        <f>PriceMovements_Core!Q88</f>
        <v>Bullish</v>
      </c>
      <c r="I89" s="24" t="str">
        <f>PriceMovements_Core!Y88</f>
        <v>0.18% below</v>
      </c>
      <c r="J89" s="24" t="str">
        <f>PriceMovements_Core!Z88</f>
        <v>4.07% above</v>
      </c>
      <c r="K89" s="25" t="str">
        <f>PriceMovements_Core!AA88</f>
        <v>0.46% below EMA</v>
      </c>
      <c r="L89" s="25" t="str">
        <f>PriceMovements_Core!AB88</f>
        <v>0.07% above EMA</v>
      </c>
      <c r="M89" s="26" t="str">
        <f>PriceMovements_Core!U88</f>
        <v>Neutral</v>
      </c>
      <c r="N89" s="27" t="str">
        <f>PriceMovements_Core!X88</f>
        <v>Neutral</v>
      </c>
      <c r="O89" s="28" t="str">
        <f>PriceMovements_Core!AC88</f>
        <v>Neutral</v>
      </c>
      <c r="P89" s="29" t="str">
        <f>IF(OR(O89="BUY",O89="STRONG BUY",O89="SELL",O89="STRONG SELL"),PriceMovements_Core!F88,"Neutral")</f>
        <v>Neutral</v>
      </c>
      <c r="Q89" s="29" t="str">
        <f>IF(O89="Neutral", "Neutral",Fundamentals_Core!B87)</f>
        <v>Neutral</v>
      </c>
      <c r="R89" s="29" t="str">
        <f>IF(O89="Neutral", "Neutral",((PriceMovements_Core!D88+PriceMovements_Core!E88+PriceMovements_Core!F88)/3))</f>
        <v>Neutral</v>
      </c>
      <c r="S89" s="29" t="str">
        <f>IF(O89="Neutral", "Neutral",R89-(0.382*(PriceMovements_Core!D88-PriceMovements_Core!E88)))</f>
        <v>Neutral</v>
      </c>
      <c r="T89" s="29" t="str">
        <f>IF(O89="Neutral", "Neutral",R89+(0.382*(PriceMovements_Core!D88-PriceMovements_Core!E88)))</f>
        <v>Neutral</v>
      </c>
      <c r="U89" s="29" t="str">
        <f>IF(OR(O89="BUY",O89="STRONG BUY"), CONCATENATE(ROUND(PriceMovements_Core!H88,2), " (", ROUND((PriceMovements_Core!H88-P89)/P89*100, 2) , "% to go)"), IF(OR(O89="SELL",O89="STRONG SELL"), CONCATENATE(ROUND(PriceMovements_Core!I88,2), " (", ROUND((P89-PriceMovements_Core!I88)/P89*100,2) , "% to go)"), "Neutral"))</f>
        <v>Neutral</v>
      </c>
    </row>
    <row r="90">
      <c r="A90" s="22" t="s">
        <v>110</v>
      </c>
      <c r="B90" s="23" t="str">
        <f>PriceMovements_Core!L89</f>
        <v>Very Bearish</v>
      </c>
      <c r="C90" s="23" t="str">
        <f>PriceMovements_Core!M89</f>
        <v>Very Bearish</v>
      </c>
      <c r="D90" s="23" t="str">
        <f>IF(Value(PriceMovements_Core!J89) &gt; 0, "Bullish", IF(Value(PriceMovements_Core!J89) &lt; 0, "Bearish","Neutral"))</f>
        <v>Bearish</v>
      </c>
      <c r="E90" s="23" t="str">
        <f>PriceMovements_Core!N89</f>
        <v>Bearish</v>
      </c>
      <c r="F90" s="23" t="str">
        <f>PriceMovements_Core!O89</f>
        <v>Bullish</v>
      </c>
      <c r="G90" s="23" t="str">
        <f>PriceMovements_Core!P89</f>
        <v>Bullish</v>
      </c>
      <c r="H90" s="23" t="str">
        <f>PriceMovements_Core!Q89</f>
        <v>Bullish</v>
      </c>
      <c r="I90" s="24" t="str">
        <f>PriceMovements_Core!Y89</f>
        <v>5.17% above</v>
      </c>
      <c r="J90" s="24" t="str">
        <f>PriceMovements_Core!Z89</f>
        <v>8.82% above</v>
      </c>
      <c r="K90" s="25" t="str">
        <f>PriceMovements_Core!AA89</f>
        <v>Very Bearish : NEAR BREAKOUT</v>
      </c>
      <c r="L90" s="25" t="str">
        <f>PriceMovements_Core!AB89</f>
        <v>4.27% above EMA</v>
      </c>
      <c r="M90" s="26" t="str">
        <f>PriceMovements_Core!U89</f>
        <v>Trading in Range</v>
      </c>
      <c r="N90" s="27" t="str">
        <f>PriceMovements_Core!X89</f>
        <v>Neutral</v>
      </c>
      <c r="O90" s="28" t="str">
        <f>PriceMovements_Core!AC89</f>
        <v>Neutral</v>
      </c>
      <c r="P90" s="29" t="str">
        <f>IF(OR(O90="BUY",O90="STRONG BUY",O90="SELL",O90="STRONG SELL"),PriceMovements_Core!F89,"Neutral")</f>
        <v>Neutral</v>
      </c>
      <c r="Q90" s="29" t="str">
        <f>IF(O90="Neutral", "Neutral",Fundamentals_Core!B88)</f>
        <v>Neutral</v>
      </c>
      <c r="R90" s="29" t="str">
        <f>IF(O90="Neutral", "Neutral",((PriceMovements_Core!D89+PriceMovements_Core!E89+PriceMovements_Core!F89)/3))</f>
        <v>Neutral</v>
      </c>
      <c r="S90" s="29" t="str">
        <f>IF(O90="Neutral", "Neutral",R90-(0.382*(PriceMovements_Core!D89-PriceMovements_Core!E89)))</f>
        <v>Neutral</v>
      </c>
      <c r="T90" s="29" t="str">
        <f>IF(O90="Neutral", "Neutral",R90+(0.382*(PriceMovements_Core!D89-PriceMovements_Core!E89)))</f>
        <v>Neutral</v>
      </c>
      <c r="U90" s="29" t="str">
        <f>IF(OR(O90="BUY",O90="STRONG BUY"), CONCATENATE(ROUND(PriceMovements_Core!H89,2), " (", ROUND((PriceMovements_Core!H89-P90)/P90*100, 2) , "% to go)"), IF(OR(O90="SELL",O90="STRONG SELL"), CONCATENATE(ROUND(PriceMovements_Core!I89,2), " (", ROUND((P90-PriceMovements_Core!I89)/P90*100,2) , "% to go)"), "Neutral"))</f>
        <v>Neutral</v>
      </c>
    </row>
    <row r="91">
      <c r="A91" s="22" t="s">
        <v>111</v>
      </c>
      <c r="B91" s="23" t="str">
        <f>PriceMovements_Core!L90</f>
        <v>Bearish</v>
      </c>
      <c r="C91" s="23" t="str">
        <f>PriceMovements_Core!M90</f>
        <v>Very Bearish</v>
      </c>
      <c r="D91" s="23" t="str">
        <f>IF(Value(PriceMovements_Core!J90) &gt; 0, "Bullish", IF(Value(PriceMovements_Core!J90) &lt; 0, "Bearish","Neutral"))</f>
        <v>Bearish</v>
      </c>
      <c r="E91" s="23" t="str">
        <f>PriceMovements_Core!N90</f>
        <v>Bearish</v>
      </c>
      <c r="F91" s="23" t="str">
        <f>PriceMovements_Core!O90</f>
        <v>Bullish</v>
      </c>
      <c r="G91" s="23" t="str">
        <f>PriceMovements_Core!P90</f>
        <v>Bullish</v>
      </c>
      <c r="H91" s="23" t="str">
        <f>PriceMovements_Core!Q90</f>
        <v>Bullish</v>
      </c>
      <c r="I91" s="24" t="str">
        <f>PriceMovements_Core!Y90</f>
        <v>5.26% above</v>
      </c>
      <c r="J91" s="24" t="str">
        <f>PriceMovements_Core!Z90</f>
        <v>8.50% above</v>
      </c>
      <c r="K91" s="25" t="str">
        <f>PriceMovements_Core!AA90</f>
        <v>Very Bearish : NEAR BREAKOUT</v>
      </c>
      <c r="L91" s="25" t="str">
        <f>PriceMovements_Core!AB90</f>
        <v>4.25% above EMA</v>
      </c>
      <c r="M91" s="26" t="str">
        <f>PriceMovements_Core!U90</f>
        <v>Trading in Range</v>
      </c>
      <c r="N91" s="27" t="str">
        <f>PriceMovements_Core!X90</f>
        <v>Neutral</v>
      </c>
      <c r="O91" s="28" t="str">
        <f>PriceMovements_Core!AC90</f>
        <v>Neutral</v>
      </c>
      <c r="P91" s="29" t="str">
        <f>IF(OR(O91="BUY",O91="STRONG BUY",O91="SELL",O91="STRONG SELL"),PriceMovements_Core!F90,"Neutral")</f>
        <v>Neutral</v>
      </c>
      <c r="Q91" s="29" t="str">
        <f>IF(O91="Neutral", "Neutral",Fundamentals_Core!B89)</f>
        <v>Neutral</v>
      </c>
      <c r="R91" s="29" t="str">
        <f>IF(O91="Neutral", "Neutral",((PriceMovements_Core!D90+PriceMovements_Core!E90+PriceMovements_Core!F90)/3))</f>
        <v>Neutral</v>
      </c>
      <c r="S91" s="29" t="str">
        <f>IF(O91="Neutral", "Neutral",R91-(0.382*(PriceMovements_Core!D90-PriceMovements_Core!E90)))</f>
        <v>Neutral</v>
      </c>
      <c r="T91" s="29" t="str">
        <f>IF(O91="Neutral", "Neutral",R91+(0.382*(PriceMovements_Core!D90-PriceMovements_Core!E90)))</f>
        <v>Neutral</v>
      </c>
      <c r="U91" s="29" t="str">
        <f>IF(OR(O91="BUY",O91="STRONG BUY"), CONCATENATE(ROUND(PriceMovements_Core!H90,2), " (", ROUND((PriceMovements_Core!H90-P91)/P91*100, 2) , "% to go)"), IF(OR(O91="SELL",O91="STRONG SELL"), CONCATENATE(ROUND(PriceMovements_Core!I90,2), " (", ROUND((P91-PriceMovements_Core!I90)/P91*100,2) , "% to go)"), "Neutral"))</f>
        <v>Neutral</v>
      </c>
    </row>
    <row r="92">
      <c r="A92" s="22" t="s">
        <v>112</v>
      </c>
      <c r="B92" s="23" t="str">
        <f>PriceMovements_Core!L91</f>
        <v>Bearish</v>
      </c>
      <c r="C92" s="23" t="str">
        <f>PriceMovements_Core!M91</f>
        <v>Very Bearish</v>
      </c>
      <c r="D92" s="23" t="str">
        <f>IF(Value(PriceMovements_Core!J91) &gt; 0, "Bullish", IF(Value(PriceMovements_Core!J91) &lt; 0, "Bearish","Neutral"))</f>
        <v>Bearish</v>
      </c>
      <c r="E92" s="23" t="str">
        <f>PriceMovements_Core!N91</f>
        <v>Bullish</v>
      </c>
      <c r="F92" s="23" t="str">
        <f>PriceMovements_Core!O91</f>
        <v>Bullish</v>
      </c>
      <c r="G92" s="23" t="str">
        <f>PriceMovements_Core!P91</f>
        <v>Bullish</v>
      </c>
      <c r="H92" s="23" t="str">
        <f>PriceMovements_Core!Q91</f>
        <v>Bullish</v>
      </c>
      <c r="I92" s="24" t="str">
        <f>PriceMovements_Core!Y91</f>
        <v>7.93% above</v>
      </c>
      <c r="J92" s="24" t="str">
        <f>PriceMovements_Core!Z91</f>
        <v>8.45% above</v>
      </c>
      <c r="K92" s="25" t="str">
        <f>PriceMovements_Core!AA91</f>
        <v>6.38% above EMA</v>
      </c>
      <c r="L92" s="25" t="str">
        <f>PriceMovements_Core!AB91</f>
        <v>9.93% above EMA</v>
      </c>
      <c r="M92" s="26" t="str">
        <f>PriceMovements_Core!U91</f>
        <v>Neutral</v>
      </c>
      <c r="N92" s="27" t="str">
        <f>PriceMovements_Core!X91</f>
        <v>Bearish : Shooting Star</v>
      </c>
      <c r="O92" s="28" t="str">
        <f>PriceMovements_Core!AC91</f>
        <v>Neutral</v>
      </c>
      <c r="P92" s="29" t="str">
        <f>IF(OR(O92="BUY",O92="STRONG BUY",O92="SELL",O92="STRONG SELL"),PriceMovements_Core!F91,"Neutral")</f>
        <v>Neutral</v>
      </c>
      <c r="Q92" s="29" t="str">
        <f>IF(O92="Neutral", "Neutral",Fundamentals_Core!B90)</f>
        <v>Neutral</v>
      </c>
      <c r="R92" s="29" t="str">
        <f>IF(O92="Neutral", "Neutral",((PriceMovements_Core!D91+PriceMovements_Core!E91+PriceMovements_Core!F91)/3))</f>
        <v>Neutral</v>
      </c>
      <c r="S92" s="29" t="str">
        <f>IF(O92="Neutral", "Neutral",R92-(0.382*(PriceMovements_Core!D91-PriceMovements_Core!E91)))</f>
        <v>Neutral</v>
      </c>
      <c r="T92" s="29" t="str">
        <f>IF(O92="Neutral", "Neutral",R92+(0.382*(PriceMovements_Core!D91-PriceMovements_Core!E91)))</f>
        <v>Neutral</v>
      </c>
      <c r="U92" s="29" t="str">
        <f>IF(OR(O92="BUY",O92="STRONG BUY"), CONCATENATE(ROUND(PriceMovements_Core!H91,2), " (", ROUND((PriceMovements_Core!H91-P92)/P92*100, 2) , "% to go)"), IF(OR(O92="SELL",O92="STRONG SELL"), CONCATENATE(ROUND(PriceMovements_Core!I91,2), " (", ROUND((P92-PriceMovements_Core!I91)/P92*100,2) , "% to go)"), "Neutral"))</f>
        <v>Neutral</v>
      </c>
    </row>
    <row r="93">
      <c r="A93" s="22" t="s">
        <v>113</v>
      </c>
      <c r="B93" s="23" t="str">
        <f>PriceMovements_Core!L92</f>
        <v>Bearish</v>
      </c>
      <c r="C93" s="23" t="str">
        <f>PriceMovements_Core!M92</f>
        <v>Very Bearish</v>
      </c>
      <c r="D93" s="23" t="str">
        <f>IF(Value(PriceMovements_Core!J92) &gt; 0, "Bullish", IF(Value(PriceMovements_Core!J92) &lt; 0, "Bearish","Neutral"))</f>
        <v>Bearish</v>
      </c>
      <c r="E93" s="23" t="str">
        <f>PriceMovements_Core!N92</f>
        <v>Bearish</v>
      </c>
      <c r="F93" s="23" t="str">
        <f>PriceMovements_Core!O92</f>
        <v>Bullish</v>
      </c>
      <c r="G93" s="23" t="str">
        <f>PriceMovements_Core!P92</f>
        <v>Bullish</v>
      </c>
      <c r="H93" s="23" t="str">
        <f>PriceMovements_Core!Q92</f>
        <v>Bullish</v>
      </c>
      <c r="I93" s="24" t="str">
        <f>PriceMovements_Core!Y92</f>
        <v>7.00% above</v>
      </c>
      <c r="J93" s="24" t="str">
        <f>PriceMovements_Core!Z92</f>
        <v>5.50% above</v>
      </c>
      <c r="K93" s="25" t="str">
        <f>PriceMovements_Core!AA92</f>
        <v>2.85% above EMA</v>
      </c>
      <c r="L93" s="25" t="str">
        <f>PriceMovements_Core!AB92</f>
        <v>5.98% above EMA</v>
      </c>
      <c r="M93" s="26" t="str">
        <f>PriceMovements_Core!U92</f>
        <v>Neutral</v>
      </c>
      <c r="N93" s="27" t="str">
        <f>PriceMovements_Core!X92</f>
        <v>Neutral</v>
      </c>
      <c r="O93" s="28" t="str">
        <f>PriceMovements_Core!AC92</f>
        <v>Neutral</v>
      </c>
      <c r="P93" s="29" t="str">
        <f>IF(OR(O93="BUY",O93="STRONG BUY",O93="SELL",O93="STRONG SELL"),PriceMovements_Core!F92,"Neutral")</f>
        <v>Neutral</v>
      </c>
      <c r="Q93" s="29" t="str">
        <f>IF(O93="Neutral", "Neutral",Fundamentals_Core!B91)</f>
        <v>Neutral</v>
      </c>
      <c r="R93" s="29" t="str">
        <f>IF(O93="Neutral", "Neutral",((PriceMovements_Core!D92+PriceMovements_Core!E92+PriceMovements_Core!F92)/3))</f>
        <v>Neutral</v>
      </c>
      <c r="S93" s="29" t="str">
        <f>IF(O93="Neutral", "Neutral",R93-(0.382*(PriceMovements_Core!D92-PriceMovements_Core!E92)))</f>
        <v>Neutral</v>
      </c>
      <c r="T93" s="29" t="str">
        <f>IF(O93="Neutral", "Neutral",R93+(0.382*(PriceMovements_Core!D92-PriceMovements_Core!E92)))</f>
        <v>Neutral</v>
      </c>
      <c r="U93" s="29" t="str">
        <f>IF(OR(O93="BUY",O93="STRONG BUY"), CONCATENATE(ROUND(PriceMovements_Core!H92,2), " (", ROUND((PriceMovements_Core!H92-P93)/P93*100, 2) , "% to go)"), IF(OR(O93="SELL",O93="STRONG SELL"), CONCATENATE(ROUND(PriceMovements_Core!I92,2), " (", ROUND((P93-PriceMovements_Core!I92)/P93*100,2) , "% to go)"), "Neutral"))</f>
        <v>Neutral</v>
      </c>
    </row>
    <row r="94">
      <c r="A94" s="22" t="s">
        <v>114</v>
      </c>
      <c r="B94" s="23" t="str">
        <f>PriceMovements_Core!L93</f>
        <v>Very Bearish</v>
      </c>
      <c r="C94" s="23" t="str">
        <f>PriceMovements_Core!M93</f>
        <v>Very Bearish</v>
      </c>
      <c r="D94" s="23" t="str">
        <f>IF(Value(PriceMovements_Core!J93) &gt; 0, "Bullish", IF(Value(PriceMovements_Core!J93) &lt; 0, "Bearish","Neutral"))</f>
        <v>Bearish</v>
      </c>
      <c r="E94" s="23" t="str">
        <f>PriceMovements_Core!N93</f>
        <v>Bearish</v>
      </c>
      <c r="F94" s="23" t="str">
        <f>PriceMovements_Core!O93</f>
        <v>Bearish</v>
      </c>
      <c r="G94" s="23" t="str">
        <f>PriceMovements_Core!P93</f>
        <v>Bearish</v>
      </c>
      <c r="H94" s="23" t="str">
        <f>PriceMovements_Core!Q93</f>
        <v>Bullish</v>
      </c>
      <c r="I94" s="24" t="str">
        <f>PriceMovements_Core!Y93</f>
        <v>2.26% below</v>
      </c>
      <c r="J94" s="24" t="str">
        <f>PriceMovements_Core!Z93</f>
        <v>0.62% above</v>
      </c>
      <c r="K94" s="25" t="str">
        <f>PriceMovements_Core!AA93</f>
        <v>5.22% below EMA</v>
      </c>
      <c r="L94" s="25" t="str">
        <f>PriceMovements_Core!AB93</f>
        <v>5.78% below EMA</v>
      </c>
      <c r="M94" s="26" t="str">
        <f>PriceMovements_Core!U93</f>
        <v>Neutral</v>
      </c>
      <c r="N94" s="27" t="str">
        <f>PriceMovements_Core!X93</f>
        <v>Neutral</v>
      </c>
      <c r="O94" s="28" t="str">
        <f>PriceMovements_Core!AC93</f>
        <v>SELL</v>
      </c>
      <c r="P94" s="29">
        <f>IF(OR(O94="BUY",O94="STRONG BUY",O94="SELL",O94="STRONG SELL"),PriceMovements_Core!F93,"Neutral")</f>
        <v>1195.800049</v>
      </c>
      <c r="Q94" s="29">
        <f>IF(O94="Neutral", "Neutral",Fundamentals_Core!B92)</f>
        <v>37.73</v>
      </c>
      <c r="R94" s="29">
        <f>IF(O94="Neutral", "Neutral",((PriceMovements_Core!D93+PriceMovements_Core!E93+PriceMovements_Core!F93)/3))</f>
        <v>1199.983358</v>
      </c>
      <c r="S94" s="29">
        <f>IF(O94="Neutral", "Neutral",R94-(0.382*(PriceMovements_Core!D93-PriceMovements_Core!E93)))</f>
        <v>1191.522048</v>
      </c>
      <c r="T94" s="29">
        <f>IF(O94="Neutral", "Neutral",R94+(0.382*(PriceMovements_Core!D93-PriceMovements_Core!E93)))</f>
        <v>1208.444667</v>
      </c>
      <c r="U94" s="29" t="str">
        <f>IF(OR(O94="BUY",O94="STRONG BUY"), CONCATENATE(ROUND(PriceMovements_Core!H93,2), " (", ROUND((PriceMovements_Core!H93-P94)/P94*100, 2) , "% to go)"), IF(OR(O94="SELL",O94="STRONG SELL"), CONCATENATE(ROUND(PriceMovements_Core!I93,2), " (", ROUND((P94-PriceMovements_Core!I93)/P94*100,2) , "% to go)"), "Neutral"))</f>
        <v>981.05 (17.96% to go)</v>
      </c>
    </row>
    <row r="95">
      <c r="A95" s="22" t="s">
        <v>115</v>
      </c>
      <c r="B95" s="23" t="str">
        <f>PriceMovements_Core!L94</f>
        <v>Bearish</v>
      </c>
      <c r="C95" s="23" t="str">
        <f>PriceMovements_Core!M94</f>
        <v>Bullish</v>
      </c>
      <c r="D95" s="23" t="str">
        <f>IF(Value(PriceMovements_Core!J94) &gt; 0, "Bullish", IF(Value(PriceMovements_Core!J94) &lt; 0, "Bearish","Neutral"))</f>
        <v>Bullish</v>
      </c>
      <c r="E95" s="23" t="str">
        <f>PriceMovements_Core!N94</f>
        <v>Bearish</v>
      </c>
      <c r="F95" s="23" t="str">
        <f>PriceMovements_Core!O94</f>
        <v>Bullish</v>
      </c>
      <c r="G95" s="23" t="str">
        <f>PriceMovements_Core!P94</f>
        <v>Bullish</v>
      </c>
      <c r="H95" s="23" t="str">
        <f>PriceMovements_Core!Q94</f>
        <v>Bullish</v>
      </c>
      <c r="I95" s="24" t="str">
        <f>PriceMovements_Core!Y94</f>
        <v>0.11% above</v>
      </c>
      <c r="J95" s="24" t="str">
        <f>PriceMovements_Core!Z94</f>
        <v>2.19% above</v>
      </c>
      <c r="K95" s="25" t="str">
        <f>PriceMovements_Core!AA94</f>
        <v>Bullish : NEAR BREAKOUT</v>
      </c>
      <c r="L95" s="25" t="str">
        <f>PriceMovements_Core!AB94</f>
        <v>Bullish : NEAR BREAKOUT</v>
      </c>
      <c r="M95" s="26" t="str">
        <f>PriceMovements_Core!U94</f>
        <v>Neutral</v>
      </c>
      <c r="N95" s="27" t="str">
        <f>PriceMovements_Core!X94</f>
        <v>Neutral</v>
      </c>
      <c r="O95" s="28" t="str">
        <f>PriceMovements_Core!AC94</f>
        <v>Neutral</v>
      </c>
      <c r="P95" s="29" t="str">
        <f>IF(OR(O95="BUY",O95="STRONG BUY",O95="SELL",O95="STRONG SELL"),PriceMovements_Core!F94,"Neutral")</f>
        <v>Neutral</v>
      </c>
      <c r="Q95" s="29" t="str">
        <f>IF(O95="Neutral", "Neutral",Fundamentals_Core!B93)</f>
        <v>Neutral</v>
      </c>
      <c r="R95" s="29" t="str">
        <f>IF(O95="Neutral", "Neutral",((PriceMovements_Core!D94+PriceMovements_Core!E94+PriceMovements_Core!F94)/3))</f>
        <v>Neutral</v>
      </c>
      <c r="S95" s="29" t="str">
        <f>IF(O95="Neutral", "Neutral",R95-(0.382*(PriceMovements_Core!D94-PriceMovements_Core!E94)))</f>
        <v>Neutral</v>
      </c>
      <c r="T95" s="29" t="str">
        <f>IF(O95="Neutral", "Neutral",R95+(0.382*(PriceMovements_Core!D94-PriceMovements_Core!E94)))</f>
        <v>Neutral</v>
      </c>
      <c r="U95" s="29" t="str">
        <f>IF(OR(O95="BUY",O95="STRONG BUY"), CONCATENATE(ROUND(PriceMovements_Core!H94,2), " (", ROUND((PriceMovements_Core!H94-P95)/P95*100, 2) , "% to go)"), IF(OR(O95="SELL",O95="STRONG SELL"), CONCATENATE(ROUND(PriceMovements_Core!I94,2), " (", ROUND((P95-PriceMovements_Core!I94)/P95*100,2) , "% to go)"), "Neutral"))</f>
        <v>Neutral</v>
      </c>
    </row>
    <row r="96">
      <c r="A96" s="22" t="s">
        <v>116</v>
      </c>
      <c r="B96" s="23" t="str">
        <f>PriceMovements_Core!L95</f>
        <v>Bearish</v>
      </c>
      <c r="C96" s="23" t="str">
        <f>PriceMovements_Core!M95</f>
        <v>Bearish</v>
      </c>
      <c r="D96" s="23" t="str">
        <f>IF(Value(PriceMovements_Core!J95) &gt; 0, "Bullish", IF(Value(PriceMovements_Core!J95) &lt; 0, "Bearish","Neutral"))</f>
        <v>Bullish</v>
      </c>
      <c r="E96" s="23" t="str">
        <f>PriceMovements_Core!N95</f>
        <v>Bearish</v>
      </c>
      <c r="F96" s="23" t="str">
        <f>PriceMovements_Core!O95</f>
        <v>Bearish</v>
      </c>
      <c r="G96" s="23" t="str">
        <f>PriceMovements_Core!P95</f>
        <v>Bullish</v>
      </c>
      <c r="H96" s="23" t="str">
        <f>PriceMovements_Core!Q95</f>
        <v>Bullish</v>
      </c>
      <c r="I96" s="24" t="str">
        <f>PriceMovements_Core!Y95</f>
        <v>0.41% above</v>
      </c>
      <c r="J96" s="24" t="str">
        <f>PriceMovements_Core!Z95</f>
        <v>4.90% above</v>
      </c>
      <c r="K96" s="25" t="str">
        <f>PriceMovements_Core!AA95</f>
        <v>1.78% below EMA</v>
      </c>
      <c r="L96" s="25" t="str">
        <f>PriceMovements_Core!AB95</f>
        <v>0.76% below EMA</v>
      </c>
      <c r="M96" s="26" t="str">
        <f>PriceMovements_Core!U95</f>
        <v>Trading in Range</v>
      </c>
      <c r="N96" s="27" t="str">
        <f>PriceMovements_Core!X95</f>
        <v>Neutral</v>
      </c>
      <c r="O96" s="28" t="str">
        <f>PriceMovements_Core!AC95</f>
        <v>Neutral</v>
      </c>
      <c r="P96" s="29" t="str">
        <f>IF(OR(O96="BUY",O96="STRONG BUY",O96="SELL",O96="STRONG SELL"),PriceMovements_Core!F95,"Neutral")</f>
        <v>Neutral</v>
      </c>
      <c r="Q96" s="29" t="str">
        <f>IF(O96="Neutral", "Neutral",Fundamentals_Core!B94)</f>
        <v>Neutral</v>
      </c>
      <c r="R96" s="29" t="str">
        <f>IF(O96="Neutral", "Neutral",((PriceMovements_Core!D95+PriceMovements_Core!E95+PriceMovements_Core!F95)/3))</f>
        <v>Neutral</v>
      </c>
      <c r="S96" s="29" t="str">
        <f>IF(O96="Neutral", "Neutral",R96-(0.382*(PriceMovements_Core!D95-PriceMovements_Core!E95)))</f>
        <v>Neutral</v>
      </c>
      <c r="T96" s="29" t="str">
        <f>IF(O96="Neutral", "Neutral",R96+(0.382*(PriceMovements_Core!D95-PriceMovements_Core!E95)))</f>
        <v>Neutral</v>
      </c>
      <c r="U96" s="29" t="str">
        <f>IF(OR(O96="BUY",O96="STRONG BUY"), CONCATENATE(ROUND(PriceMovements_Core!H95,2), " (", ROUND((PriceMovements_Core!H95-P96)/P96*100, 2) , "% to go)"), IF(OR(O96="SELL",O96="STRONG SELL"), CONCATENATE(ROUND(PriceMovements_Core!I95,2), " (", ROUND((P96-PriceMovements_Core!I95)/P96*100,2) , "% to go)"), "Neutral"))</f>
        <v>Neutral</v>
      </c>
    </row>
    <row r="97">
      <c r="A97" s="22" t="s">
        <v>117</v>
      </c>
      <c r="B97" s="23" t="str">
        <f>PriceMovements_Core!L96</f>
        <v>Very Bearish</v>
      </c>
      <c r="C97" s="23" t="str">
        <f>PriceMovements_Core!M96</f>
        <v>Bearish</v>
      </c>
      <c r="D97" s="23" t="str">
        <f>IF(Value(PriceMovements_Core!J96) &gt; 0, "Bullish", IF(Value(PriceMovements_Core!J96) &lt; 0, "Bearish","Neutral"))</f>
        <v>Bullish</v>
      </c>
      <c r="E97" s="23" t="str">
        <f>PriceMovements_Core!N96</f>
        <v>Bullish</v>
      </c>
      <c r="F97" s="23" t="str">
        <f>PriceMovements_Core!O96</f>
        <v>Bullish</v>
      </c>
      <c r="G97" s="23" t="str">
        <f>PriceMovements_Core!P96</f>
        <v>Bullish</v>
      </c>
      <c r="H97" s="23" t="str">
        <f>PriceMovements_Core!Q96</f>
        <v>Bullish</v>
      </c>
      <c r="I97" s="24" t="str">
        <f>PriceMovements_Core!Y96</f>
        <v>4.77% above</v>
      </c>
      <c r="J97" s="24" t="str">
        <f>PriceMovements_Core!Z96</f>
        <v>10.38% above</v>
      </c>
      <c r="K97" s="25" t="str">
        <f>PriceMovements_Core!AA96</f>
        <v>Bearish : NEAR BREAKOUT</v>
      </c>
      <c r="L97" s="25" t="str">
        <f>PriceMovements_Core!AB96</f>
        <v>5.21% above EMA</v>
      </c>
      <c r="M97" s="26" t="str">
        <f>PriceMovements_Core!U96</f>
        <v>Trading in Range</v>
      </c>
      <c r="N97" s="27" t="str">
        <f>PriceMovements_Core!X96</f>
        <v>Neutral</v>
      </c>
      <c r="O97" s="28" t="str">
        <f>PriceMovements_Core!AC96</f>
        <v>Neutral</v>
      </c>
      <c r="P97" s="29" t="str">
        <f>IF(OR(O97="BUY",O97="STRONG BUY",O97="SELL",O97="STRONG SELL"),PriceMovements_Core!F96,"Neutral")</f>
        <v>Neutral</v>
      </c>
      <c r="Q97" s="29" t="str">
        <f>IF(O97="Neutral", "Neutral",Fundamentals_Core!B95)</f>
        <v>Neutral</v>
      </c>
      <c r="R97" s="29" t="str">
        <f>IF(O97="Neutral", "Neutral",((PriceMovements_Core!D96+PriceMovements_Core!E96+PriceMovements_Core!F96)/3))</f>
        <v>Neutral</v>
      </c>
      <c r="S97" s="29" t="str">
        <f>IF(O97="Neutral", "Neutral",R97-(0.382*(PriceMovements_Core!D96-PriceMovements_Core!E96)))</f>
        <v>Neutral</v>
      </c>
      <c r="T97" s="29" t="str">
        <f>IF(O97="Neutral", "Neutral",R97+(0.382*(PriceMovements_Core!D96-PriceMovements_Core!E96)))</f>
        <v>Neutral</v>
      </c>
      <c r="U97" s="29" t="str">
        <f>IF(OR(O97="BUY",O97="STRONG BUY"), CONCATENATE(ROUND(PriceMovements_Core!H96,2), " (", ROUND((PriceMovements_Core!H96-P97)/P97*100, 2) , "% to go)"), IF(OR(O97="SELL",O97="STRONG SELL"), CONCATENATE(ROUND(PriceMovements_Core!I96,2), " (", ROUND((P97-PriceMovements_Core!I96)/P97*100,2) , "% to go)"), "Neutral"))</f>
        <v>Neutral</v>
      </c>
    </row>
    <row r="98">
      <c r="A98" s="22" t="s">
        <v>118</v>
      </c>
      <c r="B98" s="23" t="str">
        <f>PriceMovements_Core!L97</f>
        <v>Bullish</v>
      </c>
      <c r="C98" s="23" t="str">
        <f>PriceMovements_Core!M97</f>
        <v>Very Bearish</v>
      </c>
      <c r="D98" s="23" t="str">
        <f>IF(Value(PriceMovements_Core!J97) &gt; 0, "Bullish", IF(Value(PriceMovements_Core!J97) &lt; 0, "Bearish","Neutral"))</f>
        <v>Bearish</v>
      </c>
      <c r="E98" s="23" t="str">
        <f>PriceMovements_Core!N97</f>
        <v>Bearish</v>
      </c>
      <c r="F98" s="23" t="str">
        <f>PriceMovements_Core!O97</f>
        <v>Bearish</v>
      </c>
      <c r="G98" s="23" t="str">
        <f>PriceMovements_Core!P97</f>
        <v>Bullish</v>
      </c>
      <c r="H98" s="23" t="str">
        <f>PriceMovements_Core!Q97</f>
        <v>Bullish</v>
      </c>
      <c r="I98" s="24" t="str">
        <f>PriceMovements_Core!Y97</f>
        <v>Death Cross Continued</v>
      </c>
      <c r="J98" s="24" t="str">
        <f>PriceMovements_Core!Z97</f>
        <v>1.76% above</v>
      </c>
      <c r="K98" s="25" t="str">
        <f>PriceMovements_Core!AA97</f>
        <v>2.99% below EMA</v>
      </c>
      <c r="L98" s="25" t="str">
        <f>PriceMovements_Core!AB97</f>
        <v>3.04% below EMA</v>
      </c>
      <c r="M98" s="26" t="str">
        <f>PriceMovements_Core!U97</f>
        <v>Neutral</v>
      </c>
      <c r="N98" s="27" t="str">
        <f>PriceMovements_Core!X97</f>
        <v>Bullish : Hammer</v>
      </c>
      <c r="O98" s="28" t="str">
        <f>PriceMovements_Core!AC97</f>
        <v>Neutral</v>
      </c>
      <c r="P98" s="29" t="str">
        <f>IF(OR(O98="BUY",O98="STRONG BUY",O98="SELL",O98="STRONG SELL"),PriceMovements_Core!F97,"Neutral")</f>
        <v>Neutral</v>
      </c>
      <c r="Q98" s="29" t="str">
        <f>IF(O98="Neutral", "Neutral",Fundamentals_Core!B96)</f>
        <v>Neutral</v>
      </c>
      <c r="R98" s="29" t="str">
        <f>IF(O98="Neutral", "Neutral",((PriceMovements_Core!D97+PriceMovements_Core!E97+PriceMovements_Core!F97)/3))</f>
        <v>Neutral</v>
      </c>
      <c r="S98" s="29" t="str">
        <f>IF(O98="Neutral", "Neutral",R98-(0.382*(PriceMovements_Core!D97-PriceMovements_Core!E97)))</f>
        <v>Neutral</v>
      </c>
      <c r="T98" s="29" t="str">
        <f>IF(O98="Neutral", "Neutral",R98+(0.382*(PriceMovements_Core!D97-PriceMovements_Core!E97)))</f>
        <v>Neutral</v>
      </c>
      <c r="U98" s="29" t="str">
        <f>IF(OR(O98="BUY",O98="STRONG BUY"), CONCATENATE(ROUND(PriceMovements_Core!H97,2), " (", ROUND((PriceMovements_Core!H97-P98)/P98*100, 2) , "% to go)"), IF(OR(O98="SELL",O98="STRONG SELL"), CONCATENATE(ROUND(PriceMovements_Core!I97,2), " (", ROUND((P98-PriceMovements_Core!I97)/P98*100,2) , "% to go)"), "Neutral"))</f>
        <v>Neutral</v>
      </c>
    </row>
    <row r="99">
      <c r="A99" s="22" t="s">
        <v>119</v>
      </c>
      <c r="B99" s="23" t="str">
        <f>PriceMovements_Core!L98</f>
        <v>Very Bearish</v>
      </c>
      <c r="C99" s="23" t="str">
        <f>PriceMovements_Core!M98</f>
        <v>Bearish</v>
      </c>
      <c r="D99" s="23" t="str">
        <f>IF(Value(PriceMovements_Core!J98) &gt; 0, "Bullish", IF(Value(PriceMovements_Core!J98) &lt; 0, "Bearish","Neutral"))</f>
        <v>Bullish</v>
      </c>
      <c r="E99" s="23" t="str">
        <f>PriceMovements_Core!N98</f>
        <v>Bullish</v>
      </c>
      <c r="F99" s="23" t="str">
        <f>PriceMovements_Core!O98</f>
        <v>Bearish</v>
      </c>
      <c r="G99" s="23" t="str">
        <f>PriceMovements_Core!P98</f>
        <v>Bullish</v>
      </c>
      <c r="H99" s="23" t="str">
        <f>PriceMovements_Core!Q98</f>
        <v>Bullish</v>
      </c>
      <c r="I99" s="24" t="str">
        <f>PriceMovements_Core!Y98</f>
        <v>1.86% above</v>
      </c>
      <c r="J99" s="24" t="str">
        <f>PriceMovements_Core!Z98</f>
        <v>2.40% above</v>
      </c>
      <c r="K99" s="25" t="str">
        <f>PriceMovements_Core!AA98</f>
        <v>Bearish : NEAR BREAKOUT</v>
      </c>
      <c r="L99" s="25" t="str">
        <f>PriceMovements_Core!AB98</f>
        <v>Bearish : NEAR BREAKOUT</v>
      </c>
      <c r="M99" s="26" t="str">
        <f>PriceMovements_Core!U98</f>
        <v>Neutral</v>
      </c>
      <c r="N99" s="27" t="str">
        <f>PriceMovements_Core!X98</f>
        <v>Neutral</v>
      </c>
      <c r="O99" s="28" t="str">
        <f>PriceMovements_Core!AC98</f>
        <v>Neutral</v>
      </c>
      <c r="P99" s="29" t="str">
        <f>IF(OR(O99="BUY",O99="STRONG BUY",O99="SELL",O99="STRONG SELL"),PriceMovements_Core!F98,"Neutral")</f>
        <v>Neutral</v>
      </c>
      <c r="Q99" s="29" t="str">
        <f>IF(O99="Neutral", "Neutral",Fundamentals_Core!B97)</f>
        <v>Neutral</v>
      </c>
      <c r="R99" s="29" t="str">
        <f>IF(O99="Neutral", "Neutral",((PriceMovements_Core!D98+PriceMovements_Core!E98+PriceMovements_Core!F98)/3))</f>
        <v>Neutral</v>
      </c>
      <c r="S99" s="29" t="str">
        <f>IF(O99="Neutral", "Neutral",R99-(0.382*(PriceMovements_Core!D98-PriceMovements_Core!E98)))</f>
        <v>Neutral</v>
      </c>
      <c r="T99" s="29" t="str">
        <f>IF(O99="Neutral", "Neutral",R99+(0.382*(PriceMovements_Core!D98-PriceMovements_Core!E98)))</f>
        <v>Neutral</v>
      </c>
      <c r="U99" s="29" t="str">
        <f>IF(OR(O99="BUY",O99="STRONG BUY"), CONCATENATE(ROUND(PriceMovements_Core!H98,2), " (", ROUND((PriceMovements_Core!H98-P99)/P99*100, 2) , "% to go)"), IF(OR(O99="SELL",O99="STRONG SELL"), CONCATENATE(ROUND(PriceMovements_Core!I98,2), " (", ROUND((P99-PriceMovements_Core!I98)/P99*100,2) , "% to go)"), "Neutral"))</f>
        <v>Neutral</v>
      </c>
    </row>
    <row r="100">
      <c r="A100" s="22" t="s">
        <v>120</v>
      </c>
      <c r="B100" s="23" t="str">
        <f>PriceMovements_Core!L99</f>
        <v>Bullish</v>
      </c>
      <c r="C100" s="23" t="str">
        <f>PriceMovements_Core!M99</f>
        <v>Bullish</v>
      </c>
      <c r="D100" s="23" t="str">
        <f>IF(Value(PriceMovements_Core!J99) &gt; 0, "Bullish", IF(Value(PriceMovements_Core!J99) &lt; 0, "Bearish","Neutral"))</f>
        <v>Bullish</v>
      </c>
      <c r="E100" s="23" t="str">
        <f>PriceMovements_Core!N99</f>
        <v>Bearish</v>
      </c>
      <c r="F100" s="23" t="str">
        <f>PriceMovements_Core!O99</f>
        <v>Bearish</v>
      </c>
      <c r="G100" s="23" t="str">
        <f>PriceMovements_Core!P99</f>
        <v>Bullish</v>
      </c>
      <c r="H100" s="23" t="str">
        <f>PriceMovements_Core!Q99</f>
        <v>Bullish</v>
      </c>
      <c r="I100" s="24" t="str">
        <f>PriceMovements_Core!Y99</f>
        <v>2.17% above</v>
      </c>
      <c r="J100" s="24" t="str">
        <f>PriceMovements_Core!Z99</f>
        <v>7.06% above</v>
      </c>
      <c r="K100" s="25" t="str">
        <f>PriceMovements_Core!AA99</f>
        <v>Bullish : NEAR BREAKOUT</v>
      </c>
      <c r="L100" s="25" t="str">
        <f>PriceMovements_Core!AB99</f>
        <v>Bullish : BREAKOUT</v>
      </c>
      <c r="M100" s="26" t="str">
        <f>PriceMovements_Core!U99</f>
        <v>Neutral</v>
      </c>
      <c r="N100" s="27" t="str">
        <f>PriceMovements_Core!X99</f>
        <v>Neutral</v>
      </c>
      <c r="O100" s="28" t="str">
        <f>PriceMovements_Core!AC99</f>
        <v>Neutral</v>
      </c>
      <c r="P100" s="29" t="str">
        <f>IF(OR(O100="BUY",O100="STRONG BUY",O100="SELL",O100="STRONG SELL"),PriceMovements_Core!F99,"Neutral")</f>
        <v>Neutral</v>
      </c>
      <c r="Q100" s="29" t="str">
        <f>IF(O100="Neutral", "Neutral",Fundamentals_Core!B98)</f>
        <v>Neutral</v>
      </c>
      <c r="R100" s="29" t="str">
        <f>IF(O100="Neutral", "Neutral",((PriceMovements_Core!D99+PriceMovements_Core!E99+PriceMovements_Core!F99)/3))</f>
        <v>Neutral</v>
      </c>
      <c r="S100" s="29" t="str">
        <f>IF(O100="Neutral", "Neutral",R100-(0.382*(PriceMovements_Core!D99-PriceMovements_Core!E99)))</f>
        <v>Neutral</v>
      </c>
      <c r="T100" s="29" t="str">
        <f>IF(O100="Neutral", "Neutral",R100+(0.382*(PriceMovements_Core!D99-PriceMovements_Core!E99)))</f>
        <v>Neutral</v>
      </c>
      <c r="U100" s="29" t="str">
        <f>IF(OR(O100="BUY",O100="STRONG BUY"), CONCATENATE(ROUND(PriceMovements_Core!H99,2), " (", ROUND((PriceMovements_Core!H99-P100)/P100*100, 2) , "% to go)"), IF(OR(O100="SELL",O100="STRONG SELL"), CONCATENATE(ROUND(PriceMovements_Core!I99,2), " (", ROUND((P100-PriceMovements_Core!I99)/P100*100,2) , "% to go)"), "Neutral"))</f>
        <v>Neutral</v>
      </c>
    </row>
    <row r="101">
      <c r="A101" s="22" t="s">
        <v>121</v>
      </c>
      <c r="B101" s="23" t="str">
        <f>PriceMovements_Core!L100</f>
        <v>Bearish</v>
      </c>
      <c r="C101" s="23" t="str">
        <f>PriceMovements_Core!M100</f>
        <v>Bullish</v>
      </c>
      <c r="D101" s="23" t="str">
        <f>IF(Value(PriceMovements_Core!J100) &gt; 0, "Bullish", IF(Value(PriceMovements_Core!J100) &lt; 0, "Bearish","Neutral"))</f>
        <v>Bullish</v>
      </c>
      <c r="E101" s="23" t="str">
        <f>PriceMovements_Core!N100</f>
        <v>Bullish</v>
      </c>
      <c r="F101" s="23" t="str">
        <f>PriceMovements_Core!O100</f>
        <v>Bullish</v>
      </c>
      <c r="G101" s="23" t="str">
        <f>PriceMovements_Core!P100</f>
        <v>Bullish</v>
      </c>
      <c r="H101" s="23" t="str">
        <f>PriceMovements_Core!Q100</f>
        <v>Bullish</v>
      </c>
      <c r="I101" s="24" t="str">
        <f>PriceMovements_Core!Y100</f>
        <v>17.10% above</v>
      </c>
      <c r="J101" s="24" t="str">
        <f>PriceMovements_Core!Z100</f>
        <v>5.53% above</v>
      </c>
      <c r="K101" s="25" t="str">
        <f>PriceMovements_Core!AA100</f>
        <v>23.63% above EMA</v>
      </c>
      <c r="L101" s="25" t="str">
        <f>PriceMovements_Core!AB100</f>
        <v>29.39% above EMA</v>
      </c>
      <c r="M101" s="26" t="str">
        <f>PriceMovements_Core!U100</f>
        <v>Neutral</v>
      </c>
      <c r="N101" s="27" t="str">
        <f>PriceMovements_Core!X100</f>
        <v>Neutral</v>
      </c>
      <c r="O101" s="28" t="str">
        <f>PriceMovements_Core!AC100</f>
        <v>Neutral</v>
      </c>
      <c r="P101" s="29" t="str">
        <f>IF(OR(O101="BUY",O101="STRONG BUY",O101="SELL",O101="STRONG SELL"),PriceMovements_Core!F100,"Neutral")</f>
        <v>Neutral</v>
      </c>
      <c r="Q101" s="29" t="str">
        <f>IF(O101="Neutral", "Neutral",Fundamentals_Core!B99)</f>
        <v>Neutral</v>
      </c>
      <c r="R101" s="29" t="str">
        <f>IF(O101="Neutral", "Neutral",((PriceMovements_Core!D100+PriceMovements_Core!E100+PriceMovements_Core!F100)/3))</f>
        <v>Neutral</v>
      </c>
      <c r="S101" s="29" t="str">
        <f>IF(O101="Neutral", "Neutral",R101-(0.382*(PriceMovements_Core!D100-PriceMovements_Core!E100)))</f>
        <v>Neutral</v>
      </c>
      <c r="T101" s="29" t="str">
        <f>IF(O101="Neutral", "Neutral",R101+(0.382*(PriceMovements_Core!D100-PriceMovements_Core!E100)))</f>
        <v>Neutral</v>
      </c>
      <c r="U101" s="29" t="str">
        <f>IF(OR(O101="BUY",O101="STRONG BUY"), CONCATENATE(ROUND(PriceMovements_Core!H100,2), " (", ROUND((PriceMovements_Core!H100-P101)/P101*100, 2) , "% to go)"), IF(OR(O101="SELL",O101="STRONG SELL"), CONCATENATE(ROUND(PriceMovements_Core!I100,2), " (", ROUND((P101-PriceMovements_Core!I100)/P101*100,2) , "% to go)"), "Neutral"))</f>
        <v>Neutral</v>
      </c>
    </row>
    <row r="102">
      <c r="A102" s="22" t="s">
        <v>122</v>
      </c>
      <c r="B102" s="23" t="str">
        <f>PriceMovements_Core!L101</f>
        <v>Bullish</v>
      </c>
      <c r="C102" s="23" t="str">
        <f>PriceMovements_Core!M101</f>
        <v>Very Bearish</v>
      </c>
      <c r="D102" s="23" t="str">
        <f>IF(Value(PriceMovements_Core!J101) &gt; 0, "Bullish", IF(Value(PriceMovements_Core!J101) &lt; 0, "Bearish","Neutral"))</f>
        <v>Bearish</v>
      </c>
      <c r="E102" s="23" t="str">
        <f>PriceMovements_Core!N101</f>
        <v>Bearish</v>
      </c>
      <c r="F102" s="23" t="str">
        <f>PriceMovements_Core!O101</f>
        <v>Bearish</v>
      </c>
      <c r="G102" s="23" t="str">
        <f>PriceMovements_Core!P101</f>
        <v>Bullish</v>
      </c>
      <c r="H102" s="23" t="str">
        <f>PriceMovements_Core!Q101</f>
        <v>Bullish</v>
      </c>
      <c r="I102" s="24" t="str">
        <f>PriceMovements_Core!Y101</f>
        <v>3.22% below</v>
      </c>
      <c r="J102" s="24" t="str">
        <f>PriceMovements_Core!Z101</f>
        <v>2.94% above</v>
      </c>
      <c r="K102" s="25" t="str">
        <f>PriceMovements_Core!AA101</f>
        <v>7.85% below EMA</v>
      </c>
      <c r="L102" s="25" t="str">
        <f>PriceMovements_Core!AB101</f>
        <v>7.98% below EMA</v>
      </c>
      <c r="M102" s="26" t="str">
        <f>PriceMovements_Core!U101</f>
        <v>Neutral</v>
      </c>
      <c r="N102" s="27" t="str">
        <f>PriceMovements_Core!X101</f>
        <v>Neutral</v>
      </c>
      <c r="O102" s="28" t="str">
        <f>PriceMovements_Core!AC101</f>
        <v>Neutral</v>
      </c>
      <c r="P102" s="29" t="str">
        <f>IF(OR(O102="BUY",O102="STRONG BUY",O102="SELL",O102="STRONG SELL"),PriceMovements_Core!F101,"Neutral")</f>
        <v>Neutral</v>
      </c>
      <c r="Q102" s="29" t="str">
        <f>IF(O102="Neutral", "Neutral",Fundamentals_Core!B100)</f>
        <v>Neutral</v>
      </c>
      <c r="R102" s="29" t="str">
        <f>IF(O102="Neutral", "Neutral",((PriceMovements_Core!D101+PriceMovements_Core!E101+PriceMovements_Core!F101)/3))</f>
        <v>Neutral</v>
      </c>
      <c r="S102" s="29" t="str">
        <f>IF(O102="Neutral", "Neutral",R102-(0.382*(PriceMovements_Core!D101-PriceMovements_Core!E101)))</f>
        <v>Neutral</v>
      </c>
      <c r="T102" s="29" t="str">
        <f>IF(O102="Neutral", "Neutral",R102+(0.382*(PriceMovements_Core!D101-PriceMovements_Core!E101)))</f>
        <v>Neutral</v>
      </c>
      <c r="U102" s="29" t="str">
        <f>IF(OR(O102="BUY",O102="STRONG BUY"), CONCATENATE(ROUND(PriceMovements_Core!H101,2), " (", ROUND((PriceMovements_Core!H101-P102)/P102*100, 2) , "% to go)"), IF(OR(O102="SELL",O102="STRONG SELL"), CONCATENATE(ROUND(PriceMovements_Core!I101,2), " (", ROUND((P102-PriceMovements_Core!I101)/P102*100,2) , "% to go)"), "Neutral"))</f>
        <v>Neutral</v>
      </c>
    </row>
    <row r="103">
      <c r="A103" s="22" t="s">
        <v>123</v>
      </c>
      <c r="B103" s="23" t="str">
        <f>PriceMovements_Core!L102</f>
        <v>Very Bearish</v>
      </c>
      <c r="C103" s="23" t="str">
        <f>PriceMovements_Core!M102</f>
        <v>Very Bearish</v>
      </c>
      <c r="D103" s="23" t="str">
        <f>IF(Value(PriceMovements_Core!J102) &gt; 0, "Bullish", IF(Value(PriceMovements_Core!J102) &lt; 0, "Bearish","Neutral"))</f>
        <v>Bearish</v>
      </c>
      <c r="E103" s="23" t="str">
        <f>PriceMovements_Core!N102</f>
        <v>Bearish</v>
      </c>
      <c r="F103" s="23" t="str">
        <f>PriceMovements_Core!O102</f>
        <v>Bullish</v>
      </c>
      <c r="G103" s="23" t="str">
        <f>PriceMovements_Core!P102</f>
        <v>Bullish</v>
      </c>
      <c r="H103" s="23" t="str">
        <f>PriceMovements_Core!Q102</f>
        <v>Bullish</v>
      </c>
      <c r="I103" s="24" t="str">
        <f>PriceMovements_Core!Y102</f>
        <v>12.36% above</v>
      </c>
      <c r="J103" s="24" t="str">
        <f>PriceMovements_Core!Z102</f>
        <v>11.36% above</v>
      </c>
      <c r="K103" s="25" t="str">
        <f>PriceMovements_Core!AA102</f>
        <v>5.95% above EMA</v>
      </c>
      <c r="L103" s="25" t="str">
        <f>PriceMovements_Core!AB102</f>
        <v>11.69% above EMA</v>
      </c>
      <c r="M103" s="26" t="str">
        <f>PriceMovements_Core!U102</f>
        <v>Neutral</v>
      </c>
      <c r="N103" s="27" t="str">
        <f>PriceMovements_Core!X102</f>
        <v>Neutral</v>
      </c>
      <c r="O103" s="28" t="str">
        <f>PriceMovements_Core!AC102</f>
        <v>Neutral</v>
      </c>
      <c r="P103" s="29" t="str">
        <f>IF(OR(O103="BUY",O103="STRONG BUY",O103="SELL",O103="STRONG SELL"),PriceMovements_Core!F102,"Neutral")</f>
        <v>Neutral</v>
      </c>
      <c r="Q103" s="29" t="str">
        <f>IF(O103="Neutral", "Neutral",Fundamentals_Core!B101)</f>
        <v>Neutral</v>
      </c>
      <c r="R103" s="29" t="str">
        <f>IF(O103="Neutral", "Neutral",((PriceMovements_Core!D102+PriceMovements_Core!E102+PriceMovements_Core!F102)/3))</f>
        <v>Neutral</v>
      </c>
      <c r="S103" s="29" t="str">
        <f>IF(O103="Neutral", "Neutral",R103-(0.382*(PriceMovements_Core!D102-PriceMovements_Core!E102)))</f>
        <v>Neutral</v>
      </c>
      <c r="T103" s="29" t="str">
        <f>IF(O103="Neutral", "Neutral",R103+(0.382*(PriceMovements_Core!D102-PriceMovements_Core!E102)))</f>
        <v>Neutral</v>
      </c>
      <c r="U103" s="29" t="str">
        <f>IF(OR(O103="BUY",O103="STRONG BUY"), CONCATENATE(ROUND(PriceMovements_Core!H102,2), " (", ROUND((PriceMovements_Core!H102-P103)/P103*100, 2) , "% to go)"), IF(OR(O103="SELL",O103="STRONG SELL"), CONCATENATE(ROUND(PriceMovements_Core!I102,2), " (", ROUND((P103-PriceMovements_Core!I102)/P103*100,2) , "% to go)"), "Neutral"))</f>
        <v>Neutral</v>
      </c>
    </row>
    <row r="104">
      <c r="A104" s="22" t="s">
        <v>124</v>
      </c>
      <c r="B104" s="23" t="str">
        <f>PriceMovements_Core!L103</f>
        <v>Very Bullish</v>
      </c>
      <c r="C104" s="23" t="str">
        <f>PriceMovements_Core!M103</f>
        <v>Bearish</v>
      </c>
      <c r="D104" s="23" t="str">
        <f>IF(Value(PriceMovements_Core!J103) &gt; 0, "Bullish", IF(Value(PriceMovements_Core!J103) &lt; 0, "Bearish","Neutral"))</f>
        <v>Bullish</v>
      </c>
      <c r="E104" s="23" t="str">
        <f>PriceMovements_Core!N103</f>
        <v>Bearish</v>
      </c>
      <c r="F104" s="23" t="str">
        <f>PriceMovements_Core!O103</f>
        <v>Bullish</v>
      </c>
      <c r="G104" s="23" t="str">
        <f>PriceMovements_Core!P103</f>
        <v>Bullish</v>
      </c>
      <c r="H104" s="23" t="str">
        <f>PriceMovements_Core!Q103</f>
        <v>Bullish</v>
      </c>
      <c r="I104" s="24" t="str">
        <f>PriceMovements_Core!Y103</f>
        <v>5.34% above</v>
      </c>
      <c r="J104" s="24" t="str">
        <f>PriceMovements_Core!Z103</f>
        <v>9.97% above</v>
      </c>
      <c r="K104" s="25" t="str">
        <f>PriceMovements_Core!AA103</f>
        <v>1.68% below EMA</v>
      </c>
      <c r="L104" s="25" t="str">
        <f>PriceMovements_Core!AB103</f>
        <v>2.35% above EMA</v>
      </c>
      <c r="M104" s="26" t="str">
        <f>PriceMovements_Core!U103</f>
        <v>Trading in Range</v>
      </c>
      <c r="N104" s="27" t="str">
        <f>PriceMovements_Core!X103</f>
        <v>Neutral</v>
      </c>
      <c r="O104" s="28" t="str">
        <f>PriceMovements_Core!AC103</f>
        <v>Neutral</v>
      </c>
      <c r="P104" s="29" t="str">
        <f>IF(OR(O104="BUY",O104="STRONG BUY",O104="SELL",O104="STRONG SELL"),PriceMovements_Core!F103,"Neutral")</f>
        <v>Neutral</v>
      </c>
      <c r="Q104" s="29" t="str">
        <f>IF(O104="Neutral", "Neutral",Fundamentals_Core!B102)</f>
        <v>Neutral</v>
      </c>
      <c r="R104" s="29" t="str">
        <f>IF(O104="Neutral", "Neutral",((PriceMovements_Core!D103+PriceMovements_Core!E103+PriceMovements_Core!F103)/3))</f>
        <v>Neutral</v>
      </c>
      <c r="S104" s="29" t="str">
        <f>IF(O104="Neutral", "Neutral",R104-(0.382*(PriceMovements_Core!D103-PriceMovements_Core!E103)))</f>
        <v>Neutral</v>
      </c>
      <c r="T104" s="29" t="str">
        <f>IF(O104="Neutral", "Neutral",R104+(0.382*(PriceMovements_Core!D103-PriceMovements_Core!E103)))</f>
        <v>Neutral</v>
      </c>
      <c r="U104" s="29" t="str">
        <f>IF(OR(O104="BUY",O104="STRONG BUY"), CONCATENATE(ROUND(PriceMovements_Core!H103,2), " (", ROUND((PriceMovements_Core!H103-P104)/P104*100, 2) , "% to go)"), IF(OR(O104="SELL",O104="STRONG SELL"), CONCATENATE(ROUND(PriceMovements_Core!I103,2), " (", ROUND((P104-PriceMovements_Core!I103)/P104*100,2) , "% to go)"), "Neutral"))</f>
        <v>Neutral</v>
      </c>
    </row>
  </sheetData>
  <mergeCells count="15">
    <mergeCell ref="N2:N3"/>
    <mergeCell ref="O2:O3"/>
    <mergeCell ref="P2:P3"/>
    <mergeCell ref="Q2:Q3"/>
    <mergeCell ref="R2:R3"/>
    <mergeCell ref="S2:S3"/>
    <mergeCell ref="T2:T3"/>
    <mergeCell ref="U2:U3"/>
    <mergeCell ref="A1:A3"/>
    <mergeCell ref="B1:T1"/>
    <mergeCell ref="B2:C2"/>
    <mergeCell ref="D2:H2"/>
    <mergeCell ref="I2:J2"/>
    <mergeCell ref="K2:L2"/>
    <mergeCell ref="M2:M3"/>
  </mergeCells>
  <conditionalFormatting sqref="B3:C3">
    <cfRule type="cellIs" dxfId="0" priority="1" operator="equal">
      <formula>"Variably Decreasing"</formula>
    </cfRule>
  </conditionalFormatting>
  <conditionalFormatting sqref="B4:U104">
    <cfRule type="expression" dxfId="1" priority="2">
      <formula>OR(B4="Bullish",B4="Bullish : Dragonfly Doji")</formula>
    </cfRule>
  </conditionalFormatting>
  <conditionalFormatting sqref="B4:U104">
    <cfRule type="expression" dxfId="2" priority="3">
      <formula>OR(B4="Bearish",B4="Bearish : Gravestone Doji")</formula>
    </cfRule>
  </conditionalFormatting>
  <conditionalFormatting sqref="B4:U104">
    <cfRule type="cellIs" dxfId="3" priority="4" operator="equal">
      <formula>"Neutral"</formula>
    </cfRule>
  </conditionalFormatting>
  <conditionalFormatting sqref="B4:U104">
    <cfRule type="containsText" dxfId="2" priority="5" operator="containsText" text="Below">
      <formula>NOT(ISERROR(SEARCH(("Below"),(B4))))</formula>
    </cfRule>
  </conditionalFormatting>
  <conditionalFormatting sqref="B4:U104">
    <cfRule type="containsText" dxfId="1" priority="6" operator="containsText" text="Above">
      <formula>NOT(ISERROR(SEARCH(("Above"),(B4))))</formula>
    </cfRule>
  </conditionalFormatting>
  <conditionalFormatting sqref="B4:N104">
    <cfRule type="expression" dxfId="4" priority="7">
      <formula>OR(B4="Very Bullish",B4="Bullish : Near BREAKOUT",B4="Bullish : BREAKOUT", B4="Bullish : Hammer",B4="Bullish : Inverted Hammer")</formula>
    </cfRule>
  </conditionalFormatting>
  <conditionalFormatting sqref="B4:N104">
    <cfRule type="expression" dxfId="5" priority="8">
      <formula>OR(B4="Very Bearish",B4="Bearish : Near BREAKOUT",B4="Bearish : Breakout",B4="Bearish : Hanging Man",B4="Bearish : Shooting Star")</formula>
    </cfRule>
  </conditionalFormatting>
  <conditionalFormatting sqref="I4:U104">
    <cfRule type="cellIs" dxfId="6" priority="9" operator="equal">
      <formula>"Very Bearish : Breakout"</formula>
    </cfRule>
  </conditionalFormatting>
  <conditionalFormatting sqref="I4:U104">
    <cfRule type="cellIs" dxfId="7" priority="10" operator="equal">
      <formula>"Very Bullish : Breakout"</formula>
    </cfRule>
  </conditionalFormatting>
  <conditionalFormatting sqref="I4:J104">
    <cfRule type="cellIs" dxfId="3" priority="11" operator="equal">
      <formula>"Neutral"</formula>
    </cfRule>
  </conditionalFormatting>
  <conditionalFormatting sqref="I4:J104">
    <cfRule type="expression" dxfId="6" priority="12">
      <formula>OR(I4="Death Cross",I4="Death Cross Continued",I4="Golden Cross Reversed")</formula>
    </cfRule>
  </conditionalFormatting>
  <conditionalFormatting sqref="I4:J104">
    <cfRule type="expression" dxfId="7" priority="13">
      <formula>OR(I4="Golden Cross",I4="Golden Cross Continued",I4="Death Cross Reversed")</formula>
    </cfRule>
  </conditionalFormatting>
  <conditionalFormatting sqref="K4:U104">
    <cfRule type="cellIs" dxfId="7" priority="14" operator="equal">
      <formula>"Very Bullish : Near Breakout"</formula>
    </cfRule>
  </conditionalFormatting>
  <conditionalFormatting sqref="K4:U104">
    <cfRule type="cellIs" dxfId="6" priority="15" operator="equal">
      <formula>"Very Bearish : Near Breakout"</formula>
    </cfRule>
  </conditionalFormatting>
  <conditionalFormatting sqref="O2:O104">
    <cfRule type="containsText" dxfId="8" priority="16" operator="containsText" text="BUY">
      <formula>NOT(ISERROR(SEARCH(("BUY"),(O2))))</formula>
    </cfRule>
  </conditionalFormatting>
  <conditionalFormatting sqref="O2:O104">
    <cfRule type="containsText" dxfId="9" priority="17" operator="containsText" text="SELL">
      <formula>NOT(ISERROR(SEARCH(("SELL"),(O2))))</formula>
    </cfRule>
  </conditionalFormatting>
  <conditionalFormatting sqref="P4:U104">
    <cfRule type="cellIs" dxfId="10" priority="18" operator="notEqual">
      <formula>"""Neutral"""</formula>
    </cfRule>
  </conditionalFormatting>
  <conditionalFormatting sqref="A4:A104">
    <cfRule type="expression" dxfId="8" priority="19">
      <formula>OR(O4="BUY",O4="STRONG BUY")</formula>
    </cfRule>
  </conditionalFormatting>
  <conditionalFormatting sqref="A4:A104">
    <cfRule type="expression" dxfId="9" priority="20">
      <formula>OR(O4="SELL",O4="STRONG SELL")</formula>
    </cfRule>
  </conditionalFormatting>
  <conditionalFormatting sqref="M2:M104">
    <cfRule type="cellIs" dxfId="11" priority="21" operator="equal">
      <formula>"Trading in Range"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3" width="5.75"/>
    <col customWidth="1" min="4" max="4" width="5.5"/>
    <col customWidth="1" min="5" max="5" width="10.63"/>
    <col customWidth="1" min="6" max="6" width="19.5"/>
  </cols>
  <sheetData>
    <row r="1">
      <c r="A1" s="31" t="s">
        <v>125</v>
      </c>
      <c r="B1" s="32" t="s">
        <v>16</v>
      </c>
      <c r="C1" s="3"/>
      <c r="D1" s="3"/>
      <c r="E1" s="3"/>
      <c r="F1" s="4"/>
    </row>
    <row r="2">
      <c r="B2" s="33" t="s">
        <v>126</v>
      </c>
      <c r="C2" s="34" t="s">
        <v>127</v>
      </c>
      <c r="D2" s="34" t="s">
        <v>128</v>
      </c>
      <c r="E2" s="34" t="s">
        <v>129</v>
      </c>
      <c r="F2" s="33" t="s">
        <v>130</v>
      </c>
    </row>
    <row r="3">
      <c r="A3" s="35" t="str">
        <f>IFERROR(__xludf.DUMMYFUNCTION("SORT(UNIQUE(ReferenceData!C2:C20))"),"Automobile and Auto Components")</f>
        <v>Automobile and Auto Components</v>
      </c>
      <c r="B3" s="36">
        <f>IFERROR(__xludf.DUMMYFUNCTION("TRANSPOSE({AnalyseSectorData(FILTER(ReferenceData!$A$2:A20, ReferenceData!$C$2:C20 = A3), ARRAYFORMULA(IFERROR(VLOOKUP(FILTER(ReferenceData!$A$2:A20, ReferenceData!$C$2:C20 = A3),PriceMovements_Core!$A$3:T20,6,FALSE))), ARRAYFORMULA(IFERROR(VLOOKUP(FILTER"&amp;"(ReferenceData!$A$2:A20, ReferenceData!$C$2:C20 = A3),PriceMovements_Core!$A$3:T20,2,FALSE))))})"),10.0)</f>
        <v>10</v>
      </c>
      <c r="C3" s="37">
        <f>IFERROR(__xludf.DUMMYFUNCTION("""COMPUTED_VALUE"""),4.0)</f>
        <v>4</v>
      </c>
      <c r="D3" s="37">
        <f>IFERROR(__xludf.DUMMYFUNCTION("""COMPUTED_VALUE"""),6.0)</f>
        <v>6</v>
      </c>
      <c r="E3" s="38" t="str">
        <f>IFERROR(__xludf.DUMMYFUNCTION("""COMPUTED_VALUE"""),"Neutral")</f>
        <v>Neutral</v>
      </c>
      <c r="F3" s="39" t="str">
        <f>IFERROR(__xludf.DUMMYFUNCTION("""COMPUTED_VALUE"""),"")</f>
        <v/>
      </c>
    </row>
    <row r="4">
      <c r="A4" s="35" t="str">
        <f>IFERROR(__xludf.DUMMYFUNCTION("""COMPUTED_VALUE"""),"Capital Goods")</f>
        <v>Capital Goods</v>
      </c>
      <c r="B4" s="36">
        <f>IFERROR(__xludf.DUMMYFUNCTION("TRANSPOSE({AnalyseSectorData(FILTER(ReferenceData!$A$2:A20, ReferenceData!$C$2:C20 = A4), ARRAYFORMULA(IFERROR(VLOOKUP(FILTER(ReferenceData!$A$2:A20, ReferenceData!$C$2:C20 = A4),PriceMovements_Core!$A$3:T20,6,FALSE))), ARRAYFORMULA(IFERROR(VLOOKUP(FILTER"&amp;"(ReferenceData!$A$2:A20, ReferenceData!$C$2:C20 = A4),PriceMovements_Core!$A$3:T20,2,FALSE))))})"),4.0)</f>
        <v>4</v>
      </c>
      <c r="C4" s="37">
        <f>IFERROR(__xludf.DUMMYFUNCTION("""COMPUTED_VALUE"""),3.0)</f>
        <v>3</v>
      </c>
      <c r="D4" s="37">
        <f>IFERROR(__xludf.DUMMYFUNCTION("""COMPUTED_VALUE"""),1.0)</f>
        <v>1</v>
      </c>
      <c r="E4" s="38" t="str">
        <f>IFERROR(__xludf.DUMMYFUNCTION("""COMPUTED_VALUE"""),"Neutral")</f>
        <v>Neutral</v>
      </c>
      <c r="F4" s="39" t="str">
        <f>IFERROR(__xludf.DUMMYFUNCTION("""COMPUTED_VALUE"""),"")</f>
        <v/>
      </c>
    </row>
    <row r="5">
      <c r="A5" s="35" t="str">
        <f>IFERROR(__xludf.DUMMYFUNCTION("""COMPUTED_VALUE"""),"Chemicals")</f>
        <v>Chemicals</v>
      </c>
      <c r="B5" s="36">
        <f>IFERROR(__xludf.DUMMYFUNCTION("TRANSPOSE({AnalyseSectorData(FILTER(ReferenceData!$A$2:A20, ReferenceData!$C$2:C20 = A5), ARRAYFORMULA(IFERROR(VLOOKUP(FILTER(ReferenceData!$A$2:A20, ReferenceData!$C$2:C20 = A5),PriceMovements_Core!$A$3:T20,6,FALSE))), ARRAYFORMULA(IFERROR(VLOOKUP(FILTER"&amp;"(ReferenceData!$A$2:A20, ReferenceData!$C$2:C20 = A5),PriceMovements_Core!$A$3:T20,2,FALSE))))})"),2.0)</f>
        <v>2</v>
      </c>
      <c r="C5" s="37">
        <f>IFERROR(__xludf.DUMMYFUNCTION("""COMPUTED_VALUE"""),0.0)</f>
        <v>0</v>
      </c>
      <c r="D5" s="37">
        <f>IFERROR(__xludf.DUMMYFUNCTION("""COMPUTED_VALUE"""),2.0)</f>
        <v>2</v>
      </c>
      <c r="E5" s="38" t="str">
        <f>IFERROR(__xludf.DUMMYFUNCTION("""COMPUTED_VALUE"""),"Very Bearish")</f>
        <v>Very Bearish</v>
      </c>
      <c r="F5" s="39" t="str">
        <f>IFERROR(__xludf.DUMMYFUNCTION("""COMPUTED_VALUE"""),"SRF")</f>
        <v>SRF</v>
      </c>
    </row>
    <row r="6">
      <c r="A6" s="35" t="str">
        <f>IFERROR(__xludf.DUMMYFUNCTION("""COMPUTED_VALUE"""),"Construction")</f>
        <v>Construction</v>
      </c>
      <c r="B6" s="36">
        <f>IFERROR(__xludf.DUMMYFUNCTION("TRANSPOSE({AnalyseSectorData(FILTER(ReferenceData!$A$2:A20, ReferenceData!$C$2:C20 = A6), ARRAYFORMULA(IFERROR(VLOOKUP(FILTER(ReferenceData!$A$2:A20, ReferenceData!$C$2:C20 = A6),PriceMovements_Core!$A$3:T20,6,FALSE))), ARRAYFORMULA(IFERROR(VLOOKUP(FILTER"&amp;"(ReferenceData!$A$2:A20, ReferenceData!$C$2:C20 = A6),PriceMovements_Core!$A$3:T20,2,FALSE))))})"),1.0)</f>
        <v>1</v>
      </c>
      <c r="C6" s="37">
        <f>IFERROR(__xludf.DUMMYFUNCTION("""COMPUTED_VALUE"""),0.0)</f>
        <v>0</v>
      </c>
      <c r="D6" s="37">
        <f>IFERROR(__xludf.DUMMYFUNCTION("""COMPUTED_VALUE"""),1.0)</f>
        <v>1</v>
      </c>
      <c r="E6" s="38" t="str">
        <f>IFERROR(__xludf.DUMMYFUNCTION("""COMPUTED_VALUE"""),"Very Bearish")</f>
        <v>Very Bearish</v>
      </c>
      <c r="F6" s="39" t="str">
        <f>IFERROR(__xludf.DUMMYFUNCTION("""COMPUTED_VALUE"""),"LT")</f>
        <v>LT</v>
      </c>
    </row>
    <row r="7">
      <c r="A7" s="35" t="str">
        <f>IFERROR(__xludf.DUMMYFUNCTION("""COMPUTED_VALUE"""),"Construction Materials")</f>
        <v>Construction Materials</v>
      </c>
      <c r="B7" s="36">
        <f>IFERROR(__xludf.DUMMYFUNCTION("TRANSPOSE({AnalyseSectorData(FILTER(ReferenceData!$A$2:A20, ReferenceData!$C$2:C20 = A7), ARRAYFORMULA(IFERROR(VLOOKUP(FILTER(ReferenceData!$A$2:A20, ReferenceData!$C$2:C20 = A7),PriceMovements_Core!$A$3:T20,6,FALSE))), ARRAYFORMULA(IFERROR(VLOOKUP(FILTER"&amp;"(ReferenceData!$A$2:A20, ReferenceData!$C$2:C20 = A7),PriceMovements_Core!$A$3:T20,2,FALSE))))})"),4.0)</f>
        <v>4</v>
      </c>
      <c r="C7" s="37">
        <f>IFERROR(__xludf.DUMMYFUNCTION("""COMPUTED_VALUE"""),2.0)</f>
        <v>2</v>
      </c>
      <c r="D7" s="37">
        <f>IFERROR(__xludf.DUMMYFUNCTION("""COMPUTED_VALUE"""),2.0)</f>
        <v>2</v>
      </c>
      <c r="E7" s="38" t="str">
        <f>IFERROR(__xludf.DUMMYFUNCTION("""COMPUTED_VALUE"""),"Neutral")</f>
        <v>Neutral</v>
      </c>
      <c r="F7" s="39" t="str">
        <f>IFERROR(__xludf.DUMMYFUNCTION("""COMPUTED_VALUE"""),"")</f>
        <v/>
      </c>
    </row>
    <row r="8">
      <c r="A8" s="35" t="str">
        <f>IFERROR(__xludf.DUMMYFUNCTION("""COMPUTED_VALUE"""),"Consumer Durables")</f>
        <v>Consumer Durables</v>
      </c>
      <c r="B8" s="36">
        <f>IFERROR(__xludf.DUMMYFUNCTION("TRANSPOSE({AnalyseSectorData(FILTER(ReferenceData!$A$2:A20, ReferenceData!$C$2:C20 = A8), ARRAYFORMULA(IFERROR(VLOOKUP(FILTER(ReferenceData!$A$2:A20, ReferenceData!$C$2:C20 = A8),PriceMovements_Core!$A$3:T20,6,FALSE))), ARRAYFORMULA(IFERROR(VLOOKUP(FILTER"&amp;"(ReferenceData!$A$2:A20, ReferenceData!$C$2:C20 = A8),PriceMovements_Core!$A$3:T20,2,FALSE))))})"),4.0)</f>
        <v>4</v>
      </c>
      <c r="C8" s="37">
        <f>IFERROR(__xludf.DUMMYFUNCTION("""COMPUTED_VALUE"""),1.0)</f>
        <v>1</v>
      </c>
      <c r="D8" s="37">
        <f>IFERROR(__xludf.DUMMYFUNCTION("""COMPUTED_VALUE"""),3.0)</f>
        <v>3</v>
      </c>
      <c r="E8" s="38" t="str">
        <f>IFERROR(__xludf.DUMMYFUNCTION("""COMPUTED_VALUE"""),"Neutral")</f>
        <v>Neutral</v>
      </c>
      <c r="F8" s="39" t="str">
        <f>IFERROR(__xludf.DUMMYFUNCTION("""COMPUTED_VALUE"""),"")</f>
        <v/>
      </c>
    </row>
    <row r="9">
      <c r="A9" s="35" t="str">
        <f>IFERROR(__xludf.DUMMYFUNCTION("""COMPUTED_VALUE"""),"Consumer Services")</f>
        <v>Consumer Services</v>
      </c>
      <c r="B9" s="36">
        <f>IFERROR(__xludf.DUMMYFUNCTION("TRANSPOSE({AnalyseSectorData(FILTER(ReferenceData!$A$2:A20, ReferenceData!$C$2:C20 = A9), ARRAYFORMULA(IFERROR(VLOOKUP(FILTER(ReferenceData!$A$2:A20, ReferenceData!$C$2:C20 = A9),PriceMovements_Core!$A$3:T20,6,FALSE))), ARRAYFORMULA(IFERROR(VLOOKUP(FILTER"&amp;"(ReferenceData!$A$2:A20, ReferenceData!$C$2:C20 = A9),PriceMovements_Core!$A$3:T20,2,FALSE))))})"),5.0)</f>
        <v>5</v>
      </c>
      <c r="C9" s="37">
        <f>IFERROR(__xludf.DUMMYFUNCTION("""COMPUTED_VALUE"""),1.0)</f>
        <v>1</v>
      </c>
      <c r="D9" s="37">
        <f>IFERROR(__xludf.DUMMYFUNCTION("""COMPUTED_VALUE"""),4.0)</f>
        <v>4</v>
      </c>
      <c r="E9" s="38" t="str">
        <f>IFERROR(__xludf.DUMMYFUNCTION("""COMPUTED_VALUE"""),"Bearish")</f>
        <v>Bearish</v>
      </c>
      <c r="F9" s="39" t="str">
        <f>IFERROR(__xludf.DUMMYFUNCTION("""COMPUTED_VALUE"""),"NAUKRI")</f>
        <v>NAUKRI</v>
      </c>
    </row>
    <row r="10">
      <c r="A10" s="35" t="str">
        <f>IFERROR(__xludf.DUMMYFUNCTION("""COMPUTED_VALUE"""),"Fast Moving Consumer Goods")</f>
        <v>Fast Moving Consumer Goods</v>
      </c>
      <c r="B10" s="36">
        <f>IFERROR(__xludf.DUMMYFUNCTION("TRANSPOSE({AnalyseSectorData(FILTER(ReferenceData!$A$2:A20, ReferenceData!$C$2:C20 = A10), ARRAYFORMULA(IFERROR(VLOOKUP(FILTER(ReferenceData!$A$2:A20, ReferenceData!$C$2:C20 = A10),PriceMovements_Core!$A$3:T20,6,FALSE))), ARRAYFORMULA(IFERROR(VLOOKUP(FILT"&amp;"ER(ReferenceData!$A$2:A20, ReferenceData!$C$2:C20 = A10),PriceMovements_Core!$A$3:T20,2,FALSE))))})"),11.0)</f>
        <v>11</v>
      </c>
      <c r="C10" s="37">
        <f>IFERROR(__xludf.DUMMYFUNCTION("""COMPUTED_VALUE"""),6.0)</f>
        <v>6</v>
      </c>
      <c r="D10" s="37">
        <f>IFERROR(__xludf.DUMMYFUNCTION("""COMPUTED_VALUE"""),4.0)</f>
        <v>4</v>
      </c>
      <c r="E10" s="38" t="str">
        <f>IFERROR(__xludf.DUMMYFUNCTION("""COMPUTED_VALUE"""),"Neutral")</f>
        <v>Neutral</v>
      </c>
      <c r="F10" s="39" t="str">
        <f>IFERROR(__xludf.DUMMYFUNCTION("""COMPUTED_VALUE"""),"")</f>
        <v/>
      </c>
    </row>
    <row r="11">
      <c r="A11" s="35" t="str">
        <f>IFERROR(__xludf.DUMMYFUNCTION("""COMPUTED_VALUE"""),"Financial Services")</f>
        <v>Financial Services</v>
      </c>
      <c r="B11" s="36">
        <f>IFERROR(__xludf.DUMMYFUNCTION("TRANSPOSE({AnalyseSectorData(FILTER(ReferenceData!$A$2:A20, ReferenceData!$C$2:C20 = A11), ARRAYFORMULA(IFERROR(VLOOKUP(FILTER(ReferenceData!$A$2:A20, ReferenceData!$C$2:C20 = A11),PriceMovements_Core!$A$3:T20,6,FALSE))), ARRAYFORMULA(IFERROR(VLOOKUP(FILT"&amp;"ER(ReferenceData!$A$2:A20, ReferenceData!$C$2:C20 = A11),PriceMovements_Core!$A$3:T20,2,FALSE))))})"),24.0)</f>
        <v>24</v>
      </c>
      <c r="C11" s="37">
        <f>IFERROR(__xludf.DUMMYFUNCTION("""COMPUTED_VALUE"""),8.0)</f>
        <v>8</v>
      </c>
      <c r="D11" s="37">
        <f>IFERROR(__xludf.DUMMYFUNCTION("""COMPUTED_VALUE"""),16.0)</f>
        <v>16</v>
      </c>
      <c r="E11" s="38" t="str">
        <f>IFERROR(__xludf.DUMMYFUNCTION("""COMPUTED_VALUE"""),"Neutral")</f>
        <v>Neutral</v>
      </c>
      <c r="F11" s="39" t="str">
        <f>IFERROR(__xludf.DUMMYFUNCTION("""COMPUTED_VALUE"""),"")</f>
        <v/>
      </c>
    </row>
    <row r="12">
      <c r="A12" s="35" t="str">
        <f>IFERROR(__xludf.DUMMYFUNCTION("""COMPUTED_VALUE"""),"Healthcare")</f>
        <v>Healthcare</v>
      </c>
      <c r="B12" s="36">
        <f>IFERROR(__xludf.DUMMYFUNCTION("TRANSPOSE({AnalyseSectorData(FILTER(ReferenceData!$A$2:A20, ReferenceData!$C$2:C20 = A12), ARRAYFORMULA(IFERROR(VLOOKUP(FILTER(ReferenceData!$A$2:A20, ReferenceData!$C$2:C20 = A12),PriceMovements_Core!$A$3:T20,6,FALSE))), ARRAYFORMULA(IFERROR(VLOOKUP(FILT"&amp;"ER(ReferenceData!$A$2:A20, ReferenceData!$C$2:C20 = A12),PriceMovements_Core!$A$3:T20,2,FALSE))))})"),7.0)</f>
        <v>7</v>
      </c>
      <c r="C12" s="37">
        <f>IFERROR(__xludf.DUMMYFUNCTION("""COMPUTED_VALUE"""),5.0)</f>
        <v>5</v>
      </c>
      <c r="D12" s="37">
        <f>IFERROR(__xludf.DUMMYFUNCTION("""COMPUTED_VALUE"""),2.0)</f>
        <v>2</v>
      </c>
      <c r="E12" s="38" t="str">
        <f>IFERROR(__xludf.DUMMYFUNCTION("""COMPUTED_VALUE"""),"Neutral")</f>
        <v>Neutral</v>
      </c>
      <c r="F12" s="39" t="str">
        <f>IFERROR(__xludf.DUMMYFUNCTION("""COMPUTED_VALUE"""),"")</f>
        <v/>
      </c>
    </row>
    <row r="13">
      <c r="A13" s="35" t="str">
        <f>IFERROR(__xludf.DUMMYFUNCTION("""COMPUTED_VALUE"""),"Information Technology")</f>
        <v>Information Technology</v>
      </c>
      <c r="B13" s="36">
        <f>IFERROR(__xludf.DUMMYFUNCTION("TRANSPOSE({AnalyseSectorData(FILTER(ReferenceData!$A$2:A20, ReferenceData!$C$2:C20 = A13), ARRAYFORMULA(IFERROR(VLOOKUP(FILTER(ReferenceData!$A$2:A20, ReferenceData!$C$2:C20 = A13),PriceMovements_Core!$A$3:T20,6,FALSE))), ARRAYFORMULA(IFERROR(VLOOKUP(FILT"&amp;"ER(ReferenceData!$A$2:A20, ReferenceData!$C$2:C20 = A13),PriceMovements_Core!$A$3:T20,2,FALSE))))})"),6.0)</f>
        <v>6</v>
      </c>
      <c r="C13" s="37">
        <f>IFERROR(__xludf.DUMMYFUNCTION("""COMPUTED_VALUE"""),0.0)</f>
        <v>0</v>
      </c>
      <c r="D13" s="37">
        <f>IFERROR(__xludf.DUMMYFUNCTION("""COMPUTED_VALUE"""),6.0)</f>
        <v>6</v>
      </c>
      <c r="E13" s="38" t="str">
        <f>IFERROR(__xludf.DUMMYFUNCTION("""COMPUTED_VALUE"""),"Very Bearish")</f>
        <v>Very Bearish</v>
      </c>
      <c r="F13" s="39" t="str">
        <f>IFERROR(__xludf.DUMMYFUNCTION("""COMPUTED_VALUE"""),"INFY")</f>
        <v>INFY</v>
      </c>
    </row>
    <row r="14">
      <c r="A14" s="35" t="str">
        <f>IFERROR(__xludf.DUMMYFUNCTION("""COMPUTED_VALUE"""),"Metals &amp; Mining")</f>
        <v>Metals &amp; Mining</v>
      </c>
      <c r="B14" s="36">
        <f>IFERROR(__xludf.DUMMYFUNCTION("TRANSPOSE({AnalyseSectorData(FILTER(ReferenceData!$A$2:A20, ReferenceData!$C$2:C20 = A14), ARRAYFORMULA(IFERROR(VLOOKUP(FILTER(ReferenceData!$A$2:A20, ReferenceData!$C$2:C20 = A14),PriceMovements_Core!$A$3:T20,6,FALSE))), ARRAYFORMULA(IFERROR(VLOOKUP(FILT"&amp;"ER(ReferenceData!$A$2:A20, ReferenceData!$C$2:C20 = A14),PriceMovements_Core!$A$3:T20,2,FALSE))))})"),6.0)</f>
        <v>6</v>
      </c>
      <c r="C14" s="37">
        <f>IFERROR(__xludf.DUMMYFUNCTION("""COMPUTED_VALUE"""),2.0)</f>
        <v>2</v>
      </c>
      <c r="D14" s="37">
        <f>IFERROR(__xludf.DUMMYFUNCTION("""COMPUTED_VALUE"""),4.0)</f>
        <v>4</v>
      </c>
      <c r="E14" s="38" t="str">
        <f>IFERROR(__xludf.DUMMYFUNCTION("""COMPUTED_VALUE"""),"Neutral")</f>
        <v>Neutral</v>
      </c>
      <c r="F14" s="39" t="str">
        <f>IFERROR(__xludf.DUMMYFUNCTION("""COMPUTED_VALUE"""),"")</f>
        <v/>
      </c>
    </row>
    <row r="15">
      <c r="A15" s="35" t="str">
        <f>IFERROR(__xludf.DUMMYFUNCTION("""COMPUTED_VALUE"""),"Oil Gas &amp; Consumable Fuels")</f>
        <v>Oil Gas &amp; Consumable Fuels</v>
      </c>
      <c r="B15" s="36">
        <f>IFERROR(__xludf.DUMMYFUNCTION("TRANSPOSE({AnalyseSectorData(FILTER(ReferenceData!$A$2:A20, ReferenceData!$C$2:C20 = A15), ARRAYFORMULA(IFERROR(VLOOKUP(FILTER(ReferenceData!$A$2:A20, ReferenceData!$C$2:C20 = A15),PriceMovements_Core!$A$3:T20,6,FALSE))), ARRAYFORMULA(IFERROR(VLOOKUP(FILT"&amp;"ER(ReferenceData!$A$2:A20, ReferenceData!$C$2:C20 = A15),PriceMovements_Core!$A$3:T20,2,FALSE))))})"),7.0)</f>
        <v>7</v>
      </c>
      <c r="C15" s="37">
        <f>IFERROR(__xludf.DUMMYFUNCTION("""COMPUTED_VALUE"""),7.0)</f>
        <v>7</v>
      </c>
      <c r="D15" s="37">
        <f>IFERROR(__xludf.DUMMYFUNCTION("""COMPUTED_VALUE"""),0.0)</f>
        <v>0</v>
      </c>
      <c r="E15" s="38" t="str">
        <f>IFERROR(__xludf.DUMMYFUNCTION("""COMPUTED_VALUE"""),"Very Bullish")</f>
        <v>Very Bullish</v>
      </c>
      <c r="F15" s="39" t="str">
        <f>IFERROR(__xludf.DUMMYFUNCTION("""COMPUTED_VALUE"""),"IOC")</f>
        <v>IOC</v>
      </c>
    </row>
    <row r="16">
      <c r="A16" s="35" t="str">
        <f>IFERROR(__xludf.DUMMYFUNCTION("""COMPUTED_VALUE"""),"Power")</f>
        <v>Power</v>
      </c>
      <c r="B16" s="36">
        <f>IFERROR(__xludf.DUMMYFUNCTION("TRANSPOSE({AnalyseSectorData(FILTER(ReferenceData!$A$2:A20, ReferenceData!$C$2:C20 = A16), ARRAYFORMULA(IFERROR(VLOOKUP(FILTER(ReferenceData!$A$2:A20, ReferenceData!$C$2:C20 = A16),PriceMovements_Core!$A$3:T20,6,FALSE))), ARRAYFORMULA(IFERROR(VLOOKUP(FILT"&amp;"ER(ReferenceData!$A$2:A20, ReferenceData!$C$2:C20 = A16),PriceMovements_Core!$A$3:T20,2,FALSE))))})"),6.0)</f>
        <v>6</v>
      </c>
      <c r="C16" s="37">
        <f>IFERROR(__xludf.DUMMYFUNCTION("""COMPUTED_VALUE"""),3.0)</f>
        <v>3</v>
      </c>
      <c r="D16" s="37">
        <f>IFERROR(__xludf.DUMMYFUNCTION("""COMPUTED_VALUE"""),3.0)</f>
        <v>3</v>
      </c>
      <c r="E16" s="38" t="str">
        <f>IFERROR(__xludf.DUMMYFUNCTION("""COMPUTED_VALUE"""),"Neutral")</f>
        <v>Neutral</v>
      </c>
      <c r="F16" s="39" t="str">
        <f>IFERROR(__xludf.DUMMYFUNCTION("""COMPUTED_VALUE"""),"")</f>
        <v/>
      </c>
    </row>
    <row r="17">
      <c r="A17" s="35" t="str">
        <f>IFERROR(__xludf.DUMMYFUNCTION("""COMPUTED_VALUE"""),"Realty")</f>
        <v>Realty</v>
      </c>
      <c r="B17" s="36">
        <f>IFERROR(__xludf.DUMMYFUNCTION("TRANSPOSE({AnalyseSectorData(FILTER(ReferenceData!$A$2:A20, ReferenceData!$C$2:C20 = A17), ARRAYFORMULA(IFERROR(VLOOKUP(FILTER(ReferenceData!$A$2:A20, ReferenceData!$C$2:C20 = A17),PriceMovements_Core!$A$3:T20,6,FALSE))), ARRAYFORMULA(IFERROR(VLOOKUP(FILT"&amp;"ER(ReferenceData!$A$2:A20, ReferenceData!$C$2:C20 = A17),PriceMovements_Core!$A$3:T20,2,FALSE))))})"),1.0)</f>
        <v>1</v>
      </c>
      <c r="C17" s="37">
        <f>IFERROR(__xludf.DUMMYFUNCTION("""COMPUTED_VALUE"""),0.0)</f>
        <v>0</v>
      </c>
      <c r="D17" s="37">
        <f>IFERROR(__xludf.DUMMYFUNCTION("""COMPUTED_VALUE"""),1.0)</f>
        <v>1</v>
      </c>
      <c r="E17" s="38" t="str">
        <f>IFERROR(__xludf.DUMMYFUNCTION("""COMPUTED_VALUE"""),"Very Bearish")</f>
        <v>Very Bearish</v>
      </c>
      <c r="F17" s="39" t="str">
        <f>IFERROR(__xludf.DUMMYFUNCTION("""COMPUTED_VALUE"""),"DLF")</f>
        <v>DLF</v>
      </c>
    </row>
    <row r="18">
      <c r="A18" s="35" t="str">
        <f>IFERROR(__xludf.DUMMYFUNCTION("""COMPUTED_VALUE"""),"Services")</f>
        <v>Services</v>
      </c>
      <c r="B18" s="36">
        <f>IFERROR(__xludf.DUMMYFUNCTION("TRANSPOSE({AnalyseSectorData(FILTER(ReferenceData!$A$2:A20, ReferenceData!$C$2:C20 = A18), ARRAYFORMULA(IFERROR(VLOOKUP(FILTER(ReferenceData!$A$2:A20, ReferenceData!$C$2:C20 = A18),PriceMovements_Core!$A$3:T20,6,FALSE))), ARRAYFORMULA(IFERROR(VLOOKUP(FILT"&amp;"ER(ReferenceData!$A$2:A20, ReferenceData!$C$2:C20 = A18),PriceMovements_Core!$A$3:T20,2,FALSE))))})"),2.0)</f>
        <v>2</v>
      </c>
      <c r="C18" s="37">
        <f>IFERROR(__xludf.DUMMYFUNCTION("""COMPUTED_VALUE"""),0.0)</f>
        <v>0</v>
      </c>
      <c r="D18" s="37">
        <f>IFERROR(__xludf.DUMMYFUNCTION("""COMPUTED_VALUE"""),2.0)</f>
        <v>2</v>
      </c>
      <c r="E18" s="38" t="str">
        <f>IFERROR(__xludf.DUMMYFUNCTION("""COMPUTED_VALUE"""),"Very Bearish")</f>
        <v>Very Bearish</v>
      </c>
      <c r="F18" s="39" t="str">
        <f>IFERROR(__xludf.DUMMYFUNCTION("""COMPUTED_VALUE"""),"ADANIPORTS")</f>
        <v>ADANIPORTS</v>
      </c>
    </row>
    <row r="19">
      <c r="A19" s="35" t="str">
        <f>IFERROR(__xludf.DUMMYFUNCTION("""COMPUTED_VALUE"""),"Telecommunication")</f>
        <v>Telecommunication</v>
      </c>
      <c r="B19" s="36">
        <f>IFERROR(__xludf.DUMMYFUNCTION("TRANSPOSE({AnalyseSectorData(FILTER(ReferenceData!$A$2:A20, ReferenceData!$C$2:C20 = A19), ARRAYFORMULA(IFERROR(VLOOKUP(FILTER(ReferenceData!$A$2:A20, ReferenceData!$C$2:C20 = A19),PriceMovements_Core!$A$3:T20,6,FALSE))), ARRAYFORMULA(IFERROR(VLOOKUP(FILT"&amp;"ER(ReferenceData!$A$2:A20, ReferenceData!$C$2:C20 = A19),PriceMovements_Core!$A$3:T20,2,FALSE))))})"),1.0)</f>
        <v>1</v>
      </c>
      <c r="C19" s="37">
        <f>IFERROR(__xludf.DUMMYFUNCTION("""COMPUTED_VALUE"""),0.0)</f>
        <v>0</v>
      </c>
      <c r="D19" s="37">
        <f>IFERROR(__xludf.DUMMYFUNCTION("""COMPUTED_VALUE"""),1.0)</f>
        <v>1</v>
      </c>
      <c r="E19" s="38" t="str">
        <f>IFERROR(__xludf.DUMMYFUNCTION("""COMPUTED_VALUE"""),"Very Bearish")</f>
        <v>Very Bearish</v>
      </c>
      <c r="F19" s="39" t="str">
        <f>IFERROR(__xludf.DUMMYFUNCTION("""COMPUTED_VALUE"""),"BHARTIARTL")</f>
        <v>BHARTIARTL</v>
      </c>
    </row>
    <row r="20">
      <c r="A20" s="35"/>
      <c r="B20" s="36"/>
      <c r="C20" s="37"/>
      <c r="D20" s="37"/>
      <c r="E20" s="38"/>
      <c r="F20" s="39"/>
    </row>
  </sheetData>
  <mergeCells count="2">
    <mergeCell ref="A1:A2"/>
    <mergeCell ref="B1:F1"/>
  </mergeCells>
  <conditionalFormatting sqref="E2:E20">
    <cfRule type="cellIs" dxfId="15" priority="1" operator="equal">
      <formula>"Bullish"</formula>
    </cfRule>
  </conditionalFormatting>
  <conditionalFormatting sqref="E2:E20">
    <cfRule type="cellIs" dxfId="16" priority="2" operator="equal">
      <formula>"Bearish"</formula>
    </cfRule>
  </conditionalFormatting>
  <conditionalFormatting sqref="E2:E20">
    <cfRule type="cellIs" dxfId="17" priority="3" operator="equal">
      <formula>"Neutral"</formula>
    </cfRule>
  </conditionalFormatting>
  <conditionalFormatting sqref="E2:E20">
    <cfRule type="cellIs" dxfId="4" priority="4" operator="equal">
      <formula>"Very Bullish"</formula>
    </cfRule>
  </conditionalFormatting>
  <conditionalFormatting sqref="E2:E20">
    <cfRule type="cellIs" dxfId="5" priority="5" operator="equal">
      <formula>"Very Bearish"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2.0"/>
    <col customWidth="1" min="2" max="2" width="9.88"/>
    <col customWidth="1" min="3" max="3" width="8.13"/>
    <col customWidth="1" min="4" max="4" width="8.38"/>
    <col customWidth="1" min="5" max="5" width="9.5"/>
    <col customWidth="1" min="6" max="6" width="10.0"/>
    <col customWidth="1" min="8" max="9" width="7.63"/>
    <col customWidth="1" min="10" max="10" width="10.25"/>
    <col customWidth="1" min="11" max="11" width="11.0"/>
    <col customWidth="1" min="12" max="13" width="12.38"/>
    <col customWidth="1" min="14" max="14" width="6.38"/>
    <col customWidth="1" min="15" max="15" width="7.25"/>
    <col customWidth="1" min="16" max="17" width="8.25"/>
    <col customWidth="1" min="18" max="18" width="10.5"/>
    <col customWidth="1" min="19" max="20" width="8.38"/>
    <col customWidth="1" min="21" max="23" width="15.5"/>
    <col customWidth="1" min="24" max="24" width="21.88"/>
    <col customWidth="1" min="25" max="25" width="21.0"/>
    <col customWidth="1" min="26" max="29" width="21.88"/>
  </cols>
  <sheetData>
    <row r="1">
      <c r="A1" s="1" t="s">
        <v>0</v>
      </c>
      <c r="B1" s="40" t="s">
        <v>131</v>
      </c>
      <c r="C1" s="40" t="s">
        <v>132</v>
      </c>
      <c r="D1" s="40" t="s">
        <v>133</v>
      </c>
      <c r="E1" s="40" t="s">
        <v>134</v>
      </c>
      <c r="F1" s="41" t="s">
        <v>135</v>
      </c>
      <c r="G1" s="42" t="s">
        <v>14</v>
      </c>
      <c r="H1" s="42" t="s">
        <v>136</v>
      </c>
      <c r="I1" s="42" t="s">
        <v>137</v>
      </c>
      <c r="J1" s="43" t="s">
        <v>138</v>
      </c>
      <c r="K1" s="4"/>
      <c r="L1" s="44" t="s">
        <v>139</v>
      </c>
      <c r="M1" s="4"/>
      <c r="N1" s="45" t="s">
        <v>17</v>
      </c>
      <c r="O1" s="46" t="s">
        <v>18</v>
      </c>
      <c r="P1" s="47" t="s">
        <v>19</v>
      </c>
      <c r="Q1" s="48" t="s">
        <v>20</v>
      </c>
      <c r="R1" s="49" t="s">
        <v>140</v>
      </c>
      <c r="S1" s="3"/>
      <c r="T1" s="4"/>
      <c r="U1" s="50" t="s">
        <v>5</v>
      </c>
      <c r="V1" s="51" t="s">
        <v>141</v>
      </c>
      <c r="X1" s="12" t="s">
        <v>142</v>
      </c>
      <c r="Y1" s="9" t="s">
        <v>3</v>
      </c>
      <c r="Z1" s="4"/>
      <c r="AA1" s="10" t="s">
        <v>4</v>
      </c>
      <c r="AB1" s="4"/>
      <c r="AC1" s="13" t="s">
        <v>7</v>
      </c>
    </row>
    <row r="2">
      <c r="A2" s="16"/>
      <c r="B2" s="16"/>
      <c r="C2" s="16"/>
      <c r="D2" s="16"/>
      <c r="E2" s="16"/>
      <c r="F2" s="16"/>
      <c r="G2" s="16"/>
      <c r="H2" s="16"/>
      <c r="I2" s="16"/>
      <c r="J2" s="52" t="s">
        <v>143</v>
      </c>
      <c r="K2" s="53" t="s">
        <v>144</v>
      </c>
      <c r="L2" s="54" t="s">
        <v>14</v>
      </c>
      <c r="M2" s="54" t="s">
        <v>15</v>
      </c>
      <c r="N2" s="16"/>
      <c r="O2" s="16"/>
      <c r="P2" s="55"/>
      <c r="Q2" s="55"/>
      <c r="R2" s="56" t="s">
        <v>132</v>
      </c>
      <c r="S2" s="56" t="s">
        <v>133</v>
      </c>
      <c r="T2" s="56" t="s">
        <v>134</v>
      </c>
      <c r="U2" s="16"/>
      <c r="V2" s="51" t="s">
        <v>16</v>
      </c>
      <c r="W2" s="51" t="s">
        <v>145</v>
      </c>
      <c r="X2" s="16"/>
      <c r="Y2" s="19" t="s">
        <v>21</v>
      </c>
      <c r="Z2" s="19" t="s">
        <v>22</v>
      </c>
      <c r="AA2" s="20" t="s">
        <v>23</v>
      </c>
      <c r="AB2" s="21" t="s">
        <v>24</v>
      </c>
      <c r="AC2" s="16"/>
    </row>
    <row r="3">
      <c r="A3" s="22" t="str">
        <f t="array" ref="A3:A103">INDEX(ReferenceData!A2:A603,0)</f>
        <v>ABB</v>
      </c>
      <c r="B3" s="57">
        <v>6561.049805</v>
      </c>
      <c r="C3" s="57">
        <v>6569.700195</v>
      </c>
      <c r="D3" s="57">
        <v>6666.0</v>
      </c>
      <c r="E3" s="57">
        <v>6525.0</v>
      </c>
      <c r="F3" s="57">
        <v>6644.850098</v>
      </c>
      <c r="G3" s="58">
        <v>268622.0</v>
      </c>
      <c r="H3" s="57">
        <v>6773.100098</v>
      </c>
      <c r="I3" s="57">
        <v>3141.149902</v>
      </c>
      <c r="J3" s="59">
        <v>83.8002930000002</v>
      </c>
      <c r="K3" s="59">
        <v>1.27723909268511</v>
      </c>
      <c r="L3" s="60" t="s">
        <v>146</v>
      </c>
      <c r="M3" s="60" t="s">
        <v>147</v>
      </c>
      <c r="N3" s="60" t="s">
        <v>147</v>
      </c>
      <c r="O3" s="60" t="s">
        <v>148</v>
      </c>
      <c r="P3" s="60" t="s">
        <v>148</v>
      </c>
      <c r="Q3" s="60" t="s">
        <v>148</v>
      </c>
      <c r="R3" s="61">
        <v>6660.0</v>
      </c>
      <c r="S3" s="61">
        <v>6729.05</v>
      </c>
      <c r="T3" s="61">
        <v>6547.05</v>
      </c>
      <c r="U3" s="62" t="s">
        <v>149</v>
      </c>
      <c r="V3" s="63" t="s">
        <v>149</v>
      </c>
      <c r="W3" s="63" t="s">
        <v>149</v>
      </c>
      <c r="X3" s="64" t="s">
        <v>149</v>
      </c>
      <c r="Y3" s="65" t="s">
        <v>150</v>
      </c>
      <c r="Z3" s="65" t="s">
        <v>151</v>
      </c>
      <c r="AA3" s="64" t="s">
        <v>152</v>
      </c>
      <c r="AB3" s="64" t="s">
        <v>153</v>
      </c>
      <c r="AC3" s="66" t="s">
        <v>149</v>
      </c>
    </row>
    <row r="4">
      <c r="A4" s="22" t="s">
        <v>25</v>
      </c>
      <c r="B4" s="57">
        <v>1039.449951</v>
      </c>
      <c r="C4" s="57">
        <v>1038.949951</v>
      </c>
      <c r="D4" s="57">
        <v>1060.650024</v>
      </c>
      <c r="E4" s="57">
        <v>1035.550049</v>
      </c>
      <c r="F4" s="57">
        <v>1051.75</v>
      </c>
      <c r="G4" s="58">
        <v>655917.0</v>
      </c>
      <c r="H4" s="57">
        <v>1250.0</v>
      </c>
      <c r="I4" s="57">
        <v>686.0</v>
      </c>
      <c r="J4" s="59">
        <v>12.3000489999999</v>
      </c>
      <c r="K4" s="59">
        <v>1.18332287073242</v>
      </c>
      <c r="L4" s="60" t="s">
        <v>146</v>
      </c>
      <c r="M4" s="60" t="s">
        <v>147</v>
      </c>
      <c r="N4" s="60" t="s">
        <v>147</v>
      </c>
      <c r="O4" s="60" t="s">
        <v>147</v>
      </c>
      <c r="P4" s="60" t="s">
        <v>148</v>
      </c>
      <c r="Q4" s="60" t="s">
        <v>149</v>
      </c>
      <c r="R4" s="61">
        <v>1036.4</v>
      </c>
      <c r="S4" s="61">
        <v>1049.9</v>
      </c>
      <c r="T4" s="61">
        <v>1012.85</v>
      </c>
      <c r="U4" s="62" t="s">
        <v>154</v>
      </c>
      <c r="V4" s="63" t="s">
        <v>149</v>
      </c>
      <c r="W4" s="63" t="s">
        <v>155</v>
      </c>
      <c r="X4" s="64" t="s">
        <v>149</v>
      </c>
      <c r="Y4" s="65" t="s">
        <v>156</v>
      </c>
      <c r="Z4" s="65" t="s">
        <v>157</v>
      </c>
      <c r="AA4" s="64" t="s">
        <v>158</v>
      </c>
      <c r="AB4" s="64" t="s">
        <v>159</v>
      </c>
      <c r="AC4" s="66" t="s">
        <v>149</v>
      </c>
    </row>
    <row r="5">
      <c r="A5" s="22" t="s">
        <v>26</v>
      </c>
      <c r="B5" s="57">
        <v>3147.449951</v>
      </c>
      <c r="C5" s="57">
        <v>3101.0</v>
      </c>
      <c r="D5" s="57">
        <v>3149.199951</v>
      </c>
      <c r="E5" s="57">
        <v>3100.0</v>
      </c>
      <c r="F5" s="57">
        <v>3106.399902</v>
      </c>
      <c r="G5" s="58">
        <v>1134184.0</v>
      </c>
      <c r="H5" s="57">
        <v>3350.0</v>
      </c>
      <c r="I5" s="57">
        <v>1775.800049</v>
      </c>
      <c r="J5" s="59">
        <v>-41.0500489999999</v>
      </c>
      <c r="K5" s="59">
        <v>-1.3042319858639</v>
      </c>
      <c r="L5" s="60" t="s">
        <v>160</v>
      </c>
      <c r="M5" s="60" t="s">
        <v>146</v>
      </c>
      <c r="N5" s="60" t="s">
        <v>147</v>
      </c>
      <c r="O5" s="60" t="s">
        <v>147</v>
      </c>
      <c r="P5" s="60" t="s">
        <v>148</v>
      </c>
      <c r="Q5" s="60" t="s">
        <v>148</v>
      </c>
      <c r="R5" s="61">
        <v>3150.0</v>
      </c>
      <c r="S5" s="61">
        <v>3180.3</v>
      </c>
      <c r="T5" s="61">
        <v>3103.2</v>
      </c>
      <c r="U5" s="62" t="s">
        <v>154</v>
      </c>
      <c r="V5" s="63" t="s">
        <v>161</v>
      </c>
      <c r="W5" s="63" t="s">
        <v>162</v>
      </c>
      <c r="X5" s="64" t="s">
        <v>163</v>
      </c>
      <c r="Y5" s="65" t="s">
        <v>164</v>
      </c>
      <c r="Z5" s="65" t="s">
        <v>165</v>
      </c>
      <c r="AA5" s="64" t="s">
        <v>166</v>
      </c>
      <c r="AB5" s="64" t="s">
        <v>167</v>
      </c>
      <c r="AC5" s="66" t="s">
        <v>149</v>
      </c>
    </row>
    <row r="6">
      <c r="A6" s="22" t="s">
        <v>27</v>
      </c>
      <c r="B6" s="57">
        <v>1815.099976</v>
      </c>
      <c r="C6" s="57">
        <v>1803.0</v>
      </c>
      <c r="D6" s="57">
        <v>1838.099976</v>
      </c>
      <c r="E6" s="57">
        <v>1802.199951</v>
      </c>
      <c r="F6" s="57">
        <v>1811.650024</v>
      </c>
      <c r="G6" s="58">
        <v>495006.0</v>
      </c>
      <c r="H6" s="57">
        <v>2018.949951</v>
      </c>
      <c r="I6" s="57">
        <v>815.549988</v>
      </c>
      <c r="J6" s="59">
        <v>-3.44995199999993</v>
      </c>
      <c r="K6" s="59">
        <v>-0.190069530362879</v>
      </c>
      <c r="L6" s="60" t="s">
        <v>148</v>
      </c>
      <c r="M6" s="60" t="s">
        <v>146</v>
      </c>
      <c r="N6" s="60" t="s">
        <v>147</v>
      </c>
      <c r="O6" s="60" t="s">
        <v>147</v>
      </c>
      <c r="P6" s="60" t="s">
        <v>148</v>
      </c>
      <c r="Q6" s="60" t="s">
        <v>148</v>
      </c>
      <c r="R6" s="61">
        <v>1801.0</v>
      </c>
      <c r="S6" s="61">
        <v>1850.0</v>
      </c>
      <c r="T6" s="61">
        <v>1800.0</v>
      </c>
      <c r="U6" s="62" t="s">
        <v>154</v>
      </c>
      <c r="V6" s="63" t="s">
        <v>168</v>
      </c>
      <c r="W6" s="63" t="s">
        <v>149</v>
      </c>
      <c r="X6" s="64" t="s">
        <v>149</v>
      </c>
      <c r="Y6" s="65" t="s">
        <v>169</v>
      </c>
      <c r="Z6" s="65" t="s">
        <v>170</v>
      </c>
      <c r="AA6" s="64" t="s">
        <v>171</v>
      </c>
      <c r="AB6" s="64" t="s">
        <v>172</v>
      </c>
      <c r="AC6" s="66" t="s">
        <v>149</v>
      </c>
    </row>
    <row r="7">
      <c r="A7" s="22" t="s">
        <v>28</v>
      </c>
      <c r="B7" s="57">
        <v>1315.550049</v>
      </c>
      <c r="C7" s="57">
        <v>1302.0</v>
      </c>
      <c r="D7" s="57">
        <v>1322.0</v>
      </c>
      <c r="E7" s="57">
        <v>1294.400024</v>
      </c>
      <c r="F7" s="57">
        <v>1304.349976</v>
      </c>
      <c r="G7" s="58">
        <v>2696593.0</v>
      </c>
      <c r="H7" s="57">
        <v>1424.949951</v>
      </c>
      <c r="I7" s="57">
        <v>651.049988</v>
      </c>
      <c r="J7" s="59">
        <v>-11.2000729999999</v>
      </c>
      <c r="K7" s="59">
        <v>-0.851360463899764</v>
      </c>
      <c r="L7" s="60" t="s">
        <v>148</v>
      </c>
      <c r="M7" s="60" t="s">
        <v>146</v>
      </c>
      <c r="N7" s="60" t="s">
        <v>147</v>
      </c>
      <c r="O7" s="60" t="s">
        <v>147</v>
      </c>
      <c r="P7" s="60" t="s">
        <v>148</v>
      </c>
      <c r="Q7" s="60" t="s">
        <v>148</v>
      </c>
      <c r="R7" s="61">
        <v>1320.0</v>
      </c>
      <c r="S7" s="61">
        <v>1335.0</v>
      </c>
      <c r="T7" s="61">
        <v>1308.6</v>
      </c>
      <c r="U7" s="62" t="s">
        <v>149</v>
      </c>
      <c r="V7" s="63" t="s">
        <v>161</v>
      </c>
      <c r="W7" s="63" t="s">
        <v>161</v>
      </c>
      <c r="X7" s="64" t="s">
        <v>163</v>
      </c>
      <c r="Y7" s="65" t="s">
        <v>173</v>
      </c>
      <c r="Z7" s="65" t="s">
        <v>174</v>
      </c>
      <c r="AA7" s="64" t="s">
        <v>175</v>
      </c>
      <c r="AB7" s="64" t="s">
        <v>176</v>
      </c>
      <c r="AC7" s="66" t="s">
        <v>149</v>
      </c>
    </row>
    <row r="8">
      <c r="A8" s="22" t="s">
        <v>29</v>
      </c>
      <c r="B8" s="57">
        <v>591.150024</v>
      </c>
      <c r="C8" s="57">
        <v>586.900024</v>
      </c>
      <c r="D8" s="57">
        <v>607.0</v>
      </c>
      <c r="E8" s="57">
        <v>586.849976</v>
      </c>
      <c r="F8" s="57">
        <v>601.599976</v>
      </c>
      <c r="G8" s="58">
        <v>2108558.0</v>
      </c>
      <c r="H8" s="57">
        <v>646.900024</v>
      </c>
      <c r="I8" s="57">
        <v>185.199997</v>
      </c>
      <c r="J8" s="59">
        <v>10.4499519999999</v>
      </c>
      <c r="K8" s="59">
        <v>1.76773265258294</v>
      </c>
      <c r="L8" s="60" t="s">
        <v>147</v>
      </c>
      <c r="M8" s="60" t="s">
        <v>148</v>
      </c>
      <c r="N8" s="60" t="s">
        <v>147</v>
      </c>
      <c r="O8" s="60" t="s">
        <v>148</v>
      </c>
      <c r="P8" s="60" t="s">
        <v>148</v>
      </c>
      <c r="Q8" s="60" t="s">
        <v>148</v>
      </c>
      <c r="R8" s="61">
        <v>589.0</v>
      </c>
      <c r="S8" s="61">
        <v>611.8</v>
      </c>
      <c r="T8" s="61">
        <v>568.25</v>
      </c>
      <c r="U8" s="62" t="s">
        <v>149</v>
      </c>
      <c r="V8" s="63" t="s">
        <v>149</v>
      </c>
      <c r="W8" s="63" t="s">
        <v>162</v>
      </c>
      <c r="X8" s="64" t="s">
        <v>149</v>
      </c>
      <c r="Y8" s="65" t="s">
        <v>177</v>
      </c>
      <c r="Z8" s="65" t="s">
        <v>178</v>
      </c>
      <c r="AA8" s="64" t="s">
        <v>179</v>
      </c>
      <c r="AB8" s="64" t="s">
        <v>180</v>
      </c>
      <c r="AC8" s="66" t="s">
        <v>149</v>
      </c>
    </row>
    <row r="9">
      <c r="A9" s="22" t="s">
        <v>30</v>
      </c>
      <c r="B9" s="57">
        <v>926.25</v>
      </c>
      <c r="C9" s="57">
        <v>926.25</v>
      </c>
      <c r="D9" s="57">
        <v>936.450012</v>
      </c>
      <c r="E9" s="57">
        <v>919.950012</v>
      </c>
      <c r="F9" s="57">
        <v>927.75</v>
      </c>
      <c r="G9" s="58">
        <v>704150.0</v>
      </c>
      <c r="H9" s="57">
        <v>1259.400024</v>
      </c>
      <c r="I9" s="57">
        <v>522.0</v>
      </c>
      <c r="J9" s="59">
        <v>1.5</v>
      </c>
      <c r="K9" s="59">
        <v>0.161943319838056</v>
      </c>
      <c r="L9" s="60" t="s">
        <v>147</v>
      </c>
      <c r="M9" s="60" t="s">
        <v>147</v>
      </c>
      <c r="N9" s="60" t="s">
        <v>147</v>
      </c>
      <c r="O9" s="60" t="s">
        <v>147</v>
      </c>
      <c r="P9" s="60" t="s">
        <v>148</v>
      </c>
      <c r="Q9" s="60" t="s">
        <v>148</v>
      </c>
      <c r="R9" s="61">
        <v>920.0</v>
      </c>
      <c r="S9" s="61">
        <v>938.0</v>
      </c>
      <c r="T9" s="61">
        <v>906.3</v>
      </c>
      <c r="U9" s="62" t="s">
        <v>154</v>
      </c>
      <c r="V9" s="63" t="s">
        <v>168</v>
      </c>
      <c r="W9" s="63" t="s">
        <v>149</v>
      </c>
      <c r="X9" s="64" t="s">
        <v>149</v>
      </c>
      <c r="Y9" s="65" t="s">
        <v>181</v>
      </c>
      <c r="Z9" s="65" t="s">
        <v>182</v>
      </c>
      <c r="AA9" s="64" t="s">
        <v>183</v>
      </c>
      <c r="AB9" s="64" t="s">
        <v>184</v>
      </c>
      <c r="AC9" s="66" t="s">
        <v>149</v>
      </c>
    </row>
    <row r="10">
      <c r="A10" s="22" t="s">
        <v>31</v>
      </c>
      <c r="B10" s="57">
        <v>606.849976</v>
      </c>
      <c r="C10" s="57">
        <v>604.950012</v>
      </c>
      <c r="D10" s="57">
        <v>622.0</v>
      </c>
      <c r="E10" s="57">
        <v>601.25</v>
      </c>
      <c r="F10" s="57">
        <v>617.549988</v>
      </c>
      <c r="G10" s="58">
        <v>1983635.0</v>
      </c>
      <c r="H10" s="57">
        <v>640.799988</v>
      </c>
      <c r="I10" s="57">
        <v>373.350006</v>
      </c>
      <c r="J10" s="59">
        <v>10.700012</v>
      </c>
      <c r="K10" s="59">
        <v>1.76320547469215</v>
      </c>
      <c r="L10" s="60" t="s">
        <v>146</v>
      </c>
      <c r="M10" s="60" t="s">
        <v>148</v>
      </c>
      <c r="N10" s="60" t="s">
        <v>147</v>
      </c>
      <c r="O10" s="60" t="s">
        <v>148</v>
      </c>
      <c r="P10" s="60" t="s">
        <v>148</v>
      </c>
      <c r="Q10" s="60" t="s">
        <v>148</v>
      </c>
      <c r="R10" s="61">
        <v>600.0</v>
      </c>
      <c r="S10" s="61">
        <v>615.6</v>
      </c>
      <c r="T10" s="61">
        <v>593.45</v>
      </c>
      <c r="U10" s="62" t="s">
        <v>149</v>
      </c>
      <c r="V10" s="63" t="s">
        <v>149</v>
      </c>
      <c r="W10" s="63" t="s">
        <v>149</v>
      </c>
      <c r="X10" s="64" t="s">
        <v>149</v>
      </c>
      <c r="Y10" s="65" t="s">
        <v>185</v>
      </c>
      <c r="Z10" s="65" t="s">
        <v>186</v>
      </c>
      <c r="AA10" s="64" t="s">
        <v>187</v>
      </c>
      <c r="AB10" s="64" t="s">
        <v>188</v>
      </c>
      <c r="AC10" s="66" t="s">
        <v>149</v>
      </c>
    </row>
    <row r="11">
      <c r="A11" s="22" t="s">
        <v>32</v>
      </c>
      <c r="B11" s="57">
        <v>6303.149902</v>
      </c>
      <c r="C11" s="57">
        <v>6299.950195</v>
      </c>
      <c r="D11" s="57">
        <v>6347.600098</v>
      </c>
      <c r="E11" s="57">
        <v>6202.0</v>
      </c>
      <c r="F11" s="57">
        <v>6334.75</v>
      </c>
      <c r="G11" s="58">
        <v>290190.0</v>
      </c>
      <c r="H11" s="57">
        <v>6874.450195</v>
      </c>
      <c r="I11" s="57">
        <v>4221.549805</v>
      </c>
      <c r="J11" s="59">
        <v>31.6000979999998</v>
      </c>
      <c r="K11" s="59">
        <v>0.501338195843527</v>
      </c>
      <c r="L11" s="60" t="s">
        <v>147</v>
      </c>
      <c r="M11" s="60" t="s">
        <v>147</v>
      </c>
      <c r="N11" s="60" t="s">
        <v>147</v>
      </c>
      <c r="O11" s="60" t="s">
        <v>148</v>
      </c>
      <c r="P11" s="60" t="s">
        <v>148</v>
      </c>
      <c r="Q11" s="60" t="s">
        <v>148</v>
      </c>
      <c r="R11" s="61">
        <v>6325.1</v>
      </c>
      <c r="S11" s="61">
        <v>6399.1</v>
      </c>
      <c r="T11" s="61">
        <v>6283.0</v>
      </c>
      <c r="U11" s="62" t="s">
        <v>154</v>
      </c>
      <c r="V11" s="63" t="s">
        <v>149</v>
      </c>
      <c r="W11" s="63" t="s">
        <v>161</v>
      </c>
      <c r="X11" s="64" t="s">
        <v>149</v>
      </c>
      <c r="Y11" s="65" t="s">
        <v>189</v>
      </c>
      <c r="Z11" s="65" t="s">
        <v>190</v>
      </c>
      <c r="AA11" s="64" t="s">
        <v>191</v>
      </c>
      <c r="AB11" s="64" t="s">
        <v>192</v>
      </c>
      <c r="AC11" s="66" t="s">
        <v>149</v>
      </c>
    </row>
    <row r="12">
      <c r="A12" s="22" t="s">
        <v>33</v>
      </c>
      <c r="B12" s="57">
        <v>2844.399902</v>
      </c>
      <c r="C12" s="57">
        <v>2827.649902</v>
      </c>
      <c r="D12" s="57">
        <v>2841.449951</v>
      </c>
      <c r="E12" s="57">
        <v>2820.0</v>
      </c>
      <c r="F12" s="57">
        <v>2830.0</v>
      </c>
      <c r="G12" s="58">
        <v>911249.0</v>
      </c>
      <c r="H12" s="57">
        <v>3568.0</v>
      </c>
      <c r="I12" s="57">
        <v>2776.75</v>
      </c>
      <c r="J12" s="59">
        <v>-14.3999020000001</v>
      </c>
      <c r="K12" s="59">
        <v>-0.506254482355839</v>
      </c>
      <c r="L12" s="60" t="s">
        <v>147</v>
      </c>
      <c r="M12" s="60" t="s">
        <v>147</v>
      </c>
      <c r="N12" s="60" t="s">
        <v>147</v>
      </c>
      <c r="O12" s="60" t="s">
        <v>148</v>
      </c>
      <c r="P12" s="60" t="s">
        <v>147</v>
      </c>
      <c r="Q12" s="60" t="s">
        <v>147</v>
      </c>
      <c r="R12" s="61">
        <v>2830.2</v>
      </c>
      <c r="S12" s="61">
        <v>2853.5</v>
      </c>
      <c r="T12" s="61">
        <v>2812.35</v>
      </c>
      <c r="U12" s="62" t="s">
        <v>149</v>
      </c>
      <c r="V12" s="63" t="s">
        <v>168</v>
      </c>
      <c r="W12" s="63" t="s">
        <v>149</v>
      </c>
      <c r="X12" s="64" t="s">
        <v>149</v>
      </c>
      <c r="Y12" s="65" t="s">
        <v>193</v>
      </c>
      <c r="Z12" s="65" t="s">
        <v>194</v>
      </c>
      <c r="AA12" s="64" t="s">
        <v>195</v>
      </c>
      <c r="AB12" s="64" t="s">
        <v>196</v>
      </c>
      <c r="AC12" s="66" t="s">
        <v>149</v>
      </c>
    </row>
    <row r="13">
      <c r="A13" s="22" t="s">
        <v>34</v>
      </c>
      <c r="B13" s="57">
        <v>4686.799805</v>
      </c>
      <c r="C13" s="57">
        <v>4650.0</v>
      </c>
      <c r="D13" s="57">
        <v>4689.299805</v>
      </c>
      <c r="E13" s="57">
        <v>4611.350098</v>
      </c>
      <c r="F13" s="57">
        <v>4644.299805</v>
      </c>
      <c r="G13" s="58">
        <v>245231.0</v>
      </c>
      <c r="H13" s="57">
        <v>4831.850098</v>
      </c>
      <c r="I13" s="57">
        <v>3352.0</v>
      </c>
      <c r="J13" s="59">
        <v>-42.5</v>
      </c>
      <c r="K13" s="59">
        <v>-0.906802120172914</v>
      </c>
      <c r="L13" s="60" t="s">
        <v>146</v>
      </c>
      <c r="M13" s="60" t="s">
        <v>146</v>
      </c>
      <c r="N13" s="60" t="s">
        <v>148</v>
      </c>
      <c r="O13" s="60" t="s">
        <v>148</v>
      </c>
      <c r="P13" s="60" t="s">
        <v>148</v>
      </c>
      <c r="Q13" s="60" t="s">
        <v>148</v>
      </c>
      <c r="R13" s="61">
        <v>4680.0</v>
      </c>
      <c r="S13" s="61">
        <v>4736.55</v>
      </c>
      <c r="T13" s="61">
        <v>4620.6</v>
      </c>
      <c r="U13" s="62" t="s">
        <v>149</v>
      </c>
      <c r="V13" s="63" t="s">
        <v>168</v>
      </c>
      <c r="W13" s="63" t="s">
        <v>155</v>
      </c>
      <c r="X13" s="64" t="s">
        <v>197</v>
      </c>
      <c r="Y13" s="65" t="s">
        <v>198</v>
      </c>
      <c r="Z13" s="65" t="s">
        <v>199</v>
      </c>
      <c r="AA13" s="64" t="s">
        <v>200</v>
      </c>
      <c r="AB13" s="64" t="s">
        <v>201</v>
      </c>
      <c r="AC13" s="66" t="s">
        <v>149</v>
      </c>
    </row>
    <row r="14">
      <c r="A14" s="22" t="s">
        <v>35</v>
      </c>
      <c r="B14" s="57">
        <v>1057.949951</v>
      </c>
      <c r="C14" s="57">
        <v>1049.949951</v>
      </c>
      <c r="D14" s="57">
        <v>1057.849976</v>
      </c>
      <c r="E14" s="57">
        <v>1044.349976</v>
      </c>
      <c r="F14" s="57">
        <v>1051.900024</v>
      </c>
      <c r="G14" s="58">
        <v>7107881.0</v>
      </c>
      <c r="H14" s="57">
        <v>1151.849976</v>
      </c>
      <c r="I14" s="57">
        <v>853.650024</v>
      </c>
      <c r="J14" s="59">
        <v>-6.04992700000002</v>
      </c>
      <c r="K14" s="59">
        <v>-0.571853800293812</v>
      </c>
      <c r="L14" s="60" t="s">
        <v>146</v>
      </c>
      <c r="M14" s="60" t="s">
        <v>146</v>
      </c>
      <c r="N14" s="60" t="s">
        <v>147</v>
      </c>
      <c r="O14" s="60" t="s">
        <v>147</v>
      </c>
      <c r="P14" s="60" t="s">
        <v>148</v>
      </c>
      <c r="Q14" s="60" t="s">
        <v>148</v>
      </c>
      <c r="R14" s="61">
        <v>1063.1</v>
      </c>
      <c r="S14" s="61">
        <v>1071.0</v>
      </c>
      <c r="T14" s="61">
        <v>1055.25</v>
      </c>
      <c r="U14" s="62" t="s">
        <v>154</v>
      </c>
      <c r="V14" s="63" t="s">
        <v>161</v>
      </c>
      <c r="W14" s="63" t="s">
        <v>149</v>
      </c>
      <c r="X14" s="64" t="s">
        <v>163</v>
      </c>
      <c r="Y14" s="65" t="s">
        <v>202</v>
      </c>
      <c r="Z14" s="65" t="s">
        <v>203</v>
      </c>
      <c r="AA14" s="64" t="s">
        <v>204</v>
      </c>
      <c r="AB14" s="64" t="s">
        <v>205</v>
      </c>
      <c r="AC14" s="66" t="s">
        <v>149</v>
      </c>
    </row>
    <row r="15">
      <c r="A15" s="22" t="s">
        <v>36</v>
      </c>
      <c r="B15" s="57">
        <v>8997.049805</v>
      </c>
      <c r="C15" s="57">
        <v>8948.0</v>
      </c>
      <c r="D15" s="57">
        <v>9029.450195</v>
      </c>
      <c r="E15" s="57">
        <v>8784.099609</v>
      </c>
      <c r="F15" s="57">
        <v>8919.150391</v>
      </c>
      <c r="G15" s="58">
        <v>487529.0</v>
      </c>
      <c r="H15" s="57">
        <v>9357.950195</v>
      </c>
      <c r="I15" s="57">
        <v>4175.049805</v>
      </c>
      <c r="J15" s="59">
        <v>-77.8994140000013</v>
      </c>
      <c r="K15" s="59">
        <v>-0.865832863976252</v>
      </c>
      <c r="L15" s="60" t="s">
        <v>148</v>
      </c>
      <c r="M15" s="60" t="s">
        <v>146</v>
      </c>
      <c r="N15" s="60" t="s">
        <v>147</v>
      </c>
      <c r="O15" s="60" t="s">
        <v>148</v>
      </c>
      <c r="P15" s="60" t="s">
        <v>148</v>
      </c>
      <c r="Q15" s="60" t="s">
        <v>148</v>
      </c>
      <c r="R15" s="61">
        <v>9059.1</v>
      </c>
      <c r="S15" s="61">
        <v>9177.7</v>
      </c>
      <c r="T15" s="61">
        <v>8945.0</v>
      </c>
      <c r="U15" s="62" t="s">
        <v>149</v>
      </c>
      <c r="V15" s="63" t="s">
        <v>162</v>
      </c>
      <c r="W15" s="63" t="s">
        <v>149</v>
      </c>
      <c r="X15" s="64" t="s">
        <v>206</v>
      </c>
      <c r="Y15" s="65" t="s">
        <v>207</v>
      </c>
      <c r="Z15" s="65" t="s">
        <v>208</v>
      </c>
      <c r="AA15" s="64" t="s">
        <v>176</v>
      </c>
      <c r="AB15" s="64" t="s">
        <v>209</v>
      </c>
      <c r="AC15" s="66" t="s">
        <v>149</v>
      </c>
    </row>
    <row r="16">
      <c r="A16" s="22" t="s">
        <v>37</v>
      </c>
      <c r="B16" s="57">
        <v>7076.25</v>
      </c>
      <c r="C16" s="57">
        <v>7009.950195</v>
      </c>
      <c r="D16" s="57">
        <v>7034.299805</v>
      </c>
      <c r="E16" s="57">
        <v>6931.0</v>
      </c>
      <c r="F16" s="57">
        <v>6954.25</v>
      </c>
      <c r="G16" s="58">
        <v>963293.0</v>
      </c>
      <c r="H16" s="57">
        <v>8192.0</v>
      </c>
      <c r="I16" s="57">
        <v>5828.0</v>
      </c>
      <c r="J16" s="59">
        <v>-122.0</v>
      </c>
      <c r="K16" s="59">
        <v>-1.72407701819466</v>
      </c>
      <c r="L16" s="60" t="s">
        <v>147</v>
      </c>
      <c r="M16" s="60" t="s">
        <v>146</v>
      </c>
      <c r="N16" s="60" t="s">
        <v>147</v>
      </c>
      <c r="O16" s="60" t="s">
        <v>148</v>
      </c>
      <c r="P16" s="60" t="s">
        <v>147</v>
      </c>
      <c r="Q16" s="60" t="s">
        <v>147</v>
      </c>
      <c r="R16" s="61">
        <v>7145.05</v>
      </c>
      <c r="S16" s="61">
        <v>7198.8</v>
      </c>
      <c r="T16" s="61">
        <v>7063.45</v>
      </c>
      <c r="U16" s="62" t="s">
        <v>149</v>
      </c>
      <c r="V16" s="63" t="s">
        <v>149</v>
      </c>
      <c r="W16" s="63" t="s">
        <v>149</v>
      </c>
      <c r="X16" s="64" t="s">
        <v>149</v>
      </c>
      <c r="Y16" s="65" t="s">
        <v>210</v>
      </c>
      <c r="Z16" s="65" t="s">
        <v>211</v>
      </c>
      <c r="AA16" s="64" t="s">
        <v>176</v>
      </c>
      <c r="AB16" s="64" t="s">
        <v>176</v>
      </c>
      <c r="AC16" s="66" t="s">
        <v>149</v>
      </c>
    </row>
    <row r="17">
      <c r="A17" s="22" t="s">
        <v>38</v>
      </c>
      <c r="B17" s="57">
        <v>1656.849976</v>
      </c>
      <c r="C17" s="57">
        <v>1640.0</v>
      </c>
      <c r="D17" s="57">
        <v>1648.699951</v>
      </c>
      <c r="E17" s="57">
        <v>1611.349976</v>
      </c>
      <c r="F17" s="57">
        <v>1618.5</v>
      </c>
      <c r="G17" s="58">
        <v>1528544.0</v>
      </c>
      <c r="H17" s="57">
        <v>1741.0</v>
      </c>
      <c r="I17" s="57">
        <v>1306.550049</v>
      </c>
      <c r="J17" s="59">
        <v>-38.3499759999999</v>
      </c>
      <c r="K17" s="59">
        <v>-2.31463177448239</v>
      </c>
      <c r="L17" s="60" t="s">
        <v>148</v>
      </c>
      <c r="M17" s="60" t="s">
        <v>146</v>
      </c>
      <c r="N17" s="60" t="s">
        <v>147</v>
      </c>
      <c r="O17" s="60" t="s">
        <v>148</v>
      </c>
      <c r="P17" s="60" t="s">
        <v>148</v>
      </c>
      <c r="Q17" s="60" t="s">
        <v>148</v>
      </c>
      <c r="R17" s="61">
        <v>1672.0</v>
      </c>
      <c r="S17" s="61">
        <v>1692.0</v>
      </c>
      <c r="T17" s="61">
        <v>1654.2</v>
      </c>
      <c r="U17" s="62" t="s">
        <v>149</v>
      </c>
      <c r="V17" s="63" t="s">
        <v>149</v>
      </c>
      <c r="W17" s="63" t="s">
        <v>149</v>
      </c>
      <c r="X17" s="64" t="s">
        <v>149</v>
      </c>
      <c r="Y17" s="65" t="s">
        <v>212</v>
      </c>
      <c r="Z17" s="65" t="s">
        <v>213</v>
      </c>
      <c r="AA17" s="64" t="s">
        <v>167</v>
      </c>
      <c r="AB17" s="64" t="s">
        <v>167</v>
      </c>
      <c r="AC17" s="66" t="s">
        <v>149</v>
      </c>
    </row>
    <row r="18">
      <c r="A18" s="22" t="s">
        <v>39</v>
      </c>
      <c r="B18" s="57">
        <v>7953.399902</v>
      </c>
      <c r="C18" s="57">
        <v>7945.0</v>
      </c>
      <c r="D18" s="57">
        <v>7945.0</v>
      </c>
      <c r="E18" s="57">
        <v>7848.0</v>
      </c>
      <c r="F18" s="57">
        <v>7902.899902</v>
      </c>
      <c r="G18" s="58">
        <v>42416.0</v>
      </c>
      <c r="H18" s="57">
        <v>9348.950195</v>
      </c>
      <c r="I18" s="57">
        <v>6097.299805</v>
      </c>
      <c r="J18" s="59">
        <v>-50.5</v>
      </c>
      <c r="K18" s="59">
        <v>-0.634948583275701</v>
      </c>
      <c r="L18" s="60" t="s">
        <v>147</v>
      </c>
      <c r="M18" s="60" t="s">
        <v>146</v>
      </c>
      <c r="N18" s="60" t="s">
        <v>147</v>
      </c>
      <c r="O18" s="60" t="s">
        <v>147</v>
      </c>
      <c r="P18" s="60" t="s">
        <v>148</v>
      </c>
      <c r="Q18" s="60" t="s">
        <v>148</v>
      </c>
      <c r="R18" s="61">
        <v>8165.0</v>
      </c>
      <c r="S18" s="61">
        <v>8165.0</v>
      </c>
      <c r="T18" s="61">
        <v>7893.0</v>
      </c>
      <c r="U18" s="62" t="s">
        <v>149</v>
      </c>
      <c r="V18" s="63" t="s">
        <v>149</v>
      </c>
      <c r="W18" s="63" t="s">
        <v>149</v>
      </c>
      <c r="X18" s="64" t="s">
        <v>149</v>
      </c>
      <c r="Y18" s="65" t="s">
        <v>214</v>
      </c>
      <c r="Z18" s="65" t="s">
        <v>215</v>
      </c>
      <c r="AA18" s="64" t="s">
        <v>216</v>
      </c>
      <c r="AB18" s="64" t="s">
        <v>217</v>
      </c>
      <c r="AC18" s="66" t="s">
        <v>149</v>
      </c>
    </row>
    <row r="19">
      <c r="A19" s="22" t="s">
        <v>40</v>
      </c>
      <c r="B19" s="57">
        <v>261.399994</v>
      </c>
      <c r="C19" s="57">
        <v>258.799988</v>
      </c>
      <c r="D19" s="57">
        <v>259.5</v>
      </c>
      <c r="E19" s="57">
        <v>254.0</v>
      </c>
      <c r="F19" s="57">
        <v>254.699997</v>
      </c>
      <c r="G19" s="58">
        <v>1.1074547E7</v>
      </c>
      <c r="H19" s="57">
        <v>285.600006</v>
      </c>
      <c r="I19" s="57">
        <v>172.800003</v>
      </c>
      <c r="J19" s="59">
        <v>-6.69999699999999</v>
      </c>
      <c r="K19" s="59">
        <v>-2.56312056380536</v>
      </c>
      <c r="L19" s="60" t="s">
        <v>147</v>
      </c>
      <c r="M19" s="60" t="s">
        <v>146</v>
      </c>
      <c r="N19" s="60" t="s">
        <v>147</v>
      </c>
      <c r="O19" s="60" t="s">
        <v>147</v>
      </c>
      <c r="P19" s="60" t="s">
        <v>148</v>
      </c>
      <c r="Q19" s="60" t="s">
        <v>148</v>
      </c>
      <c r="R19" s="61">
        <v>265.15</v>
      </c>
      <c r="S19" s="61">
        <v>266.5</v>
      </c>
      <c r="T19" s="61">
        <v>260.0</v>
      </c>
      <c r="U19" s="62" t="s">
        <v>154</v>
      </c>
      <c r="V19" s="63" t="s">
        <v>149</v>
      </c>
      <c r="W19" s="63" t="s">
        <v>149</v>
      </c>
      <c r="X19" s="64" t="s">
        <v>149</v>
      </c>
      <c r="Y19" s="65" t="s">
        <v>218</v>
      </c>
      <c r="Z19" s="65" t="s">
        <v>219</v>
      </c>
      <c r="AA19" s="64" t="s">
        <v>220</v>
      </c>
      <c r="AB19" s="64" t="s">
        <v>167</v>
      </c>
      <c r="AC19" s="66" t="s">
        <v>149</v>
      </c>
    </row>
    <row r="20">
      <c r="A20" s="22" t="s">
        <v>41</v>
      </c>
      <c r="B20" s="57">
        <v>545.950012</v>
      </c>
      <c r="C20" s="57">
        <v>542.0</v>
      </c>
      <c r="D20" s="57">
        <v>547.349976</v>
      </c>
      <c r="E20" s="57">
        <v>529.849976</v>
      </c>
      <c r="F20" s="57">
        <v>531.200012</v>
      </c>
      <c r="G20" s="58">
        <v>858385.0</v>
      </c>
      <c r="H20" s="57">
        <v>679.75</v>
      </c>
      <c r="I20" s="57">
        <v>478.166656</v>
      </c>
      <c r="J20" s="59">
        <v>-14.75</v>
      </c>
      <c r="K20" s="59">
        <v>-2.70171255166123</v>
      </c>
      <c r="L20" s="60" t="s">
        <v>160</v>
      </c>
      <c r="M20" s="60" t="s">
        <v>146</v>
      </c>
      <c r="N20" s="60" t="s">
        <v>147</v>
      </c>
      <c r="O20" s="60" t="s">
        <v>147</v>
      </c>
      <c r="P20" s="60" t="s">
        <v>147</v>
      </c>
      <c r="Q20" s="60" t="s">
        <v>147</v>
      </c>
      <c r="R20" s="61">
        <v>548.1</v>
      </c>
      <c r="S20" s="61">
        <v>552.55</v>
      </c>
      <c r="T20" s="61">
        <v>543.0</v>
      </c>
      <c r="U20" s="62" t="s">
        <v>167</v>
      </c>
      <c r="V20" s="63" t="s">
        <v>149</v>
      </c>
      <c r="W20" s="63" t="s">
        <v>149</v>
      </c>
      <c r="X20" s="64" t="s">
        <v>149</v>
      </c>
      <c r="Y20" s="65" t="s">
        <v>221</v>
      </c>
      <c r="Z20" s="65" t="s">
        <v>222</v>
      </c>
      <c r="AA20" s="64" t="s">
        <v>223</v>
      </c>
      <c r="AB20" s="64" t="s">
        <v>224</v>
      </c>
      <c r="AC20" s="66" t="s">
        <v>225</v>
      </c>
    </row>
    <row r="21">
      <c r="A21" s="22" t="s">
        <v>42</v>
      </c>
      <c r="B21" s="57">
        <v>234.449997</v>
      </c>
      <c r="C21" s="57">
        <v>232.5</v>
      </c>
      <c r="D21" s="57">
        <v>236.949997</v>
      </c>
      <c r="E21" s="57">
        <v>230.0</v>
      </c>
      <c r="F21" s="57">
        <v>233.449997</v>
      </c>
      <c r="G21" s="58">
        <v>3.2508661E7</v>
      </c>
      <c r="H21" s="57">
        <v>238.0</v>
      </c>
      <c r="I21" s="57">
        <v>100.400002</v>
      </c>
      <c r="J21" s="59">
        <v>-1.0</v>
      </c>
      <c r="K21" s="59">
        <v>-0.426530182467863</v>
      </c>
      <c r="L21" s="60" t="s">
        <v>146</v>
      </c>
      <c r="M21" s="60" t="s">
        <v>147</v>
      </c>
      <c r="N21" s="60" t="s">
        <v>148</v>
      </c>
      <c r="O21" s="60" t="s">
        <v>148</v>
      </c>
      <c r="P21" s="60" t="s">
        <v>148</v>
      </c>
      <c r="Q21" s="60" t="s">
        <v>148</v>
      </c>
      <c r="R21" s="61">
        <v>230.0</v>
      </c>
      <c r="S21" s="61">
        <v>238.0</v>
      </c>
      <c r="T21" s="61">
        <v>226.0</v>
      </c>
      <c r="U21" s="62" t="s">
        <v>149</v>
      </c>
      <c r="V21" s="63" t="s">
        <v>168</v>
      </c>
      <c r="W21" s="63" t="s">
        <v>149</v>
      </c>
      <c r="X21" s="64" t="s">
        <v>197</v>
      </c>
      <c r="Y21" s="65" t="s">
        <v>226</v>
      </c>
      <c r="Z21" s="65" t="s">
        <v>227</v>
      </c>
      <c r="AA21" s="64" t="s">
        <v>228</v>
      </c>
      <c r="AB21" s="64" t="s">
        <v>229</v>
      </c>
      <c r="AC21" s="66" t="s">
        <v>149</v>
      </c>
    </row>
    <row r="22">
      <c r="A22" s="22" t="s">
        <v>43</v>
      </c>
      <c r="B22" s="57">
        <v>589.549988</v>
      </c>
      <c r="C22" s="57">
        <v>585.0</v>
      </c>
      <c r="D22" s="57">
        <v>600.0</v>
      </c>
      <c r="E22" s="57">
        <v>578.549988</v>
      </c>
      <c r="F22" s="57">
        <v>592.299988</v>
      </c>
      <c r="G22" s="58">
        <v>5773385.0</v>
      </c>
      <c r="H22" s="57">
        <v>687.950012</v>
      </c>
      <c r="I22" s="57">
        <v>331.450012</v>
      </c>
      <c r="J22" s="59">
        <v>2.75</v>
      </c>
      <c r="K22" s="59">
        <v>0.466457477054515</v>
      </c>
      <c r="L22" s="60" t="s">
        <v>147</v>
      </c>
      <c r="M22" s="60" t="s">
        <v>147</v>
      </c>
      <c r="N22" s="60" t="s">
        <v>148</v>
      </c>
      <c r="O22" s="60" t="s">
        <v>147</v>
      </c>
      <c r="P22" s="60" t="s">
        <v>148</v>
      </c>
      <c r="Q22" s="60" t="s">
        <v>148</v>
      </c>
      <c r="R22" s="61">
        <v>590.2</v>
      </c>
      <c r="S22" s="61">
        <v>599.8</v>
      </c>
      <c r="T22" s="61">
        <v>574.4</v>
      </c>
      <c r="U22" s="62" t="s">
        <v>154</v>
      </c>
      <c r="V22" s="63" t="s">
        <v>149</v>
      </c>
      <c r="W22" s="63" t="s">
        <v>162</v>
      </c>
      <c r="X22" s="64" t="s">
        <v>149</v>
      </c>
      <c r="Y22" s="65" t="s">
        <v>230</v>
      </c>
      <c r="Z22" s="65" t="s">
        <v>231</v>
      </c>
      <c r="AA22" s="64" t="s">
        <v>232</v>
      </c>
      <c r="AB22" s="64" t="s">
        <v>192</v>
      </c>
      <c r="AC22" s="66" t="s">
        <v>149</v>
      </c>
    </row>
    <row r="23">
      <c r="A23" s="22" t="s">
        <v>44</v>
      </c>
      <c r="B23" s="57">
        <v>1224.550049</v>
      </c>
      <c r="C23" s="57">
        <v>1223.900024</v>
      </c>
      <c r="D23" s="57">
        <v>1233.949951</v>
      </c>
      <c r="E23" s="57">
        <v>1212.050049</v>
      </c>
      <c r="F23" s="57">
        <v>1216.449951</v>
      </c>
      <c r="G23" s="58">
        <v>5235632.0</v>
      </c>
      <c r="H23" s="57">
        <v>1245.0</v>
      </c>
      <c r="I23" s="57">
        <v>752.549988</v>
      </c>
      <c r="J23" s="59">
        <v>-8.10009799999988</v>
      </c>
      <c r="K23" s="59">
        <v>-0.66147545432011</v>
      </c>
      <c r="L23" s="60" t="s">
        <v>147</v>
      </c>
      <c r="M23" s="60" t="s">
        <v>147</v>
      </c>
      <c r="N23" s="60" t="s">
        <v>148</v>
      </c>
      <c r="O23" s="60" t="s">
        <v>148</v>
      </c>
      <c r="P23" s="60" t="s">
        <v>148</v>
      </c>
      <c r="Q23" s="60" t="s">
        <v>148</v>
      </c>
      <c r="R23" s="61">
        <v>1210.6</v>
      </c>
      <c r="S23" s="61">
        <v>1235.0</v>
      </c>
      <c r="T23" s="61">
        <v>1210.35</v>
      </c>
      <c r="U23" s="62" t="s">
        <v>154</v>
      </c>
      <c r="V23" s="63" t="s">
        <v>149</v>
      </c>
      <c r="W23" s="63" t="s">
        <v>149</v>
      </c>
      <c r="X23" s="64" t="s">
        <v>149</v>
      </c>
      <c r="Y23" s="65" t="s">
        <v>233</v>
      </c>
      <c r="Z23" s="65" t="s">
        <v>234</v>
      </c>
      <c r="AA23" s="64" t="s">
        <v>192</v>
      </c>
      <c r="AB23" s="64" t="s">
        <v>235</v>
      </c>
      <c r="AC23" s="66" t="s">
        <v>149</v>
      </c>
    </row>
    <row r="24">
      <c r="A24" s="22" t="s">
        <v>45</v>
      </c>
      <c r="B24" s="57">
        <v>29800.400391</v>
      </c>
      <c r="C24" s="57">
        <v>29800.400391</v>
      </c>
      <c r="D24" s="57">
        <v>30130.900391</v>
      </c>
      <c r="E24" s="57">
        <v>29570.050781</v>
      </c>
      <c r="F24" s="57">
        <v>29986.5</v>
      </c>
      <c r="G24" s="58">
        <v>25386.0</v>
      </c>
      <c r="H24" s="57">
        <v>31400.150391</v>
      </c>
      <c r="I24" s="57">
        <v>17931.150391</v>
      </c>
      <c r="J24" s="59">
        <v>186.099609</v>
      </c>
      <c r="K24" s="59">
        <v>0.62448694164594</v>
      </c>
      <c r="L24" s="60" t="s">
        <v>146</v>
      </c>
      <c r="M24" s="60" t="s">
        <v>148</v>
      </c>
      <c r="N24" s="60" t="s">
        <v>147</v>
      </c>
      <c r="O24" s="60" t="s">
        <v>148</v>
      </c>
      <c r="P24" s="60" t="s">
        <v>148</v>
      </c>
      <c r="Q24" s="60" t="s">
        <v>148</v>
      </c>
      <c r="R24" s="61">
        <v>29730.0</v>
      </c>
      <c r="S24" s="61">
        <v>30161.0</v>
      </c>
      <c r="T24" s="61">
        <v>29500.0</v>
      </c>
      <c r="U24" s="62" t="s">
        <v>149</v>
      </c>
      <c r="V24" s="63" t="s">
        <v>149</v>
      </c>
      <c r="W24" s="63" t="s">
        <v>161</v>
      </c>
      <c r="X24" s="64" t="s">
        <v>149</v>
      </c>
      <c r="Y24" s="65" t="s">
        <v>236</v>
      </c>
      <c r="Z24" s="65" t="s">
        <v>237</v>
      </c>
      <c r="AA24" s="64" t="s">
        <v>238</v>
      </c>
      <c r="AB24" s="64" t="s">
        <v>239</v>
      </c>
      <c r="AC24" s="66" t="s">
        <v>149</v>
      </c>
    </row>
    <row r="25">
      <c r="A25" s="22" t="s">
        <v>46</v>
      </c>
      <c r="B25" s="57">
        <v>4761.899902</v>
      </c>
      <c r="C25" s="57">
        <v>4748.0</v>
      </c>
      <c r="D25" s="57">
        <v>4772.5</v>
      </c>
      <c r="E25" s="57">
        <v>4691.299805</v>
      </c>
      <c r="F25" s="57">
        <v>4740.700195</v>
      </c>
      <c r="G25" s="58">
        <v>516581.0</v>
      </c>
      <c r="H25" s="57">
        <v>5386.049805</v>
      </c>
      <c r="I25" s="57">
        <v>4246.299805</v>
      </c>
      <c r="J25" s="59">
        <v>-21.1997069999997</v>
      </c>
      <c r="K25" s="59">
        <v>-0.445194301356395</v>
      </c>
      <c r="L25" s="60" t="s">
        <v>147</v>
      </c>
      <c r="M25" s="60" t="s">
        <v>147</v>
      </c>
      <c r="N25" s="60" t="s">
        <v>147</v>
      </c>
      <c r="O25" s="60" t="s">
        <v>147</v>
      </c>
      <c r="P25" s="60" t="s">
        <v>148</v>
      </c>
      <c r="Q25" s="60" t="s">
        <v>147</v>
      </c>
      <c r="R25" s="61">
        <v>4745.0</v>
      </c>
      <c r="S25" s="61">
        <v>4777.1</v>
      </c>
      <c r="T25" s="61">
        <v>4692.85</v>
      </c>
      <c r="U25" s="62" t="s">
        <v>192</v>
      </c>
      <c r="V25" s="63" t="s">
        <v>155</v>
      </c>
      <c r="W25" s="63" t="s">
        <v>162</v>
      </c>
      <c r="X25" s="64" t="s">
        <v>149</v>
      </c>
      <c r="Y25" s="65" t="s">
        <v>221</v>
      </c>
      <c r="Z25" s="65" t="s">
        <v>240</v>
      </c>
      <c r="AA25" s="64" t="s">
        <v>241</v>
      </c>
      <c r="AB25" s="64" t="s">
        <v>242</v>
      </c>
      <c r="AC25" s="66" t="s">
        <v>225</v>
      </c>
    </row>
    <row r="26">
      <c r="A26" s="22" t="s">
        <v>47</v>
      </c>
      <c r="B26" s="57">
        <v>593.099976</v>
      </c>
      <c r="C26" s="57">
        <v>588.0</v>
      </c>
      <c r="D26" s="57">
        <v>595.5</v>
      </c>
      <c r="E26" s="57">
        <v>580.200012</v>
      </c>
      <c r="F26" s="57">
        <v>584.049988</v>
      </c>
      <c r="G26" s="58">
        <v>6328953.0</v>
      </c>
      <c r="H26" s="57">
        <v>618.950012</v>
      </c>
      <c r="I26" s="57">
        <v>291.350006</v>
      </c>
      <c r="J26" s="59">
        <v>-9.04998799999998</v>
      </c>
      <c r="K26" s="59">
        <v>-1.52587900290186</v>
      </c>
      <c r="L26" s="60" t="s">
        <v>160</v>
      </c>
      <c r="M26" s="60" t="s">
        <v>146</v>
      </c>
      <c r="N26" s="60" t="s">
        <v>147</v>
      </c>
      <c r="O26" s="60" t="s">
        <v>148</v>
      </c>
      <c r="P26" s="60" t="s">
        <v>148</v>
      </c>
      <c r="Q26" s="60" t="s">
        <v>148</v>
      </c>
      <c r="R26" s="61">
        <v>598.0</v>
      </c>
      <c r="S26" s="61">
        <v>605.95</v>
      </c>
      <c r="T26" s="61">
        <v>587.55</v>
      </c>
      <c r="U26" s="62" t="s">
        <v>149</v>
      </c>
      <c r="V26" s="63" t="s">
        <v>149</v>
      </c>
      <c r="W26" s="63" t="s">
        <v>149</v>
      </c>
      <c r="X26" s="64" t="s">
        <v>149</v>
      </c>
      <c r="Y26" s="65" t="s">
        <v>243</v>
      </c>
      <c r="Z26" s="65" t="s">
        <v>244</v>
      </c>
      <c r="AA26" s="64" t="s">
        <v>176</v>
      </c>
      <c r="AB26" s="64" t="s">
        <v>245</v>
      </c>
      <c r="AC26" s="66" t="s">
        <v>149</v>
      </c>
    </row>
    <row r="27">
      <c r="A27" s="22" t="s">
        <v>48</v>
      </c>
      <c r="B27" s="57">
        <v>1161.699951</v>
      </c>
      <c r="C27" s="57">
        <v>1153.0</v>
      </c>
      <c r="D27" s="57">
        <v>1161.699951</v>
      </c>
      <c r="E27" s="57">
        <v>1126.199951</v>
      </c>
      <c r="F27" s="57">
        <v>1130.0</v>
      </c>
      <c r="G27" s="58">
        <v>1235759.0</v>
      </c>
      <c r="H27" s="57">
        <v>1310.0</v>
      </c>
      <c r="I27" s="57">
        <v>823.150024</v>
      </c>
      <c r="J27" s="59">
        <v>-31.699951</v>
      </c>
      <c r="K27" s="59">
        <v>-2.72875547362401</v>
      </c>
      <c r="L27" s="60" t="s">
        <v>160</v>
      </c>
      <c r="M27" s="60" t="s">
        <v>146</v>
      </c>
      <c r="N27" s="60" t="s">
        <v>147</v>
      </c>
      <c r="O27" s="60" t="s">
        <v>148</v>
      </c>
      <c r="P27" s="60" t="s">
        <v>148</v>
      </c>
      <c r="Q27" s="60" t="s">
        <v>148</v>
      </c>
      <c r="R27" s="61">
        <v>1150.0</v>
      </c>
      <c r="S27" s="61">
        <v>1180.0</v>
      </c>
      <c r="T27" s="61">
        <v>1150.0</v>
      </c>
      <c r="U27" s="62" t="s">
        <v>149</v>
      </c>
      <c r="V27" s="63" t="s">
        <v>149</v>
      </c>
      <c r="W27" s="63" t="s">
        <v>149</v>
      </c>
      <c r="X27" s="64" t="s">
        <v>149</v>
      </c>
      <c r="Y27" s="65" t="s">
        <v>246</v>
      </c>
      <c r="Z27" s="65" t="s">
        <v>247</v>
      </c>
      <c r="AA27" s="64" t="s">
        <v>167</v>
      </c>
      <c r="AB27" s="64" t="s">
        <v>167</v>
      </c>
      <c r="AC27" s="66" t="s">
        <v>149</v>
      </c>
    </row>
    <row r="28">
      <c r="A28" s="22" t="s">
        <v>49</v>
      </c>
      <c r="B28" s="57">
        <v>1381.400024</v>
      </c>
      <c r="C28" s="57">
        <v>1385.0</v>
      </c>
      <c r="D28" s="57">
        <v>1391.949951</v>
      </c>
      <c r="E28" s="57">
        <v>1371.550049</v>
      </c>
      <c r="F28" s="57">
        <v>1375.199951</v>
      </c>
      <c r="G28" s="58">
        <v>1433760.0</v>
      </c>
      <c r="H28" s="57">
        <v>1519.0</v>
      </c>
      <c r="I28" s="57">
        <v>896.299988</v>
      </c>
      <c r="J28" s="59">
        <v>-6.20007299999997</v>
      </c>
      <c r="K28" s="59">
        <v>-0.448825314339213</v>
      </c>
      <c r="L28" s="60" t="s">
        <v>147</v>
      </c>
      <c r="M28" s="60" t="s">
        <v>146</v>
      </c>
      <c r="N28" s="60" t="s">
        <v>147</v>
      </c>
      <c r="O28" s="60" t="s">
        <v>147</v>
      </c>
      <c r="P28" s="60" t="s">
        <v>148</v>
      </c>
      <c r="Q28" s="60" t="s">
        <v>148</v>
      </c>
      <c r="R28" s="61">
        <v>1389.95</v>
      </c>
      <c r="S28" s="61">
        <v>1399.0</v>
      </c>
      <c r="T28" s="61">
        <v>1375.55</v>
      </c>
      <c r="U28" s="62" t="s">
        <v>149</v>
      </c>
      <c r="V28" s="63" t="s">
        <v>149</v>
      </c>
      <c r="W28" s="63" t="s">
        <v>149</v>
      </c>
      <c r="X28" s="64" t="s">
        <v>149</v>
      </c>
      <c r="Y28" s="65" t="s">
        <v>248</v>
      </c>
      <c r="Z28" s="65" t="s">
        <v>249</v>
      </c>
      <c r="AA28" s="64" t="s">
        <v>216</v>
      </c>
      <c r="AB28" s="64" t="s">
        <v>250</v>
      </c>
      <c r="AC28" s="66" t="s">
        <v>149</v>
      </c>
    </row>
    <row r="29">
      <c r="A29" s="22" t="s">
        <v>50</v>
      </c>
      <c r="B29" s="57">
        <v>451.0</v>
      </c>
      <c r="C29" s="57">
        <v>449.0</v>
      </c>
      <c r="D29" s="57">
        <v>456.399994</v>
      </c>
      <c r="E29" s="57">
        <v>446.350006</v>
      </c>
      <c r="F29" s="57">
        <v>453.200012</v>
      </c>
      <c r="G29" s="58">
        <v>4996845.0</v>
      </c>
      <c r="H29" s="57">
        <v>487.600006</v>
      </c>
      <c r="I29" s="57">
        <v>223.25</v>
      </c>
      <c r="J29" s="59">
        <v>2.20001200000001</v>
      </c>
      <c r="K29" s="59">
        <v>0.487807538802664</v>
      </c>
      <c r="L29" s="60" t="s">
        <v>146</v>
      </c>
      <c r="M29" s="60" t="s">
        <v>147</v>
      </c>
      <c r="N29" s="60" t="s">
        <v>148</v>
      </c>
      <c r="O29" s="60" t="s">
        <v>148</v>
      </c>
      <c r="P29" s="60" t="s">
        <v>148</v>
      </c>
      <c r="Q29" s="60" t="s">
        <v>148</v>
      </c>
      <c r="R29" s="61">
        <v>448.95</v>
      </c>
      <c r="S29" s="61">
        <v>455.8</v>
      </c>
      <c r="T29" s="61">
        <v>441.1</v>
      </c>
      <c r="U29" s="62" t="s">
        <v>154</v>
      </c>
      <c r="V29" s="63" t="s">
        <v>149</v>
      </c>
      <c r="W29" s="63" t="s">
        <v>155</v>
      </c>
      <c r="X29" s="64" t="s">
        <v>149</v>
      </c>
      <c r="Y29" s="65" t="s">
        <v>251</v>
      </c>
      <c r="Z29" s="65" t="s">
        <v>252</v>
      </c>
      <c r="AA29" s="64" t="s">
        <v>253</v>
      </c>
      <c r="AB29" s="64" t="s">
        <v>254</v>
      </c>
      <c r="AC29" s="66" t="s">
        <v>149</v>
      </c>
    </row>
    <row r="30">
      <c r="A30" s="22" t="s">
        <v>51</v>
      </c>
      <c r="B30" s="57">
        <v>2673.300049</v>
      </c>
      <c r="C30" s="57">
        <v>2669.899902</v>
      </c>
      <c r="D30" s="57">
        <v>2721.850098</v>
      </c>
      <c r="E30" s="57">
        <v>2651.050049</v>
      </c>
      <c r="F30" s="57">
        <v>2701.75</v>
      </c>
      <c r="G30" s="58">
        <v>402360.0</v>
      </c>
      <c r="H30" s="57">
        <v>2815.899902</v>
      </c>
      <c r="I30" s="57">
        <v>1520.050049</v>
      </c>
      <c r="J30" s="59">
        <v>28.449951</v>
      </c>
      <c r="K30" s="59">
        <v>1.0642258810657</v>
      </c>
      <c r="L30" s="60" t="s">
        <v>147</v>
      </c>
      <c r="M30" s="60" t="s">
        <v>160</v>
      </c>
      <c r="N30" s="60" t="s">
        <v>147</v>
      </c>
      <c r="O30" s="60" t="s">
        <v>148</v>
      </c>
      <c r="P30" s="60" t="s">
        <v>148</v>
      </c>
      <c r="Q30" s="60" t="s">
        <v>148</v>
      </c>
      <c r="R30" s="61">
        <v>2661.9</v>
      </c>
      <c r="S30" s="61">
        <v>2685.95</v>
      </c>
      <c r="T30" s="61">
        <v>2585.65</v>
      </c>
      <c r="U30" s="62" t="s">
        <v>149</v>
      </c>
      <c r="V30" s="63" t="s">
        <v>149</v>
      </c>
      <c r="W30" s="63" t="s">
        <v>155</v>
      </c>
      <c r="X30" s="64" t="s">
        <v>149</v>
      </c>
      <c r="Y30" s="65" t="s">
        <v>255</v>
      </c>
      <c r="Z30" s="65" t="s">
        <v>256</v>
      </c>
      <c r="AA30" s="64" t="s">
        <v>257</v>
      </c>
      <c r="AB30" s="64" t="s">
        <v>258</v>
      </c>
      <c r="AC30" s="66" t="s">
        <v>149</v>
      </c>
    </row>
    <row r="31">
      <c r="A31" s="22" t="s">
        <v>52</v>
      </c>
      <c r="B31" s="57">
        <v>885.0</v>
      </c>
      <c r="C31" s="57">
        <v>875.0</v>
      </c>
      <c r="D31" s="57">
        <v>883.450012</v>
      </c>
      <c r="E31" s="57">
        <v>868.299988</v>
      </c>
      <c r="F31" s="57">
        <v>875.599976</v>
      </c>
      <c r="G31" s="58">
        <v>3398331.0</v>
      </c>
      <c r="H31" s="57">
        <v>967.599976</v>
      </c>
      <c r="I31" s="57">
        <v>402.0</v>
      </c>
      <c r="J31" s="59">
        <v>-9.40002400000003</v>
      </c>
      <c r="K31" s="59">
        <v>-1.06214960451977</v>
      </c>
      <c r="L31" s="60" t="s">
        <v>148</v>
      </c>
      <c r="M31" s="60" t="s">
        <v>146</v>
      </c>
      <c r="N31" s="60" t="s">
        <v>147</v>
      </c>
      <c r="O31" s="60" t="s">
        <v>147</v>
      </c>
      <c r="P31" s="60" t="s">
        <v>148</v>
      </c>
      <c r="Q31" s="60" t="s">
        <v>148</v>
      </c>
      <c r="R31" s="61">
        <v>892.5</v>
      </c>
      <c r="S31" s="61">
        <v>898.8</v>
      </c>
      <c r="T31" s="61">
        <v>866.65</v>
      </c>
      <c r="U31" s="62" t="s">
        <v>149</v>
      </c>
      <c r="V31" s="63" t="s">
        <v>161</v>
      </c>
      <c r="W31" s="63" t="s">
        <v>149</v>
      </c>
      <c r="X31" s="64" t="s">
        <v>163</v>
      </c>
      <c r="Y31" s="65" t="s">
        <v>259</v>
      </c>
      <c r="Z31" s="65" t="s">
        <v>260</v>
      </c>
      <c r="AA31" s="64" t="s">
        <v>167</v>
      </c>
      <c r="AB31" s="64" t="s">
        <v>176</v>
      </c>
      <c r="AC31" s="66" t="s">
        <v>149</v>
      </c>
    </row>
    <row r="32">
      <c r="A32" s="22" t="s">
        <v>53</v>
      </c>
      <c r="B32" s="57">
        <v>495.200012</v>
      </c>
      <c r="C32" s="57">
        <v>495.200012</v>
      </c>
      <c r="D32" s="57">
        <v>505.600006</v>
      </c>
      <c r="E32" s="57">
        <v>492.350006</v>
      </c>
      <c r="F32" s="57">
        <v>503.899994</v>
      </c>
      <c r="G32" s="58">
        <v>2928056.0</v>
      </c>
      <c r="H32" s="57">
        <v>597.099976</v>
      </c>
      <c r="I32" s="57">
        <v>489.200012</v>
      </c>
      <c r="J32" s="59">
        <v>8.69998199999997</v>
      </c>
      <c r="K32" s="59">
        <v>1.75686223529412</v>
      </c>
      <c r="L32" s="60" t="s">
        <v>146</v>
      </c>
      <c r="M32" s="60" t="s">
        <v>148</v>
      </c>
      <c r="N32" s="60" t="s">
        <v>147</v>
      </c>
      <c r="O32" s="60" t="s">
        <v>147</v>
      </c>
      <c r="P32" s="60" t="s">
        <v>147</v>
      </c>
      <c r="Q32" s="60" t="s">
        <v>147</v>
      </c>
      <c r="R32" s="61">
        <v>495.9</v>
      </c>
      <c r="S32" s="61">
        <v>497.0</v>
      </c>
      <c r="T32" s="61">
        <v>489.2</v>
      </c>
      <c r="U32" s="62" t="s">
        <v>149</v>
      </c>
      <c r="V32" s="63" t="s">
        <v>149</v>
      </c>
      <c r="W32" s="63" t="s">
        <v>162</v>
      </c>
      <c r="X32" s="64" t="s">
        <v>149</v>
      </c>
      <c r="Y32" s="65" t="s">
        <v>261</v>
      </c>
      <c r="Z32" s="65" t="s">
        <v>262</v>
      </c>
      <c r="AA32" s="64" t="s">
        <v>263</v>
      </c>
      <c r="AB32" s="64" t="s">
        <v>264</v>
      </c>
      <c r="AC32" s="66" t="s">
        <v>149</v>
      </c>
    </row>
    <row r="33">
      <c r="A33" s="22" t="s">
        <v>54</v>
      </c>
      <c r="B33" s="57">
        <v>3716.550049</v>
      </c>
      <c r="C33" s="57">
        <v>3699.949951</v>
      </c>
      <c r="D33" s="57">
        <v>3781.0</v>
      </c>
      <c r="E33" s="57">
        <v>3686.199951</v>
      </c>
      <c r="F33" s="57">
        <v>3764.199951</v>
      </c>
      <c r="G33" s="58">
        <v>318671.0</v>
      </c>
      <c r="H33" s="57">
        <v>4074.399902</v>
      </c>
      <c r="I33" s="57">
        <v>3051.0</v>
      </c>
      <c r="J33" s="59">
        <v>47.6499020000001</v>
      </c>
      <c r="K33" s="59">
        <v>1.28210037189788</v>
      </c>
      <c r="L33" s="60" t="s">
        <v>146</v>
      </c>
      <c r="M33" s="60" t="s">
        <v>147</v>
      </c>
      <c r="N33" s="60" t="s">
        <v>148</v>
      </c>
      <c r="O33" s="60" t="s">
        <v>148</v>
      </c>
      <c r="P33" s="60" t="s">
        <v>148</v>
      </c>
      <c r="Q33" s="60" t="s">
        <v>148</v>
      </c>
      <c r="R33" s="61">
        <v>3770.0</v>
      </c>
      <c r="S33" s="61">
        <v>3770.0</v>
      </c>
      <c r="T33" s="61">
        <v>3686.2</v>
      </c>
      <c r="U33" s="62" t="s">
        <v>149</v>
      </c>
      <c r="V33" s="63" t="s">
        <v>149</v>
      </c>
      <c r="W33" s="63" t="s">
        <v>149</v>
      </c>
      <c r="X33" s="64" t="s">
        <v>149</v>
      </c>
      <c r="Y33" s="65" t="s">
        <v>265</v>
      </c>
      <c r="Z33" s="65" t="s">
        <v>266</v>
      </c>
      <c r="AA33" s="64" t="s">
        <v>267</v>
      </c>
      <c r="AB33" s="64" t="s">
        <v>268</v>
      </c>
      <c r="AC33" s="66" t="s">
        <v>149</v>
      </c>
    </row>
    <row r="34">
      <c r="A34" s="22" t="s">
        <v>55</v>
      </c>
      <c r="B34" s="57">
        <v>6010.850098</v>
      </c>
      <c r="C34" s="57">
        <v>6005.850098</v>
      </c>
      <c r="D34" s="57">
        <v>6073.850098</v>
      </c>
      <c r="E34" s="57">
        <v>5985.049805</v>
      </c>
      <c r="F34" s="57">
        <v>6050.350098</v>
      </c>
      <c r="G34" s="58">
        <v>408298.0</v>
      </c>
      <c r="H34" s="57">
        <v>6505.899902</v>
      </c>
      <c r="I34" s="57">
        <v>4384.049805</v>
      </c>
      <c r="J34" s="59">
        <v>39.5</v>
      </c>
      <c r="K34" s="59">
        <v>0.657144985418001</v>
      </c>
      <c r="L34" s="60" t="s">
        <v>148</v>
      </c>
      <c r="M34" s="60" t="s">
        <v>147</v>
      </c>
      <c r="N34" s="60" t="s">
        <v>147</v>
      </c>
      <c r="O34" s="60" t="s">
        <v>147</v>
      </c>
      <c r="P34" s="60" t="s">
        <v>148</v>
      </c>
      <c r="Q34" s="60" t="s">
        <v>148</v>
      </c>
      <c r="R34" s="61">
        <v>6073.2</v>
      </c>
      <c r="S34" s="61">
        <v>6073.2</v>
      </c>
      <c r="T34" s="61">
        <v>5982.25</v>
      </c>
      <c r="U34" s="62" t="s">
        <v>149</v>
      </c>
      <c r="V34" s="63" t="s">
        <v>149</v>
      </c>
      <c r="W34" s="63" t="s">
        <v>149</v>
      </c>
      <c r="X34" s="64" t="s">
        <v>149</v>
      </c>
      <c r="Y34" s="65" t="s">
        <v>240</v>
      </c>
      <c r="Z34" s="65" t="s">
        <v>269</v>
      </c>
      <c r="AA34" s="64" t="s">
        <v>270</v>
      </c>
      <c r="AB34" s="64" t="s">
        <v>271</v>
      </c>
      <c r="AC34" s="66" t="s">
        <v>149</v>
      </c>
    </row>
    <row r="35">
      <c r="A35" s="22" t="s">
        <v>56</v>
      </c>
      <c r="B35" s="57">
        <v>4219.350098</v>
      </c>
      <c r="C35" s="57">
        <v>4217.399902</v>
      </c>
      <c r="D35" s="57">
        <v>4404.0</v>
      </c>
      <c r="E35" s="57">
        <v>4206.299805</v>
      </c>
      <c r="F35" s="57">
        <v>4355.700195</v>
      </c>
      <c r="G35" s="58">
        <v>1467677.0</v>
      </c>
      <c r="H35" s="57">
        <v>4404.0</v>
      </c>
      <c r="I35" s="57">
        <v>3156.149902</v>
      </c>
      <c r="J35" s="59">
        <v>136.350097</v>
      </c>
      <c r="K35" s="59">
        <v>3.23154262701811</v>
      </c>
      <c r="L35" s="60" t="s">
        <v>148</v>
      </c>
      <c r="M35" s="60" t="s">
        <v>148</v>
      </c>
      <c r="N35" s="60" t="s">
        <v>148</v>
      </c>
      <c r="O35" s="60" t="s">
        <v>148</v>
      </c>
      <c r="P35" s="60" t="s">
        <v>148</v>
      </c>
      <c r="Q35" s="60" t="s">
        <v>148</v>
      </c>
      <c r="R35" s="61">
        <v>4250.0</v>
      </c>
      <c r="S35" s="61">
        <v>4317.85</v>
      </c>
      <c r="T35" s="61">
        <v>4193.75</v>
      </c>
      <c r="U35" s="62" t="s">
        <v>149</v>
      </c>
      <c r="V35" s="63" t="s">
        <v>149</v>
      </c>
      <c r="W35" s="63" t="s">
        <v>149</v>
      </c>
      <c r="X35" s="64" t="s">
        <v>149</v>
      </c>
      <c r="Y35" s="65" t="s">
        <v>236</v>
      </c>
      <c r="Z35" s="65" t="s">
        <v>230</v>
      </c>
      <c r="AA35" s="64" t="s">
        <v>272</v>
      </c>
      <c r="AB35" s="64" t="s">
        <v>273</v>
      </c>
      <c r="AC35" s="66" t="s">
        <v>149</v>
      </c>
    </row>
    <row r="36">
      <c r="A36" s="22" t="s">
        <v>57</v>
      </c>
      <c r="B36" s="57">
        <v>203.699997</v>
      </c>
      <c r="C36" s="57">
        <v>203.0</v>
      </c>
      <c r="D36" s="57">
        <v>210.100006</v>
      </c>
      <c r="E36" s="57">
        <v>201.100006</v>
      </c>
      <c r="F36" s="57">
        <v>205.850006</v>
      </c>
      <c r="G36" s="58">
        <v>3.1636637E7</v>
      </c>
      <c r="H36" s="57">
        <v>210.100006</v>
      </c>
      <c r="I36" s="57">
        <v>102.949997</v>
      </c>
      <c r="J36" s="59">
        <v>2.15000900000001</v>
      </c>
      <c r="K36" s="59">
        <v>1.05547816969286</v>
      </c>
      <c r="L36" s="60" t="s">
        <v>148</v>
      </c>
      <c r="M36" s="60" t="s">
        <v>160</v>
      </c>
      <c r="N36" s="60" t="s">
        <v>148</v>
      </c>
      <c r="O36" s="60" t="s">
        <v>148</v>
      </c>
      <c r="P36" s="60" t="s">
        <v>148</v>
      </c>
      <c r="Q36" s="60" t="s">
        <v>148</v>
      </c>
      <c r="R36" s="61">
        <v>197.0</v>
      </c>
      <c r="S36" s="61">
        <v>208.6</v>
      </c>
      <c r="T36" s="61">
        <v>196.6</v>
      </c>
      <c r="U36" s="62" t="s">
        <v>149</v>
      </c>
      <c r="V36" s="63" t="s">
        <v>149</v>
      </c>
      <c r="W36" s="63" t="s">
        <v>149</v>
      </c>
      <c r="X36" s="64" t="s">
        <v>149</v>
      </c>
      <c r="Y36" s="65" t="s">
        <v>274</v>
      </c>
      <c r="Z36" s="65" t="s">
        <v>275</v>
      </c>
      <c r="AA36" s="64" t="s">
        <v>276</v>
      </c>
      <c r="AB36" s="64" t="s">
        <v>277</v>
      </c>
      <c r="AC36" s="66" t="s">
        <v>149</v>
      </c>
    </row>
    <row r="37">
      <c r="A37" s="22" t="s">
        <v>58</v>
      </c>
      <c r="B37" s="57">
        <v>1177.400024</v>
      </c>
      <c r="C37" s="57">
        <v>1177.400024</v>
      </c>
      <c r="D37" s="57">
        <v>1190.800049</v>
      </c>
      <c r="E37" s="57">
        <v>1172.099976</v>
      </c>
      <c r="F37" s="57">
        <v>1177.25</v>
      </c>
      <c r="G37" s="58">
        <v>808868.0</v>
      </c>
      <c r="H37" s="57">
        <v>1314.300049</v>
      </c>
      <c r="I37" s="57">
        <v>897.0</v>
      </c>
      <c r="J37" s="59">
        <v>-0.15002400000003</v>
      </c>
      <c r="K37" s="59">
        <v>-0.0127419735809373</v>
      </c>
      <c r="L37" s="60" t="s">
        <v>146</v>
      </c>
      <c r="M37" s="60" t="s">
        <v>146</v>
      </c>
      <c r="N37" s="60" t="s">
        <v>147</v>
      </c>
      <c r="O37" s="60" t="s">
        <v>147</v>
      </c>
      <c r="P37" s="60" t="s">
        <v>148</v>
      </c>
      <c r="Q37" s="60" t="s">
        <v>148</v>
      </c>
      <c r="R37" s="61">
        <v>1180.95</v>
      </c>
      <c r="S37" s="61">
        <v>1199.65</v>
      </c>
      <c r="T37" s="61">
        <v>1170.5</v>
      </c>
      <c r="U37" s="62" t="s">
        <v>149</v>
      </c>
      <c r="V37" s="63" t="s">
        <v>278</v>
      </c>
      <c r="W37" s="63" t="s">
        <v>161</v>
      </c>
      <c r="X37" s="64" t="s">
        <v>278</v>
      </c>
      <c r="Y37" s="65" t="s">
        <v>279</v>
      </c>
      <c r="Z37" s="65" t="s">
        <v>280</v>
      </c>
      <c r="AA37" s="64" t="s">
        <v>281</v>
      </c>
      <c r="AB37" s="64" t="s">
        <v>282</v>
      </c>
      <c r="AC37" s="66" t="s">
        <v>149</v>
      </c>
    </row>
    <row r="38">
      <c r="A38" s="22" t="s">
        <v>59</v>
      </c>
      <c r="B38" s="57">
        <v>2237.399902</v>
      </c>
      <c r="C38" s="57">
        <v>2229.0</v>
      </c>
      <c r="D38" s="57">
        <v>2249.25</v>
      </c>
      <c r="E38" s="57">
        <v>2221.100098</v>
      </c>
      <c r="F38" s="57">
        <v>2242.949951</v>
      </c>
      <c r="G38" s="58">
        <v>558075.0</v>
      </c>
      <c r="H38" s="57">
        <v>2323.75</v>
      </c>
      <c r="I38" s="57">
        <v>1649.1427</v>
      </c>
      <c r="J38" s="59">
        <v>5.55004899999994</v>
      </c>
      <c r="K38" s="59">
        <v>0.248057979936388</v>
      </c>
      <c r="L38" s="60" t="s">
        <v>147</v>
      </c>
      <c r="M38" s="60" t="s">
        <v>147</v>
      </c>
      <c r="N38" s="60" t="s">
        <v>148</v>
      </c>
      <c r="O38" s="60" t="s">
        <v>148</v>
      </c>
      <c r="P38" s="60" t="s">
        <v>148</v>
      </c>
      <c r="Q38" s="60" t="s">
        <v>148</v>
      </c>
      <c r="R38" s="61">
        <v>2239.0</v>
      </c>
      <c r="S38" s="61">
        <v>2253.4</v>
      </c>
      <c r="T38" s="61">
        <v>2224.8</v>
      </c>
      <c r="U38" s="62" t="s">
        <v>149</v>
      </c>
      <c r="V38" s="63" t="s">
        <v>149</v>
      </c>
      <c r="W38" s="63" t="s">
        <v>161</v>
      </c>
      <c r="X38" s="64" t="s">
        <v>149</v>
      </c>
      <c r="Y38" s="65" t="s">
        <v>283</v>
      </c>
      <c r="Z38" s="65" t="s">
        <v>284</v>
      </c>
      <c r="AA38" s="64" t="s">
        <v>192</v>
      </c>
      <c r="AB38" s="64" t="s">
        <v>192</v>
      </c>
      <c r="AC38" s="66" t="s">
        <v>149</v>
      </c>
    </row>
    <row r="39">
      <c r="A39" s="22" t="s">
        <v>60</v>
      </c>
      <c r="B39" s="57">
        <v>1505.050049</v>
      </c>
      <c r="C39" s="57">
        <v>1486.349976</v>
      </c>
      <c r="D39" s="57">
        <v>1501.599976</v>
      </c>
      <c r="E39" s="57">
        <v>1467.300049</v>
      </c>
      <c r="F39" s="57">
        <v>1477.300049</v>
      </c>
      <c r="G39" s="58">
        <v>2446933.0</v>
      </c>
      <c r="H39" s="57">
        <v>1697.349976</v>
      </c>
      <c r="I39" s="57">
        <v>1031.849976</v>
      </c>
      <c r="J39" s="59">
        <v>-27.75</v>
      </c>
      <c r="K39" s="59">
        <v>-1.8437925050026</v>
      </c>
      <c r="L39" s="60" t="s">
        <v>146</v>
      </c>
      <c r="M39" s="60" t="s">
        <v>146</v>
      </c>
      <c r="N39" s="60" t="s">
        <v>147</v>
      </c>
      <c r="O39" s="60" t="s">
        <v>147</v>
      </c>
      <c r="P39" s="60" t="s">
        <v>148</v>
      </c>
      <c r="Q39" s="60" t="s">
        <v>148</v>
      </c>
      <c r="R39" s="61">
        <v>1507.1</v>
      </c>
      <c r="S39" s="61">
        <v>1530.5</v>
      </c>
      <c r="T39" s="61">
        <v>1494.0</v>
      </c>
      <c r="U39" s="62" t="s">
        <v>149</v>
      </c>
      <c r="V39" s="63" t="s">
        <v>149</v>
      </c>
      <c r="W39" s="63" t="s">
        <v>161</v>
      </c>
      <c r="X39" s="64" t="s">
        <v>149</v>
      </c>
      <c r="Y39" s="65" t="s">
        <v>285</v>
      </c>
      <c r="Z39" s="65" t="s">
        <v>286</v>
      </c>
      <c r="AA39" s="64" t="s">
        <v>287</v>
      </c>
      <c r="AB39" s="64" t="s">
        <v>288</v>
      </c>
      <c r="AC39" s="66" t="s">
        <v>149</v>
      </c>
    </row>
    <row r="40">
      <c r="A40" s="22" t="s">
        <v>61</v>
      </c>
      <c r="B40" s="57">
        <v>1494.699951</v>
      </c>
      <c r="C40" s="57">
        <v>1487.0</v>
      </c>
      <c r="D40" s="57">
        <v>1512.900024</v>
      </c>
      <c r="E40" s="57">
        <v>1482.25</v>
      </c>
      <c r="F40" s="57">
        <v>1509.25</v>
      </c>
      <c r="G40" s="58">
        <v>1.0372443E7</v>
      </c>
      <c r="H40" s="57">
        <v>1757.5</v>
      </c>
      <c r="I40" s="57">
        <v>1363.550049</v>
      </c>
      <c r="J40" s="59">
        <v>14.5500489999999</v>
      </c>
      <c r="K40" s="59">
        <v>0.973442796346217</v>
      </c>
      <c r="L40" s="60" t="s">
        <v>146</v>
      </c>
      <c r="M40" s="60" t="s">
        <v>147</v>
      </c>
      <c r="N40" s="60" t="s">
        <v>147</v>
      </c>
      <c r="O40" s="60" t="s">
        <v>148</v>
      </c>
      <c r="P40" s="60" t="s">
        <v>148</v>
      </c>
      <c r="Q40" s="60" t="s">
        <v>147</v>
      </c>
      <c r="R40" s="61">
        <v>1497.55</v>
      </c>
      <c r="S40" s="61">
        <v>1510.0</v>
      </c>
      <c r="T40" s="61">
        <v>1492.05</v>
      </c>
      <c r="U40" s="62" t="s">
        <v>149</v>
      </c>
      <c r="V40" s="63" t="s">
        <v>149</v>
      </c>
      <c r="W40" s="63" t="s">
        <v>161</v>
      </c>
      <c r="X40" s="64" t="s">
        <v>149</v>
      </c>
      <c r="Y40" s="65" t="s">
        <v>289</v>
      </c>
      <c r="Z40" s="65" t="s">
        <v>290</v>
      </c>
      <c r="AA40" s="64" t="s">
        <v>192</v>
      </c>
      <c r="AB40" s="64" t="s">
        <v>192</v>
      </c>
      <c r="AC40" s="66" t="s">
        <v>149</v>
      </c>
    </row>
    <row r="41">
      <c r="A41" s="22" t="s">
        <v>62</v>
      </c>
      <c r="B41" s="57">
        <v>612.950012</v>
      </c>
      <c r="C41" s="57">
        <v>609.049988</v>
      </c>
      <c r="D41" s="57">
        <v>611.099976</v>
      </c>
      <c r="E41" s="57">
        <v>600.599976</v>
      </c>
      <c r="F41" s="57">
        <v>604.599976</v>
      </c>
      <c r="G41" s="58">
        <v>4970256.0</v>
      </c>
      <c r="H41" s="57">
        <v>710.599976</v>
      </c>
      <c r="I41" s="57">
        <v>511.399994</v>
      </c>
      <c r="J41" s="59">
        <v>-8.35003600000004</v>
      </c>
      <c r="K41" s="59">
        <v>-1.3622703053312</v>
      </c>
      <c r="L41" s="60" t="s">
        <v>147</v>
      </c>
      <c r="M41" s="60" t="s">
        <v>146</v>
      </c>
      <c r="N41" s="60" t="s">
        <v>147</v>
      </c>
      <c r="O41" s="60" t="s">
        <v>148</v>
      </c>
      <c r="P41" s="60" t="s">
        <v>147</v>
      </c>
      <c r="Q41" s="60" t="s">
        <v>147</v>
      </c>
      <c r="R41" s="61">
        <v>610.05</v>
      </c>
      <c r="S41" s="61">
        <v>616.5</v>
      </c>
      <c r="T41" s="61">
        <v>604.1</v>
      </c>
      <c r="U41" s="62" t="s">
        <v>154</v>
      </c>
      <c r="V41" s="63" t="s">
        <v>149</v>
      </c>
      <c r="W41" s="63" t="s">
        <v>149</v>
      </c>
      <c r="X41" s="64" t="s">
        <v>149</v>
      </c>
      <c r="Y41" s="65" t="s">
        <v>291</v>
      </c>
      <c r="Z41" s="65" t="s">
        <v>292</v>
      </c>
      <c r="AA41" s="64" t="s">
        <v>293</v>
      </c>
      <c r="AB41" s="64" t="s">
        <v>294</v>
      </c>
      <c r="AC41" s="66" t="s">
        <v>149</v>
      </c>
    </row>
    <row r="42">
      <c r="A42" s="22" t="s">
        <v>63</v>
      </c>
      <c r="B42" s="57">
        <v>1501.599976</v>
      </c>
      <c r="C42" s="57">
        <v>1497.0</v>
      </c>
      <c r="D42" s="57">
        <v>1506.0</v>
      </c>
      <c r="E42" s="57">
        <v>1473.449951</v>
      </c>
      <c r="F42" s="57">
        <v>1482.0</v>
      </c>
      <c r="G42" s="58">
        <v>1521805.0</v>
      </c>
      <c r="H42" s="57">
        <v>1588.0</v>
      </c>
      <c r="I42" s="57">
        <v>1193.199951</v>
      </c>
      <c r="J42" s="59">
        <v>-19.5999759999999</v>
      </c>
      <c r="K42" s="59">
        <v>-1.30527279656802</v>
      </c>
      <c r="L42" s="60" t="s">
        <v>148</v>
      </c>
      <c r="M42" s="60" t="s">
        <v>146</v>
      </c>
      <c r="N42" s="60" t="s">
        <v>147</v>
      </c>
      <c r="O42" s="60" t="s">
        <v>147</v>
      </c>
      <c r="P42" s="60" t="s">
        <v>148</v>
      </c>
      <c r="Q42" s="60" t="s">
        <v>148</v>
      </c>
      <c r="R42" s="61">
        <v>1490.0</v>
      </c>
      <c r="S42" s="61">
        <v>1519.0</v>
      </c>
      <c r="T42" s="61">
        <v>1476.0</v>
      </c>
      <c r="U42" s="62" t="s">
        <v>154</v>
      </c>
      <c r="V42" s="63" t="s">
        <v>149</v>
      </c>
      <c r="W42" s="63" t="s">
        <v>149</v>
      </c>
      <c r="X42" s="64" t="s">
        <v>149</v>
      </c>
      <c r="Y42" s="65" t="s">
        <v>295</v>
      </c>
      <c r="Z42" s="65" t="s">
        <v>296</v>
      </c>
      <c r="AA42" s="64" t="s">
        <v>167</v>
      </c>
      <c r="AB42" s="64" t="s">
        <v>176</v>
      </c>
      <c r="AC42" s="66" t="s">
        <v>149</v>
      </c>
    </row>
    <row r="43">
      <c r="A43" s="22" t="s">
        <v>64</v>
      </c>
      <c r="B43" s="57">
        <v>4381.200195</v>
      </c>
      <c r="C43" s="57">
        <v>4344.0</v>
      </c>
      <c r="D43" s="57">
        <v>4446.450195</v>
      </c>
      <c r="E43" s="57">
        <v>4288.049805</v>
      </c>
      <c r="F43" s="57">
        <v>4322.899902</v>
      </c>
      <c r="G43" s="58">
        <v>719918.0</v>
      </c>
      <c r="H43" s="57">
        <v>4949.049805</v>
      </c>
      <c r="I43" s="57">
        <v>2421.100098</v>
      </c>
      <c r="J43" s="59">
        <v>-58.3002930000002</v>
      </c>
      <c r="K43" s="59">
        <v>-1.33069228533621</v>
      </c>
      <c r="L43" s="60" t="s">
        <v>160</v>
      </c>
      <c r="M43" s="60" t="s">
        <v>146</v>
      </c>
      <c r="N43" s="60" t="s">
        <v>147</v>
      </c>
      <c r="O43" s="60" t="s">
        <v>147</v>
      </c>
      <c r="P43" s="60" t="s">
        <v>148</v>
      </c>
      <c r="Q43" s="60" t="s">
        <v>148</v>
      </c>
      <c r="R43" s="61">
        <v>4430.0</v>
      </c>
      <c r="S43" s="61">
        <v>4440.55</v>
      </c>
      <c r="T43" s="61">
        <v>4368.95</v>
      </c>
      <c r="U43" s="62" t="s">
        <v>149</v>
      </c>
      <c r="V43" s="63" t="s">
        <v>161</v>
      </c>
      <c r="W43" s="63" t="s">
        <v>149</v>
      </c>
      <c r="X43" s="64" t="s">
        <v>163</v>
      </c>
      <c r="Y43" s="65" t="s">
        <v>248</v>
      </c>
      <c r="Z43" s="65" t="s">
        <v>297</v>
      </c>
      <c r="AA43" s="64" t="s">
        <v>298</v>
      </c>
      <c r="AB43" s="64" t="s">
        <v>299</v>
      </c>
      <c r="AC43" s="66" t="s">
        <v>149</v>
      </c>
    </row>
    <row r="44">
      <c r="A44" s="22" t="s">
        <v>65</v>
      </c>
      <c r="B44" s="57">
        <v>612.700012</v>
      </c>
      <c r="C44" s="57">
        <v>612.700012</v>
      </c>
      <c r="D44" s="57">
        <v>621.400024</v>
      </c>
      <c r="E44" s="57">
        <v>606.799988</v>
      </c>
      <c r="F44" s="57">
        <v>608.849976</v>
      </c>
      <c r="G44" s="58">
        <v>1.0722248E7</v>
      </c>
      <c r="H44" s="57">
        <v>625.400024</v>
      </c>
      <c r="I44" s="57">
        <v>397.799988</v>
      </c>
      <c r="J44" s="59">
        <v>-3.85003600000004</v>
      </c>
      <c r="K44" s="59">
        <v>-0.628372111081343</v>
      </c>
      <c r="L44" s="60" t="s">
        <v>147</v>
      </c>
      <c r="M44" s="60" t="s">
        <v>148</v>
      </c>
      <c r="N44" s="60" t="s">
        <v>148</v>
      </c>
      <c r="O44" s="60" t="s">
        <v>148</v>
      </c>
      <c r="P44" s="60" t="s">
        <v>148</v>
      </c>
      <c r="Q44" s="60" t="s">
        <v>148</v>
      </c>
      <c r="R44" s="61">
        <v>615.0</v>
      </c>
      <c r="S44" s="61">
        <v>625.4</v>
      </c>
      <c r="T44" s="61">
        <v>605.7</v>
      </c>
      <c r="U44" s="62" t="s">
        <v>149</v>
      </c>
      <c r="V44" s="63" t="s">
        <v>149</v>
      </c>
      <c r="W44" s="63" t="s">
        <v>161</v>
      </c>
      <c r="X44" s="64" t="s">
        <v>149</v>
      </c>
      <c r="Y44" s="65" t="s">
        <v>300</v>
      </c>
      <c r="Z44" s="65" t="s">
        <v>301</v>
      </c>
      <c r="AA44" s="64" t="s">
        <v>302</v>
      </c>
      <c r="AB44" s="64" t="s">
        <v>303</v>
      </c>
      <c r="AC44" s="66" t="s">
        <v>149</v>
      </c>
    </row>
    <row r="45">
      <c r="A45" s="22" t="s">
        <v>66</v>
      </c>
      <c r="B45" s="57">
        <v>3629.25</v>
      </c>
      <c r="C45" s="57">
        <v>3626.0</v>
      </c>
      <c r="D45" s="57">
        <v>3738.949951</v>
      </c>
      <c r="E45" s="57">
        <v>3585.350098</v>
      </c>
      <c r="F45" s="57">
        <v>3722.149902</v>
      </c>
      <c r="G45" s="58">
        <v>2939862.0</v>
      </c>
      <c r="H45" s="57">
        <v>3738.949951</v>
      </c>
      <c r="I45" s="57">
        <v>1370.25</v>
      </c>
      <c r="J45" s="59">
        <v>92.8999020000001</v>
      </c>
      <c r="K45" s="59">
        <v>2.55975482537714</v>
      </c>
      <c r="L45" s="60" t="s">
        <v>147</v>
      </c>
      <c r="M45" s="60" t="s">
        <v>148</v>
      </c>
      <c r="N45" s="60" t="s">
        <v>148</v>
      </c>
      <c r="O45" s="60" t="s">
        <v>148</v>
      </c>
      <c r="P45" s="60" t="s">
        <v>148</v>
      </c>
      <c r="Q45" s="60" t="s">
        <v>148</v>
      </c>
      <c r="R45" s="61">
        <v>3640.0</v>
      </c>
      <c r="S45" s="61">
        <v>3700.0</v>
      </c>
      <c r="T45" s="61">
        <v>3564.05</v>
      </c>
      <c r="U45" s="62" t="s">
        <v>149</v>
      </c>
      <c r="V45" s="63" t="s">
        <v>149</v>
      </c>
      <c r="W45" s="63" t="s">
        <v>155</v>
      </c>
      <c r="X45" s="64" t="s">
        <v>149</v>
      </c>
      <c r="Y45" s="65" t="s">
        <v>304</v>
      </c>
      <c r="Z45" s="65" t="s">
        <v>305</v>
      </c>
      <c r="AA45" s="64" t="s">
        <v>306</v>
      </c>
      <c r="AB45" s="64" t="s">
        <v>307</v>
      </c>
      <c r="AC45" s="66" t="s">
        <v>149</v>
      </c>
    </row>
    <row r="46">
      <c r="A46" s="22" t="s">
        <v>67</v>
      </c>
      <c r="B46" s="57">
        <v>2194.050049</v>
      </c>
      <c r="C46" s="57">
        <v>2183.0</v>
      </c>
      <c r="D46" s="57">
        <v>2231.25</v>
      </c>
      <c r="E46" s="57">
        <v>2172.050049</v>
      </c>
      <c r="F46" s="57">
        <v>2220.800049</v>
      </c>
      <c r="G46" s="58">
        <v>2821129.0</v>
      </c>
      <c r="H46" s="57">
        <v>2769.649902</v>
      </c>
      <c r="I46" s="57">
        <v>2172.050049</v>
      </c>
      <c r="J46" s="59">
        <v>26.75</v>
      </c>
      <c r="K46" s="59">
        <v>1.21920646305183</v>
      </c>
      <c r="L46" s="60" t="s">
        <v>147</v>
      </c>
      <c r="M46" s="60" t="s">
        <v>147</v>
      </c>
      <c r="N46" s="60" t="s">
        <v>147</v>
      </c>
      <c r="O46" s="60" t="s">
        <v>147</v>
      </c>
      <c r="P46" s="60" t="s">
        <v>147</v>
      </c>
      <c r="Q46" s="60" t="s">
        <v>147</v>
      </c>
      <c r="R46" s="61">
        <v>2227.7</v>
      </c>
      <c r="S46" s="61">
        <v>2227.75</v>
      </c>
      <c r="T46" s="61">
        <v>2190.0</v>
      </c>
      <c r="U46" s="62" t="s">
        <v>149</v>
      </c>
      <c r="V46" s="63" t="s">
        <v>149</v>
      </c>
      <c r="W46" s="63" t="s">
        <v>149</v>
      </c>
      <c r="X46" s="64" t="s">
        <v>149</v>
      </c>
      <c r="Y46" s="65" t="s">
        <v>308</v>
      </c>
      <c r="Z46" s="65" t="s">
        <v>309</v>
      </c>
      <c r="AA46" s="64" t="s">
        <v>310</v>
      </c>
      <c r="AB46" s="64" t="s">
        <v>311</v>
      </c>
      <c r="AC46" s="66" t="s">
        <v>149</v>
      </c>
    </row>
    <row r="47">
      <c r="A47" s="22" t="s">
        <v>68</v>
      </c>
      <c r="B47" s="57">
        <v>1078.349976</v>
      </c>
      <c r="C47" s="57">
        <v>1070.550049</v>
      </c>
      <c r="D47" s="57">
        <v>1074.599976</v>
      </c>
      <c r="E47" s="57">
        <v>1062.699951</v>
      </c>
      <c r="F47" s="57">
        <v>1067.050049</v>
      </c>
      <c r="G47" s="58">
        <v>1.1278092E7</v>
      </c>
      <c r="H47" s="57">
        <v>1116.550049</v>
      </c>
      <c r="I47" s="57">
        <v>882.400024</v>
      </c>
      <c r="J47" s="59">
        <v>-11.299927</v>
      </c>
      <c r="K47" s="59">
        <v>-1.04789050414927</v>
      </c>
      <c r="L47" s="60" t="s">
        <v>147</v>
      </c>
      <c r="M47" s="60" t="s">
        <v>146</v>
      </c>
      <c r="N47" s="60" t="s">
        <v>147</v>
      </c>
      <c r="O47" s="60" t="s">
        <v>148</v>
      </c>
      <c r="P47" s="60" t="s">
        <v>148</v>
      </c>
      <c r="Q47" s="60" t="s">
        <v>148</v>
      </c>
      <c r="R47" s="61">
        <v>1100.2</v>
      </c>
      <c r="S47" s="61">
        <v>1106.15</v>
      </c>
      <c r="T47" s="61">
        <v>1076.6</v>
      </c>
      <c r="U47" s="62" t="s">
        <v>149</v>
      </c>
      <c r="V47" s="63" t="s">
        <v>149</v>
      </c>
      <c r="W47" s="63" t="s">
        <v>149</v>
      </c>
      <c r="X47" s="64" t="s">
        <v>149</v>
      </c>
      <c r="Y47" s="65" t="s">
        <v>312</v>
      </c>
      <c r="Z47" s="65" t="s">
        <v>313</v>
      </c>
      <c r="AA47" s="64" t="s">
        <v>314</v>
      </c>
      <c r="AB47" s="64" t="s">
        <v>176</v>
      </c>
      <c r="AC47" s="66" t="s">
        <v>149</v>
      </c>
    </row>
    <row r="48">
      <c r="A48" s="22" t="s">
        <v>69</v>
      </c>
      <c r="B48" s="57">
        <v>1630.300049</v>
      </c>
      <c r="C48" s="57">
        <v>1617.199951</v>
      </c>
      <c r="D48" s="57">
        <v>1693.699951</v>
      </c>
      <c r="E48" s="57">
        <v>1617.199951</v>
      </c>
      <c r="F48" s="57">
        <v>1648.650024</v>
      </c>
      <c r="G48" s="58">
        <v>1708675.0</v>
      </c>
      <c r="H48" s="57">
        <v>1734.900024</v>
      </c>
      <c r="I48" s="57">
        <v>1055.0</v>
      </c>
      <c r="J48" s="59">
        <v>18.349975</v>
      </c>
      <c r="K48" s="59">
        <v>1.1255581456466</v>
      </c>
      <c r="L48" s="60" t="s">
        <v>160</v>
      </c>
      <c r="M48" s="60" t="s">
        <v>147</v>
      </c>
      <c r="N48" s="60" t="s">
        <v>147</v>
      </c>
      <c r="O48" s="60" t="s">
        <v>147</v>
      </c>
      <c r="P48" s="60" t="s">
        <v>148</v>
      </c>
      <c r="Q48" s="60" t="s">
        <v>148</v>
      </c>
      <c r="R48" s="61">
        <v>1647.2</v>
      </c>
      <c r="S48" s="61">
        <v>1658.0</v>
      </c>
      <c r="T48" s="61">
        <v>1611.5</v>
      </c>
      <c r="U48" s="62" t="s">
        <v>154</v>
      </c>
      <c r="V48" s="63" t="s">
        <v>149</v>
      </c>
      <c r="W48" s="63" t="s">
        <v>149</v>
      </c>
      <c r="X48" s="64" t="s">
        <v>149</v>
      </c>
      <c r="Y48" s="65" t="s">
        <v>315</v>
      </c>
      <c r="Z48" s="65" t="s">
        <v>316</v>
      </c>
      <c r="AA48" s="64" t="s">
        <v>172</v>
      </c>
      <c r="AB48" s="64" t="s">
        <v>192</v>
      </c>
      <c r="AC48" s="66" t="s">
        <v>149</v>
      </c>
    </row>
    <row r="49">
      <c r="A49" s="22" t="s">
        <v>70</v>
      </c>
      <c r="B49" s="57">
        <v>616.349976</v>
      </c>
      <c r="C49" s="57">
        <v>614.0</v>
      </c>
      <c r="D49" s="57">
        <v>619.799988</v>
      </c>
      <c r="E49" s="57">
        <v>604.75</v>
      </c>
      <c r="F49" s="57">
        <v>608.5</v>
      </c>
      <c r="G49" s="58">
        <v>672758.0</v>
      </c>
      <c r="H49" s="57">
        <v>640.849976</v>
      </c>
      <c r="I49" s="57">
        <v>420.0</v>
      </c>
      <c r="J49" s="59">
        <v>-7.84997599999997</v>
      </c>
      <c r="K49" s="59">
        <v>-1.27362315334948</v>
      </c>
      <c r="L49" s="60" t="s">
        <v>146</v>
      </c>
      <c r="M49" s="60" t="s">
        <v>146</v>
      </c>
      <c r="N49" s="60" t="s">
        <v>147</v>
      </c>
      <c r="O49" s="60" t="s">
        <v>148</v>
      </c>
      <c r="P49" s="60" t="s">
        <v>148</v>
      </c>
      <c r="Q49" s="60" t="s">
        <v>148</v>
      </c>
      <c r="R49" s="61">
        <v>621.0</v>
      </c>
      <c r="S49" s="61">
        <v>624.75</v>
      </c>
      <c r="T49" s="61">
        <v>605.1</v>
      </c>
      <c r="U49" s="62" t="s">
        <v>149</v>
      </c>
      <c r="V49" s="63" t="s">
        <v>149</v>
      </c>
      <c r="W49" s="63" t="s">
        <v>149</v>
      </c>
      <c r="X49" s="64" t="s">
        <v>149</v>
      </c>
      <c r="Y49" s="65" t="s">
        <v>317</v>
      </c>
      <c r="Z49" s="65" t="s">
        <v>284</v>
      </c>
      <c r="AA49" s="64" t="s">
        <v>318</v>
      </c>
      <c r="AB49" s="64" t="s">
        <v>319</v>
      </c>
      <c r="AC49" s="66" t="s">
        <v>149</v>
      </c>
    </row>
    <row r="50">
      <c r="A50" s="22" t="s">
        <v>71</v>
      </c>
      <c r="B50" s="57">
        <v>425.899994</v>
      </c>
      <c r="C50" s="57">
        <v>423.25</v>
      </c>
      <c r="D50" s="57">
        <v>427.0</v>
      </c>
      <c r="E50" s="57">
        <v>423.200012</v>
      </c>
      <c r="F50" s="57">
        <v>425.899994</v>
      </c>
      <c r="G50" s="58">
        <v>9973638.0</v>
      </c>
      <c r="H50" s="57">
        <v>499.700012</v>
      </c>
      <c r="I50" s="57">
        <v>396.0</v>
      </c>
      <c r="J50" s="59">
        <v>0.0</v>
      </c>
      <c r="K50" s="59">
        <v>0.0</v>
      </c>
      <c r="L50" s="60" t="s">
        <v>147</v>
      </c>
      <c r="M50" s="60" t="s">
        <v>147</v>
      </c>
      <c r="N50" s="60" t="s">
        <v>147</v>
      </c>
      <c r="O50" s="60" t="s">
        <v>148</v>
      </c>
      <c r="P50" s="60" t="s">
        <v>147</v>
      </c>
      <c r="Q50" s="60" t="s">
        <v>147</v>
      </c>
      <c r="R50" s="61">
        <v>428.0</v>
      </c>
      <c r="S50" s="61">
        <v>429.15</v>
      </c>
      <c r="T50" s="61">
        <v>422.9</v>
      </c>
      <c r="U50" s="62" t="s">
        <v>149</v>
      </c>
      <c r="V50" s="63" t="s">
        <v>149</v>
      </c>
      <c r="W50" s="63" t="s">
        <v>149</v>
      </c>
      <c r="X50" s="64" t="s">
        <v>149</v>
      </c>
      <c r="Y50" s="65" t="s">
        <v>320</v>
      </c>
      <c r="Z50" s="65" t="s">
        <v>321</v>
      </c>
      <c r="AA50" s="64" t="s">
        <v>192</v>
      </c>
      <c r="AB50" s="64" t="s">
        <v>192</v>
      </c>
      <c r="AC50" s="66" t="s">
        <v>149</v>
      </c>
    </row>
    <row r="51">
      <c r="A51" s="22" t="s">
        <v>72</v>
      </c>
      <c r="B51" s="57">
        <v>166.399994</v>
      </c>
      <c r="C51" s="57">
        <v>166.399994</v>
      </c>
      <c r="D51" s="57">
        <v>170.800003</v>
      </c>
      <c r="E51" s="57">
        <v>165.5</v>
      </c>
      <c r="F51" s="57">
        <v>169.0</v>
      </c>
      <c r="G51" s="58">
        <v>1.9347109E7</v>
      </c>
      <c r="H51" s="57">
        <v>196.800003</v>
      </c>
      <c r="I51" s="57">
        <v>77.199997</v>
      </c>
      <c r="J51" s="59">
        <v>2.600006</v>
      </c>
      <c r="K51" s="59">
        <v>1.56250366210951</v>
      </c>
      <c r="L51" s="60" t="s">
        <v>147</v>
      </c>
      <c r="M51" s="60" t="s">
        <v>147</v>
      </c>
      <c r="N51" s="60" t="s">
        <v>148</v>
      </c>
      <c r="O51" s="60" t="s">
        <v>148</v>
      </c>
      <c r="P51" s="60" t="s">
        <v>148</v>
      </c>
      <c r="Q51" s="60" t="s">
        <v>148</v>
      </c>
      <c r="R51" s="61">
        <v>166.8</v>
      </c>
      <c r="S51" s="61">
        <v>169.95</v>
      </c>
      <c r="T51" s="61">
        <v>162.65</v>
      </c>
      <c r="U51" s="62" t="s">
        <v>154</v>
      </c>
      <c r="V51" s="63" t="s">
        <v>149</v>
      </c>
      <c r="W51" s="63" t="s">
        <v>162</v>
      </c>
      <c r="X51" s="64" t="s">
        <v>149</v>
      </c>
      <c r="Y51" s="65" t="s">
        <v>322</v>
      </c>
      <c r="Z51" s="65" t="s">
        <v>323</v>
      </c>
      <c r="AA51" s="64" t="s">
        <v>324</v>
      </c>
      <c r="AB51" s="64" t="s">
        <v>325</v>
      </c>
      <c r="AC51" s="66" t="s">
        <v>149</v>
      </c>
    </row>
    <row r="52">
      <c r="A52" s="22" t="s">
        <v>73</v>
      </c>
      <c r="B52" s="57">
        <v>1029.5</v>
      </c>
      <c r="C52" s="57">
        <v>1024.599976</v>
      </c>
      <c r="D52" s="57">
        <v>1036.900024</v>
      </c>
      <c r="E52" s="57">
        <v>1006.25</v>
      </c>
      <c r="F52" s="57">
        <v>1016.450012</v>
      </c>
      <c r="G52" s="58">
        <v>2760799.0</v>
      </c>
      <c r="H52" s="57">
        <v>1068.800049</v>
      </c>
      <c r="I52" s="57">
        <v>594.700012</v>
      </c>
      <c r="J52" s="59">
        <v>-13.0499879999999</v>
      </c>
      <c r="K52" s="59">
        <v>-1.26760446818843</v>
      </c>
      <c r="L52" s="60" t="s">
        <v>146</v>
      </c>
      <c r="M52" s="60" t="s">
        <v>146</v>
      </c>
      <c r="N52" s="60" t="s">
        <v>148</v>
      </c>
      <c r="O52" s="60" t="s">
        <v>148</v>
      </c>
      <c r="P52" s="60" t="s">
        <v>148</v>
      </c>
      <c r="Q52" s="60" t="s">
        <v>148</v>
      </c>
      <c r="R52" s="61">
        <v>1044.95</v>
      </c>
      <c r="S52" s="61">
        <v>1048.25</v>
      </c>
      <c r="T52" s="61">
        <v>1018.95</v>
      </c>
      <c r="U52" s="62" t="s">
        <v>149</v>
      </c>
      <c r="V52" s="63" t="s">
        <v>149</v>
      </c>
      <c r="W52" s="63" t="s">
        <v>149</v>
      </c>
      <c r="X52" s="64" t="s">
        <v>149</v>
      </c>
      <c r="Y52" s="65" t="s">
        <v>326</v>
      </c>
      <c r="Z52" s="65" t="s">
        <v>327</v>
      </c>
      <c r="AA52" s="64" t="s">
        <v>328</v>
      </c>
      <c r="AB52" s="64" t="s">
        <v>329</v>
      </c>
      <c r="AC52" s="66" t="s">
        <v>149</v>
      </c>
    </row>
    <row r="53">
      <c r="A53" s="22" t="s">
        <v>74</v>
      </c>
      <c r="B53" s="57">
        <v>140.25</v>
      </c>
      <c r="C53" s="57">
        <v>139.800003</v>
      </c>
      <c r="D53" s="57">
        <v>142.600006</v>
      </c>
      <c r="E53" s="57">
        <v>138.100006</v>
      </c>
      <c r="F53" s="57">
        <v>141.699997</v>
      </c>
      <c r="G53" s="58">
        <v>2.5012121E7</v>
      </c>
      <c r="H53" s="57">
        <v>192.800003</v>
      </c>
      <c r="I53" s="57">
        <v>27.5</v>
      </c>
      <c r="J53" s="59">
        <v>1.44999699999999</v>
      </c>
      <c r="K53" s="59">
        <v>1.03386595365418</v>
      </c>
      <c r="L53" s="60" t="s">
        <v>147</v>
      </c>
      <c r="M53" s="60" t="s">
        <v>147</v>
      </c>
      <c r="N53" s="60" t="s">
        <v>147</v>
      </c>
      <c r="O53" s="60" t="s">
        <v>147</v>
      </c>
      <c r="P53" s="60" t="s">
        <v>148</v>
      </c>
      <c r="Q53" s="60" t="s">
        <v>148</v>
      </c>
      <c r="R53" s="61">
        <v>138.1</v>
      </c>
      <c r="S53" s="61">
        <v>142.0</v>
      </c>
      <c r="T53" s="61">
        <v>135.3</v>
      </c>
      <c r="U53" s="62" t="s">
        <v>154</v>
      </c>
      <c r="V53" s="63" t="s">
        <v>149</v>
      </c>
      <c r="W53" s="63" t="s">
        <v>149</v>
      </c>
      <c r="X53" s="64" t="s">
        <v>149</v>
      </c>
      <c r="Y53" s="65" t="s">
        <v>330</v>
      </c>
      <c r="Z53" s="65" t="s">
        <v>331</v>
      </c>
      <c r="AA53" s="64" t="s">
        <v>332</v>
      </c>
      <c r="AB53" s="64" t="s">
        <v>333</v>
      </c>
      <c r="AC53" s="66" t="s">
        <v>149</v>
      </c>
    </row>
    <row r="54">
      <c r="A54" s="22" t="s">
        <v>75</v>
      </c>
      <c r="B54" s="57">
        <v>1539.900024</v>
      </c>
      <c r="C54" s="57">
        <v>1530.0</v>
      </c>
      <c r="D54" s="57">
        <v>1534.800049</v>
      </c>
      <c r="E54" s="57">
        <v>1487.949951</v>
      </c>
      <c r="F54" s="57">
        <v>1490.949951</v>
      </c>
      <c r="G54" s="58">
        <v>3981325.0</v>
      </c>
      <c r="H54" s="57">
        <v>1694.5</v>
      </c>
      <c r="I54" s="57">
        <v>1065.349976</v>
      </c>
      <c r="J54" s="59">
        <v>-48.9500729999999</v>
      </c>
      <c r="K54" s="59">
        <v>-3.17878253374194</v>
      </c>
      <c r="L54" s="60" t="s">
        <v>148</v>
      </c>
      <c r="M54" s="60" t="s">
        <v>146</v>
      </c>
      <c r="N54" s="60" t="s">
        <v>147</v>
      </c>
      <c r="O54" s="60" t="s">
        <v>148</v>
      </c>
      <c r="P54" s="60" t="s">
        <v>147</v>
      </c>
      <c r="Q54" s="60" t="s">
        <v>148</v>
      </c>
      <c r="R54" s="61">
        <v>1544.95</v>
      </c>
      <c r="S54" s="61">
        <v>1557.9</v>
      </c>
      <c r="T54" s="61">
        <v>1530.0</v>
      </c>
      <c r="U54" s="62" t="s">
        <v>149</v>
      </c>
      <c r="V54" s="63" t="s">
        <v>149</v>
      </c>
      <c r="W54" s="63" t="s">
        <v>149</v>
      </c>
      <c r="X54" s="64" t="s">
        <v>149</v>
      </c>
      <c r="Y54" s="65" t="s">
        <v>334</v>
      </c>
      <c r="Z54" s="65" t="s">
        <v>335</v>
      </c>
      <c r="AA54" s="64" t="s">
        <v>167</v>
      </c>
      <c r="AB54" s="64" t="s">
        <v>167</v>
      </c>
      <c r="AC54" s="66" t="s">
        <v>149</v>
      </c>
    </row>
    <row r="55">
      <c r="A55" s="22" t="s">
        <v>76</v>
      </c>
      <c r="B55" s="57">
        <v>5826.850098</v>
      </c>
      <c r="C55" s="57">
        <v>5810.0</v>
      </c>
      <c r="D55" s="57">
        <v>5827.850098</v>
      </c>
      <c r="E55" s="57">
        <v>5733.5</v>
      </c>
      <c r="F55" s="57">
        <v>5746.600098</v>
      </c>
      <c r="G55" s="58">
        <v>176833.0</v>
      </c>
      <c r="H55" s="57">
        <v>6355.0</v>
      </c>
      <c r="I55" s="57">
        <v>3592.300049</v>
      </c>
      <c r="J55" s="59">
        <v>-80.25</v>
      </c>
      <c r="K55" s="59">
        <v>-1.37724497198829</v>
      </c>
      <c r="L55" s="60" t="s">
        <v>146</v>
      </c>
      <c r="M55" s="60" t="s">
        <v>146</v>
      </c>
      <c r="N55" s="60" t="s">
        <v>148</v>
      </c>
      <c r="O55" s="60" t="s">
        <v>148</v>
      </c>
      <c r="P55" s="60" t="s">
        <v>148</v>
      </c>
      <c r="Q55" s="60" t="s">
        <v>148</v>
      </c>
      <c r="R55" s="61">
        <v>5850.0</v>
      </c>
      <c r="S55" s="61">
        <v>5920.0</v>
      </c>
      <c r="T55" s="61">
        <v>5814.35</v>
      </c>
      <c r="U55" s="62" t="s">
        <v>149</v>
      </c>
      <c r="V55" s="63" t="s">
        <v>149</v>
      </c>
      <c r="W55" s="63" t="s">
        <v>161</v>
      </c>
      <c r="X55" s="64" t="s">
        <v>149</v>
      </c>
      <c r="Y55" s="65" t="s">
        <v>336</v>
      </c>
      <c r="Z55" s="65" t="s">
        <v>337</v>
      </c>
      <c r="AA55" s="64" t="s">
        <v>338</v>
      </c>
      <c r="AB55" s="64" t="s">
        <v>339</v>
      </c>
      <c r="AC55" s="66" t="s">
        <v>149</v>
      </c>
    </row>
    <row r="56">
      <c r="A56" s="22" t="s">
        <v>77</v>
      </c>
      <c r="B56" s="57">
        <v>1468.150024</v>
      </c>
      <c r="C56" s="57">
        <v>1451.0</v>
      </c>
      <c r="D56" s="57">
        <v>1455.150024</v>
      </c>
      <c r="E56" s="57">
        <v>1413.050049</v>
      </c>
      <c r="F56" s="57">
        <v>1414.449951</v>
      </c>
      <c r="G56" s="58">
        <v>1.6173541E7</v>
      </c>
      <c r="H56" s="57">
        <v>1733.0</v>
      </c>
      <c r="I56" s="57">
        <v>1215.0</v>
      </c>
      <c r="J56" s="59">
        <v>-53.7000729999999</v>
      </c>
      <c r="K56" s="59">
        <v>-3.65766932003946</v>
      </c>
      <c r="L56" s="60" t="s">
        <v>148</v>
      </c>
      <c r="M56" s="60" t="s">
        <v>146</v>
      </c>
      <c r="N56" s="60" t="s">
        <v>147</v>
      </c>
      <c r="O56" s="60" t="s">
        <v>147</v>
      </c>
      <c r="P56" s="60" t="s">
        <v>147</v>
      </c>
      <c r="Q56" s="60" t="s">
        <v>148</v>
      </c>
      <c r="R56" s="61">
        <v>1480.0</v>
      </c>
      <c r="S56" s="61">
        <v>1491.95</v>
      </c>
      <c r="T56" s="61">
        <v>1461.05</v>
      </c>
      <c r="U56" s="62" t="s">
        <v>149</v>
      </c>
      <c r="V56" s="63" t="s">
        <v>149</v>
      </c>
      <c r="W56" s="63" t="s">
        <v>149</v>
      </c>
      <c r="X56" s="64" t="s">
        <v>149</v>
      </c>
      <c r="Y56" s="65" t="s">
        <v>340</v>
      </c>
      <c r="Z56" s="65" t="s">
        <v>341</v>
      </c>
      <c r="AA56" s="64" t="s">
        <v>342</v>
      </c>
      <c r="AB56" s="64" t="s">
        <v>343</v>
      </c>
      <c r="AC56" s="66" t="s">
        <v>149</v>
      </c>
    </row>
    <row r="57">
      <c r="A57" s="22" t="s">
        <v>78</v>
      </c>
      <c r="B57" s="57">
        <v>3595.649902</v>
      </c>
      <c r="C57" s="57">
        <v>3589.699951</v>
      </c>
      <c r="D57" s="57">
        <v>3636.75</v>
      </c>
      <c r="E57" s="57">
        <v>3512.899902</v>
      </c>
      <c r="F57" s="57">
        <v>3570.050049</v>
      </c>
      <c r="G57" s="58">
        <v>701956.0</v>
      </c>
      <c r="H57" s="57">
        <v>3830.449951</v>
      </c>
      <c r="I57" s="57">
        <v>1936.349976</v>
      </c>
      <c r="J57" s="59">
        <v>-25.5998530000001</v>
      </c>
      <c r="K57" s="59">
        <v>-0.711967341029526</v>
      </c>
      <c r="L57" s="60" t="s">
        <v>146</v>
      </c>
      <c r="M57" s="60" t="s">
        <v>146</v>
      </c>
      <c r="N57" s="60" t="s">
        <v>148</v>
      </c>
      <c r="O57" s="60" t="s">
        <v>148</v>
      </c>
      <c r="P57" s="60" t="s">
        <v>148</v>
      </c>
      <c r="Q57" s="60" t="s">
        <v>148</v>
      </c>
      <c r="R57" s="61">
        <v>3670.3</v>
      </c>
      <c r="S57" s="61">
        <v>3693.25</v>
      </c>
      <c r="T57" s="61">
        <v>3552.0</v>
      </c>
      <c r="U57" s="62" t="s">
        <v>149</v>
      </c>
      <c r="V57" s="63" t="s">
        <v>149</v>
      </c>
      <c r="W57" s="63" t="s">
        <v>149</v>
      </c>
      <c r="X57" s="64" t="s">
        <v>149</v>
      </c>
      <c r="Y57" s="65" t="s">
        <v>344</v>
      </c>
      <c r="Z57" s="65" t="s">
        <v>345</v>
      </c>
      <c r="AA57" s="64" t="s">
        <v>346</v>
      </c>
      <c r="AB57" s="64" t="s">
        <v>347</v>
      </c>
      <c r="AC57" s="66" t="s">
        <v>149</v>
      </c>
    </row>
    <row r="58">
      <c r="A58" s="22" t="s">
        <v>79</v>
      </c>
      <c r="B58" s="57">
        <v>860.450012</v>
      </c>
      <c r="C58" s="57">
        <v>859.5</v>
      </c>
      <c r="D58" s="57">
        <v>863.599976</v>
      </c>
      <c r="E58" s="57">
        <v>842.75</v>
      </c>
      <c r="F58" s="57">
        <v>845.25</v>
      </c>
      <c r="G58" s="58">
        <v>1706563.0</v>
      </c>
      <c r="H58" s="57">
        <v>895.75</v>
      </c>
      <c r="I58" s="57">
        <v>681.049988</v>
      </c>
      <c r="J58" s="59">
        <v>-15.200012</v>
      </c>
      <c r="K58" s="59">
        <v>-1.76651888988526</v>
      </c>
      <c r="L58" s="60" t="s">
        <v>146</v>
      </c>
      <c r="M58" s="60" t="s">
        <v>146</v>
      </c>
      <c r="N58" s="60" t="s">
        <v>147</v>
      </c>
      <c r="O58" s="60" t="s">
        <v>148</v>
      </c>
      <c r="P58" s="60" t="s">
        <v>148</v>
      </c>
      <c r="Q58" s="60" t="s">
        <v>148</v>
      </c>
      <c r="R58" s="61">
        <v>862.9</v>
      </c>
      <c r="S58" s="61">
        <v>882.0</v>
      </c>
      <c r="T58" s="61">
        <v>850.25</v>
      </c>
      <c r="U58" s="62" t="s">
        <v>149</v>
      </c>
      <c r="V58" s="63" t="s">
        <v>149</v>
      </c>
      <c r="W58" s="63" t="s">
        <v>161</v>
      </c>
      <c r="X58" s="64" t="s">
        <v>149</v>
      </c>
      <c r="Y58" s="65" t="s">
        <v>296</v>
      </c>
      <c r="Z58" s="65" t="s">
        <v>348</v>
      </c>
      <c r="AA58" s="64" t="s">
        <v>176</v>
      </c>
      <c r="AB58" s="64" t="s">
        <v>176</v>
      </c>
      <c r="AC58" s="66" t="s">
        <v>149</v>
      </c>
    </row>
    <row r="59">
      <c r="A59" s="22" t="s">
        <v>80</v>
      </c>
      <c r="B59" s="57">
        <v>893.75</v>
      </c>
      <c r="C59" s="57">
        <v>892.0</v>
      </c>
      <c r="D59" s="57">
        <v>909.200012</v>
      </c>
      <c r="E59" s="57">
        <v>883.0</v>
      </c>
      <c r="F59" s="57">
        <v>901.799988</v>
      </c>
      <c r="G59" s="58">
        <v>1559770.0</v>
      </c>
      <c r="H59" s="57">
        <v>927.0</v>
      </c>
      <c r="I59" s="57">
        <v>503.0</v>
      </c>
      <c r="J59" s="59">
        <v>8.04998799999998</v>
      </c>
      <c r="K59" s="59">
        <v>0.900697958041956</v>
      </c>
      <c r="L59" s="60" t="s">
        <v>148</v>
      </c>
      <c r="M59" s="60" t="s">
        <v>148</v>
      </c>
      <c r="N59" s="60" t="s">
        <v>147</v>
      </c>
      <c r="O59" s="60" t="s">
        <v>148</v>
      </c>
      <c r="P59" s="60" t="s">
        <v>148</v>
      </c>
      <c r="Q59" s="60" t="s">
        <v>148</v>
      </c>
      <c r="R59" s="61">
        <v>892.55</v>
      </c>
      <c r="S59" s="61">
        <v>913.0</v>
      </c>
      <c r="T59" s="61">
        <v>876.05</v>
      </c>
      <c r="U59" s="62" t="s">
        <v>149</v>
      </c>
      <c r="V59" s="63" t="s">
        <v>149</v>
      </c>
      <c r="W59" s="63" t="s">
        <v>161</v>
      </c>
      <c r="X59" s="64" t="s">
        <v>149</v>
      </c>
      <c r="Y59" s="65" t="s">
        <v>174</v>
      </c>
      <c r="Z59" s="65" t="s">
        <v>349</v>
      </c>
      <c r="AA59" s="64" t="s">
        <v>350</v>
      </c>
      <c r="AB59" s="64" t="s">
        <v>351</v>
      </c>
      <c r="AC59" s="66" t="s">
        <v>149</v>
      </c>
    </row>
    <row r="60">
      <c r="A60" s="22" t="s">
        <v>81</v>
      </c>
      <c r="B60" s="57">
        <v>354.299988</v>
      </c>
      <c r="C60" s="57">
        <v>364.899994</v>
      </c>
      <c r="D60" s="57">
        <v>371.950012</v>
      </c>
      <c r="E60" s="57">
        <v>360.100006</v>
      </c>
      <c r="F60" s="57">
        <v>361.850006</v>
      </c>
      <c r="G60" s="58">
        <v>4.892102E7</v>
      </c>
      <c r="H60" s="57">
        <v>378.850006</v>
      </c>
      <c r="I60" s="57">
        <v>202.800003</v>
      </c>
      <c r="J60" s="59">
        <v>7.55001800000002</v>
      </c>
      <c r="K60" s="59">
        <v>2.13096761380641</v>
      </c>
      <c r="L60" s="60" t="s">
        <v>160</v>
      </c>
      <c r="M60" s="60" t="s">
        <v>147</v>
      </c>
      <c r="N60" s="60" t="s">
        <v>147</v>
      </c>
      <c r="O60" s="60" t="s">
        <v>148</v>
      </c>
      <c r="P60" s="60" t="s">
        <v>148</v>
      </c>
      <c r="Q60" s="60" t="s">
        <v>149</v>
      </c>
      <c r="R60" s="61">
        <v>362.0</v>
      </c>
      <c r="S60" s="61">
        <v>362.95</v>
      </c>
      <c r="T60" s="61">
        <v>351.0</v>
      </c>
      <c r="U60" s="62" t="s">
        <v>149</v>
      </c>
      <c r="V60" s="63" t="s">
        <v>149</v>
      </c>
      <c r="W60" s="63" t="s">
        <v>149</v>
      </c>
      <c r="X60" s="64" t="s">
        <v>149</v>
      </c>
      <c r="Y60" s="65" t="s">
        <v>352</v>
      </c>
      <c r="Z60" s="65" t="s">
        <v>353</v>
      </c>
      <c r="AA60" s="64" t="s">
        <v>354</v>
      </c>
      <c r="AB60" s="64" t="s">
        <v>355</v>
      </c>
      <c r="AC60" s="66" t="s">
        <v>149</v>
      </c>
    </row>
    <row r="61">
      <c r="A61" s="22" t="s">
        <v>82</v>
      </c>
      <c r="B61" s="57">
        <v>1798.150024</v>
      </c>
      <c r="C61" s="57">
        <v>1778.0</v>
      </c>
      <c r="D61" s="57">
        <v>1804.599976</v>
      </c>
      <c r="E61" s="57">
        <v>1775.650024</v>
      </c>
      <c r="F61" s="57">
        <v>1792.599976</v>
      </c>
      <c r="G61" s="58">
        <v>4096778.0</v>
      </c>
      <c r="H61" s="57">
        <v>2064.399902</v>
      </c>
      <c r="I61" s="57">
        <v>1667.400024</v>
      </c>
      <c r="J61" s="59">
        <v>-5.55004800000006</v>
      </c>
      <c r="K61" s="59">
        <v>-0.308653222808068</v>
      </c>
      <c r="L61" s="60" t="s">
        <v>148</v>
      </c>
      <c r="M61" s="60" t="s">
        <v>146</v>
      </c>
      <c r="N61" s="60" t="s">
        <v>148</v>
      </c>
      <c r="O61" s="60" t="s">
        <v>148</v>
      </c>
      <c r="P61" s="60" t="s">
        <v>148</v>
      </c>
      <c r="Q61" s="60" t="s">
        <v>147</v>
      </c>
      <c r="R61" s="61">
        <v>1789.95</v>
      </c>
      <c r="S61" s="61">
        <v>1809.7</v>
      </c>
      <c r="T61" s="61">
        <v>1780.0</v>
      </c>
      <c r="U61" s="62" t="s">
        <v>149</v>
      </c>
      <c r="V61" s="63" t="s">
        <v>149</v>
      </c>
      <c r="W61" s="63" t="s">
        <v>149</v>
      </c>
      <c r="X61" s="64" t="s">
        <v>149</v>
      </c>
      <c r="Y61" s="65" t="s">
        <v>356</v>
      </c>
      <c r="Z61" s="65" t="s">
        <v>357</v>
      </c>
      <c r="AA61" s="64" t="s">
        <v>176</v>
      </c>
      <c r="AB61" s="64" t="s">
        <v>176</v>
      </c>
      <c r="AC61" s="66" t="s">
        <v>149</v>
      </c>
    </row>
    <row r="62">
      <c r="A62" s="22" t="s">
        <v>83</v>
      </c>
      <c r="B62" s="57">
        <v>4815.149902</v>
      </c>
      <c r="C62" s="57">
        <v>4786.950195</v>
      </c>
      <c r="D62" s="57">
        <v>4786.950195</v>
      </c>
      <c r="E62" s="57">
        <v>4650.049805</v>
      </c>
      <c r="F62" s="57">
        <v>4662.850098</v>
      </c>
      <c r="G62" s="58">
        <v>1337626.0</v>
      </c>
      <c r="H62" s="57">
        <v>6356.0</v>
      </c>
      <c r="I62" s="57">
        <v>4132.200195</v>
      </c>
      <c r="J62" s="59">
        <v>-152.299804</v>
      </c>
      <c r="K62" s="59">
        <v>-3.16292965119822</v>
      </c>
      <c r="L62" s="60" t="s">
        <v>160</v>
      </c>
      <c r="M62" s="60" t="s">
        <v>146</v>
      </c>
      <c r="N62" s="60" t="s">
        <v>147</v>
      </c>
      <c r="O62" s="60" t="s">
        <v>147</v>
      </c>
      <c r="P62" s="60" t="s">
        <v>147</v>
      </c>
      <c r="Q62" s="60" t="s">
        <v>147</v>
      </c>
      <c r="R62" s="61">
        <v>4855.0</v>
      </c>
      <c r="S62" s="61">
        <v>4891.45</v>
      </c>
      <c r="T62" s="61">
        <v>4800.3</v>
      </c>
      <c r="U62" s="62" t="s">
        <v>149</v>
      </c>
      <c r="V62" s="63" t="s">
        <v>149</v>
      </c>
      <c r="W62" s="63" t="s">
        <v>149</v>
      </c>
      <c r="X62" s="64" t="s">
        <v>149</v>
      </c>
      <c r="Y62" s="65" t="s">
        <v>358</v>
      </c>
      <c r="Z62" s="65" t="s">
        <v>359</v>
      </c>
      <c r="AA62" s="64" t="s">
        <v>360</v>
      </c>
      <c r="AB62" s="64" t="s">
        <v>361</v>
      </c>
      <c r="AC62" s="66" t="s">
        <v>149</v>
      </c>
    </row>
    <row r="63">
      <c r="A63" s="22" t="s">
        <v>84</v>
      </c>
      <c r="B63" s="57">
        <v>3600.800049</v>
      </c>
      <c r="C63" s="57">
        <v>3580.050049</v>
      </c>
      <c r="D63" s="57">
        <v>3598.149902</v>
      </c>
      <c r="E63" s="57">
        <v>3529.449951</v>
      </c>
      <c r="F63" s="57">
        <v>3543.449951</v>
      </c>
      <c r="G63" s="58">
        <v>2291042.0</v>
      </c>
      <c r="H63" s="57">
        <v>3860.0</v>
      </c>
      <c r="I63" s="57">
        <v>2168.5</v>
      </c>
      <c r="J63" s="59">
        <v>-57.3500979999998</v>
      </c>
      <c r="K63" s="59">
        <v>-1.59270432180556</v>
      </c>
      <c r="L63" s="60" t="s">
        <v>147</v>
      </c>
      <c r="M63" s="60" t="s">
        <v>146</v>
      </c>
      <c r="N63" s="60" t="s">
        <v>147</v>
      </c>
      <c r="O63" s="60" t="s">
        <v>148</v>
      </c>
      <c r="P63" s="60" t="s">
        <v>148</v>
      </c>
      <c r="Q63" s="60" t="s">
        <v>148</v>
      </c>
      <c r="R63" s="61">
        <v>3626.05</v>
      </c>
      <c r="S63" s="61">
        <v>3679.85</v>
      </c>
      <c r="T63" s="61">
        <v>3586.2</v>
      </c>
      <c r="U63" s="62" t="s">
        <v>149</v>
      </c>
      <c r="V63" s="63" t="s">
        <v>149</v>
      </c>
      <c r="W63" s="63" t="s">
        <v>149</v>
      </c>
      <c r="X63" s="64" t="s">
        <v>149</v>
      </c>
      <c r="Y63" s="65" t="s">
        <v>362</v>
      </c>
      <c r="Z63" s="65" t="s">
        <v>363</v>
      </c>
      <c r="AA63" s="64" t="s">
        <v>364</v>
      </c>
      <c r="AB63" s="64" t="s">
        <v>167</v>
      </c>
      <c r="AC63" s="66" t="s">
        <v>149</v>
      </c>
    </row>
    <row r="64">
      <c r="A64" s="22" t="s">
        <v>85</v>
      </c>
      <c r="B64" s="57">
        <v>961.549988</v>
      </c>
      <c r="C64" s="57">
        <v>954.950012</v>
      </c>
      <c r="D64" s="57">
        <v>984.299988</v>
      </c>
      <c r="E64" s="57">
        <v>944.400024</v>
      </c>
      <c r="F64" s="57">
        <v>975.900024</v>
      </c>
      <c r="G64" s="58">
        <v>2226633.0</v>
      </c>
      <c r="H64" s="57">
        <v>1175.0</v>
      </c>
      <c r="I64" s="57">
        <v>543.0</v>
      </c>
      <c r="J64" s="59">
        <v>14.350036</v>
      </c>
      <c r="K64" s="59">
        <v>1.49238585399473</v>
      </c>
      <c r="L64" s="60" t="s">
        <v>148</v>
      </c>
      <c r="M64" s="60" t="s">
        <v>148</v>
      </c>
      <c r="N64" s="60" t="s">
        <v>147</v>
      </c>
      <c r="O64" s="60" t="s">
        <v>147</v>
      </c>
      <c r="P64" s="60" t="s">
        <v>148</v>
      </c>
      <c r="Q64" s="60" t="s">
        <v>148</v>
      </c>
      <c r="R64" s="61">
        <v>956.05</v>
      </c>
      <c r="S64" s="61">
        <v>974.0</v>
      </c>
      <c r="T64" s="61">
        <v>932.05</v>
      </c>
      <c r="U64" s="62" t="s">
        <v>154</v>
      </c>
      <c r="V64" s="63" t="s">
        <v>149</v>
      </c>
      <c r="W64" s="63" t="s">
        <v>162</v>
      </c>
      <c r="X64" s="64" t="s">
        <v>149</v>
      </c>
      <c r="Y64" s="65" t="s">
        <v>365</v>
      </c>
      <c r="Z64" s="65" t="s">
        <v>366</v>
      </c>
      <c r="AA64" s="64" t="s">
        <v>367</v>
      </c>
      <c r="AB64" s="64" t="s">
        <v>368</v>
      </c>
      <c r="AC64" s="66" t="s">
        <v>149</v>
      </c>
    </row>
    <row r="65">
      <c r="A65" s="22" t="s">
        <v>86</v>
      </c>
      <c r="B65" s="57">
        <v>2053.449951</v>
      </c>
      <c r="C65" s="57">
        <v>2047.050049</v>
      </c>
      <c r="D65" s="57">
        <v>2073.75</v>
      </c>
      <c r="E65" s="57">
        <v>2027.75</v>
      </c>
      <c r="F65" s="57">
        <v>2031.300049</v>
      </c>
      <c r="G65" s="58">
        <v>1981730.0</v>
      </c>
      <c r="H65" s="57">
        <v>2108.600098</v>
      </c>
      <c r="I65" s="57">
        <v>1196.0</v>
      </c>
      <c r="J65" s="59">
        <v>-22.1499020000001</v>
      </c>
      <c r="K65" s="59">
        <v>-1.07866773130815</v>
      </c>
      <c r="L65" s="60" t="s">
        <v>146</v>
      </c>
      <c r="M65" s="60" t="s">
        <v>146</v>
      </c>
      <c r="N65" s="60" t="s">
        <v>148</v>
      </c>
      <c r="O65" s="60" t="s">
        <v>148</v>
      </c>
      <c r="P65" s="60" t="s">
        <v>148</v>
      </c>
      <c r="Q65" s="60" t="s">
        <v>148</v>
      </c>
      <c r="R65" s="61">
        <v>2055.25</v>
      </c>
      <c r="S65" s="61">
        <v>2083.9</v>
      </c>
      <c r="T65" s="61">
        <v>2035.0</v>
      </c>
      <c r="U65" s="62" t="s">
        <v>149</v>
      </c>
      <c r="V65" s="63" t="s">
        <v>149</v>
      </c>
      <c r="W65" s="63" t="s">
        <v>161</v>
      </c>
      <c r="X65" s="64" t="s">
        <v>149</v>
      </c>
      <c r="Y65" s="65" t="s">
        <v>369</v>
      </c>
      <c r="Z65" s="65" t="s">
        <v>370</v>
      </c>
      <c r="AA65" s="64" t="s">
        <v>371</v>
      </c>
      <c r="AB65" s="64" t="s">
        <v>372</v>
      </c>
      <c r="AC65" s="66" t="s">
        <v>149</v>
      </c>
    </row>
    <row r="66">
      <c r="A66" s="22" t="s">
        <v>87</v>
      </c>
      <c r="B66" s="57">
        <v>509.25</v>
      </c>
      <c r="C66" s="57">
        <v>506.700012</v>
      </c>
      <c r="D66" s="57">
        <v>515.450012</v>
      </c>
      <c r="E66" s="57">
        <v>502.200012</v>
      </c>
      <c r="F66" s="57">
        <v>508.149994</v>
      </c>
      <c r="G66" s="58">
        <v>1357134.0</v>
      </c>
      <c r="H66" s="57">
        <v>595.0</v>
      </c>
      <c r="I66" s="57">
        <v>462.700012</v>
      </c>
      <c r="J66" s="59">
        <v>-1.100006</v>
      </c>
      <c r="K66" s="59">
        <v>-0.216005105547375</v>
      </c>
      <c r="L66" s="60" t="s">
        <v>160</v>
      </c>
      <c r="M66" s="60" t="s">
        <v>146</v>
      </c>
      <c r="N66" s="60" t="s">
        <v>147</v>
      </c>
      <c r="O66" s="60" t="s">
        <v>147</v>
      </c>
      <c r="P66" s="60" t="s">
        <v>147</v>
      </c>
      <c r="Q66" s="60" t="s">
        <v>147</v>
      </c>
      <c r="R66" s="61">
        <v>510.15</v>
      </c>
      <c r="S66" s="61">
        <v>514.0</v>
      </c>
      <c r="T66" s="61">
        <v>505.35</v>
      </c>
      <c r="U66" s="62" t="s">
        <v>154</v>
      </c>
      <c r="V66" s="63" t="s">
        <v>161</v>
      </c>
      <c r="W66" s="63" t="s">
        <v>162</v>
      </c>
      <c r="X66" s="64" t="s">
        <v>163</v>
      </c>
      <c r="Y66" s="65" t="s">
        <v>373</v>
      </c>
      <c r="Z66" s="65" t="s">
        <v>374</v>
      </c>
      <c r="AA66" s="64" t="s">
        <v>167</v>
      </c>
      <c r="AB66" s="64" t="s">
        <v>375</v>
      </c>
      <c r="AC66" s="66" t="s">
        <v>149</v>
      </c>
    </row>
    <row r="67">
      <c r="A67" s="22" t="s">
        <v>88</v>
      </c>
      <c r="B67" s="57">
        <v>12422.849609</v>
      </c>
      <c r="C67" s="57">
        <v>12308.0</v>
      </c>
      <c r="D67" s="57">
        <v>12549.900391</v>
      </c>
      <c r="E67" s="57">
        <v>12275.349609</v>
      </c>
      <c r="F67" s="57">
        <v>12502.700195</v>
      </c>
      <c r="G67" s="58">
        <v>579183.0</v>
      </c>
      <c r="H67" s="57">
        <v>12985.700195</v>
      </c>
      <c r="I67" s="57">
        <v>8420.0</v>
      </c>
      <c r="J67" s="59">
        <v>79.8505859999986</v>
      </c>
      <c r="K67" s="59">
        <v>0.642771896249546</v>
      </c>
      <c r="L67" s="60" t="s">
        <v>146</v>
      </c>
      <c r="M67" s="60" t="s">
        <v>160</v>
      </c>
      <c r="N67" s="60" t="s">
        <v>148</v>
      </c>
      <c r="O67" s="60" t="s">
        <v>148</v>
      </c>
      <c r="P67" s="60" t="s">
        <v>148</v>
      </c>
      <c r="Q67" s="60" t="s">
        <v>148</v>
      </c>
      <c r="R67" s="61">
        <v>12199.5</v>
      </c>
      <c r="S67" s="61">
        <v>12510.0</v>
      </c>
      <c r="T67" s="61">
        <v>12032.95</v>
      </c>
      <c r="U67" s="62" t="s">
        <v>149</v>
      </c>
      <c r="V67" s="63" t="s">
        <v>149</v>
      </c>
      <c r="W67" s="63" t="s">
        <v>149</v>
      </c>
      <c r="X67" s="64" t="s">
        <v>149</v>
      </c>
      <c r="Y67" s="65" t="s">
        <v>376</v>
      </c>
      <c r="Z67" s="65" t="s">
        <v>377</v>
      </c>
      <c r="AA67" s="64" t="s">
        <v>378</v>
      </c>
      <c r="AB67" s="64" t="s">
        <v>379</v>
      </c>
      <c r="AC67" s="66" t="s">
        <v>149</v>
      </c>
    </row>
    <row r="68">
      <c r="A68" s="22" t="s">
        <v>89</v>
      </c>
      <c r="B68" s="57">
        <v>361.149994</v>
      </c>
      <c r="C68" s="57">
        <v>361.0</v>
      </c>
      <c r="D68" s="57">
        <v>361.950012</v>
      </c>
      <c r="E68" s="57">
        <v>354.600006</v>
      </c>
      <c r="F68" s="57">
        <v>359.25</v>
      </c>
      <c r="G68" s="58">
        <v>1.5328939E7</v>
      </c>
      <c r="H68" s="57">
        <v>374.5</v>
      </c>
      <c r="I68" s="57">
        <v>166.800003</v>
      </c>
      <c r="J68" s="59">
        <v>-1.89999399999999</v>
      </c>
      <c r="K68" s="59">
        <v>-0.526095536914225</v>
      </c>
      <c r="L68" s="60" t="s">
        <v>146</v>
      </c>
      <c r="M68" s="60" t="s">
        <v>147</v>
      </c>
      <c r="N68" s="60" t="s">
        <v>148</v>
      </c>
      <c r="O68" s="60" t="s">
        <v>148</v>
      </c>
      <c r="P68" s="60" t="s">
        <v>148</v>
      </c>
      <c r="Q68" s="60" t="s">
        <v>148</v>
      </c>
      <c r="R68" s="61">
        <v>355.5</v>
      </c>
      <c r="S68" s="61">
        <v>366.0</v>
      </c>
      <c r="T68" s="61">
        <v>352.8</v>
      </c>
      <c r="U68" s="62" t="s">
        <v>149</v>
      </c>
      <c r="V68" s="63" t="s">
        <v>149</v>
      </c>
      <c r="W68" s="63" t="s">
        <v>149</v>
      </c>
      <c r="X68" s="64" t="s">
        <v>149</v>
      </c>
      <c r="Y68" s="65" t="s">
        <v>380</v>
      </c>
      <c r="Z68" s="65" t="s">
        <v>381</v>
      </c>
      <c r="AA68" s="64" t="s">
        <v>382</v>
      </c>
      <c r="AB68" s="64" t="s">
        <v>383</v>
      </c>
      <c r="AC68" s="66" t="s">
        <v>149</v>
      </c>
    </row>
    <row r="69">
      <c r="A69" s="22" t="s">
        <v>90</v>
      </c>
      <c r="B69" s="57">
        <v>2553.649902</v>
      </c>
      <c r="C69" s="57">
        <v>2550.149902</v>
      </c>
      <c r="D69" s="57">
        <v>2583.649902</v>
      </c>
      <c r="E69" s="57">
        <v>2542.300049</v>
      </c>
      <c r="F69" s="57">
        <v>2546.100098</v>
      </c>
      <c r="G69" s="58">
        <v>768861.0</v>
      </c>
      <c r="H69" s="57">
        <v>2769.300049</v>
      </c>
      <c r="I69" s="57">
        <v>2020.0</v>
      </c>
      <c r="J69" s="59">
        <v>-7.54980400000022</v>
      </c>
      <c r="K69" s="59">
        <v>-0.295647574637669</v>
      </c>
      <c r="L69" s="60" t="s">
        <v>146</v>
      </c>
      <c r="M69" s="60" t="s">
        <v>148</v>
      </c>
      <c r="N69" s="60" t="s">
        <v>148</v>
      </c>
      <c r="O69" s="60" t="s">
        <v>147</v>
      </c>
      <c r="P69" s="60" t="s">
        <v>148</v>
      </c>
      <c r="Q69" s="60" t="s">
        <v>148</v>
      </c>
      <c r="R69" s="61">
        <v>2510.0</v>
      </c>
      <c r="S69" s="61">
        <v>2577.0</v>
      </c>
      <c r="T69" s="61">
        <v>2510.0</v>
      </c>
      <c r="U69" s="62" t="s">
        <v>154</v>
      </c>
      <c r="V69" s="63" t="s">
        <v>168</v>
      </c>
      <c r="W69" s="63" t="s">
        <v>149</v>
      </c>
      <c r="X69" s="64" t="s">
        <v>197</v>
      </c>
      <c r="Y69" s="65" t="s">
        <v>384</v>
      </c>
      <c r="Z69" s="65" t="s">
        <v>385</v>
      </c>
      <c r="AA69" s="64" t="s">
        <v>386</v>
      </c>
      <c r="AB69" s="64" t="s">
        <v>387</v>
      </c>
      <c r="AC69" s="66" t="s">
        <v>149</v>
      </c>
    </row>
    <row r="70">
      <c r="A70" s="22" t="s">
        <v>91</v>
      </c>
      <c r="B70" s="57">
        <v>279.850006</v>
      </c>
      <c r="C70" s="57">
        <v>277.0</v>
      </c>
      <c r="D70" s="57">
        <v>292.549988</v>
      </c>
      <c r="E70" s="57">
        <v>275.25</v>
      </c>
      <c r="F70" s="57">
        <v>283.149994</v>
      </c>
      <c r="G70" s="58">
        <v>7.9082544E7</v>
      </c>
      <c r="H70" s="57">
        <v>292.549988</v>
      </c>
      <c r="I70" s="57">
        <v>150.050003</v>
      </c>
      <c r="J70" s="59">
        <v>3.29998799999998</v>
      </c>
      <c r="K70" s="59">
        <v>1.17919883124818</v>
      </c>
      <c r="L70" s="60" t="s">
        <v>160</v>
      </c>
      <c r="M70" s="60" t="s">
        <v>160</v>
      </c>
      <c r="N70" s="60" t="s">
        <v>148</v>
      </c>
      <c r="O70" s="60" t="s">
        <v>148</v>
      </c>
      <c r="P70" s="60" t="s">
        <v>148</v>
      </c>
      <c r="Q70" s="60" t="s">
        <v>148</v>
      </c>
      <c r="R70" s="61">
        <v>269.1</v>
      </c>
      <c r="S70" s="61">
        <v>282.95</v>
      </c>
      <c r="T70" s="61">
        <v>267.1</v>
      </c>
      <c r="U70" s="62" t="s">
        <v>388</v>
      </c>
      <c r="V70" s="63" t="s">
        <v>149</v>
      </c>
      <c r="W70" s="63" t="s">
        <v>149</v>
      </c>
      <c r="X70" s="64" t="s">
        <v>149</v>
      </c>
      <c r="Y70" s="65" t="s">
        <v>389</v>
      </c>
      <c r="Z70" s="65" t="s">
        <v>390</v>
      </c>
      <c r="AA70" s="64" t="s">
        <v>391</v>
      </c>
      <c r="AB70" s="64" t="s">
        <v>392</v>
      </c>
      <c r="AC70" s="66" t="s">
        <v>149</v>
      </c>
    </row>
    <row r="71">
      <c r="A71" s="22" t="s">
        <v>92</v>
      </c>
      <c r="B71" s="57">
        <v>2883.300049</v>
      </c>
      <c r="C71" s="57">
        <v>2881.850098</v>
      </c>
      <c r="D71" s="57">
        <v>2898.25</v>
      </c>
      <c r="E71" s="57">
        <v>2853.0</v>
      </c>
      <c r="F71" s="57">
        <v>2879.100098</v>
      </c>
      <c r="G71" s="58">
        <v>187154.0</v>
      </c>
      <c r="H71" s="57">
        <v>3074.0</v>
      </c>
      <c r="I71" s="57">
        <v>2292.550049</v>
      </c>
      <c r="J71" s="59">
        <v>-4.19995100000005</v>
      </c>
      <c r="K71" s="59">
        <v>-0.145664721972196</v>
      </c>
      <c r="L71" s="60" t="s">
        <v>148</v>
      </c>
      <c r="M71" s="60" t="s">
        <v>146</v>
      </c>
      <c r="N71" s="60" t="s">
        <v>147</v>
      </c>
      <c r="O71" s="60" t="s">
        <v>148</v>
      </c>
      <c r="P71" s="60" t="s">
        <v>148</v>
      </c>
      <c r="Q71" s="60" t="s">
        <v>148</v>
      </c>
      <c r="R71" s="61">
        <v>2932.0</v>
      </c>
      <c r="S71" s="61">
        <v>2951.6</v>
      </c>
      <c r="T71" s="61">
        <v>2873.0</v>
      </c>
      <c r="U71" s="62" t="s">
        <v>149</v>
      </c>
      <c r="V71" s="63" t="s">
        <v>162</v>
      </c>
      <c r="W71" s="63" t="s">
        <v>149</v>
      </c>
      <c r="X71" s="64" t="s">
        <v>206</v>
      </c>
      <c r="Y71" s="65" t="s">
        <v>393</v>
      </c>
      <c r="Z71" s="65" t="s">
        <v>394</v>
      </c>
      <c r="AA71" s="64" t="s">
        <v>395</v>
      </c>
      <c r="AB71" s="64" t="s">
        <v>176</v>
      </c>
      <c r="AC71" s="66" t="s">
        <v>149</v>
      </c>
    </row>
    <row r="72">
      <c r="A72" s="22" t="s">
        <v>93</v>
      </c>
      <c r="B72" s="57">
        <v>392.399994</v>
      </c>
      <c r="C72" s="57">
        <v>388.200012</v>
      </c>
      <c r="D72" s="57">
        <v>399.399994</v>
      </c>
      <c r="E72" s="57">
        <v>385.0</v>
      </c>
      <c r="F72" s="57">
        <v>396.549988</v>
      </c>
      <c r="G72" s="58">
        <v>1.0543004E7</v>
      </c>
      <c r="H72" s="57">
        <v>477.799988</v>
      </c>
      <c r="I72" s="57">
        <v>124.639999</v>
      </c>
      <c r="J72" s="59">
        <v>4.14999399999999</v>
      </c>
      <c r="K72" s="59">
        <v>1.05759277865839</v>
      </c>
      <c r="L72" s="60" t="s">
        <v>160</v>
      </c>
      <c r="M72" s="60" t="s">
        <v>147</v>
      </c>
      <c r="N72" s="60" t="s">
        <v>147</v>
      </c>
      <c r="O72" s="60" t="s">
        <v>147</v>
      </c>
      <c r="P72" s="60" t="s">
        <v>148</v>
      </c>
      <c r="Q72" s="60" t="s">
        <v>148</v>
      </c>
      <c r="R72" s="61">
        <v>395.0</v>
      </c>
      <c r="S72" s="61">
        <v>399.85</v>
      </c>
      <c r="T72" s="61">
        <v>387.6</v>
      </c>
      <c r="U72" s="62" t="s">
        <v>154</v>
      </c>
      <c r="V72" s="63" t="s">
        <v>149</v>
      </c>
      <c r="W72" s="63" t="s">
        <v>149</v>
      </c>
      <c r="X72" s="64" t="s">
        <v>149</v>
      </c>
      <c r="Y72" s="65" t="s">
        <v>240</v>
      </c>
      <c r="Z72" s="65" t="s">
        <v>396</v>
      </c>
      <c r="AA72" s="64" t="s">
        <v>397</v>
      </c>
      <c r="AB72" s="64" t="s">
        <v>398</v>
      </c>
      <c r="AC72" s="66" t="s">
        <v>149</v>
      </c>
    </row>
    <row r="73">
      <c r="A73" s="22" t="s">
        <v>94</v>
      </c>
      <c r="B73" s="57">
        <v>274.049988</v>
      </c>
      <c r="C73" s="57">
        <v>273.0</v>
      </c>
      <c r="D73" s="57">
        <v>275.549988</v>
      </c>
      <c r="E73" s="57">
        <v>271.25</v>
      </c>
      <c r="F73" s="57">
        <v>274.25</v>
      </c>
      <c r="G73" s="58">
        <v>9662195.0</v>
      </c>
      <c r="H73" s="57">
        <v>298.899994</v>
      </c>
      <c r="I73" s="57">
        <v>171.487503</v>
      </c>
      <c r="J73" s="59">
        <v>0.200012000000015</v>
      </c>
      <c r="K73" s="59">
        <v>0.072983765283002</v>
      </c>
      <c r="L73" s="60" t="s">
        <v>146</v>
      </c>
      <c r="M73" s="60" t="s">
        <v>147</v>
      </c>
      <c r="N73" s="60" t="s">
        <v>147</v>
      </c>
      <c r="O73" s="60" t="s">
        <v>147</v>
      </c>
      <c r="P73" s="60" t="s">
        <v>148</v>
      </c>
      <c r="Q73" s="60" t="s">
        <v>148</v>
      </c>
      <c r="R73" s="61">
        <v>270.25</v>
      </c>
      <c r="S73" s="61">
        <v>276.2</v>
      </c>
      <c r="T73" s="61">
        <v>268.4</v>
      </c>
      <c r="U73" s="62" t="s">
        <v>154</v>
      </c>
      <c r="V73" s="63" t="s">
        <v>149</v>
      </c>
      <c r="W73" s="63" t="s">
        <v>149</v>
      </c>
      <c r="X73" s="64" t="s">
        <v>149</v>
      </c>
      <c r="Y73" s="65" t="s">
        <v>399</v>
      </c>
      <c r="Z73" s="65" t="s">
        <v>400</v>
      </c>
      <c r="AA73" s="64" t="s">
        <v>401</v>
      </c>
      <c r="AB73" s="64" t="s">
        <v>192</v>
      </c>
      <c r="AC73" s="66" t="s">
        <v>225</v>
      </c>
    </row>
    <row r="74">
      <c r="A74" s="22" t="s">
        <v>95</v>
      </c>
      <c r="B74" s="57">
        <v>132.850006</v>
      </c>
      <c r="C74" s="57">
        <v>132.399994</v>
      </c>
      <c r="D74" s="57">
        <v>132.5</v>
      </c>
      <c r="E74" s="57">
        <v>128.199997</v>
      </c>
      <c r="F74" s="57">
        <v>128.550003</v>
      </c>
      <c r="G74" s="58">
        <v>4.5007324E7</v>
      </c>
      <c r="H74" s="57">
        <v>138.300003</v>
      </c>
      <c r="I74" s="57">
        <v>47.799999</v>
      </c>
      <c r="J74" s="59">
        <v>-4.300003</v>
      </c>
      <c r="K74" s="59">
        <v>-3.23673526969957</v>
      </c>
      <c r="L74" s="60" t="s">
        <v>148</v>
      </c>
      <c r="M74" s="60" t="s">
        <v>146</v>
      </c>
      <c r="N74" s="60" t="s">
        <v>147</v>
      </c>
      <c r="O74" s="60" t="s">
        <v>148</v>
      </c>
      <c r="P74" s="60" t="s">
        <v>148</v>
      </c>
      <c r="Q74" s="60" t="s">
        <v>148</v>
      </c>
      <c r="R74" s="61">
        <v>132.2</v>
      </c>
      <c r="S74" s="61">
        <v>135.35</v>
      </c>
      <c r="T74" s="61">
        <v>129.25</v>
      </c>
      <c r="U74" s="62" t="s">
        <v>149</v>
      </c>
      <c r="V74" s="63" t="s">
        <v>149</v>
      </c>
      <c r="W74" s="63" t="s">
        <v>162</v>
      </c>
      <c r="X74" s="64" t="s">
        <v>149</v>
      </c>
      <c r="Y74" s="65" t="s">
        <v>402</v>
      </c>
      <c r="Z74" s="65" t="s">
        <v>403</v>
      </c>
      <c r="AA74" s="64" t="s">
        <v>176</v>
      </c>
      <c r="AB74" s="64" t="s">
        <v>404</v>
      </c>
      <c r="AC74" s="66" t="s">
        <v>149</v>
      </c>
    </row>
    <row r="75">
      <c r="A75" s="22" t="s">
        <v>96</v>
      </c>
      <c r="B75" s="57">
        <v>429.100006</v>
      </c>
      <c r="C75" s="57">
        <v>425.0</v>
      </c>
      <c r="D75" s="57">
        <v>432.850006</v>
      </c>
      <c r="E75" s="57">
        <v>420.149994</v>
      </c>
      <c r="F75" s="57">
        <v>429.350006</v>
      </c>
      <c r="G75" s="58">
        <v>1.2115039E7</v>
      </c>
      <c r="H75" s="57">
        <v>524.0</v>
      </c>
      <c r="I75" s="57">
        <v>121.050003</v>
      </c>
      <c r="J75" s="59">
        <v>0.25</v>
      </c>
      <c r="K75" s="59">
        <v>0.0582614766964137</v>
      </c>
      <c r="L75" s="60" t="s">
        <v>148</v>
      </c>
      <c r="M75" s="60" t="s">
        <v>147</v>
      </c>
      <c r="N75" s="60" t="s">
        <v>147</v>
      </c>
      <c r="O75" s="60" t="s">
        <v>147</v>
      </c>
      <c r="P75" s="60" t="s">
        <v>148</v>
      </c>
      <c r="Q75" s="60" t="s">
        <v>148</v>
      </c>
      <c r="R75" s="61">
        <v>431.0</v>
      </c>
      <c r="S75" s="61">
        <v>436.45</v>
      </c>
      <c r="T75" s="61">
        <v>422.3</v>
      </c>
      <c r="U75" s="62" t="s">
        <v>154</v>
      </c>
      <c r="V75" s="63" t="s">
        <v>149</v>
      </c>
      <c r="W75" s="63" t="s">
        <v>162</v>
      </c>
      <c r="X75" s="64" t="s">
        <v>149</v>
      </c>
      <c r="Y75" s="65" t="s">
        <v>240</v>
      </c>
      <c r="Z75" s="65" t="s">
        <v>405</v>
      </c>
      <c r="AA75" s="64" t="s">
        <v>406</v>
      </c>
      <c r="AB75" s="64" t="s">
        <v>407</v>
      </c>
      <c r="AC75" s="66" t="s">
        <v>149</v>
      </c>
    </row>
    <row r="76">
      <c r="A76" s="22" t="s">
        <v>97</v>
      </c>
      <c r="B76" s="57">
        <v>2929.649902</v>
      </c>
      <c r="C76" s="57">
        <v>2906.699951</v>
      </c>
      <c r="D76" s="57">
        <v>2942.350098</v>
      </c>
      <c r="E76" s="57">
        <v>2901.850098</v>
      </c>
      <c r="F76" s="57">
        <v>2931.5</v>
      </c>
      <c r="G76" s="58">
        <v>4683092.0</v>
      </c>
      <c r="H76" s="57">
        <v>3024.899902</v>
      </c>
      <c r="I76" s="57">
        <v>2146.897217</v>
      </c>
      <c r="J76" s="59">
        <v>1.85009799999988</v>
      </c>
      <c r="K76" s="59">
        <v>0.0631508221762905</v>
      </c>
      <c r="L76" s="60" t="s">
        <v>146</v>
      </c>
      <c r="M76" s="60" t="s">
        <v>147</v>
      </c>
      <c r="N76" s="60" t="s">
        <v>148</v>
      </c>
      <c r="O76" s="60" t="s">
        <v>148</v>
      </c>
      <c r="P76" s="60" t="s">
        <v>148</v>
      </c>
      <c r="Q76" s="60" t="s">
        <v>148</v>
      </c>
      <c r="R76" s="61">
        <v>2922.0</v>
      </c>
      <c r="S76" s="61">
        <v>2964.25</v>
      </c>
      <c r="T76" s="61">
        <v>2892.65</v>
      </c>
      <c r="U76" s="62" t="s">
        <v>154</v>
      </c>
      <c r="V76" s="63" t="s">
        <v>149</v>
      </c>
      <c r="W76" s="63" t="s">
        <v>161</v>
      </c>
      <c r="X76" s="64" t="s">
        <v>149</v>
      </c>
      <c r="Y76" s="65" t="s">
        <v>408</v>
      </c>
      <c r="Z76" s="65" t="s">
        <v>409</v>
      </c>
      <c r="AA76" s="64" t="s">
        <v>192</v>
      </c>
      <c r="AB76" s="64" t="s">
        <v>192</v>
      </c>
      <c r="AC76" s="66" t="s">
        <v>149</v>
      </c>
    </row>
    <row r="77">
      <c r="A77" s="22" t="s">
        <v>98</v>
      </c>
      <c r="B77" s="57">
        <v>721.400024</v>
      </c>
      <c r="C77" s="57">
        <v>714.0</v>
      </c>
      <c r="D77" s="57">
        <v>731.349976</v>
      </c>
      <c r="E77" s="57">
        <v>712.5</v>
      </c>
      <c r="F77" s="57">
        <v>725.799988</v>
      </c>
      <c r="G77" s="58">
        <v>1013260.0</v>
      </c>
      <c r="H77" s="57">
        <v>933.0</v>
      </c>
      <c r="I77" s="57">
        <v>678.900024</v>
      </c>
      <c r="J77" s="59">
        <v>4.39996399999995</v>
      </c>
      <c r="K77" s="59">
        <v>0.609920134962451</v>
      </c>
      <c r="L77" s="60" t="s">
        <v>147</v>
      </c>
      <c r="M77" s="60" t="s">
        <v>147</v>
      </c>
      <c r="N77" s="60" t="s">
        <v>147</v>
      </c>
      <c r="O77" s="60" t="s">
        <v>148</v>
      </c>
      <c r="P77" s="60" t="s">
        <v>147</v>
      </c>
      <c r="Q77" s="60" t="s">
        <v>147</v>
      </c>
      <c r="R77" s="61">
        <v>722.9</v>
      </c>
      <c r="S77" s="61">
        <v>732.35</v>
      </c>
      <c r="T77" s="61">
        <v>716.5</v>
      </c>
      <c r="U77" s="62" t="s">
        <v>149</v>
      </c>
      <c r="V77" s="63" t="s">
        <v>149</v>
      </c>
      <c r="W77" s="63" t="s">
        <v>161</v>
      </c>
      <c r="X77" s="64" t="s">
        <v>149</v>
      </c>
      <c r="Y77" s="65" t="s">
        <v>341</v>
      </c>
      <c r="Z77" s="65" t="s">
        <v>410</v>
      </c>
      <c r="AA77" s="64" t="s">
        <v>192</v>
      </c>
      <c r="AB77" s="64" t="s">
        <v>192</v>
      </c>
      <c r="AC77" s="66" t="s">
        <v>149</v>
      </c>
    </row>
    <row r="78">
      <c r="A78" s="22" t="s">
        <v>99</v>
      </c>
      <c r="B78" s="57">
        <v>1466.900024</v>
      </c>
      <c r="C78" s="57">
        <v>1460.199951</v>
      </c>
      <c r="D78" s="57">
        <v>1476.900024</v>
      </c>
      <c r="E78" s="57">
        <v>1452.0</v>
      </c>
      <c r="F78" s="57">
        <v>1462.75</v>
      </c>
      <c r="G78" s="58">
        <v>717750.0</v>
      </c>
      <c r="H78" s="57">
        <v>1569.349976</v>
      </c>
      <c r="I78" s="57">
        <v>1090.599976</v>
      </c>
      <c r="J78" s="59">
        <v>-4.15002400000003</v>
      </c>
      <c r="K78" s="59">
        <v>-0.282911168593724</v>
      </c>
      <c r="L78" s="60" t="s">
        <v>147</v>
      </c>
      <c r="M78" s="60" t="s">
        <v>146</v>
      </c>
      <c r="N78" s="60" t="s">
        <v>147</v>
      </c>
      <c r="O78" s="60" t="s">
        <v>147</v>
      </c>
      <c r="P78" s="60" t="s">
        <v>148</v>
      </c>
      <c r="Q78" s="60" t="s">
        <v>148</v>
      </c>
      <c r="R78" s="61">
        <v>1489.85</v>
      </c>
      <c r="S78" s="61">
        <v>1489.9</v>
      </c>
      <c r="T78" s="61">
        <v>1462.5</v>
      </c>
      <c r="U78" s="62" t="s">
        <v>176</v>
      </c>
      <c r="V78" s="63" t="s">
        <v>161</v>
      </c>
      <c r="W78" s="63" t="s">
        <v>149</v>
      </c>
      <c r="X78" s="64" t="s">
        <v>163</v>
      </c>
      <c r="Y78" s="65" t="s">
        <v>411</v>
      </c>
      <c r="Z78" s="65" t="s">
        <v>412</v>
      </c>
      <c r="AA78" s="64" t="s">
        <v>413</v>
      </c>
      <c r="AB78" s="64" t="s">
        <v>414</v>
      </c>
      <c r="AC78" s="66" t="s">
        <v>149</v>
      </c>
    </row>
    <row r="79">
      <c r="A79" s="22" t="s">
        <v>100</v>
      </c>
      <c r="B79" s="57">
        <v>2557.350098</v>
      </c>
      <c r="C79" s="57">
        <v>2532.199951</v>
      </c>
      <c r="D79" s="57">
        <v>2571.850098</v>
      </c>
      <c r="E79" s="57">
        <v>2511.0</v>
      </c>
      <c r="F79" s="57">
        <v>2518.25</v>
      </c>
      <c r="G79" s="58">
        <v>473443.0</v>
      </c>
      <c r="H79" s="57">
        <v>2687.5</v>
      </c>
      <c r="I79" s="57">
        <v>2040.0</v>
      </c>
      <c r="J79" s="59">
        <v>-39.1000979999998</v>
      </c>
      <c r="K79" s="59">
        <v>-1.52893020124927</v>
      </c>
      <c r="L79" s="60" t="s">
        <v>146</v>
      </c>
      <c r="M79" s="60" t="s">
        <v>146</v>
      </c>
      <c r="N79" s="60" t="s">
        <v>147</v>
      </c>
      <c r="O79" s="60" t="s">
        <v>148</v>
      </c>
      <c r="P79" s="60" t="s">
        <v>148</v>
      </c>
      <c r="Q79" s="60" t="s">
        <v>148</v>
      </c>
      <c r="R79" s="61">
        <v>2580.0</v>
      </c>
      <c r="S79" s="61">
        <v>2618.0</v>
      </c>
      <c r="T79" s="61">
        <v>2526.75</v>
      </c>
      <c r="U79" s="62" t="s">
        <v>149</v>
      </c>
      <c r="V79" s="63" t="s">
        <v>149</v>
      </c>
      <c r="W79" s="63" t="s">
        <v>149</v>
      </c>
      <c r="X79" s="64" t="s">
        <v>149</v>
      </c>
      <c r="Y79" s="65" t="s">
        <v>409</v>
      </c>
      <c r="Z79" s="65" t="s">
        <v>212</v>
      </c>
      <c r="AA79" s="64" t="s">
        <v>167</v>
      </c>
      <c r="AB79" s="64" t="s">
        <v>176</v>
      </c>
      <c r="AC79" s="66" t="s">
        <v>149</v>
      </c>
    </row>
    <row r="80">
      <c r="A80" s="22" t="s">
        <v>101</v>
      </c>
      <c r="B80" s="57">
        <v>120.800003</v>
      </c>
      <c r="C80" s="57">
        <v>118.25</v>
      </c>
      <c r="D80" s="57">
        <v>125.699997</v>
      </c>
      <c r="E80" s="57">
        <v>118.25</v>
      </c>
      <c r="F80" s="57">
        <v>124.25</v>
      </c>
      <c r="G80" s="58">
        <v>2.9890341E7</v>
      </c>
      <c r="H80" s="57">
        <v>126.5</v>
      </c>
      <c r="I80" s="57">
        <v>68.099998</v>
      </c>
      <c r="J80" s="59">
        <v>3.44999699999999</v>
      </c>
      <c r="K80" s="59">
        <v>2.85595771053084</v>
      </c>
      <c r="L80" s="60" t="s">
        <v>148</v>
      </c>
      <c r="M80" s="60" t="s">
        <v>160</v>
      </c>
      <c r="N80" s="60" t="s">
        <v>148</v>
      </c>
      <c r="O80" s="60" t="s">
        <v>148</v>
      </c>
      <c r="P80" s="60" t="s">
        <v>148</v>
      </c>
      <c r="Q80" s="60" t="s">
        <v>148</v>
      </c>
      <c r="R80" s="61">
        <v>118.15</v>
      </c>
      <c r="S80" s="61">
        <v>121.3</v>
      </c>
      <c r="T80" s="61">
        <v>116.8</v>
      </c>
      <c r="U80" s="62" t="s">
        <v>154</v>
      </c>
      <c r="V80" s="63" t="s">
        <v>149</v>
      </c>
      <c r="W80" s="63" t="s">
        <v>149</v>
      </c>
      <c r="X80" s="64" t="s">
        <v>149</v>
      </c>
      <c r="Y80" s="65" t="s">
        <v>415</v>
      </c>
      <c r="Z80" s="65" t="s">
        <v>416</v>
      </c>
      <c r="AA80" s="64" t="s">
        <v>417</v>
      </c>
      <c r="AB80" s="64" t="s">
        <v>418</v>
      </c>
      <c r="AC80" s="66" t="s">
        <v>149</v>
      </c>
    </row>
    <row r="81">
      <c r="A81" s="22" t="s">
        <v>102</v>
      </c>
      <c r="B81" s="57">
        <v>25296.199219</v>
      </c>
      <c r="C81" s="57">
        <v>25248.199219</v>
      </c>
      <c r="D81" s="57">
        <v>25248.199219</v>
      </c>
      <c r="E81" s="57">
        <v>24798.550781</v>
      </c>
      <c r="F81" s="57">
        <v>24882.550781</v>
      </c>
      <c r="G81" s="58">
        <v>12999.0</v>
      </c>
      <c r="H81" s="57">
        <v>30737.75</v>
      </c>
      <c r="I81" s="57">
        <v>22605.599609</v>
      </c>
      <c r="J81" s="59">
        <v>-413.648437999996</v>
      </c>
      <c r="K81" s="59">
        <v>-1.63521971984354</v>
      </c>
      <c r="L81" s="60" t="s">
        <v>147</v>
      </c>
      <c r="M81" s="60" t="s">
        <v>146</v>
      </c>
      <c r="N81" s="60" t="s">
        <v>147</v>
      </c>
      <c r="O81" s="60" t="s">
        <v>147</v>
      </c>
      <c r="P81" s="60" t="s">
        <v>147</v>
      </c>
      <c r="Q81" s="60" t="s">
        <v>147</v>
      </c>
      <c r="R81" s="61">
        <v>25316.0</v>
      </c>
      <c r="S81" s="61">
        <v>25528.15</v>
      </c>
      <c r="T81" s="61">
        <v>25002.0</v>
      </c>
      <c r="U81" s="62" t="s">
        <v>149</v>
      </c>
      <c r="V81" s="63" t="s">
        <v>149</v>
      </c>
      <c r="W81" s="63" t="s">
        <v>162</v>
      </c>
      <c r="X81" s="64" t="s">
        <v>149</v>
      </c>
      <c r="Y81" s="65" t="s">
        <v>419</v>
      </c>
      <c r="Z81" s="65" t="s">
        <v>373</v>
      </c>
      <c r="AA81" s="64" t="s">
        <v>420</v>
      </c>
      <c r="AB81" s="64" t="s">
        <v>421</v>
      </c>
      <c r="AC81" s="66" t="s">
        <v>149</v>
      </c>
    </row>
    <row r="82">
      <c r="A82" s="22" t="s">
        <v>103</v>
      </c>
      <c r="B82" s="57">
        <v>2414.649902</v>
      </c>
      <c r="C82" s="57">
        <v>2400.0</v>
      </c>
      <c r="D82" s="57">
        <v>2424.0</v>
      </c>
      <c r="E82" s="57">
        <v>2368.350098</v>
      </c>
      <c r="F82" s="57">
        <v>2400.75</v>
      </c>
      <c r="G82" s="58">
        <v>806605.0</v>
      </c>
      <c r="H82" s="57">
        <v>2605.649902</v>
      </c>
      <c r="I82" s="57">
        <v>1306.0</v>
      </c>
      <c r="J82" s="59">
        <v>-13.8999020000001</v>
      </c>
      <c r="K82" s="59">
        <v>-0.575648750921909</v>
      </c>
      <c r="L82" s="60" t="s">
        <v>147</v>
      </c>
      <c r="M82" s="60" t="s">
        <v>146</v>
      </c>
      <c r="N82" s="60" t="s">
        <v>147</v>
      </c>
      <c r="O82" s="60" t="s">
        <v>148</v>
      </c>
      <c r="P82" s="60" t="s">
        <v>148</v>
      </c>
      <c r="Q82" s="60" t="s">
        <v>148</v>
      </c>
      <c r="R82" s="61">
        <v>2493.0</v>
      </c>
      <c r="S82" s="61">
        <v>2493.0</v>
      </c>
      <c r="T82" s="61">
        <v>2408.05</v>
      </c>
      <c r="U82" s="62" t="s">
        <v>149</v>
      </c>
      <c r="V82" s="63" t="s">
        <v>278</v>
      </c>
      <c r="W82" s="63" t="s">
        <v>149</v>
      </c>
      <c r="X82" s="64" t="s">
        <v>278</v>
      </c>
      <c r="Y82" s="65" t="s">
        <v>422</v>
      </c>
      <c r="Z82" s="65" t="s">
        <v>423</v>
      </c>
      <c r="AA82" s="64" t="s">
        <v>424</v>
      </c>
      <c r="AB82" s="64" t="s">
        <v>176</v>
      </c>
      <c r="AC82" s="66" t="s">
        <v>149</v>
      </c>
    </row>
    <row r="83">
      <c r="A83" s="22" t="s">
        <v>104</v>
      </c>
      <c r="B83" s="57">
        <v>5440.850098</v>
      </c>
      <c r="C83" s="57">
        <v>5435.0</v>
      </c>
      <c r="D83" s="57">
        <v>5565.75</v>
      </c>
      <c r="E83" s="57">
        <v>5415.25</v>
      </c>
      <c r="F83" s="57">
        <v>5531.850098</v>
      </c>
      <c r="G83" s="58">
        <v>267334.0</v>
      </c>
      <c r="H83" s="57">
        <v>5770.0</v>
      </c>
      <c r="I83" s="57">
        <v>3240.0</v>
      </c>
      <c r="J83" s="59">
        <v>91.0</v>
      </c>
      <c r="K83" s="59">
        <v>1.67253275427401</v>
      </c>
      <c r="L83" s="60" t="s">
        <v>160</v>
      </c>
      <c r="M83" s="60" t="s">
        <v>147</v>
      </c>
      <c r="N83" s="60" t="s">
        <v>147</v>
      </c>
      <c r="O83" s="60" t="s">
        <v>148</v>
      </c>
      <c r="P83" s="60" t="s">
        <v>148</v>
      </c>
      <c r="Q83" s="60" t="s">
        <v>148</v>
      </c>
      <c r="R83" s="61">
        <v>5516.2</v>
      </c>
      <c r="S83" s="61">
        <v>5620.0</v>
      </c>
      <c r="T83" s="61">
        <v>5419.95</v>
      </c>
      <c r="U83" s="62" t="s">
        <v>149</v>
      </c>
      <c r="V83" s="63" t="s">
        <v>149</v>
      </c>
      <c r="W83" s="63" t="s">
        <v>149</v>
      </c>
      <c r="X83" s="64" t="s">
        <v>149</v>
      </c>
      <c r="Y83" s="65" t="s">
        <v>425</v>
      </c>
      <c r="Z83" s="65" t="s">
        <v>426</v>
      </c>
      <c r="AA83" s="64" t="s">
        <v>427</v>
      </c>
      <c r="AB83" s="64" t="s">
        <v>428</v>
      </c>
      <c r="AC83" s="66" t="s">
        <v>149</v>
      </c>
    </row>
    <row r="84">
      <c r="A84" s="22" t="s">
        <v>105</v>
      </c>
      <c r="B84" s="57">
        <v>757.5</v>
      </c>
      <c r="C84" s="57">
        <v>751.25</v>
      </c>
      <c r="D84" s="57">
        <v>754.900024</v>
      </c>
      <c r="E84" s="57">
        <v>744.400024</v>
      </c>
      <c r="F84" s="57">
        <v>751.700012</v>
      </c>
      <c r="G84" s="58">
        <v>1.3338991E7</v>
      </c>
      <c r="H84" s="57">
        <v>793.400024</v>
      </c>
      <c r="I84" s="57">
        <v>536.650024</v>
      </c>
      <c r="J84" s="59">
        <v>-5.79998799999998</v>
      </c>
      <c r="K84" s="59">
        <v>-0.765674983498347</v>
      </c>
      <c r="L84" s="60" t="s">
        <v>147</v>
      </c>
      <c r="M84" s="60" t="s">
        <v>146</v>
      </c>
      <c r="N84" s="60" t="s">
        <v>147</v>
      </c>
      <c r="O84" s="60" t="s">
        <v>148</v>
      </c>
      <c r="P84" s="60" t="s">
        <v>148</v>
      </c>
      <c r="Q84" s="60" t="s">
        <v>148</v>
      </c>
      <c r="R84" s="61">
        <v>759.8</v>
      </c>
      <c r="S84" s="61">
        <v>763.3</v>
      </c>
      <c r="T84" s="61">
        <v>748.75</v>
      </c>
      <c r="U84" s="62" t="s">
        <v>154</v>
      </c>
      <c r="V84" s="63" t="s">
        <v>162</v>
      </c>
      <c r="W84" s="63" t="s">
        <v>162</v>
      </c>
      <c r="X84" s="64" t="s">
        <v>206</v>
      </c>
      <c r="Y84" s="65" t="s">
        <v>429</v>
      </c>
      <c r="Z84" s="65" t="s">
        <v>430</v>
      </c>
      <c r="AA84" s="64" t="s">
        <v>176</v>
      </c>
      <c r="AB84" s="64" t="s">
        <v>431</v>
      </c>
      <c r="AC84" s="66" t="s">
        <v>149</v>
      </c>
    </row>
    <row r="85">
      <c r="A85" s="22" t="s">
        <v>106</v>
      </c>
      <c r="B85" s="57">
        <v>1540.050049</v>
      </c>
      <c r="C85" s="57">
        <v>1535.0</v>
      </c>
      <c r="D85" s="57">
        <v>1543.300049</v>
      </c>
      <c r="E85" s="57">
        <v>1525.150024</v>
      </c>
      <c r="F85" s="57">
        <v>1537.550049</v>
      </c>
      <c r="G85" s="58">
        <v>2058697.0</v>
      </c>
      <c r="H85" s="57">
        <v>1638.849976</v>
      </c>
      <c r="I85" s="57">
        <v>922.450012</v>
      </c>
      <c r="J85" s="59">
        <v>-2.5</v>
      </c>
      <c r="K85" s="59">
        <v>-0.162332386640507</v>
      </c>
      <c r="L85" s="60" t="s">
        <v>146</v>
      </c>
      <c r="M85" s="60" t="s">
        <v>147</v>
      </c>
      <c r="N85" s="60" t="s">
        <v>147</v>
      </c>
      <c r="O85" s="60" t="s">
        <v>147</v>
      </c>
      <c r="P85" s="60" t="s">
        <v>148</v>
      </c>
      <c r="Q85" s="60" t="s">
        <v>148</v>
      </c>
      <c r="R85" s="61">
        <v>1517.6</v>
      </c>
      <c r="S85" s="61">
        <v>1544.1</v>
      </c>
      <c r="T85" s="61">
        <v>1503.8</v>
      </c>
      <c r="U85" s="62" t="s">
        <v>149</v>
      </c>
      <c r="V85" s="63" t="s">
        <v>155</v>
      </c>
      <c r="W85" s="63" t="s">
        <v>149</v>
      </c>
      <c r="X85" s="64" t="s">
        <v>149</v>
      </c>
      <c r="Y85" s="65" t="s">
        <v>283</v>
      </c>
      <c r="Z85" s="65" t="s">
        <v>432</v>
      </c>
      <c r="AA85" s="64" t="s">
        <v>433</v>
      </c>
      <c r="AB85" s="64" t="s">
        <v>192</v>
      </c>
      <c r="AC85" s="66" t="s">
        <v>225</v>
      </c>
    </row>
    <row r="86">
      <c r="A86" s="22" t="s">
        <v>107</v>
      </c>
      <c r="B86" s="57">
        <v>2000.150024</v>
      </c>
      <c r="C86" s="57">
        <v>1990.099976</v>
      </c>
      <c r="D86" s="57">
        <v>2001.400024</v>
      </c>
      <c r="E86" s="57">
        <v>1960.699951</v>
      </c>
      <c r="F86" s="57">
        <v>1975.599976</v>
      </c>
      <c r="G86" s="58">
        <v>1225387.0</v>
      </c>
      <c r="H86" s="57">
        <v>2313.449951</v>
      </c>
      <c r="I86" s="57">
        <v>1084.0</v>
      </c>
      <c r="J86" s="59">
        <v>-24.550048</v>
      </c>
      <c r="K86" s="59">
        <v>-1.22741032949636</v>
      </c>
      <c r="L86" s="60" t="s">
        <v>160</v>
      </c>
      <c r="M86" s="60" t="s">
        <v>146</v>
      </c>
      <c r="N86" s="60" t="s">
        <v>147</v>
      </c>
      <c r="O86" s="60" t="s">
        <v>147</v>
      </c>
      <c r="P86" s="60" t="s">
        <v>148</v>
      </c>
      <c r="Q86" s="60" t="s">
        <v>148</v>
      </c>
      <c r="R86" s="61">
        <v>2011.1</v>
      </c>
      <c r="S86" s="61">
        <v>2046.65</v>
      </c>
      <c r="T86" s="61">
        <v>1988.8</v>
      </c>
      <c r="U86" s="62" t="s">
        <v>149</v>
      </c>
      <c r="V86" s="63" t="s">
        <v>149</v>
      </c>
      <c r="W86" s="63" t="s">
        <v>161</v>
      </c>
      <c r="X86" s="64" t="s">
        <v>149</v>
      </c>
      <c r="Y86" s="65" t="s">
        <v>240</v>
      </c>
      <c r="Z86" s="65" t="s">
        <v>434</v>
      </c>
      <c r="AA86" s="64" t="s">
        <v>435</v>
      </c>
      <c r="AB86" s="64" t="s">
        <v>436</v>
      </c>
      <c r="AC86" s="66" t="s">
        <v>149</v>
      </c>
    </row>
    <row r="87">
      <c r="A87" s="22" t="s">
        <v>108</v>
      </c>
      <c r="B87" s="57">
        <v>3941.199951</v>
      </c>
      <c r="C87" s="57">
        <v>3902.0</v>
      </c>
      <c r="D87" s="57">
        <v>3928.699951</v>
      </c>
      <c r="E87" s="57">
        <v>3862.850098</v>
      </c>
      <c r="F87" s="57">
        <v>3872.800049</v>
      </c>
      <c r="G87" s="58">
        <v>3051420.0</v>
      </c>
      <c r="H87" s="57">
        <v>4254.75</v>
      </c>
      <c r="I87" s="57">
        <v>3071.5</v>
      </c>
      <c r="J87" s="59">
        <v>-68.3999020000001</v>
      </c>
      <c r="K87" s="59">
        <v>-1.73550956181873</v>
      </c>
      <c r="L87" s="60" t="s">
        <v>146</v>
      </c>
      <c r="M87" s="60" t="s">
        <v>146</v>
      </c>
      <c r="N87" s="60" t="s">
        <v>147</v>
      </c>
      <c r="O87" s="60" t="s">
        <v>147</v>
      </c>
      <c r="P87" s="60" t="s">
        <v>148</v>
      </c>
      <c r="Q87" s="60" t="s">
        <v>148</v>
      </c>
      <c r="R87" s="61">
        <v>4001.4</v>
      </c>
      <c r="S87" s="61">
        <v>4064.2</v>
      </c>
      <c r="T87" s="61">
        <v>3919.05</v>
      </c>
      <c r="U87" s="62" t="s">
        <v>154</v>
      </c>
      <c r="V87" s="63" t="s">
        <v>149</v>
      </c>
      <c r="W87" s="63" t="s">
        <v>149</v>
      </c>
      <c r="X87" s="64" t="s">
        <v>149</v>
      </c>
      <c r="Y87" s="65" t="s">
        <v>437</v>
      </c>
      <c r="Z87" s="65" t="s">
        <v>438</v>
      </c>
      <c r="AA87" s="64" t="s">
        <v>439</v>
      </c>
      <c r="AB87" s="64" t="s">
        <v>440</v>
      </c>
      <c r="AC87" s="66" t="s">
        <v>149</v>
      </c>
    </row>
    <row r="88">
      <c r="A88" s="22" t="s">
        <v>109</v>
      </c>
      <c r="B88" s="57">
        <v>1130.650024</v>
      </c>
      <c r="C88" s="57">
        <v>1117.0</v>
      </c>
      <c r="D88" s="57">
        <v>1138.900024</v>
      </c>
      <c r="E88" s="57">
        <v>1113.949951</v>
      </c>
      <c r="F88" s="57">
        <v>1135.650024</v>
      </c>
      <c r="G88" s="58">
        <v>1051408.0</v>
      </c>
      <c r="H88" s="57">
        <v>1269.0</v>
      </c>
      <c r="I88" s="57">
        <v>696.450012</v>
      </c>
      <c r="J88" s="59">
        <v>5.0</v>
      </c>
      <c r="K88" s="59">
        <v>0.442223490369819</v>
      </c>
      <c r="L88" s="60" t="s">
        <v>146</v>
      </c>
      <c r="M88" s="60" t="s">
        <v>147</v>
      </c>
      <c r="N88" s="60" t="s">
        <v>148</v>
      </c>
      <c r="O88" s="60" t="s">
        <v>147</v>
      </c>
      <c r="P88" s="60" t="s">
        <v>148</v>
      </c>
      <c r="Q88" s="60" t="s">
        <v>148</v>
      </c>
      <c r="R88" s="61">
        <v>1125.0</v>
      </c>
      <c r="S88" s="61">
        <v>1136.7</v>
      </c>
      <c r="T88" s="61">
        <v>1111.0</v>
      </c>
      <c r="U88" s="62" t="s">
        <v>149</v>
      </c>
      <c r="V88" s="63" t="s">
        <v>149</v>
      </c>
      <c r="W88" s="63" t="s">
        <v>149</v>
      </c>
      <c r="X88" s="64" t="s">
        <v>149</v>
      </c>
      <c r="Y88" s="65" t="s">
        <v>441</v>
      </c>
      <c r="Z88" s="65" t="s">
        <v>442</v>
      </c>
      <c r="AA88" s="64" t="s">
        <v>443</v>
      </c>
      <c r="AB88" s="64" t="s">
        <v>444</v>
      </c>
      <c r="AC88" s="66" t="s">
        <v>149</v>
      </c>
    </row>
    <row r="89">
      <c r="A89" s="22" t="s">
        <v>110</v>
      </c>
      <c r="B89" s="57">
        <v>662.0</v>
      </c>
      <c r="C89" s="57">
        <v>655.5</v>
      </c>
      <c r="D89" s="57">
        <v>665.700012</v>
      </c>
      <c r="E89" s="57">
        <v>651.049988</v>
      </c>
      <c r="F89" s="57">
        <v>657.900024</v>
      </c>
      <c r="G89" s="58">
        <v>1155220.0</v>
      </c>
      <c r="H89" s="57">
        <v>712.599976</v>
      </c>
      <c r="I89" s="57">
        <v>238.100006</v>
      </c>
      <c r="J89" s="59">
        <v>-4.09997599999997</v>
      </c>
      <c r="K89" s="59">
        <v>-0.619331722054376</v>
      </c>
      <c r="L89" s="60" t="s">
        <v>146</v>
      </c>
      <c r="M89" s="60" t="s">
        <v>146</v>
      </c>
      <c r="N89" s="60" t="s">
        <v>147</v>
      </c>
      <c r="O89" s="60" t="s">
        <v>148</v>
      </c>
      <c r="P89" s="60" t="s">
        <v>148</v>
      </c>
      <c r="Q89" s="60" t="s">
        <v>148</v>
      </c>
      <c r="R89" s="61">
        <v>656.25</v>
      </c>
      <c r="S89" s="61">
        <v>666.95</v>
      </c>
      <c r="T89" s="61">
        <v>645.9</v>
      </c>
      <c r="U89" s="62" t="s">
        <v>154</v>
      </c>
      <c r="V89" s="63" t="s">
        <v>168</v>
      </c>
      <c r="W89" s="63" t="s">
        <v>149</v>
      </c>
      <c r="X89" s="64" t="s">
        <v>149</v>
      </c>
      <c r="Y89" s="65" t="s">
        <v>423</v>
      </c>
      <c r="Z89" s="65" t="s">
        <v>445</v>
      </c>
      <c r="AA89" s="64" t="s">
        <v>176</v>
      </c>
      <c r="AB89" s="64" t="s">
        <v>446</v>
      </c>
      <c r="AC89" s="66" t="s">
        <v>149</v>
      </c>
    </row>
    <row r="90">
      <c r="A90" s="22" t="s">
        <v>111</v>
      </c>
      <c r="B90" s="57">
        <v>998.799988</v>
      </c>
      <c r="C90" s="57">
        <v>990.0</v>
      </c>
      <c r="D90" s="57">
        <v>1004.900024</v>
      </c>
      <c r="E90" s="57">
        <v>982.099976</v>
      </c>
      <c r="F90" s="57">
        <v>992.799988</v>
      </c>
      <c r="G90" s="58">
        <v>9574762.0</v>
      </c>
      <c r="H90" s="57">
        <v>1065.599976</v>
      </c>
      <c r="I90" s="57">
        <v>467.200012</v>
      </c>
      <c r="J90" s="59">
        <v>-6.0</v>
      </c>
      <c r="K90" s="59">
        <v>-0.600720872255356</v>
      </c>
      <c r="L90" s="60" t="s">
        <v>147</v>
      </c>
      <c r="M90" s="60" t="s">
        <v>146</v>
      </c>
      <c r="N90" s="60" t="s">
        <v>147</v>
      </c>
      <c r="O90" s="60" t="s">
        <v>148</v>
      </c>
      <c r="P90" s="60" t="s">
        <v>148</v>
      </c>
      <c r="Q90" s="60" t="s">
        <v>148</v>
      </c>
      <c r="R90" s="61">
        <v>998.1</v>
      </c>
      <c r="S90" s="61">
        <v>1006.95</v>
      </c>
      <c r="T90" s="61">
        <v>978.5</v>
      </c>
      <c r="U90" s="62" t="s">
        <v>154</v>
      </c>
      <c r="V90" s="63" t="s">
        <v>168</v>
      </c>
      <c r="W90" s="63" t="s">
        <v>155</v>
      </c>
      <c r="X90" s="64" t="s">
        <v>149</v>
      </c>
      <c r="Y90" s="65" t="s">
        <v>447</v>
      </c>
      <c r="Z90" s="65" t="s">
        <v>448</v>
      </c>
      <c r="AA90" s="64" t="s">
        <v>176</v>
      </c>
      <c r="AB90" s="64" t="s">
        <v>449</v>
      </c>
      <c r="AC90" s="66" t="s">
        <v>149</v>
      </c>
    </row>
    <row r="91">
      <c r="A91" s="22" t="s">
        <v>112</v>
      </c>
      <c r="B91" s="57">
        <v>431.600006</v>
      </c>
      <c r="C91" s="57">
        <v>431.399994</v>
      </c>
      <c r="D91" s="57">
        <v>435.700012</v>
      </c>
      <c r="E91" s="57">
        <v>426.549988</v>
      </c>
      <c r="F91" s="57">
        <v>430.399994</v>
      </c>
      <c r="G91" s="58">
        <v>1.4662756E7</v>
      </c>
      <c r="H91" s="57">
        <v>444.200012</v>
      </c>
      <c r="I91" s="57">
        <v>193.050003</v>
      </c>
      <c r="J91" s="59">
        <v>-1.20001200000001</v>
      </c>
      <c r="K91" s="59">
        <v>-0.278037994281217</v>
      </c>
      <c r="L91" s="60" t="s">
        <v>147</v>
      </c>
      <c r="M91" s="60" t="s">
        <v>146</v>
      </c>
      <c r="N91" s="60" t="s">
        <v>148</v>
      </c>
      <c r="O91" s="60" t="s">
        <v>148</v>
      </c>
      <c r="P91" s="60" t="s">
        <v>148</v>
      </c>
      <c r="Q91" s="60" t="s">
        <v>148</v>
      </c>
      <c r="R91" s="61">
        <v>424.0</v>
      </c>
      <c r="S91" s="61">
        <v>441.45</v>
      </c>
      <c r="T91" s="61">
        <v>417.2</v>
      </c>
      <c r="U91" s="62" t="s">
        <v>149</v>
      </c>
      <c r="V91" s="63" t="s">
        <v>168</v>
      </c>
      <c r="W91" s="63" t="s">
        <v>149</v>
      </c>
      <c r="X91" s="64" t="s">
        <v>197</v>
      </c>
      <c r="Y91" s="65" t="s">
        <v>450</v>
      </c>
      <c r="Z91" s="65" t="s">
        <v>451</v>
      </c>
      <c r="AA91" s="64" t="s">
        <v>452</v>
      </c>
      <c r="AB91" s="64" t="s">
        <v>453</v>
      </c>
      <c r="AC91" s="66" t="s">
        <v>149</v>
      </c>
    </row>
    <row r="92">
      <c r="A92" s="22" t="s">
        <v>113</v>
      </c>
      <c r="B92" s="57">
        <v>160.850006</v>
      </c>
      <c r="C92" s="57">
        <v>160.850006</v>
      </c>
      <c r="D92" s="57">
        <v>162.449997</v>
      </c>
      <c r="E92" s="57">
        <v>159.0</v>
      </c>
      <c r="F92" s="57">
        <v>160.050003</v>
      </c>
      <c r="G92" s="58">
        <v>4.1391261E7</v>
      </c>
      <c r="H92" s="57">
        <v>169.800003</v>
      </c>
      <c r="I92" s="57">
        <v>104.050003</v>
      </c>
      <c r="J92" s="59">
        <v>-0.800003000000003</v>
      </c>
      <c r="K92" s="59">
        <v>-0.497359633297125</v>
      </c>
      <c r="L92" s="60" t="s">
        <v>147</v>
      </c>
      <c r="M92" s="60" t="s">
        <v>146</v>
      </c>
      <c r="N92" s="60" t="s">
        <v>147</v>
      </c>
      <c r="O92" s="60" t="s">
        <v>148</v>
      </c>
      <c r="P92" s="60" t="s">
        <v>148</v>
      </c>
      <c r="Q92" s="60" t="s">
        <v>148</v>
      </c>
      <c r="R92" s="61">
        <v>161.8</v>
      </c>
      <c r="S92" s="61">
        <v>164.7</v>
      </c>
      <c r="T92" s="61">
        <v>158.6</v>
      </c>
      <c r="U92" s="62" t="s">
        <v>149</v>
      </c>
      <c r="V92" s="63" t="s">
        <v>149</v>
      </c>
      <c r="W92" s="63" t="s">
        <v>161</v>
      </c>
      <c r="X92" s="64" t="s">
        <v>149</v>
      </c>
      <c r="Y92" s="65" t="s">
        <v>454</v>
      </c>
      <c r="Z92" s="65" t="s">
        <v>455</v>
      </c>
      <c r="AA92" s="64" t="s">
        <v>456</v>
      </c>
      <c r="AB92" s="64" t="s">
        <v>350</v>
      </c>
      <c r="AC92" s="66" t="s">
        <v>149</v>
      </c>
    </row>
    <row r="93">
      <c r="A93" s="22" t="s">
        <v>114</v>
      </c>
      <c r="B93" s="57">
        <v>1218.75</v>
      </c>
      <c r="C93" s="57">
        <v>1205.0</v>
      </c>
      <c r="D93" s="57">
        <v>1213.150024</v>
      </c>
      <c r="E93" s="57">
        <v>1191.0</v>
      </c>
      <c r="F93" s="57">
        <v>1195.800049</v>
      </c>
      <c r="G93" s="58">
        <v>2085459.0</v>
      </c>
      <c r="H93" s="57">
        <v>1416.300049</v>
      </c>
      <c r="I93" s="57">
        <v>981.049988</v>
      </c>
      <c r="J93" s="59">
        <v>-22.949951</v>
      </c>
      <c r="K93" s="59">
        <v>-1.8830729025641</v>
      </c>
      <c r="L93" s="60" t="s">
        <v>146</v>
      </c>
      <c r="M93" s="60" t="s">
        <v>146</v>
      </c>
      <c r="N93" s="60" t="s">
        <v>147</v>
      </c>
      <c r="O93" s="60" t="s">
        <v>147</v>
      </c>
      <c r="P93" s="60" t="s">
        <v>147</v>
      </c>
      <c r="Q93" s="60" t="s">
        <v>148</v>
      </c>
      <c r="R93" s="61">
        <v>1235.0</v>
      </c>
      <c r="S93" s="61">
        <v>1240.65</v>
      </c>
      <c r="T93" s="61">
        <v>1211.0</v>
      </c>
      <c r="U93" s="62" t="s">
        <v>149</v>
      </c>
      <c r="V93" s="63" t="s">
        <v>149</v>
      </c>
      <c r="W93" s="63" t="s">
        <v>149</v>
      </c>
      <c r="X93" s="64" t="s">
        <v>149</v>
      </c>
      <c r="Y93" s="65" t="s">
        <v>457</v>
      </c>
      <c r="Z93" s="65" t="s">
        <v>458</v>
      </c>
      <c r="AA93" s="64" t="s">
        <v>459</v>
      </c>
      <c r="AB93" s="64" t="s">
        <v>224</v>
      </c>
      <c r="AC93" s="66" t="s">
        <v>225</v>
      </c>
    </row>
    <row r="94">
      <c r="A94" s="22" t="s">
        <v>115</v>
      </c>
      <c r="B94" s="57">
        <v>3600.600098</v>
      </c>
      <c r="C94" s="57">
        <v>3589.0</v>
      </c>
      <c r="D94" s="57">
        <v>3653.199951</v>
      </c>
      <c r="E94" s="57">
        <v>3583.0</v>
      </c>
      <c r="F94" s="57">
        <v>3645.899902</v>
      </c>
      <c r="G94" s="58">
        <v>1116890.0</v>
      </c>
      <c r="H94" s="57">
        <v>3886.949951</v>
      </c>
      <c r="I94" s="57">
        <v>2559.25</v>
      </c>
      <c r="J94" s="59">
        <v>45.2998040000002</v>
      </c>
      <c r="K94" s="59">
        <v>1.25811816827874</v>
      </c>
      <c r="L94" s="60" t="s">
        <v>147</v>
      </c>
      <c r="M94" s="60" t="s">
        <v>148</v>
      </c>
      <c r="N94" s="60" t="s">
        <v>147</v>
      </c>
      <c r="O94" s="60" t="s">
        <v>148</v>
      </c>
      <c r="P94" s="60" t="s">
        <v>148</v>
      </c>
      <c r="Q94" s="60" t="s">
        <v>148</v>
      </c>
      <c r="R94" s="61">
        <v>3607.0</v>
      </c>
      <c r="S94" s="61">
        <v>3639.2</v>
      </c>
      <c r="T94" s="61">
        <v>3590.0</v>
      </c>
      <c r="U94" s="62" t="s">
        <v>149</v>
      </c>
      <c r="V94" s="63" t="s">
        <v>149</v>
      </c>
      <c r="W94" s="63" t="s">
        <v>161</v>
      </c>
      <c r="X94" s="64" t="s">
        <v>149</v>
      </c>
      <c r="Y94" s="65" t="s">
        <v>460</v>
      </c>
      <c r="Z94" s="65" t="s">
        <v>265</v>
      </c>
      <c r="AA94" s="64" t="s">
        <v>461</v>
      </c>
      <c r="AB94" s="64" t="s">
        <v>461</v>
      </c>
      <c r="AC94" s="66" t="s">
        <v>149</v>
      </c>
    </row>
    <row r="95">
      <c r="A95" s="22" t="s">
        <v>116</v>
      </c>
      <c r="B95" s="57">
        <v>2519.850098</v>
      </c>
      <c r="C95" s="57">
        <v>2519.0</v>
      </c>
      <c r="D95" s="57">
        <v>2546.0</v>
      </c>
      <c r="E95" s="57">
        <v>2505.300049</v>
      </c>
      <c r="F95" s="57">
        <v>2537.600098</v>
      </c>
      <c r="G95" s="58">
        <v>119210.0</v>
      </c>
      <c r="H95" s="57">
        <v>2744.0</v>
      </c>
      <c r="I95" s="57">
        <v>1577.75</v>
      </c>
      <c r="J95" s="59">
        <v>17.75</v>
      </c>
      <c r="K95" s="59">
        <v>0.704406980958436</v>
      </c>
      <c r="L95" s="60" t="s">
        <v>147</v>
      </c>
      <c r="M95" s="60" t="s">
        <v>147</v>
      </c>
      <c r="N95" s="60" t="s">
        <v>147</v>
      </c>
      <c r="O95" s="60" t="s">
        <v>147</v>
      </c>
      <c r="P95" s="60" t="s">
        <v>148</v>
      </c>
      <c r="Q95" s="60" t="s">
        <v>148</v>
      </c>
      <c r="R95" s="61">
        <v>2530.5</v>
      </c>
      <c r="S95" s="61">
        <v>2574.85</v>
      </c>
      <c r="T95" s="61">
        <v>2514.0</v>
      </c>
      <c r="U95" s="62" t="s">
        <v>154</v>
      </c>
      <c r="V95" s="63" t="s">
        <v>149</v>
      </c>
      <c r="W95" s="63" t="s">
        <v>161</v>
      </c>
      <c r="X95" s="64" t="s">
        <v>149</v>
      </c>
      <c r="Y95" s="65" t="s">
        <v>462</v>
      </c>
      <c r="Z95" s="65" t="s">
        <v>463</v>
      </c>
      <c r="AA95" s="64" t="s">
        <v>464</v>
      </c>
      <c r="AB95" s="64" t="s">
        <v>465</v>
      </c>
      <c r="AC95" s="66" t="s">
        <v>149</v>
      </c>
    </row>
    <row r="96">
      <c r="A96" s="22" t="s">
        <v>117</v>
      </c>
      <c r="B96" s="57">
        <v>3969.199951</v>
      </c>
      <c r="C96" s="57">
        <v>3968.0</v>
      </c>
      <c r="D96" s="57">
        <v>4033.600098</v>
      </c>
      <c r="E96" s="57">
        <v>3912.399902</v>
      </c>
      <c r="F96" s="57">
        <v>3988.199951</v>
      </c>
      <c r="G96" s="58">
        <v>577349.0</v>
      </c>
      <c r="H96" s="57">
        <v>4243.950195</v>
      </c>
      <c r="I96" s="57">
        <v>1306.199951</v>
      </c>
      <c r="J96" s="59">
        <v>19.0</v>
      </c>
      <c r="K96" s="59">
        <v>0.478685887195305</v>
      </c>
      <c r="L96" s="60" t="s">
        <v>146</v>
      </c>
      <c r="M96" s="60" t="s">
        <v>147</v>
      </c>
      <c r="N96" s="60" t="s">
        <v>148</v>
      </c>
      <c r="O96" s="60" t="s">
        <v>148</v>
      </c>
      <c r="P96" s="60" t="s">
        <v>148</v>
      </c>
      <c r="Q96" s="60" t="s">
        <v>148</v>
      </c>
      <c r="R96" s="61">
        <v>3950.05</v>
      </c>
      <c r="S96" s="61">
        <v>4066.75</v>
      </c>
      <c r="T96" s="61">
        <v>3934.25</v>
      </c>
      <c r="U96" s="62" t="s">
        <v>154</v>
      </c>
      <c r="V96" s="63" t="s">
        <v>149</v>
      </c>
      <c r="W96" s="63" t="s">
        <v>168</v>
      </c>
      <c r="X96" s="64" t="s">
        <v>149</v>
      </c>
      <c r="Y96" s="65" t="s">
        <v>466</v>
      </c>
      <c r="Z96" s="65" t="s">
        <v>467</v>
      </c>
      <c r="AA96" s="64" t="s">
        <v>192</v>
      </c>
      <c r="AB96" s="64" t="s">
        <v>239</v>
      </c>
      <c r="AC96" s="66" t="s">
        <v>149</v>
      </c>
    </row>
    <row r="97">
      <c r="A97" s="22" t="s">
        <v>118</v>
      </c>
      <c r="B97" s="57">
        <v>9506.25</v>
      </c>
      <c r="C97" s="57">
        <v>9448.900391</v>
      </c>
      <c r="D97" s="57">
        <v>9494.950195</v>
      </c>
      <c r="E97" s="57">
        <v>9351.0</v>
      </c>
      <c r="F97" s="57">
        <v>9463.799805</v>
      </c>
      <c r="G97" s="58">
        <v>547648.0</v>
      </c>
      <c r="H97" s="57">
        <v>10526.0</v>
      </c>
      <c r="I97" s="57">
        <v>7300.0</v>
      </c>
      <c r="J97" s="59">
        <v>-42.4501949999994</v>
      </c>
      <c r="K97" s="59">
        <v>-0.446550374753445</v>
      </c>
      <c r="L97" s="60" t="s">
        <v>148</v>
      </c>
      <c r="M97" s="60" t="s">
        <v>146</v>
      </c>
      <c r="N97" s="60" t="s">
        <v>147</v>
      </c>
      <c r="O97" s="60" t="s">
        <v>147</v>
      </c>
      <c r="P97" s="60" t="s">
        <v>148</v>
      </c>
      <c r="Q97" s="60" t="s">
        <v>148</v>
      </c>
      <c r="R97" s="61">
        <v>9617.9</v>
      </c>
      <c r="S97" s="61">
        <v>9617.9</v>
      </c>
      <c r="T97" s="61">
        <v>9486.6</v>
      </c>
      <c r="U97" s="62" t="s">
        <v>149</v>
      </c>
      <c r="V97" s="63" t="s">
        <v>162</v>
      </c>
      <c r="W97" s="63" t="s">
        <v>149</v>
      </c>
      <c r="X97" s="64" t="s">
        <v>206</v>
      </c>
      <c r="Y97" s="65" t="s">
        <v>240</v>
      </c>
      <c r="Z97" s="65" t="s">
        <v>468</v>
      </c>
      <c r="AA97" s="64" t="s">
        <v>469</v>
      </c>
      <c r="AB97" s="64" t="s">
        <v>470</v>
      </c>
      <c r="AC97" s="66" t="s">
        <v>149</v>
      </c>
    </row>
    <row r="98">
      <c r="A98" s="22" t="s">
        <v>119</v>
      </c>
      <c r="B98" s="57">
        <v>1148.949951</v>
      </c>
      <c r="C98" s="57">
        <v>1148.949951</v>
      </c>
      <c r="D98" s="57">
        <v>1163.300049</v>
      </c>
      <c r="E98" s="57">
        <v>1138.800049</v>
      </c>
      <c r="F98" s="57">
        <v>1150.849976</v>
      </c>
      <c r="G98" s="58">
        <v>692591.0</v>
      </c>
      <c r="H98" s="57">
        <v>1207.0</v>
      </c>
      <c r="I98" s="57">
        <v>754.25</v>
      </c>
      <c r="J98" s="59">
        <v>1.90002499999991</v>
      </c>
      <c r="K98" s="59">
        <v>0.165370562777448</v>
      </c>
      <c r="L98" s="60" t="s">
        <v>146</v>
      </c>
      <c r="M98" s="60" t="s">
        <v>147</v>
      </c>
      <c r="N98" s="60" t="s">
        <v>148</v>
      </c>
      <c r="O98" s="60" t="s">
        <v>147</v>
      </c>
      <c r="P98" s="60" t="s">
        <v>148</v>
      </c>
      <c r="Q98" s="60" t="s">
        <v>148</v>
      </c>
      <c r="R98" s="61">
        <v>1170.1</v>
      </c>
      <c r="S98" s="61">
        <v>1174.95</v>
      </c>
      <c r="T98" s="61">
        <v>1145.6</v>
      </c>
      <c r="U98" s="62" t="s">
        <v>149</v>
      </c>
      <c r="V98" s="63" t="s">
        <v>161</v>
      </c>
      <c r="W98" s="63" t="s">
        <v>149</v>
      </c>
      <c r="X98" s="64" t="s">
        <v>149</v>
      </c>
      <c r="Y98" s="65" t="s">
        <v>471</v>
      </c>
      <c r="Z98" s="65" t="s">
        <v>472</v>
      </c>
      <c r="AA98" s="64" t="s">
        <v>192</v>
      </c>
      <c r="AB98" s="64" t="s">
        <v>192</v>
      </c>
      <c r="AC98" s="66" t="s">
        <v>149</v>
      </c>
    </row>
    <row r="99">
      <c r="A99" s="22" t="s">
        <v>120</v>
      </c>
      <c r="B99" s="57">
        <v>1381.099976</v>
      </c>
      <c r="C99" s="57">
        <v>1402.0</v>
      </c>
      <c r="D99" s="57">
        <v>1419.900024</v>
      </c>
      <c r="E99" s="57">
        <v>1375.599976</v>
      </c>
      <c r="F99" s="57">
        <v>1403.949951</v>
      </c>
      <c r="G99" s="58">
        <v>3873479.0</v>
      </c>
      <c r="H99" s="57">
        <v>1561.949951</v>
      </c>
      <c r="I99" s="57">
        <v>687.5</v>
      </c>
      <c r="J99" s="59">
        <v>22.849975</v>
      </c>
      <c r="K99" s="59">
        <v>1.65447653298634</v>
      </c>
      <c r="L99" s="60" t="s">
        <v>148</v>
      </c>
      <c r="M99" s="60" t="s">
        <v>148</v>
      </c>
      <c r="N99" s="60" t="s">
        <v>147</v>
      </c>
      <c r="O99" s="60" t="s">
        <v>147</v>
      </c>
      <c r="P99" s="60" t="s">
        <v>148</v>
      </c>
      <c r="Q99" s="60" t="s">
        <v>148</v>
      </c>
      <c r="R99" s="61">
        <v>1360.05</v>
      </c>
      <c r="S99" s="61">
        <v>1403.65</v>
      </c>
      <c r="T99" s="61">
        <v>1349.7</v>
      </c>
      <c r="U99" s="62" t="s">
        <v>149</v>
      </c>
      <c r="V99" s="63" t="s">
        <v>155</v>
      </c>
      <c r="W99" s="63" t="s">
        <v>149</v>
      </c>
      <c r="X99" s="64" t="s">
        <v>149</v>
      </c>
      <c r="Y99" s="65" t="s">
        <v>473</v>
      </c>
      <c r="Z99" s="65" t="s">
        <v>474</v>
      </c>
      <c r="AA99" s="64" t="s">
        <v>461</v>
      </c>
      <c r="AB99" s="64" t="s">
        <v>367</v>
      </c>
      <c r="AC99" s="66" t="s">
        <v>149</v>
      </c>
    </row>
    <row r="100">
      <c r="A100" s="22" t="s">
        <v>121</v>
      </c>
      <c r="B100" s="57">
        <v>370.549988</v>
      </c>
      <c r="C100" s="57">
        <v>370.100006</v>
      </c>
      <c r="D100" s="57">
        <v>381.5</v>
      </c>
      <c r="E100" s="57">
        <v>364.049988</v>
      </c>
      <c r="F100" s="57">
        <v>378.200012</v>
      </c>
      <c r="G100" s="58">
        <v>2.8859435E7</v>
      </c>
      <c r="H100" s="57">
        <v>383.950012</v>
      </c>
      <c r="I100" s="57">
        <v>208.0</v>
      </c>
      <c r="J100" s="59">
        <v>7.65002400000003</v>
      </c>
      <c r="K100" s="59">
        <v>2.06450526183798</v>
      </c>
      <c r="L100" s="60" t="s">
        <v>147</v>
      </c>
      <c r="M100" s="60" t="s">
        <v>148</v>
      </c>
      <c r="N100" s="60" t="s">
        <v>148</v>
      </c>
      <c r="O100" s="60" t="s">
        <v>148</v>
      </c>
      <c r="P100" s="60" t="s">
        <v>148</v>
      </c>
      <c r="Q100" s="60" t="s">
        <v>148</v>
      </c>
      <c r="R100" s="61">
        <v>374.0</v>
      </c>
      <c r="S100" s="61">
        <v>383.95</v>
      </c>
      <c r="T100" s="61">
        <v>360.25</v>
      </c>
      <c r="U100" s="62" t="s">
        <v>149</v>
      </c>
      <c r="V100" s="63" t="s">
        <v>149</v>
      </c>
      <c r="W100" s="63" t="s">
        <v>149</v>
      </c>
      <c r="X100" s="64" t="s">
        <v>149</v>
      </c>
      <c r="Y100" s="65" t="s">
        <v>475</v>
      </c>
      <c r="Z100" s="65" t="s">
        <v>476</v>
      </c>
      <c r="AA100" s="64" t="s">
        <v>477</v>
      </c>
      <c r="AB100" s="64" t="s">
        <v>478</v>
      </c>
      <c r="AC100" s="66" t="s">
        <v>149</v>
      </c>
    </row>
    <row r="101">
      <c r="A101" s="22" t="s">
        <v>122</v>
      </c>
      <c r="B101" s="57">
        <v>459.350006</v>
      </c>
      <c r="C101" s="57">
        <v>453.049988</v>
      </c>
      <c r="D101" s="57">
        <v>458.5</v>
      </c>
      <c r="E101" s="57">
        <v>444.799988</v>
      </c>
      <c r="F101" s="57">
        <v>448.350006</v>
      </c>
      <c r="G101" s="58">
        <v>1.0719712E7</v>
      </c>
      <c r="H101" s="57">
        <v>545.900024</v>
      </c>
      <c r="I101" s="57">
        <v>359.0</v>
      </c>
      <c r="J101" s="59">
        <v>-11.0</v>
      </c>
      <c r="K101" s="59">
        <v>-2.39468811501441</v>
      </c>
      <c r="L101" s="60" t="s">
        <v>148</v>
      </c>
      <c r="M101" s="60" t="s">
        <v>146</v>
      </c>
      <c r="N101" s="60" t="s">
        <v>147</v>
      </c>
      <c r="O101" s="60" t="s">
        <v>147</v>
      </c>
      <c r="P101" s="60" t="s">
        <v>148</v>
      </c>
      <c r="Q101" s="60" t="s">
        <v>148</v>
      </c>
      <c r="R101" s="61">
        <v>466.45</v>
      </c>
      <c r="S101" s="61">
        <v>468.35</v>
      </c>
      <c r="T101" s="61">
        <v>458.2</v>
      </c>
      <c r="U101" s="62" t="s">
        <v>149</v>
      </c>
      <c r="V101" s="63" t="s">
        <v>149</v>
      </c>
      <c r="W101" s="63" t="s">
        <v>149</v>
      </c>
      <c r="X101" s="64" t="s">
        <v>149</v>
      </c>
      <c r="Y101" s="65" t="s">
        <v>479</v>
      </c>
      <c r="Z101" s="65" t="s">
        <v>480</v>
      </c>
      <c r="AA101" s="64" t="s">
        <v>481</v>
      </c>
      <c r="AB101" s="64" t="s">
        <v>482</v>
      </c>
      <c r="AC101" s="66" t="s">
        <v>149</v>
      </c>
    </row>
    <row r="102">
      <c r="A102" s="22" t="s">
        <v>123</v>
      </c>
      <c r="B102" s="57">
        <v>188.300003</v>
      </c>
      <c r="C102" s="57">
        <v>187.0</v>
      </c>
      <c r="D102" s="57">
        <v>189.300003</v>
      </c>
      <c r="E102" s="57">
        <v>183.899994</v>
      </c>
      <c r="F102" s="57">
        <v>186.449997</v>
      </c>
      <c r="G102" s="58">
        <v>4.3273463E7</v>
      </c>
      <c r="H102" s="57">
        <v>199.699997</v>
      </c>
      <c r="I102" s="57">
        <v>53.049999</v>
      </c>
      <c r="J102" s="59">
        <v>-1.850006</v>
      </c>
      <c r="K102" s="59">
        <v>-0.982477945048151</v>
      </c>
      <c r="L102" s="60" t="s">
        <v>146</v>
      </c>
      <c r="M102" s="60" t="s">
        <v>146</v>
      </c>
      <c r="N102" s="60" t="s">
        <v>147</v>
      </c>
      <c r="O102" s="60" t="s">
        <v>148</v>
      </c>
      <c r="P102" s="60" t="s">
        <v>148</v>
      </c>
      <c r="Q102" s="60" t="s">
        <v>148</v>
      </c>
      <c r="R102" s="61">
        <v>188.0</v>
      </c>
      <c r="S102" s="61">
        <v>192.4</v>
      </c>
      <c r="T102" s="61">
        <v>184.5</v>
      </c>
      <c r="U102" s="62" t="s">
        <v>149</v>
      </c>
      <c r="V102" s="63" t="s">
        <v>155</v>
      </c>
      <c r="W102" s="63" t="s">
        <v>161</v>
      </c>
      <c r="X102" s="67" t="s">
        <v>149</v>
      </c>
      <c r="Y102" s="65" t="s">
        <v>483</v>
      </c>
      <c r="Z102" s="65" t="s">
        <v>484</v>
      </c>
      <c r="AA102" s="64" t="s">
        <v>485</v>
      </c>
      <c r="AB102" s="64" t="s">
        <v>486</v>
      </c>
      <c r="AC102" s="66" t="s">
        <v>149</v>
      </c>
    </row>
    <row r="103">
      <c r="A103" s="68" t="s">
        <v>124</v>
      </c>
      <c r="B103" s="69">
        <v>935.150024</v>
      </c>
      <c r="C103" s="69">
        <v>932.0</v>
      </c>
      <c r="D103" s="69">
        <v>971.5</v>
      </c>
      <c r="E103" s="69">
        <v>926.200012</v>
      </c>
      <c r="F103" s="69">
        <v>944.849976</v>
      </c>
      <c r="G103" s="70">
        <v>2235559.0</v>
      </c>
      <c r="H103" s="69">
        <v>1031.699951</v>
      </c>
      <c r="I103" s="69">
        <v>484.950012</v>
      </c>
      <c r="J103" s="71">
        <v>9.69995199999994</v>
      </c>
      <c r="K103" s="71">
        <v>1.03726158916293</v>
      </c>
      <c r="L103" s="72" t="s">
        <v>160</v>
      </c>
      <c r="M103" s="72" t="s">
        <v>147</v>
      </c>
      <c r="N103" s="72" t="s">
        <v>147</v>
      </c>
      <c r="O103" s="72" t="s">
        <v>148</v>
      </c>
      <c r="P103" s="72" t="s">
        <v>148</v>
      </c>
      <c r="Q103" s="72" t="s">
        <v>148</v>
      </c>
      <c r="R103" s="73">
        <v>950.0</v>
      </c>
      <c r="S103" s="73">
        <v>962.0</v>
      </c>
      <c r="T103" s="73">
        <v>933.5</v>
      </c>
      <c r="U103" s="74" t="s">
        <v>154</v>
      </c>
      <c r="V103" s="75" t="s">
        <v>149</v>
      </c>
      <c r="W103" s="75" t="s">
        <v>149</v>
      </c>
      <c r="X103" s="67" t="s">
        <v>149</v>
      </c>
      <c r="Y103" s="76" t="s">
        <v>487</v>
      </c>
      <c r="Z103" s="76" t="s">
        <v>488</v>
      </c>
      <c r="AA103" s="67" t="s">
        <v>489</v>
      </c>
      <c r="AB103" s="67" t="s">
        <v>490</v>
      </c>
      <c r="AC103" s="77" t="s">
        <v>149</v>
      </c>
    </row>
    <row r="104">
      <c r="A104" s="68"/>
      <c r="B104" s="69"/>
      <c r="C104" s="69"/>
      <c r="D104" s="69"/>
      <c r="E104" s="69"/>
      <c r="F104" s="69"/>
      <c r="G104" s="70"/>
      <c r="H104" s="69"/>
      <c r="I104" s="69"/>
      <c r="J104" s="71"/>
      <c r="K104" s="71"/>
      <c r="L104" s="72"/>
      <c r="M104" s="72"/>
      <c r="N104" s="72"/>
      <c r="O104" s="72"/>
      <c r="P104" s="72"/>
      <c r="Q104" s="72"/>
      <c r="R104" s="73"/>
      <c r="S104" s="73"/>
      <c r="T104" s="73"/>
      <c r="U104" s="74"/>
      <c r="V104" s="75"/>
      <c r="W104" s="75"/>
      <c r="X104" s="67"/>
      <c r="Y104" s="76"/>
      <c r="Z104" s="76"/>
      <c r="AA104" s="67"/>
      <c r="AB104" s="67"/>
      <c r="AC104" s="77"/>
    </row>
    <row r="105">
      <c r="A105" s="68"/>
      <c r="B105" s="69"/>
      <c r="C105" s="69"/>
      <c r="D105" s="69"/>
      <c r="E105" s="69"/>
      <c r="F105" s="69"/>
      <c r="G105" s="70"/>
      <c r="H105" s="69"/>
      <c r="I105" s="69"/>
      <c r="J105" s="71"/>
      <c r="K105" s="71"/>
      <c r="L105" s="72"/>
      <c r="M105" s="72"/>
      <c r="N105" s="72"/>
      <c r="O105" s="72"/>
      <c r="P105" s="72"/>
      <c r="Q105" s="72"/>
      <c r="R105" s="73"/>
      <c r="S105" s="73"/>
      <c r="T105" s="73"/>
      <c r="U105" s="74"/>
      <c r="V105" s="75"/>
      <c r="W105" s="75"/>
      <c r="X105" s="67"/>
      <c r="Y105" s="76"/>
      <c r="Z105" s="76"/>
      <c r="AA105" s="67"/>
      <c r="AB105" s="67"/>
      <c r="AC105" s="77"/>
    </row>
    <row r="106">
      <c r="A106" s="68"/>
      <c r="B106" s="69"/>
      <c r="C106" s="69"/>
      <c r="D106" s="69"/>
      <c r="E106" s="69"/>
      <c r="F106" s="69"/>
      <c r="G106" s="70"/>
      <c r="H106" s="69"/>
      <c r="I106" s="69"/>
      <c r="J106" s="71"/>
      <c r="K106" s="71"/>
      <c r="L106" s="72"/>
      <c r="M106" s="72"/>
      <c r="N106" s="72"/>
      <c r="O106" s="72"/>
      <c r="P106" s="72"/>
      <c r="Q106" s="72"/>
      <c r="R106" s="73"/>
      <c r="S106" s="73"/>
      <c r="T106" s="73"/>
      <c r="U106" s="74"/>
      <c r="V106" s="75"/>
      <c r="W106" s="75"/>
      <c r="X106" s="67"/>
      <c r="Y106" s="76"/>
      <c r="Z106" s="76"/>
      <c r="AA106" s="67"/>
      <c r="AB106" s="67"/>
      <c r="AC106" s="77"/>
    </row>
    <row r="107">
      <c r="A107" s="68"/>
      <c r="B107" s="69"/>
      <c r="C107" s="69"/>
      <c r="D107" s="69"/>
      <c r="E107" s="69"/>
      <c r="F107" s="69"/>
      <c r="G107" s="70"/>
      <c r="H107" s="69"/>
      <c r="I107" s="69"/>
      <c r="J107" s="71"/>
      <c r="K107" s="71"/>
      <c r="L107" s="72"/>
      <c r="M107" s="72"/>
      <c r="N107" s="72"/>
      <c r="O107" s="72"/>
      <c r="P107" s="72"/>
      <c r="Q107" s="72"/>
      <c r="R107" s="73"/>
      <c r="S107" s="73"/>
      <c r="T107" s="73"/>
      <c r="U107" s="74"/>
      <c r="V107" s="75"/>
      <c r="W107" s="75"/>
      <c r="X107" s="67"/>
      <c r="Y107" s="76"/>
      <c r="Z107" s="76"/>
      <c r="AA107" s="67"/>
      <c r="AB107" s="67"/>
      <c r="AC107" s="77"/>
    </row>
    <row r="108">
      <c r="A108" s="68"/>
      <c r="B108" s="69"/>
      <c r="C108" s="69"/>
      <c r="D108" s="69"/>
      <c r="E108" s="69"/>
      <c r="F108" s="69"/>
      <c r="G108" s="70"/>
      <c r="H108" s="69"/>
      <c r="I108" s="69"/>
      <c r="J108" s="71"/>
      <c r="K108" s="71"/>
      <c r="L108" s="72"/>
      <c r="M108" s="72"/>
      <c r="N108" s="72"/>
      <c r="O108" s="72"/>
      <c r="P108" s="72"/>
      <c r="Q108" s="72"/>
      <c r="R108" s="73"/>
      <c r="S108" s="73"/>
      <c r="T108" s="73"/>
      <c r="U108" s="74"/>
      <c r="V108" s="75"/>
      <c r="W108" s="75"/>
      <c r="X108" s="67"/>
      <c r="Y108" s="76"/>
      <c r="Z108" s="76"/>
      <c r="AA108" s="67"/>
      <c r="AB108" s="67"/>
      <c r="AC108" s="77"/>
    </row>
    <row r="109">
      <c r="A109" s="68"/>
      <c r="B109" s="69"/>
      <c r="C109" s="69"/>
      <c r="D109" s="69"/>
      <c r="E109" s="69"/>
      <c r="F109" s="69"/>
      <c r="G109" s="70"/>
      <c r="H109" s="69"/>
      <c r="I109" s="69"/>
      <c r="J109" s="71"/>
      <c r="K109" s="71"/>
      <c r="L109" s="72"/>
      <c r="M109" s="72"/>
      <c r="N109" s="72"/>
      <c r="O109" s="72"/>
      <c r="P109" s="72"/>
      <c r="Q109" s="72"/>
      <c r="R109" s="73"/>
      <c r="S109" s="73"/>
      <c r="T109" s="73"/>
      <c r="U109" s="74"/>
      <c r="V109" s="75"/>
      <c r="W109" s="75"/>
      <c r="X109" s="67"/>
      <c r="Y109" s="76"/>
      <c r="Z109" s="76"/>
      <c r="AA109" s="67"/>
      <c r="AB109" s="67"/>
      <c r="AC109" s="77"/>
    </row>
    <row r="110">
      <c r="A110" s="68"/>
      <c r="B110" s="69"/>
      <c r="C110" s="69"/>
      <c r="D110" s="69"/>
      <c r="E110" s="69"/>
      <c r="F110" s="69"/>
      <c r="G110" s="70"/>
      <c r="H110" s="69"/>
      <c r="I110" s="69"/>
      <c r="J110" s="71"/>
      <c r="K110" s="71"/>
      <c r="L110" s="72"/>
      <c r="M110" s="72"/>
      <c r="N110" s="72"/>
      <c r="O110" s="72"/>
      <c r="P110" s="72"/>
      <c r="Q110" s="72"/>
      <c r="R110" s="73"/>
      <c r="S110" s="73"/>
      <c r="T110" s="73"/>
      <c r="U110" s="74"/>
      <c r="V110" s="75"/>
      <c r="W110" s="75"/>
      <c r="X110" s="67"/>
      <c r="Y110" s="76"/>
      <c r="Z110" s="76"/>
      <c r="AA110" s="67"/>
      <c r="AB110" s="67"/>
      <c r="AC110" s="77"/>
    </row>
    <row r="111">
      <c r="A111" s="68"/>
      <c r="B111" s="69"/>
      <c r="C111" s="69"/>
      <c r="D111" s="69"/>
      <c r="E111" s="69"/>
      <c r="F111" s="69"/>
      <c r="G111" s="70"/>
      <c r="H111" s="69"/>
      <c r="I111" s="69"/>
      <c r="J111" s="71"/>
      <c r="K111" s="71"/>
      <c r="L111" s="72"/>
      <c r="M111" s="72"/>
      <c r="N111" s="72"/>
      <c r="O111" s="72"/>
      <c r="P111" s="72"/>
      <c r="Q111" s="72"/>
      <c r="R111" s="73"/>
      <c r="S111" s="73"/>
      <c r="T111" s="73"/>
      <c r="U111" s="74"/>
      <c r="V111" s="75"/>
      <c r="W111" s="75"/>
      <c r="X111" s="67"/>
      <c r="Y111" s="76"/>
      <c r="Z111" s="76"/>
      <c r="AA111" s="67"/>
      <c r="AB111" s="67"/>
      <c r="AC111" s="77"/>
    </row>
    <row r="112">
      <c r="A112" s="68"/>
      <c r="B112" s="69"/>
      <c r="C112" s="69"/>
      <c r="D112" s="69"/>
      <c r="E112" s="69"/>
      <c r="F112" s="69"/>
      <c r="G112" s="70"/>
      <c r="H112" s="69"/>
      <c r="I112" s="69"/>
      <c r="J112" s="71"/>
      <c r="K112" s="71"/>
      <c r="L112" s="72"/>
      <c r="M112" s="72"/>
      <c r="N112" s="72"/>
      <c r="O112" s="72"/>
      <c r="P112" s="72"/>
      <c r="Q112" s="72"/>
      <c r="R112" s="73"/>
      <c r="S112" s="73"/>
      <c r="T112" s="73"/>
      <c r="U112" s="74"/>
      <c r="V112" s="75"/>
      <c r="W112" s="75"/>
      <c r="X112" s="67"/>
      <c r="Y112" s="76"/>
      <c r="Z112" s="76"/>
      <c r="AA112" s="67"/>
      <c r="AB112" s="67"/>
      <c r="AC112" s="77"/>
    </row>
    <row r="113">
      <c r="A113" s="68"/>
      <c r="B113" s="69"/>
      <c r="C113" s="69"/>
      <c r="D113" s="69"/>
      <c r="E113" s="69"/>
      <c r="F113" s="69"/>
      <c r="G113" s="70"/>
      <c r="H113" s="69"/>
      <c r="I113" s="69"/>
      <c r="J113" s="71"/>
      <c r="K113" s="71"/>
      <c r="L113" s="72"/>
      <c r="M113" s="72"/>
      <c r="N113" s="72"/>
      <c r="O113" s="72"/>
      <c r="P113" s="72"/>
      <c r="Q113" s="72"/>
      <c r="R113" s="73"/>
      <c r="S113" s="73"/>
      <c r="T113" s="73"/>
      <c r="U113" s="74"/>
      <c r="V113" s="75"/>
      <c r="W113" s="75"/>
      <c r="X113" s="67"/>
      <c r="Y113" s="76"/>
      <c r="Z113" s="76"/>
      <c r="AA113" s="67"/>
      <c r="AB113" s="67"/>
      <c r="AC113" s="77"/>
    </row>
    <row r="114">
      <c r="A114" s="68"/>
      <c r="B114" s="69"/>
      <c r="C114" s="69"/>
      <c r="D114" s="69"/>
      <c r="E114" s="69"/>
      <c r="F114" s="69"/>
      <c r="G114" s="70"/>
      <c r="H114" s="69"/>
      <c r="I114" s="69"/>
      <c r="J114" s="71"/>
      <c r="K114" s="71"/>
      <c r="L114" s="72"/>
      <c r="M114" s="72"/>
      <c r="N114" s="72"/>
      <c r="O114" s="72"/>
      <c r="P114" s="72"/>
      <c r="Q114" s="72"/>
      <c r="R114" s="73"/>
      <c r="S114" s="73"/>
      <c r="T114" s="73"/>
      <c r="U114" s="74"/>
      <c r="V114" s="75"/>
      <c r="W114" s="75"/>
      <c r="X114" s="67"/>
      <c r="Y114" s="76"/>
      <c r="Z114" s="76"/>
      <c r="AA114" s="67"/>
      <c r="AB114" s="67"/>
      <c r="AC114" s="77"/>
    </row>
    <row r="115">
      <c r="A115" s="68"/>
      <c r="B115" s="69"/>
      <c r="C115" s="69"/>
      <c r="D115" s="69"/>
      <c r="E115" s="69"/>
      <c r="F115" s="69"/>
      <c r="G115" s="70"/>
      <c r="H115" s="69"/>
      <c r="I115" s="69"/>
      <c r="J115" s="71"/>
      <c r="K115" s="71"/>
      <c r="L115" s="72"/>
      <c r="M115" s="72"/>
      <c r="N115" s="72"/>
      <c r="O115" s="72"/>
      <c r="P115" s="72"/>
      <c r="Q115" s="72"/>
      <c r="R115" s="73"/>
      <c r="S115" s="73"/>
      <c r="T115" s="73"/>
      <c r="U115" s="74"/>
      <c r="V115" s="75"/>
      <c r="W115" s="75"/>
      <c r="X115" s="67"/>
      <c r="Y115" s="76"/>
      <c r="Z115" s="76"/>
      <c r="AA115" s="67"/>
      <c r="AB115" s="67"/>
      <c r="AC115" s="77"/>
    </row>
    <row r="116">
      <c r="A116" s="68"/>
      <c r="B116" s="69"/>
      <c r="C116" s="69"/>
      <c r="D116" s="69"/>
      <c r="E116" s="69"/>
      <c r="F116" s="69"/>
      <c r="G116" s="70"/>
      <c r="H116" s="69"/>
      <c r="I116" s="69"/>
      <c r="J116" s="71"/>
      <c r="K116" s="71"/>
      <c r="L116" s="72"/>
      <c r="M116" s="72"/>
      <c r="N116" s="72"/>
      <c r="O116" s="72"/>
      <c r="P116" s="72"/>
      <c r="Q116" s="72"/>
      <c r="R116" s="73"/>
      <c r="S116" s="73"/>
      <c r="T116" s="73"/>
      <c r="U116" s="74"/>
      <c r="V116" s="75"/>
      <c r="W116" s="75"/>
      <c r="X116" s="67"/>
      <c r="Y116" s="76"/>
      <c r="Z116" s="76"/>
      <c r="AA116" s="67"/>
      <c r="AB116" s="67"/>
      <c r="AC116" s="77"/>
    </row>
    <row r="117">
      <c r="A117" s="68"/>
      <c r="B117" s="69"/>
      <c r="C117" s="69"/>
      <c r="D117" s="69"/>
      <c r="E117" s="69"/>
      <c r="F117" s="69"/>
      <c r="G117" s="70"/>
      <c r="H117" s="69"/>
      <c r="I117" s="69"/>
      <c r="J117" s="71"/>
      <c r="K117" s="71"/>
      <c r="L117" s="72"/>
      <c r="M117" s="72"/>
      <c r="N117" s="72"/>
      <c r="O117" s="72"/>
      <c r="P117" s="72"/>
      <c r="Q117" s="72"/>
      <c r="R117" s="73"/>
      <c r="S117" s="73"/>
      <c r="T117" s="73"/>
      <c r="U117" s="74"/>
      <c r="V117" s="75"/>
      <c r="W117" s="75"/>
      <c r="X117" s="67"/>
      <c r="Y117" s="76"/>
      <c r="Z117" s="76"/>
      <c r="AA117" s="67"/>
      <c r="AB117" s="67"/>
      <c r="AC117" s="77"/>
    </row>
    <row r="118">
      <c r="A118" s="68"/>
      <c r="B118" s="69"/>
      <c r="C118" s="69"/>
      <c r="D118" s="69"/>
      <c r="E118" s="69"/>
      <c r="F118" s="69"/>
      <c r="G118" s="70"/>
      <c r="H118" s="69"/>
      <c r="I118" s="69"/>
      <c r="J118" s="71"/>
      <c r="K118" s="71"/>
      <c r="L118" s="72"/>
      <c r="M118" s="72"/>
      <c r="N118" s="72"/>
      <c r="O118" s="72"/>
      <c r="P118" s="72"/>
      <c r="Q118" s="72"/>
      <c r="R118" s="73"/>
      <c r="S118" s="73"/>
      <c r="T118" s="73"/>
      <c r="U118" s="74"/>
      <c r="V118" s="75"/>
      <c r="W118" s="75"/>
      <c r="X118" s="67"/>
      <c r="Y118" s="76"/>
      <c r="Z118" s="76"/>
      <c r="AA118" s="67"/>
      <c r="AB118" s="67"/>
      <c r="AC118" s="77"/>
    </row>
    <row r="119">
      <c r="A119" s="68"/>
      <c r="B119" s="69"/>
      <c r="C119" s="69"/>
      <c r="D119" s="69"/>
      <c r="E119" s="69"/>
      <c r="F119" s="69"/>
      <c r="G119" s="70"/>
      <c r="H119" s="69"/>
      <c r="I119" s="69"/>
      <c r="J119" s="71"/>
      <c r="K119" s="71"/>
      <c r="L119" s="72"/>
      <c r="M119" s="72"/>
      <c r="N119" s="72"/>
      <c r="O119" s="72"/>
      <c r="P119" s="72"/>
      <c r="Q119" s="72"/>
      <c r="R119" s="73"/>
      <c r="S119" s="73"/>
      <c r="T119" s="73"/>
      <c r="U119" s="74"/>
      <c r="V119" s="75"/>
      <c r="W119" s="75"/>
      <c r="X119" s="67"/>
      <c r="Y119" s="76"/>
      <c r="Z119" s="76"/>
      <c r="AA119" s="67"/>
      <c r="AB119" s="67"/>
      <c r="AC119" s="77"/>
    </row>
    <row r="120">
      <c r="A120" s="68"/>
      <c r="B120" s="69"/>
      <c r="C120" s="69"/>
      <c r="D120" s="69"/>
      <c r="E120" s="69"/>
      <c r="F120" s="69"/>
      <c r="G120" s="70"/>
      <c r="H120" s="69"/>
      <c r="I120" s="69"/>
      <c r="J120" s="71"/>
      <c r="K120" s="71"/>
      <c r="L120" s="72"/>
      <c r="M120" s="72"/>
      <c r="N120" s="72"/>
      <c r="O120" s="72"/>
      <c r="P120" s="72"/>
      <c r="Q120" s="72"/>
      <c r="R120" s="73"/>
      <c r="S120" s="73"/>
      <c r="T120" s="73"/>
      <c r="U120" s="74"/>
      <c r="V120" s="75"/>
      <c r="W120" s="75"/>
      <c r="X120" s="67"/>
      <c r="Y120" s="76"/>
      <c r="Z120" s="76"/>
      <c r="AA120" s="67"/>
      <c r="AB120" s="67"/>
      <c r="AC120" s="77"/>
    </row>
    <row r="121">
      <c r="A121" s="68"/>
      <c r="B121" s="69"/>
      <c r="C121" s="69"/>
      <c r="D121" s="69"/>
      <c r="E121" s="69"/>
      <c r="F121" s="69"/>
      <c r="G121" s="70"/>
      <c r="H121" s="69"/>
      <c r="I121" s="69"/>
      <c r="J121" s="71"/>
      <c r="K121" s="71"/>
      <c r="L121" s="72"/>
      <c r="M121" s="72"/>
      <c r="N121" s="72"/>
      <c r="O121" s="72"/>
      <c r="P121" s="72"/>
      <c r="Q121" s="72"/>
      <c r="R121" s="73"/>
      <c r="S121" s="73"/>
      <c r="T121" s="73"/>
      <c r="U121" s="74"/>
      <c r="V121" s="75"/>
      <c r="W121" s="75"/>
      <c r="X121" s="67"/>
      <c r="Y121" s="76"/>
      <c r="Z121" s="76"/>
      <c r="AA121" s="67"/>
      <c r="AB121" s="67"/>
      <c r="AC121" s="77"/>
    </row>
    <row r="122">
      <c r="A122" s="68"/>
      <c r="B122" s="69"/>
      <c r="C122" s="69"/>
      <c r="D122" s="69"/>
      <c r="E122" s="69"/>
      <c r="F122" s="69"/>
      <c r="G122" s="70"/>
      <c r="H122" s="69"/>
      <c r="I122" s="69"/>
      <c r="J122" s="71"/>
      <c r="K122" s="71"/>
      <c r="L122" s="72"/>
      <c r="M122" s="72"/>
      <c r="N122" s="72"/>
      <c r="O122" s="72"/>
      <c r="P122" s="72"/>
      <c r="Q122" s="72"/>
      <c r="R122" s="73"/>
      <c r="S122" s="73"/>
      <c r="T122" s="73"/>
      <c r="U122" s="74"/>
      <c r="V122" s="75"/>
      <c r="W122" s="75"/>
      <c r="X122" s="67"/>
      <c r="Y122" s="76"/>
      <c r="Z122" s="76"/>
      <c r="AA122" s="67"/>
      <c r="AB122" s="67"/>
      <c r="AC122" s="77"/>
    </row>
    <row r="123">
      <c r="A123" s="68"/>
      <c r="B123" s="69"/>
      <c r="C123" s="69"/>
      <c r="D123" s="69"/>
      <c r="E123" s="69"/>
      <c r="F123" s="69"/>
      <c r="G123" s="70"/>
      <c r="H123" s="69"/>
      <c r="I123" s="69"/>
      <c r="J123" s="71"/>
      <c r="K123" s="71"/>
      <c r="L123" s="72"/>
      <c r="M123" s="72"/>
      <c r="N123" s="72"/>
      <c r="O123" s="72"/>
      <c r="P123" s="72"/>
      <c r="Q123" s="72"/>
      <c r="R123" s="73"/>
      <c r="S123" s="73"/>
      <c r="T123" s="73"/>
      <c r="U123" s="74"/>
      <c r="V123" s="75"/>
      <c r="W123" s="75"/>
      <c r="X123" s="67"/>
      <c r="Y123" s="76"/>
      <c r="Z123" s="76"/>
      <c r="AA123" s="67"/>
      <c r="AB123" s="67"/>
      <c r="AC123" s="77"/>
    </row>
    <row r="124">
      <c r="A124" s="68"/>
      <c r="B124" s="69"/>
      <c r="C124" s="69"/>
      <c r="D124" s="69"/>
      <c r="E124" s="69"/>
      <c r="F124" s="69"/>
      <c r="G124" s="70"/>
      <c r="H124" s="69"/>
      <c r="I124" s="69"/>
      <c r="J124" s="71"/>
      <c r="K124" s="71"/>
      <c r="L124" s="72"/>
      <c r="M124" s="72"/>
      <c r="N124" s="72"/>
      <c r="O124" s="72"/>
      <c r="P124" s="72"/>
      <c r="Q124" s="72"/>
      <c r="R124" s="73"/>
      <c r="S124" s="73"/>
      <c r="T124" s="73"/>
      <c r="U124" s="74"/>
      <c r="V124" s="75"/>
      <c r="W124" s="75"/>
      <c r="X124" s="67"/>
      <c r="Y124" s="76"/>
      <c r="Z124" s="76"/>
      <c r="AA124" s="67"/>
      <c r="AB124" s="67"/>
      <c r="AC124" s="77"/>
    </row>
    <row r="125">
      <c r="A125" s="68"/>
      <c r="B125" s="69"/>
      <c r="C125" s="69"/>
      <c r="D125" s="69"/>
      <c r="E125" s="69"/>
      <c r="F125" s="69"/>
      <c r="G125" s="70"/>
      <c r="H125" s="69"/>
      <c r="I125" s="69"/>
      <c r="J125" s="71"/>
      <c r="K125" s="71"/>
      <c r="L125" s="72"/>
      <c r="M125" s="72"/>
      <c r="N125" s="72"/>
      <c r="O125" s="72"/>
      <c r="P125" s="72"/>
      <c r="Q125" s="72"/>
      <c r="R125" s="73"/>
      <c r="S125" s="73"/>
      <c r="T125" s="73"/>
      <c r="U125" s="74"/>
      <c r="V125" s="75"/>
      <c r="W125" s="75"/>
      <c r="X125" s="67"/>
      <c r="Y125" s="76"/>
      <c r="Z125" s="76"/>
      <c r="AA125" s="67"/>
      <c r="AB125" s="67"/>
      <c r="AC125" s="77"/>
    </row>
    <row r="126">
      <c r="A126" s="68"/>
      <c r="B126" s="69"/>
      <c r="C126" s="69"/>
      <c r="D126" s="69"/>
      <c r="E126" s="69"/>
      <c r="F126" s="69"/>
      <c r="G126" s="70"/>
      <c r="H126" s="69"/>
      <c r="I126" s="69"/>
      <c r="J126" s="71"/>
      <c r="K126" s="71"/>
      <c r="L126" s="72"/>
      <c r="M126" s="72"/>
      <c r="N126" s="72"/>
      <c r="O126" s="72"/>
      <c r="P126" s="72"/>
      <c r="Q126" s="72"/>
      <c r="R126" s="73"/>
      <c r="S126" s="73"/>
      <c r="T126" s="73"/>
      <c r="U126" s="74"/>
      <c r="V126" s="75"/>
      <c r="W126" s="75"/>
      <c r="X126" s="67"/>
      <c r="Y126" s="76"/>
      <c r="Z126" s="76"/>
      <c r="AA126" s="67"/>
      <c r="AB126" s="67"/>
      <c r="AC126" s="77"/>
    </row>
    <row r="127">
      <c r="A127" s="68"/>
      <c r="B127" s="69"/>
      <c r="C127" s="69"/>
      <c r="D127" s="69"/>
      <c r="E127" s="69"/>
      <c r="F127" s="69"/>
      <c r="G127" s="70"/>
      <c r="H127" s="69"/>
      <c r="I127" s="69"/>
      <c r="J127" s="71"/>
      <c r="K127" s="71"/>
      <c r="L127" s="72"/>
      <c r="M127" s="72"/>
      <c r="N127" s="72"/>
      <c r="O127" s="72"/>
      <c r="P127" s="72"/>
      <c r="Q127" s="72"/>
      <c r="R127" s="73"/>
      <c r="S127" s="73"/>
      <c r="T127" s="73"/>
      <c r="U127" s="74"/>
      <c r="V127" s="75"/>
      <c r="W127" s="75"/>
      <c r="X127" s="67"/>
      <c r="Y127" s="76"/>
      <c r="Z127" s="76"/>
      <c r="AA127" s="67"/>
      <c r="AB127" s="67"/>
      <c r="AC127" s="77"/>
    </row>
    <row r="128">
      <c r="A128" s="68"/>
      <c r="B128" s="69"/>
      <c r="C128" s="69"/>
      <c r="D128" s="69"/>
      <c r="E128" s="69"/>
      <c r="F128" s="69"/>
      <c r="G128" s="70"/>
      <c r="H128" s="69"/>
      <c r="I128" s="69"/>
      <c r="J128" s="71"/>
      <c r="K128" s="71"/>
      <c r="L128" s="72"/>
      <c r="M128" s="72"/>
      <c r="N128" s="72"/>
      <c r="O128" s="72"/>
      <c r="P128" s="72"/>
      <c r="Q128" s="72"/>
      <c r="R128" s="73"/>
      <c r="S128" s="73"/>
      <c r="T128" s="73"/>
      <c r="U128" s="74"/>
      <c r="V128" s="75"/>
      <c r="W128" s="75"/>
      <c r="X128" s="67"/>
      <c r="Y128" s="76"/>
      <c r="Z128" s="76"/>
      <c r="AA128" s="67"/>
      <c r="AB128" s="67"/>
      <c r="AC128" s="77"/>
    </row>
    <row r="129">
      <c r="A129" s="68"/>
      <c r="B129" s="69"/>
      <c r="C129" s="69"/>
      <c r="D129" s="69"/>
      <c r="E129" s="69"/>
      <c r="F129" s="69"/>
      <c r="G129" s="70"/>
      <c r="H129" s="69"/>
      <c r="I129" s="69"/>
      <c r="J129" s="71"/>
      <c r="K129" s="71"/>
      <c r="L129" s="72"/>
      <c r="M129" s="72"/>
      <c r="N129" s="72"/>
      <c r="O129" s="72"/>
      <c r="P129" s="72"/>
      <c r="Q129" s="72"/>
      <c r="R129" s="73"/>
      <c r="S129" s="73"/>
      <c r="T129" s="73"/>
      <c r="U129" s="74"/>
      <c r="V129" s="75"/>
      <c r="W129" s="75"/>
      <c r="X129" s="67"/>
      <c r="Y129" s="76"/>
      <c r="Z129" s="76"/>
      <c r="AA129" s="67"/>
      <c r="AB129" s="67"/>
      <c r="AC129" s="77"/>
    </row>
    <row r="130">
      <c r="A130" s="68"/>
      <c r="B130" s="69"/>
      <c r="C130" s="69"/>
      <c r="D130" s="69"/>
      <c r="E130" s="69"/>
      <c r="F130" s="69"/>
      <c r="G130" s="70"/>
      <c r="H130" s="69"/>
      <c r="I130" s="69"/>
      <c r="J130" s="71"/>
      <c r="K130" s="71"/>
      <c r="L130" s="72"/>
      <c r="M130" s="72"/>
      <c r="N130" s="72"/>
      <c r="O130" s="72"/>
      <c r="P130" s="72"/>
      <c r="Q130" s="72"/>
      <c r="R130" s="73"/>
      <c r="S130" s="73"/>
      <c r="T130" s="73"/>
      <c r="U130" s="74"/>
      <c r="V130" s="75"/>
      <c r="W130" s="75"/>
      <c r="X130" s="67"/>
      <c r="Y130" s="76"/>
      <c r="Z130" s="76"/>
      <c r="AA130" s="67"/>
      <c r="AB130" s="67"/>
      <c r="AC130" s="77"/>
    </row>
    <row r="131">
      <c r="A131" s="68"/>
      <c r="B131" s="69"/>
      <c r="C131" s="69"/>
      <c r="D131" s="69"/>
      <c r="E131" s="69"/>
      <c r="F131" s="69"/>
      <c r="G131" s="70"/>
      <c r="H131" s="69"/>
      <c r="I131" s="69"/>
      <c r="J131" s="71"/>
      <c r="K131" s="71"/>
      <c r="L131" s="72"/>
      <c r="M131" s="72"/>
      <c r="N131" s="72"/>
      <c r="O131" s="72"/>
      <c r="P131" s="72"/>
      <c r="Q131" s="72"/>
      <c r="R131" s="73"/>
      <c r="S131" s="73"/>
      <c r="T131" s="73"/>
      <c r="U131" s="74"/>
      <c r="V131" s="75"/>
      <c r="W131" s="75"/>
      <c r="X131" s="67"/>
      <c r="Y131" s="76"/>
      <c r="Z131" s="76"/>
      <c r="AA131" s="67"/>
      <c r="AB131" s="67"/>
      <c r="AC131" s="77"/>
    </row>
    <row r="132">
      <c r="A132" s="68"/>
      <c r="B132" s="69"/>
      <c r="C132" s="69"/>
      <c r="D132" s="69"/>
      <c r="E132" s="69"/>
      <c r="F132" s="69"/>
      <c r="G132" s="70"/>
      <c r="H132" s="69"/>
      <c r="I132" s="69"/>
      <c r="J132" s="71"/>
      <c r="K132" s="71"/>
      <c r="L132" s="72"/>
      <c r="M132" s="72"/>
      <c r="N132" s="72"/>
      <c r="O132" s="72"/>
      <c r="P132" s="72"/>
      <c r="Q132" s="72"/>
      <c r="R132" s="73"/>
      <c r="S132" s="73"/>
      <c r="T132" s="73"/>
      <c r="U132" s="74"/>
      <c r="V132" s="75"/>
      <c r="W132" s="75"/>
      <c r="X132" s="67"/>
      <c r="Y132" s="76"/>
      <c r="Z132" s="76"/>
      <c r="AA132" s="67"/>
      <c r="AB132" s="67"/>
      <c r="AC132" s="77"/>
    </row>
    <row r="133">
      <c r="A133" s="68"/>
      <c r="B133" s="69"/>
      <c r="C133" s="69"/>
      <c r="D133" s="69"/>
      <c r="E133" s="69"/>
      <c r="F133" s="69"/>
      <c r="G133" s="70"/>
      <c r="H133" s="69"/>
      <c r="I133" s="69"/>
      <c r="J133" s="71"/>
      <c r="K133" s="71"/>
      <c r="L133" s="72"/>
      <c r="M133" s="72"/>
      <c r="N133" s="72"/>
      <c r="O133" s="72"/>
      <c r="P133" s="72"/>
      <c r="Q133" s="72"/>
      <c r="R133" s="73"/>
      <c r="S133" s="73"/>
      <c r="T133" s="73"/>
      <c r="U133" s="74"/>
      <c r="V133" s="75"/>
      <c r="W133" s="75"/>
      <c r="X133" s="67"/>
      <c r="Y133" s="76"/>
      <c r="Z133" s="76"/>
      <c r="AA133" s="67"/>
      <c r="AB133" s="67"/>
      <c r="AC133" s="77"/>
    </row>
    <row r="134">
      <c r="A134" s="68"/>
      <c r="B134" s="69"/>
      <c r="C134" s="69"/>
      <c r="D134" s="69"/>
      <c r="E134" s="69"/>
      <c r="F134" s="69"/>
      <c r="G134" s="70"/>
      <c r="H134" s="69"/>
      <c r="I134" s="69"/>
      <c r="J134" s="71"/>
      <c r="K134" s="71"/>
      <c r="L134" s="72"/>
      <c r="M134" s="72"/>
      <c r="N134" s="72"/>
      <c r="O134" s="72"/>
      <c r="P134" s="72"/>
      <c r="Q134" s="72"/>
      <c r="R134" s="73"/>
      <c r="S134" s="73"/>
      <c r="T134" s="73"/>
      <c r="U134" s="74"/>
      <c r="V134" s="75"/>
      <c r="W134" s="75"/>
      <c r="X134" s="67"/>
      <c r="Y134" s="76"/>
      <c r="Z134" s="76"/>
      <c r="AA134" s="67"/>
      <c r="AB134" s="67"/>
      <c r="AC134" s="77"/>
    </row>
    <row r="135">
      <c r="A135" s="68"/>
      <c r="B135" s="69"/>
      <c r="C135" s="69"/>
      <c r="D135" s="69"/>
      <c r="E135" s="69"/>
      <c r="F135" s="69"/>
      <c r="G135" s="70"/>
      <c r="H135" s="69"/>
      <c r="I135" s="69"/>
      <c r="J135" s="71"/>
      <c r="K135" s="71"/>
      <c r="L135" s="72"/>
      <c r="M135" s="72"/>
      <c r="N135" s="72"/>
      <c r="O135" s="72"/>
      <c r="P135" s="72"/>
      <c r="Q135" s="72"/>
      <c r="R135" s="73"/>
      <c r="S135" s="73"/>
      <c r="T135" s="73"/>
      <c r="U135" s="74"/>
      <c r="V135" s="75"/>
      <c r="W135" s="75"/>
      <c r="X135" s="67"/>
      <c r="Y135" s="76"/>
      <c r="Z135" s="76"/>
      <c r="AA135" s="67"/>
      <c r="AB135" s="67"/>
      <c r="AC135" s="77"/>
    </row>
    <row r="136">
      <c r="A136" s="68"/>
      <c r="B136" s="69"/>
      <c r="C136" s="69"/>
      <c r="D136" s="69"/>
      <c r="E136" s="69"/>
      <c r="F136" s="69"/>
      <c r="G136" s="70"/>
      <c r="H136" s="69"/>
      <c r="I136" s="69"/>
      <c r="J136" s="71"/>
      <c r="K136" s="71"/>
      <c r="L136" s="72"/>
      <c r="M136" s="72"/>
      <c r="N136" s="72"/>
      <c r="O136" s="72"/>
      <c r="P136" s="72"/>
      <c r="Q136" s="72"/>
      <c r="R136" s="73"/>
      <c r="S136" s="73"/>
      <c r="T136" s="73"/>
      <c r="U136" s="74"/>
      <c r="V136" s="75"/>
      <c r="W136" s="75"/>
      <c r="X136" s="67"/>
      <c r="Y136" s="76"/>
      <c r="Z136" s="76"/>
      <c r="AA136" s="67"/>
      <c r="AB136" s="67"/>
      <c r="AC136" s="77"/>
    </row>
    <row r="137">
      <c r="A137" s="68"/>
      <c r="B137" s="69"/>
      <c r="C137" s="69"/>
      <c r="D137" s="69"/>
      <c r="E137" s="69"/>
      <c r="F137" s="69"/>
      <c r="G137" s="70"/>
      <c r="H137" s="69"/>
      <c r="I137" s="69"/>
      <c r="J137" s="71"/>
      <c r="K137" s="71"/>
      <c r="L137" s="72"/>
      <c r="M137" s="72"/>
      <c r="N137" s="72"/>
      <c r="O137" s="72"/>
      <c r="P137" s="72"/>
      <c r="Q137" s="72"/>
      <c r="R137" s="73"/>
      <c r="S137" s="73"/>
      <c r="T137" s="73"/>
      <c r="U137" s="74"/>
      <c r="V137" s="75"/>
      <c r="W137" s="75"/>
      <c r="X137" s="67"/>
      <c r="Y137" s="76"/>
      <c r="Z137" s="76"/>
      <c r="AA137" s="67"/>
      <c r="AB137" s="67"/>
      <c r="AC137" s="77"/>
    </row>
    <row r="138">
      <c r="A138" s="68"/>
      <c r="B138" s="69"/>
      <c r="C138" s="69"/>
      <c r="D138" s="69"/>
      <c r="E138" s="69"/>
      <c r="F138" s="69"/>
      <c r="G138" s="70"/>
      <c r="H138" s="69"/>
      <c r="I138" s="69"/>
      <c r="J138" s="71"/>
      <c r="K138" s="71"/>
      <c r="L138" s="72"/>
      <c r="M138" s="72"/>
      <c r="N138" s="72"/>
      <c r="O138" s="72"/>
      <c r="P138" s="72"/>
      <c r="Q138" s="72"/>
      <c r="R138" s="73"/>
      <c r="S138" s="73"/>
      <c r="T138" s="73"/>
      <c r="U138" s="74"/>
      <c r="V138" s="75"/>
      <c r="W138" s="75"/>
      <c r="X138" s="67"/>
      <c r="Y138" s="76"/>
      <c r="Z138" s="76"/>
      <c r="AA138" s="67"/>
      <c r="AB138" s="67"/>
      <c r="AC138" s="77"/>
    </row>
    <row r="139">
      <c r="A139" s="68"/>
      <c r="B139" s="69"/>
      <c r="C139" s="69"/>
      <c r="D139" s="69"/>
      <c r="E139" s="69"/>
      <c r="F139" s="69"/>
      <c r="G139" s="70"/>
      <c r="H139" s="69"/>
      <c r="I139" s="69"/>
      <c r="J139" s="71"/>
      <c r="K139" s="71"/>
      <c r="L139" s="72"/>
      <c r="M139" s="72"/>
      <c r="N139" s="72"/>
      <c r="O139" s="72"/>
      <c r="P139" s="72"/>
      <c r="Q139" s="72"/>
      <c r="R139" s="73"/>
      <c r="S139" s="73"/>
      <c r="T139" s="73"/>
      <c r="U139" s="74"/>
      <c r="V139" s="75"/>
      <c r="W139" s="75"/>
      <c r="X139" s="67"/>
      <c r="Y139" s="76"/>
      <c r="Z139" s="76"/>
      <c r="AA139" s="67"/>
      <c r="AB139" s="67"/>
      <c r="AC139" s="77"/>
    </row>
    <row r="140">
      <c r="A140" s="68"/>
      <c r="B140" s="69"/>
      <c r="C140" s="69"/>
      <c r="D140" s="69"/>
      <c r="E140" s="69"/>
      <c r="F140" s="69"/>
      <c r="G140" s="70"/>
      <c r="H140" s="69"/>
      <c r="I140" s="69"/>
      <c r="J140" s="71"/>
      <c r="K140" s="71"/>
      <c r="L140" s="72"/>
      <c r="M140" s="72"/>
      <c r="N140" s="72"/>
      <c r="O140" s="72"/>
      <c r="P140" s="72"/>
      <c r="Q140" s="72"/>
      <c r="R140" s="73"/>
      <c r="S140" s="73"/>
      <c r="T140" s="73"/>
      <c r="U140" s="74"/>
      <c r="V140" s="75"/>
      <c r="W140" s="75"/>
      <c r="X140" s="67"/>
      <c r="Y140" s="76"/>
      <c r="Z140" s="76"/>
      <c r="AA140" s="67"/>
      <c r="AB140" s="67"/>
      <c r="AC140" s="77"/>
    </row>
    <row r="141">
      <c r="A141" s="68"/>
      <c r="B141" s="69"/>
      <c r="C141" s="69"/>
      <c r="D141" s="69"/>
      <c r="E141" s="69"/>
      <c r="F141" s="69"/>
      <c r="G141" s="70"/>
      <c r="H141" s="69"/>
      <c r="I141" s="69"/>
      <c r="J141" s="71"/>
      <c r="K141" s="71"/>
      <c r="L141" s="72"/>
      <c r="M141" s="72"/>
      <c r="N141" s="72"/>
      <c r="O141" s="72"/>
      <c r="P141" s="72"/>
      <c r="Q141" s="72"/>
      <c r="R141" s="73"/>
      <c r="S141" s="73"/>
      <c r="T141" s="73"/>
      <c r="U141" s="74"/>
      <c r="V141" s="75"/>
      <c r="W141" s="75"/>
      <c r="X141" s="67"/>
      <c r="Y141" s="76"/>
      <c r="Z141" s="76"/>
      <c r="AA141" s="67"/>
      <c r="AB141" s="67"/>
      <c r="AC141" s="77"/>
    </row>
    <row r="142">
      <c r="A142" s="68"/>
      <c r="B142" s="69"/>
      <c r="C142" s="69"/>
      <c r="D142" s="69"/>
      <c r="E142" s="69"/>
      <c r="F142" s="69"/>
      <c r="G142" s="70"/>
      <c r="H142" s="69"/>
      <c r="I142" s="69"/>
      <c r="J142" s="71"/>
      <c r="K142" s="71"/>
      <c r="L142" s="72"/>
      <c r="M142" s="72"/>
      <c r="N142" s="72"/>
      <c r="O142" s="72"/>
      <c r="P142" s="72"/>
      <c r="Q142" s="72"/>
      <c r="R142" s="73"/>
      <c r="S142" s="73"/>
      <c r="T142" s="73"/>
      <c r="U142" s="74"/>
      <c r="V142" s="75"/>
      <c r="W142" s="75"/>
      <c r="X142" s="67"/>
      <c r="Y142" s="76"/>
      <c r="Z142" s="76"/>
      <c r="AA142" s="67"/>
      <c r="AB142" s="67"/>
      <c r="AC142" s="77"/>
    </row>
    <row r="143">
      <c r="A143" s="68"/>
      <c r="B143" s="69"/>
      <c r="C143" s="69"/>
      <c r="D143" s="69"/>
      <c r="E143" s="69"/>
      <c r="F143" s="69"/>
      <c r="G143" s="70"/>
      <c r="H143" s="69"/>
      <c r="I143" s="69"/>
      <c r="J143" s="71"/>
      <c r="K143" s="71"/>
      <c r="L143" s="72"/>
      <c r="M143" s="72"/>
      <c r="N143" s="72"/>
      <c r="O143" s="72"/>
      <c r="P143" s="72"/>
      <c r="Q143" s="72"/>
      <c r="R143" s="73"/>
      <c r="S143" s="73"/>
      <c r="T143" s="73"/>
      <c r="U143" s="74"/>
      <c r="V143" s="75"/>
      <c r="W143" s="75"/>
      <c r="X143" s="67"/>
      <c r="Y143" s="76"/>
      <c r="Z143" s="76"/>
      <c r="AA143" s="67"/>
      <c r="AB143" s="67"/>
      <c r="AC143" s="77"/>
    </row>
    <row r="144">
      <c r="A144" s="68"/>
      <c r="B144" s="69"/>
      <c r="C144" s="69"/>
      <c r="D144" s="69"/>
      <c r="E144" s="69"/>
      <c r="F144" s="69"/>
      <c r="G144" s="70"/>
      <c r="H144" s="69"/>
      <c r="I144" s="69"/>
      <c r="J144" s="71"/>
      <c r="K144" s="71"/>
      <c r="L144" s="72"/>
      <c r="M144" s="72"/>
      <c r="N144" s="72"/>
      <c r="O144" s="72"/>
      <c r="P144" s="72"/>
      <c r="Q144" s="72"/>
      <c r="R144" s="73"/>
      <c r="S144" s="73"/>
      <c r="T144" s="73"/>
      <c r="U144" s="74"/>
      <c r="V144" s="75"/>
      <c r="W144" s="75"/>
      <c r="X144" s="67"/>
      <c r="Y144" s="76"/>
      <c r="Z144" s="76"/>
      <c r="AA144" s="67"/>
      <c r="AB144" s="67"/>
      <c r="AC144" s="77"/>
    </row>
    <row r="145">
      <c r="A145" s="68"/>
      <c r="B145" s="69"/>
      <c r="C145" s="69"/>
      <c r="D145" s="69"/>
      <c r="E145" s="69"/>
      <c r="F145" s="69"/>
      <c r="G145" s="70"/>
      <c r="H145" s="69"/>
      <c r="I145" s="69"/>
      <c r="J145" s="71"/>
      <c r="K145" s="71"/>
      <c r="L145" s="72"/>
      <c r="M145" s="72"/>
      <c r="N145" s="72"/>
      <c r="O145" s="72"/>
      <c r="P145" s="72"/>
      <c r="Q145" s="72"/>
      <c r="R145" s="73"/>
      <c r="S145" s="73"/>
      <c r="T145" s="73"/>
      <c r="U145" s="74"/>
      <c r="V145" s="75"/>
      <c r="W145" s="75"/>
      <c r="X145" s="67"/>
      <c r="Y145" s="76"/>
      <c r="Z145" s="76"/>
      <c r="AA145" s="67"/>
      <c r="AB145" s="67"/>
      <c r="AC145" s="77"/>
    </row>
    <row r="146">
      <c r="A146" s="68"/>
      <c r="B146" s="69"/>
      <c r="C146" s="69"/>
      <c r="D146" s="69"/>
      <c r="E146" s="69"/>
      <c r="F146" s="69"/>
      <c r="G146" s="70"/>
      <c r="H146" s="69"/>
      <c r="I146" s="69"/>
      <c r="J146" s="71"/>
      <c r="K146" s="71"/>
      <c r="L146" s="72"/>
      <c r="M146" s="72"/>
      <c r="N146" s="72"/>
      <c r="O146" s="72"/>
      <c r="P146" s="72"/>
      <c r="Q146" s="72"/>
      <c r="R146" s="73"/>
      <c r="S146" s="73"/>
      <c r="T146" s="73"/>
      <c r="U146" s="74"/>
      <c r="V146" s="75"/>
      <c r="W146" s="75"/>
      <c r="X146" s="67"/>
      <c r="Y146" s="76"/>
      <c r="Z146" s="76"/>
      <c r="AA146" s="67"/>
      <c r="AB146" s="67"/>
      <c r="AC146" s="77"/>
    </row>
    <row r="147">
      <c r="A147" s="68"/>
      <c r="B147" s="69"/>
      <c r="C147" s="69"/>
      <c r="D147" s="69"/>
      <c r="E147" s="69"/>
      <c r="F147" s="69"/>
      <c r="G147" s="70"/>
      <c r="H147" s="69"/>
      <c r="I147" s="69"/>
      <c r="J147" s="71"/>
      <c r="K147" s="71"/>
      <c r="L147" s="72"/>
      <c r="M147" s="72"/>
      <c r="N147" s="72"/>
      <c r="O147" s="72"/>
      <c r="P147" s="72"/>
      <c r="Q147" s="72"/>
      <c r="R147" s="73"/>
      <c r="S147" s="73"/>
      <c r="T147" s="73"/>
      <c r="U147" s="74"/>
      <c r="V147" s="75"/>
      <c r="W147" s="75"/>
      <c r="X147" s="67"/>
      <c r="Y147" s="76"/>
      <c r="Z147" s="76"/>
      <c r="AA147" s="67"/>
      <c r="AB147" s="67"/>
      <c r="AC147" s="77"/>
    </row>
    <row r="148">
      <c r="A148" s="68"/>
      <c r="B148" s="69"/>
      <c r="C148" s="69"/>
      <c r="D148" s="69"/>
      <c r="E148" s="69"/>
      <c r="F148" s="69"/>
      <c r="G148" s="70"/>
      <c r="H148" s="69"/>
      <c r="I148" s="69"/>
      <c r="J148" s="71"/>
      <c r="K148" s="71"/>
      <c r="L148" s="72"/>
      <c r="M148" s="72"/>
      <c r="N148" s="72"/>
      <c r="O148" s="72"/>
      <c r="P148" s="72"/>
      <c r="Q148" s="72"/>
      <c r="R148" s="73"/>
      <c r="S148" s="73"/>
      <c r="T148" s="73"/>
      <c r="U148" s="74"/>
      <c r="V148" s="75"/>
      <c r="W148" s="75"/>
      <c r="X148" s="67"/>
      <c r="Y148" s="76"/>
      <c r="Z148" s="76"/>
      <c r="AA148" s="67"/>
      <c r="AB148" s="67"/>
      <c r="AC148" s="77"/>
    </row>
    <row r="149">
      <c r="A149" s="68"/>
      <c r="B149" s="69"/>
      <c r="C149" s="69"/>
      <c r="D149" s="69"/>
      <c r="E149" s="69"/>
      <c r="F149" s="69"/>
      <c r="G149" s="70"/>
      <c r="H149" s="69"/>
      <c r="I149" s="69"/>
      <c r="J149" s="71"/>
      <c r="K149" s="71"/>
      <c r="L149" s="72"/>
      <c r="M149" s="72"/>
      <c r="N149" s="72"/>
      <c r="O149" s="72"/>
      <c r="P149" s="72"/>
      <c r="Q149" s="72"/>
      <c r="R149" s="73"/>
      <c r="S149" s="73"/>
      <c r="T149" s="73"/>
      <c r="U149" s="74"/>
      <c r="V149" s="75"/>
      <c r="W149" s="75"/>
      <c r="X149" s="67"/>
      <c r="Y149" s="76"/>
      <c r="Z149" s="76"/>
      <c r="AA149" s="67"/>
      <c r="AB149" s="67"/>
      <c r="AC149" s="77"/>
    </row>
    <row r="150">
      <c r="A150" s="68"/>
      <c r="B150" s="69"/>
      <c r="C150" s="69"/>
      <c r="D150" s="69"/>
      <c r="E150" s="69"/>
      <c r="F150" s="69"/>
      <c r="G150" s="70"/>
      <c r="H150" s="69"/>
      <c r="I150" s="69"/>
      <c r="J150" s="71"/>
      <c r="K150" s="71"/>
      <c r="L150" s="72"/>
      <c r="M150" s="72"/>
      <c r="N150" s="72"/>
      <c r="O150" s="72"/>
      <c r="P150" s="72"/>
      <c r="Q150" s="72"/>
      <c r="R150" s="73"/>
      <c r="S150" s="73"/>
      <c r="T150" s="73"/>
      <c r="U150" s="74"/>
      <c r="V150" s="75"/>
      <c r="W150" s="75"/>
      <c r="X150" s="67"/>
      <c r="Y150" s="76"/>
      <c r="Z150" s="76"/>
      <c r="AA150" s="67"/>
      <c r="AB150" s="67"/>
      <c r="AC150" s="77"/>
    </row>
    <row r="151">
      <c r="A151" s="68"/>
      <c r="B151" s="69"/>
      <c r="C151" s="69"/>
      <c r="D151" s="69"/>
      <c r="E151" s="69"/>
      <c r="F151" s="69"/>
      <c r="G151" s="70"/>
      <c r="H151" s="69"/>
      <c r="I151" s="69"/>
      <c r="J151" s="71"/>
      <c r="K151" s="71"/>
      <c r="L151" s="72"/>
      <c r="M151" s="72"/>
      <c r="N151" s="72"/>
      <c r="O151" s="72"/>
      <c r="P151" s="72"/>
      <c r="Q151" s="72"/>
      <c r="R151" s="73"/>
      <c r="S151" s="73"/>
      <c r="T151" s="73"/>
      <c r="U151" s="74"/>
      <c r="V151" s="75"/>
      <c r="W151" s="75"/>
      <c r="X151" s="67"/>
      <c r="Y151" s="76"/>
      <c r="Z151" s="76"/>
      <c r="AA151" s="67"/>
      <c r="AB151" s="67"/>
      <c r="AC151" s="77"/>
    </row>
    <row r="152">
      <c r="A152" s="68"/>
      <c r="B152" s="69"/>
      <c r="C152" s="69"/>
      <c r="D152" s="69"/>
      <c r="E152" s="69"/>
      <c r="F152" s="69"/>
      <c r="G152" s="70"/>
      <c r="H152" s="69"/>
      <c r="I152" s="69"/>
      <c r="J152" s="71"/>
      <c r="K152" s="71"/>
      <c r="L152" s="72"/>
      <c r="M152" s="72"/>
      <c r="N152" s="72"/>
      <c r="O152" s="72"/>
      <c r="P152" s="72"/>
      <c r="Q152" s="72"/>
      <c r="R152" s="73"/>
      <c r="S152" s="73"/>
      <c r="T152" s="73"/>
      <c r="U152" s="74"/>
      <c r="V152" s="75"/>
      <c r="W152" s="75"/>
      <c r="X152" s="67"/>
      <c r="Y152" s="76"/>
      <c r="Z152" s="76"/>
      <c r="AA152" s="67"/>
      <c r="AB152" s="67"/>
      <c r="AC152" s="77"/>
    </row>
    <row r="153">
      <c r="A153" s="68"/>
      <c r="B153" s="69"/>
      <c r="C153" s="69"/>
      <c r="D153" s="69"/>
      <c r="E153" s="69"/>
      <c r="F153" s="69"/>
      <c r="G153" s="70"/>
      <c r="H153" s="69"/>
      <c r="I153" s="69"/>
      <c r="J153" s="71"/>
      <c r="K153" s="71"/>
      <c r="L153" s="72"/>
      <c r="M153" s="72"/>
      <c r="N153" s="72"/>
      <c r="O153" s="72"/>
      <c r="P153" s="72"/>
      <c r="Q153" s="72"/>
      <c r="R153" s="73"/>
      <c r="S153" s="73"/>
      <c r="T153" s="73"/>
      <c r="U153" s="74"/>
      <c r="V153" s="75"/>
      <c r="W153" s="75"/>
      <c r="X153" s="67"/>
      <c r="Y153" s="76"/>
      <c r="Z153" s="76"/>
      <c r="AA153" s="67"/>
      <c r="AB153" s="67"/>
      <c r="AC153" s="77"/>
    </row>
    <row r="154">
      <c r="A154" s="68"/>
      <c r="B154" s="69"/>
      <c r="C154" s="69"/>
      <c r="D154" s="69"/>
      <c r="E154" s="69"/>
      <c r="F154" s="69"/>
      <c r="G154" s="70"/>
      <c r="H154" s="69"/>
      <c r="I154" s="69"/>
      <c r="J154" s="71"/>
      <c r="K154" s="71"/>
      <c r="L154" s="72"/>
      <c r="M154" s="72"/>
      <c r="N154" s="72"/>
      <c r="O154" s="72"/>
      <c r="P154" s="72"/>
      <c r="Q154" s="72"/>
      <c r="R154" s="73"/>
      <c r="S154" s="73"/>
      <c r="T154" s="73"/>
      <c r="U154" s="74"/>
      <c r="V154" s="75"/>
      <c r="W154" s="75"/>
      <c r="X154" s="67"/>
      <c r="Y154" s="76"/>
      <c r="Z154" s="76"/>
      <c r="AA154" s="67"/>
      <c r="AB154" s="67"/>
      <c r="AC154" s="77"/>
    </row>
    <row r="155">
      <c r="A155" s="68"/>
      <c r="B155" s="69"/>
      <c r="C155" s="69"/>
      <c r="D155" s="69"/>
      <c r="E155" s="69"/>
      <c r="F155" s="69"/>
      <c r="G155" s="70"/>
      <c r="H155" s="69"/>
      <c r="I155" s="69"/>
      <c r="J155" s="71"/>
      <c r="K155" s="71"/>
      <c r="L155" s="72"/>
      <c r="M155" s="72"/>
      <c r="N155" s="72"/>
      <c r="O155" s="72"/>
      <c r="P155" s="72"/>
      <c r="Q155" s="72"/>
      <c r="R155" s="73"/>
      <c r="S155" s="73"/>
      <c r="T155" s="73"/>
      <c r="U155" s="74"/>
      <c r="V155" s="75"/>
      <c r="W155" s="75"/>
      <c r="X155" s="67"/>
      <c r="Y155" s="76"/>
      <c r="Z155" s="76"/>
      <c r="AA155" s="67"/>
      <c r="AB155" s="67"/>
      <c r="AC155" s="77"/>
    </row>
    <row r="156">
      <c r="A156" s="68"/>
      <c r="B156" s="69"/>
      <c r="C156" s="69"/>
      <c r="D156" s="69"/>
      <c r="E156" s="69"/>
      <c r="F156" s="69"/>
      <c r="G156" s="70"/>
      <c r="H156" s="69"/>
      <c r="I156" s="69"/>
      <c r="J156" s="71"/>
      <c r="K156" s="71"/>
      <c r="L156" s="72"/>
      <c r="M156" s="72"/>
      <c r="N156" s="72"/>
      <c r="O156" s="72"/>
      <c r="P156" s="72"/>
      <c r="Q156" s="72"/>
      <c r="R156" s="73"/>
      <c r="S156" s="73"/>
      <c r="T156" s="73"/>
      <c r="U156" s="74"/>
      <c r="V156" s="75"/>
      <c r="W156" s="75"/>
      <c r="X156" s="67"/>
      <c r="Y156" s="76"/>
      <c r="Z156" s="76"/>
      <c r="AA156" s="67"/>
      <c r="AB156" s="67"/>
      <c r="AC156" s="77"/>
    </row>
    <row r="157">
      <c r="A157" s="68"/>
      <c r="B157" s="69"/>
      <c r="C157" s="69"/>
      <c r="D157" s="69"/>
      <c r="E157" s="69"/>
      <c r="F157" s="69"/>
      <c r="G157" s="70"/>
      <c r="H157" s="69"/>
      <c r="I157" s="69"/>
      <c r="J157" s="71"/>
      <c r="K157" s="71"/>
      <c r="L157" s="72"/>
      <c r="M157" s="72"/>
      <c r="N157" s="72"/>
      <c r="O157" s="72"/>
      <c r="P157" s="72"/>
      <c r="Q157" s="72"/>
      <c r="R157" s="73"/>
      <c r="S157" s="73"/>
      <c r="T157" s="73"/>
      <c r="U157" s="74"/>
      <c r="V157" s="75"/>
      <c r="W157" s="75"/>
      <c r="X157" s="67"/>
      <c r="Y157" s="76"/>
      <c r="Z157" s="76"/>
      <c r="AA157" s="67"/>
      <c r="AB157" s="67"/>
      <c r="AC157" s="77"/>
    </row>
    <row r="158">
      <c r="A158" s="68"/>
      <c r="B158" s="69"/>
      <c r="C158" s="69"/>
      <c r="D158" s="69"/>
      <c r="E158" s="69"/>
      <c r="F158" s="69"/>
      <c r="G158" s="70"/>
      <c r="H158" s="69"/>
      <c r="I158" s="69"/>
      <c r="J158" s="71"/>
      <c r="K158" s="71"/>
      <c r="L158" s="72"/>
      <c r="M158" s="72"/>
      <c r="N158" s="72"/>
      <c r="O158" s="72"/>
      <c r="P158" s="72"/>
      <c r="Q158" s="72"/>
      <c r="R158" s="73"/>
      <c r="S158" s="73"/>
      <c r="T158" s="73"/>
      <c r="U158" s="74"/>
      <c r="V158" s="75"/>
      <c r="W158" s="75"/>
      <c r="X158" s="67"/>
      <c r="Y158" s="76"/>
      <c r="Z158" s="76"/>
      <c r="AA158" s="67"/>
      <c r="AB158" s="67"/>
      <c r="AC158" s="77"/>
    </row>
    <row r="159">
      <c r="A159" s="68"/>
      <c r="B159" s="69"/>
      <c r="C159" s="69"/>
      <c r="D159" s="69"/>
      <c r="E159" s="69"/>
      <c r="F159" s="69"/>
      <c r="G159" s="70"/>
      <c r="H159" s="69"/>
      <c r="I159" s="69"/>
      <c r="J159" s="71"/>
      <c r="K159" s="71"/>
      <c r="L159" s="72"/>
      <c r="M159" s="72"/>
      <c r="N159" s="72"/>
      <c r="O159" s="72"/>
      <c r="P159" s="72"/>
      <c r="Q159" s="72"/>
      <c r="R159" s="73"/>
      <c r="S159" s="73"/>
      <c r="T159" s="73"/>
      <c r="U159" s="74"/>
      <c r="V159" s="75"/>
      <c r="W159" s="75"/>
      <c r="X159" s="67"/>
      <c r="Y159" s="76"/>
      <c r="Z159" s="76"/>
      <c r="AA159" s="67"/>
      <c r="AB159" s="67"/>
      <c r="AC159" s="77"/>
    </row>
    <row r="160">
      <c r="A160" s="68"/>
      <c r="B160" s="69"/>
      <c r="C160" s="69"/>
      <c r="D160" s="69"/>
      <c r="E160" s="69"/>
      <c r="F160" s="69"/>
      <c r="G160" s="70"/>
      <c r="H160" s="69"/>
      <c r="I160" s="69"/>
      <c r="J160" s="71"/>
      <c r="K160" s="71"/>
      <c r="L160" s="72"/>
      <c r="M160" s="72"/>
      <c r="N160" s="72"/>
      <c r="O160" s="72"/>
      <c r="P160" s="72"/>
      <c r="Q160" s="72"/>
      <c r="R160" s="73"/>
      <c r="S160" s="73"/>
      <c r="T160" s="73"/>
      <c r="U160" s="74"/>
      <c r="V160" s="75"/>
      <c r="W160" s="75"/>
      <c r="X160" s="67"/>
      <c r="Y160" s="76"/>
      <c r="Z160" s="76"/>
      <c r="AA160" s="67"/>
      <c r="AB160" s="67"/>
      <c r="AC160" s="77"/>
    </row>
    <row r="161">
      <c r="A161" s="68"/>
      <c r="B161" s="69"/>
      <c r="C161" s="69"/>
      <c r="D161" s="69"/>
      <c r="E161" s="69"/>
      <c r="F161" s="69"/>
      <c r="G161" s="70"/>
      <c r="H161" s="69"/>
      <c r="I161" s="69"/>
      <c r="J161" s="71"/>
      <c r="K161" s="71"/>
      <c r="L161" s="72"/>
      <c r="M161" s="72"/>
      <c r="N161" s="72"/>
      <c r="O161" s="72"/>
      <c r="P161" s="72"/>
      <c r="Q161" s="72"/>
      <c r="R161" s="73"/>
      <c r="S161" s="73"/>
      <c r="T161" s="73"/>
      <c r="U161" s="74"/>
      <c r="V161" s="75"/>
      <c r="W161" s="75"/>
      <c r="X161" s="67"/>
      <c r="Y161" s="76"/>
      <c r="Z161" s="76"/>
      <c r="AA161" s="67"/>
      <c r="AB161" s="67"/>
      <c r="AC161" s="77"/>
    </row>
    <row r="162">
      <c r="A162" s="68"/>
      <c r="B162" s="69"/>
      <c r="C162" s="69"/>
      <c r="D162" s="69"/>
      <c r="E162" s="69"/>
      <c r="F162" s="69"/>
      <c r="G162" s="70"/>
      <c r="H162" s="69"/>
      <c r="I162" s="69"/>
      <c r="J162" s="71"/>
      <c r="K162" s="71"/>
      <c r="L162" s="72"/>
      <c r="M162" s="72"/>
      <c r="N162" s="72"/>
      <c r="O162" s="72"/>
      <c r="P162" s="72"/>
      <c r="Q162" s="72"/>
      <c r="R162" s="73"/>
      <c r="S162" s="73"/>
      <c r="T162" s="73"/>
      <c r="U162" s="74"/>
      <c r="V162" s="75"/>
      <c r="W162" s="75"/>
      <c r="X162" s="67"/>
      <c r="Y162" s="76"/>
      <c r="Z162" s="76"/>
      <c r="AA162" s="67"/>
      <c r="AB162" s="67"/>
      <c r="AC162" s="77"/>
    </row>
    <row r="163">
      <c r="A163" s="68"/>
      <c r="B163" s="69"/>
      <c r="C163" s="69"/>
      <c r="D163" s="69"/>
      <c r="E163" s="69"/>
      <c r="F163" s="69"/>
      <c r="G163" s="70"/>
      <c r="H163" s="69"/>
      <c r="I163" s="69"/>
      <c r="J163" s="71"/>
      <c r="K163" s="71"/>
      <c r="L163" s="72"/>
      <c r="M163" s="72"/>
      <c r="N163" s="72"/>
      <c r="O163" s="72"/>
      <c r="P163" s="72"/>
      <c r="Q163" s="72"/>
      <c r="R163" s="73"/>
      <c r="S163" s="73"/>
      <c r="T163" s="73"/>
      <c r="U163" s="74"/>
      <c r="V163" s="75"/>
      <c r="W163" s="75"/>
      <c r="X163" s="67"/>
      <c r="Y163" s="76"/>
      <c r="Z163" s="76"/>
      <c r="AA163" s="67"/>
      <c r="AB163" s="67"/>
      <c r="AC163" s="77"/>
    </row>
    <row r="164">
      <c r="A164" s="68"/>
      <c r="B164" s="69"/>
      <c r="C164" s="69"/>
      <c r="D164" s="69"/>
      <c r="E164" s="69"/>
      <c r="F164" s="69"/>
      <c r="G164" s="70"/>
      <c r="H164" s="69"/>
      <c r="I164" s="69"/>
      <c r="J164" s="71"/>
      <c r="K164" s="71"/>
      <c r="L164" s="72"/>
      <c r="M164" s="72"/>
      <c r="N164" s="72"/>
      <c r="O164" s="72"/>
      <c r="P164" s="72"/>
      <c r="Q164" s="72"/>
      <c r="R164" s="73"/>
      <c r="S164" s="73"/>
      <c r="T164" s="73"/>
      <c r="U164" s="74"/>
      <c r="V164" s="75"/>
      <c r="W164" s="75"/>
      <c r="X164" s="67"/>
      <c r="Y164" s="76"/>
      <c r="Z164" s="76"/>
      <c r="AA164" s="67"/>
      <c r="AB164" s="67"/>
      <c r="AC164" s="77"/>
    </row>
    <row r="165">
      <c r="A165" s="68"/>
      <c r="B165" s="69"/>
      <c r="C165" s="69"/>
      <c r="D165" s="69"/>
      <c r="E165" s="69"/>
      <c r="F165" s="69"/>
      <c r="G165" s="70"/>
      <c r="H165" s="69"/>
      <c r="I165" s="69"/>
      <c r="J165" s="71"/>
      <c r="K165" s="71"/>
      <c r="L165" s="72"/>
      <c r="M165" s="72"/>
      <c r="N165" s="72"/>
      <c r="O165" s="72"/>
      <c r="P165" s="72"/>
      <c r="Q165" s="72"/>
      <c r="R165" s="73"/>
      <c r="S165" s="73"/>
      <c r="T165" s="73"/>
      <c r="U165" s="74"/>
      <c r="V165" s="75"/>
      <c r="W165" s="75"/>
      <c r="X165" s="67"/>
      <c r="Y165" s="76"/>
      <c r="Z165" s="76"/>
      <c r="AA165" s="67"/>
      <c r="AB165" s="67"/>
      <c r="AC165" s="77"/>
    </row>
    <row r="166">
      <c r="A166" s="68"/>
      <c r="B166" s="69"/>
      <c r="C166" s="69"/>
      <c r="D166" s="69"/>
      <c r="E166" s="69"/>
      <c r="F166" s="69"/>
      <c r="G166" s="70"/>
      <c r="H166" s="69"/>
      <c r="I166" s="69"/>
      <c r="J166" s="71"/>
      <c r="K166" s="71"/>
      <c r="L166" s="72"/>
      <c r="M166" s="72"/>
      <c r="N166" s="72"/>
      <c r="O166" s="72"/>
      <c r="P166" s="72"/>
      <c r="Q166" s="72"/>
      <c r="R166" s="73"/>
      <c r="S166" s="73"/>
      <c r="T166" s="73"/>
      <c r="U166" s="74"/>
      <c r="V166" s="75"/>
      <c r="W166" s="75"/>
      <c r="X166" s="67"/>
      <c r="Y166" s="76"/>
      <c r="Z166" s="76"/>
      <c r="AA166" s="67"/>
      <c r="AB166" s="67"/>
      <c r="AC166" s="77"/>
    </row>
    <row r="167">
      <c r="A167" s="68"/>
      <c r="B167" s="69"/>
      <c r="C167" s="69"/>
      <c r="D167" s="69"/>
      <c r="E167" s="69"/>
      <c r="F167" s="69"/>
      <c r="G167" s="70"/>
      <c r="H167" s="69"/>
      <c r="I167" s="69"/>
      <c r="J167" s="71"/>
      <c r="K167" s="71"/>
      <c r="L167" s="72"/>
      <c r="M167" s="72"/>
      <c r="N167" s="72"/>
      <c r="O167" s="72"/>
      <c r="P167" s="72"/>
      <c r="Q167" s="72"/>
      <c r="R167" s="73"/>
      <c r="S167" s="73"/>
      <c r="T167" s="73"/>
      <c r="U167" s="74"/>
      <c r="V167" s="75"/>
      <c r="W167" s="75"/>
      <c r="X167" s="67"/>
      <c r="Y167" s="76"/>
      <c r="Z167" s="76"/>
      <c r="AA167" s="67"/>
      <c r="AB167" s="67"/>
      <c r="AC167" s="77"/>
    </row>
    <row r="168">
      <c r="A168" s="68"/>
      <c r="B168" s="69"/>
      <c r="C168" s="69"/>
      <c r="D168" s="69"/>
      <c r="E168" s="69"/>
      <c r="F168" s="69"/>
      <c r="G168" s="70"/>
      <c r="H168" s="69"/>
      <c r="I168" s="69"/>
      <c r="J168" s="71"/>
      <c r="K168" s="71"/>
      <c r="L168" s="72"/>
      <c r="M168" s="72"/>
      <c r="N168" s="72"/>
      <c r="O168" s="72"/>
      <c r="P168" s="72"/>
      <c r="Q168" s="72"/>
      <c r="R168" s="73"/>
      <c r="S168" s="73"/>
      <c r="T168" s="73"/>
      <c r="U168" s="74"/>
      <c r="V168" s="75"/>
      <c r="W168" s="75"/>
      <c r="X168" s="67"/>
      <c r="Y168" s="76"/>
      <c r="Z168" s="76"/>
      <c r="AA168" s="67"/>
      <c r="AB168" s="67"/>
      <c r="AC168" s="77"/>
    </row>
    <row r="169">
      <c r="A169" s="68"/>
      <c r="B169" s="69"/>
      <c r="C169" s="69"/>
      <c r="D169" s="69"/>
      <c r="E169" s="69"/>
      <c r="F169" s="69"/>
      <c r="G169" s="70"/>
      <c r="H169" s="69"/>
      <c r="I169" s="69"/>
      <c r="J169" s="71"/>
      <c r="K169" s="71"/>
      <c r="L169" s="72"/>
      <c r="M169" s="72"/>
      <c r="N169" s="72"/>
      <c r="O169" s="72"/>
      <c r="P169" s="72"/>
      <c r="Q169" s="72"/>
      <c r="R169" s="73"/>
      <c r="S169" s="73"/>
      <c r="T169" s="73"/>
      <c r="U169" s="74"/>
      <c r="V169" s="75"/>
      <c r="W169" s="75"/>
      <c r="X169" s="67"/>
      <c r="Y169" s="76"/>
      <c r="Z169" s="76"/>
      <c r="AA169" s="67"/>
      <c r="AB169" s="67"/>
      <c r="AC169" s="77"/>
    </row>
    <row r="170">
      <c r="A170" s="68"/>
      <c r="B170" s="69"/>
      <c r="C170" s="69"/>
      <c r="D170" s="69"/>
      <c r="E170" s="69"/>
      <c r="F170" s="69"/>
      <c r="G170" s="70"/>
      <c r="H170" s="69"/>
      <c r="I170" s="69"/>
      <c r="J170" s="71"/>
      <c r="K170" s="71"/>
      <c r="L170" s="72"/>
      <c r="M170" s="72"/>
      <c r="N170" s="72"/>
      <c r="O170" s="72"/>
      <c r="P170" s="72"/>
      <c r="Q170" s="72"/>
      <c r="R170" s="73"/>
      <c r="S170" s="73"/>
      <c r="T170" s="73"/>
      <c r="U170" s="74"/>
      <c r="V170" s="75"/>
      <c r="W170" s="75"/>
      <c r="X170" s="67"/>
      <c r="Y170" s="76"/>
      <c r="Z170" s="76"/>
      <c r="AA170" s="67"/>
      <c r="AB170" s="67"/>
      <c r="AC170" s="77"/>
    </row>
    <row r="171">
      <c r="A171" s="68"/>
      <c r="B171" s="69"/>
      <c r="C171" s="69"/>
      <c r="D171" s="69"/>
      <c r="E171" s="69"/>
      <c r="F171" s="69"/>
      <c r="G171" s="70"/>
      <c r="H171" s="69"/>
      <c r="I171" s="69"/>
      <c r="J171" s="71"/>
      <c r="K171" s="71"/>
      <c r="L171" s="72"/>
      <c r="M171" s="72"/>
      <c r="N171" s="72"/>
      <c r="O171" s="72"/>
      <c r="P171" s="72"/>
      <c r="Q171" s="72"/>
      <c r="R171" s="73"/>
      <c r="S171" s="73"/>
      <c r="T171" s="73"/>
      <c r="U171" s="74"/>
      <c r="V171" s="75"/>
      <c r="W171" s="75"/>
      <c r="X171" s="67"/>
      <c r="Y171" s="76"/>
      <c r="Z171" s="76"/>
      <c r="AA171" s="67"/>
      <c r="AB171" s="67"/>
      <c r="AC171" s="77"/>
    </row>
    <row r="172">
      <c r="A172" s="68"/>
      <c r="B172" s="69"/>
      <c r="C172" s="69"/>
      <c r="D172" s="69"/>
      <c r="E172" s="69"/>
      <c r="F172" s="69"/>
      <c r="G172" s="70"/>
      <c r="H172" s="69"/>
      <c r="I172" s="69"/>
      <c r="J172" s="71"/>
      <c r="K172" s="71"/>
      <c r="L172" s="72"/>
      <c r="M172" s="72"/>
      <c r="N172" s="72"/>
      <c r="O172" s="72"/>
      <c r="P172" s="72"/>
      <c r="Q172" s="72"/>
      <c r="R172" s="73"/>
      <c r="S172" s="73"/>
      <c r="T172" s="73"/>
      <c r="U172" s="74"/>
      <c r="V172" s="75"/>
      <c r="W172" s="75"/>
      <c r="X172" s="67"/>
      <c r="Y172" s="76"/>
      <c r="Z172" s="76"/>
      <c r="AA172" s="67"/>
      <c r="AB172" s="67"/>
      <c r="AC172" s="77"/>
    </row>
    <row r="173">
      <c r="A173" s="68"/>
      <c r="B173" s="69"/>
      <c r="C173" s="69"/>
      <c r="D173" s="69"/>
      <c r="E173" s="69"/>
      <c r="F173" s="69"/>
      <c r="G173" s="70"/>
      <c r="H173" s="69"/>
      <c r="I173" s="69"/>
      <c r="J173" s="71"/>
      <c r="K173" s="71"/>
      <c r="L173" s="72"/>
      <c r="M173" s="72"/>
      <c r="N173" s="72"/>
      <c r="O173" s="72"/>
      <c r="P173" s="72"/>
      <c r="Q173" s="72"/>
      <c r="R173" s="73"/>
      <c r="S173" s="73"/>
      <c r="T173" s="73"/>
      <c r="U173" s="74"/>
      <c r="V173" s="75"/>
      <c r="W173" s="75"/>
      <c r="X173" s="67"/>
      <c r="Y173" s="76"/>
      <c r="Z173" s="76"/>
      <c r="AA173" s="67"/>
      <c r="AB173" s="67"/>
      <c r="AC173" s="77"/>
    </row>
    <row r="174">
      <c r="A174" s="68"/>
      <c r="B174" s="69"/>
      <c r="C174" s="69"/>
      <c r="D174" s="69"/>
      <c r="E174" s="69"/>
      <c r="F174" s="69"/>
      <c r="G174" s="70"/>
      <c r="H174" s="69"/>
      <c r="I174" s="69"/>
      <c r="J174" s="71"/>
      <c r="K174" s="71"/>
      <c r="L174" s="72"/>
      <c r="M174" s="72"/>
      <c r="N174" s="72"/>
      <c r="O174" s="72"/>
      <c r="P174" s="72"/>
      <c r="Q174" s="72"/>
      <c r="R174" s="73"/>
      <c r="S174" s="73"/>
      <c r="T174" s="73"/>
      <c r="U174" s="74"/>
      <c r="V174" s="75"/>
      <c r="W174" s="75"/>
      <c r="X174" s="67"/>
      <c r="Y174" s="76"/>
      <c r="Z174" s="76"/>
      <c r="AA174" s="67"/>
      <c r="AB174" s="67"/>
      <c r="AC174" s="77"/>
    </row>
    <row r="175">
      <c r="A175" s="68"/>
      <c r="B175" s="69"/>
      <c r="C175" s="69"/>
      <c r="D175" s="69"/>
      <c r="E175" s="69"/>
      <c r="F175" s="69"/>
      <c r="G175" s="70"/>
      <c r="H175" s="69"/>
      <c r="I175" s="69"/>
      <c r="J175" s="71"/>
      <c r="K175" s="71"/>
      <c r="L175" s="72"/>
      <c r="M175" s="72"/>
      <c r="N175" s="72"/>
      <c r="O175" s="72"/>
      <c r="P175" s="72"/>
      <c r="Q175" s="72"/>
      <c r="R175" s="73"/>
      <c r="S175" s="73"/>
      <c r="T175" s="73"/>
      <c r="U175" s="74"/>
      <c r="V175" s="75"/>
      <c r="W175" s="75"/>
      <c r="X175" s="67"/>
      <c r="Y175" s="76"/>
      <c r="Z175" s="76"/>
      <c r="AA175" s="67"/>
      <c r="AB175" s="67"/>
      <c r="AC175" s="77"/>
    </row>
    <row r="176">
      <c r="A176" s="68"/>
      <c r="B176" s="69"/>
      <c r="C176" s="69"/>
      <c r="D176" s="69"/>
      <c r="E176" s="69"/>
      <c r="F176" s="69"/>
      <c r="G176" s="70"/>
      <c r="H176" s="69"/>
      <c r="I176" s="69"/>
      <c r="J176" s="71"/>
      <c r="K176" s="71"/>
      <c r="L176" s="72"/>
      <c r="M176" s="72"/>
      <c r="N176" s="72"/>
      <c r="O176" s="72"/>
      <c r="P176" s="72"/>
      <c r="Q176" s="72"/>
      <c r="R176" s="73"/>
      <c r="S176" s="73"/>
      <c r="T176" s="73"/>
      <c r="U176" s="74"/>
      <c r="V176" s="75"/>
      <c r="W176" s="75"/>
      <c r="X176" s="67"/>
      <c r="Y176" s="76"/>
      <c r="Z176" s="76"/>
      <c r="AA176" s="67"/>
      <c r="AB176" s="67"/>
      <c r="AC176" s="77"/>
    </row>
    <row r="177">
      <c r="A177" s="68"/>
      <c r="B177" s="69"/>
      <c r="C177" s="69"/>
      <c r="D177" s="69"/>
      <c r="E177" s="69"/>
      <c r="F177" s="69"/>
      <c r="G177" s="70"/>
      <c r="H177" s="69"/>
      <c r="I177" s="69"/>
      <c r="J177" s="71"/>
      <c r="K177" s="71"/>
      <c r="L177" s="72"/>
      <c r="M177" s="72"/>
      <c r="N177" s="72"/>
      <c r="O177" s="72"/>
      <c r="P177" s="72"/>
      <c r="Q177" s="72"/>
      <c r="R177" s="73"/>
      <c r="S177" s="73"/>
      <c r="T177" s="73"/>
      <c r="U177" s="74"/>
      <c r="V177" s="75"/>
      <c r="W177" s="75"/>
      <c r="X177" s="67"/>
      <c r="Y177" s="76"/>
      <c r="Z177" s="76"/>
      <c r="AA177" s="67"/>
      <c r="AB177" s="67"/>
      <c r="AC177" s="77"/>
    </row>
    <row r="178">
      <c r="A178" s="68"/>
      <c r="B178" s="69"/>
      <c r="C178" s="69"/>
      <c r="D178" s="69"/>
      <c r="E178" s="69"/>
      <c r="F178" s="69"/>
      <c r="G178" s="70"/>
      <c r="H178" s="69"/>
      <c r="I178" s="69"/>
      <c r="J178" s="71"/>
      <c r="K178" s="71"/>
      <c r="L178" s="72"/>
      <c r="M178" s="72"/>
      <c r="N178" s="72"/>
      <c r="O178" s="72"/>
      <c r="P178" s="72"/>
      <c r="Q178" s="72"/>
      <c r="R178" s="73"/>
      <c r="S178" s="73"/>
      <c r="T178" s="73"/>
      <c r="U178" s="74"/>
      <c r="V178" s="75"/>
      <c r="W178" s="75"/>
      <c r="X178" s="67"/>
      <c r="Y178" s="76"/>
      <c r="Z178" s="76"/>
      <c r="AA178" s="67"/>
      <c r="AB178" s="67"/>
      <c r="AC178" s="77"/>
    </row>
    <row r="179">
      <c r="A179" s="68"/>
      <c r="B179" s="69"/>
      <c r="C179" s="69"/>
      <c r="D179" s="69"/>
      <c r="E179" s="69"/>
      <c r="F179" s="69"/>
      <c r="G179" s="70"/>
      <c r="H179" s="69"/>
      <c r="I179" s="69"/>
      <c r="J179" s="71"/>
      <c r="K179" s="71"/>
      <c r="L179" s="72"/>
      <c r="M179" s="72"/>
      <c r="N179" s="72"/>
      <c r="O179" s="72"/>
      <c r="P179" s="72"/>
      <c r="Q179" s="72"/>
      <c r="R179" s="73"/>
      <c r="S179" s="73"/>
      <c r="T179" s="73"/>
      <c r="U179" s="74"/>
      <c r="V179" s="75"/>
      <c r="W179" s="75"/>
      <c r="X179" s="67"/>
      <c r="Y179" s="76"/>
      <c r="Z179" s="76"/>
      <c r="AA179" s="67"/>
      <c r="AB179" s="67"/>
      <c r="AC179" s="77"/>
    </row>
    <row r="180">
      <c r="A180" s="68"/>
      <c r="B180" s="69"/>
      <c r="C180" s="69"/>
      <c r="D180" s="69"/>
      <c r="E180" s="69"/>
      <c r="F180" s="69"/>
      <c r="G180" s="70"/>
      <c r="H180" s="69"/>
      <c r="I180" s="69"/>
      <c r="J180" s="71"/>
      <c r="K180" s="71"/>
      <c r="L180" s="72"/>
      <c r="M180" s="72"/>
      <c r="N180" s="72"/>
      <c r="O180" s="72"/>
      <c r="P180" s="72"/>
      <c r="Q180" s="72"/>
      <c r="R180" s="73"/>
      <c r="S180" s="73"/>
      <c r="T180" s="73"/>
      <c r="U180" s="74"/>
      <c r="V180" s="75"/>
      <c r="W180" s="75"/>
      <c r="X180" s="67"/>
      <c r="Y180" s="76"/>
      <c r="Z180" s="76"/>
      <c r="AA180" s="67"/>
      <c r="AB180" s="67"/>
      <c r="AC180" s="77"/>
    </row>
    <row r="181">
      <c r="A181" s="68"/>
      <c r="B181" s="69"/>
      <c r="C181" s="69"/>
      <c r="D181" s="69"/>
      <c r="E181" s="69"/>
      <c r="F181" s="69"/>
      <c r="G181" s="70"/>
      <c r="H181" s="69"/>
      <c r="I181" s="69"/>
      <c r="J181" s="71"/>
      <c r="K181" s="71"/>
      <c r="L181" s="72"/>
      <c r="M181" s="72"/>
      <c r="N181" s="72"/>
      <c r="O181" s="72"/>
      <c r="P181" s="72"/>
      <c r="Q181" s="72"/>
      <c r="R181" s="73"/>
      <c r="S181" s="73"/>
      <c r="T181" s="73"/>
      <c r="U181" s="74"/>
      <c r="V181" s="75"/>
      <c r="W181" s="75"/>
      <c r="X181" s="67"/>
      <c r="Y181" s="76"/>
      <c r="Z181" s="76"/>
      <c r="AA181" s="67"/>
      <c r="AB181" s="67"/>
      <c r="AC181" s="77"/>
    </row>
    <row r="182">
      <c r="A182" s="68"/>
      <c r="B182" s="69"/>
      <c r="C182" s="69"/>
      <c r="D182" s="69"/>
      <c r="E182" s="69"/>
      <c r="F182" s="69"/>
      <c r="G182" s="70"/>
      <c r="H182" s="69"/>
      <c r="I182" s="69"/>
      <c r="J182" s="71"/>
      <c r="K182" s="71"/>
      <c r="L182" s="72"/>
      <c r="M182" s="72"/>
      <c r="N182" s="72"/>
      <c r="O182" s="72"/>
      <c r="P182" s="72"/>
      <c r="Q182" s="72"/>
      <c r="R182" s="73"/>
      <c r="S182" s="73"/>
      <c r="T182" s="73"/>
      <c r="U182" s="74"/>
      <c r="V182" s="75"/>
      <c r="W182" s="75"/>
      <c r="X182" s="67"/>
      <c r="Y182" s="76"/>
      <c r="Z182" s="76"/>
      <c r="AA182" s="67"/>
      <c r="AB182" s="67"/>
      <c r="AC182" s="77"/>
    </row>
    <row r="183">
      <c r="A183" s="68"/>
      <c r="B183" s="69"/>
      <c r="C183" s="69"/>
      <c r="D183" s="69"/>
      <c r="E183" s="69"/>
      <c r="F183" s="69"/>
      <c r="G183" s="70"/>
      <c r="H183" s="69"/>
      <c r="I183" s="69"/>
      <c r="J183" s="71"/>
      <c r="K183" s="71"/>
      <c r="L183" s="72"/>
      <c r="M183" s="72"/>
      <c r="N183" s="72"/>
      <c r="O183" s="72"/>
      <c r="P183" s="72"/>
      <c r="Q183" s="72"/>
      <c r="R183" s="73"/>
      <c r="S183" s="73"/>
      <c r="T183" s="73"/>
      <c r="U183" s="74"/>
      <c r="V183" s="75"/>
      <c r="W183" s="75"/>
      <c r="X183" s="67"/>
      <c r="Y183" s="76"/>
      <c r="Z183" s="76"/>
      <c r="AA183" s="67"/>
      <c r="AB183" s="67"/>
      <c r="AC183" s="77"/>
    </row>
    <row r="184">
      <c r="A184" s="68"/>
      <c r="B184" s="69"/>
      <c r="C184" s="69"/>
      <c r="D184" s="69"/>
      <c r="E184" s="69"/>
      <c r="F184" s="69"/>
      <c r="G184" s="70"/>
      <c r="H184" s="69"/>
      <c r="I184" s="69"/>
      <c r="J184" s="71"/>
      <c r="K184" s="71"/>
      <c r="L184" s="72"/>
      <c r="M184" s="72"/>
      <c r="N184" s="72"/>
      <c r="O184" s="72"/>
      <c r="P184" s="72"/>
      <c r="Q184" s="72"/>
      <c r="R184" s="73"/>
      <c r="S184" s="73"/>
      <c r="T184" s="73"/>
      <c r="U184" s="74"/>
      <c r="V184" s="75"/>
      <c r="W184" s="75"/>
      <c r="X184" s="67"/>
      <c r="Y184" s="76"/>
      <c r="Z184" s="76"/>
      <c r="AA184" s="67"/>
      <c r="AB184" s="67"/>
      <c r="AC184" s="77"/>
    </row>
    <row r="185">
      <c r="A185" s="68"/>
      <c r="B185" s="69"/>
      <c r="C185" s="69"/>
      <c r="D185" s="69"/>
      <c r="E185" s="69"/>
      <c r="F185" s="69"/>
      <c r="G185" s="70"/>
      <c r="H185" s="69"/>
      <c r="I185" s="69"/>
      <c r="J185" s="71"/>
      <c r="K185" s="71"/>
      <c r="L185" s="72"/>
      <c r="M185" s="72"/>
      <c r="N185" s="72"/>
      <c r="O185" s="72"/>
      <c r="P185" s="72"/>
      <c r="Q185" s="72"/>
      <c r="R185" s="73"/>
      <c r="S185" s="73"/>
      <c r="T185" s="73"/>
      <c r="U185" s="74"/>
      <c r="V185" s="75"/>
      <c r="W185" s="75"/>
      <c r="X185" s="67"/>
      <c r="Y185" s="76"/>
      <c r="Z185" s="76"/>
      <c r="AA185" s="67"/>
      <c r="AB185" s="67"/>
      <c r="AC185" s="77"/>
    </row>
    <row r="186">
      <c r="A186" s="68"/>
      <c r="B186" s="69"/>
      <c r="C186" s="69"/>
      <c r="D186" s="69"/>
      <c r="E186" s="69"/>
      <c r="F186" s="69"/>
      <c r="G186" s="70"/>
      <c r="H186" s="69"/>
      <c r="I186" s="69"/>
      <c r="J186" s="71"/>
      <c r="K186" s="71"/>
      <c r="L186" s="72"/>
      <c r="M186" s="72"/>
      <c r="N186" s="72"/>
      <c r="O186" s="72"/>
      <c r="P186" s="72"/>
      <c r="Q186" s="72"/>
      <c r="R186" s="73"/>
      <c r="S186" s="73"/>
      <c r="T186" s="73"/>
      <c r="U186" s="74"/>
      <c r="V186" s="75"/>
      <c r="W186" s="75"/>
      <c r="X186" s="67"/>
      <c r="Y186" s="76"/>
      <c r="Z186" s="76"/>
      <c r="AA186" s="67"/>
      <c r="AB186" s="67"/>
      <c r="AC186" s="77"/>
    </row>
    <row r="187">
      <c r="A187" s="68"/>
      <c r="B187" s="69"/>
      <c r="C187" s="69"/>
      <c r="D187" s="69"/>
      <c r="E187" s="69"/>
      <c r="F187" s="69"/>
      <c r="G187" s="70"/>
      <c r="H187" s="69"/>
      <c r="I187" s="69"/>
      <c r="J187" s="71"/>
      <c r="K187" s="71"/>
      <c r="L187" s="72"/>
      <c r="M187" s="72"/>
      <c r="N187" s="72"/>
      <c r="O187" s="72"/>
      <c r="P187" s="72"/>
      <c r="Q187" s="72"/>
      <c r="R187" s="73"/>
      <c r="S187" s="73"/>
      <c r="T187" s="73"/>
      <c r="U187" s="74"/>
      <c r="V187" s="75"/>
      <c r="W187" s="75"/>
      <c r="X187" s="67"/>
      <c r="Y187" s="76"/>
      <c r="Z187" s="76"/>
      <c r="AA187" s="67"/>
      <c r="AB187" s="67"/>
      <c r="AC187" s="77"/>
    </row>
    <row r="188">
      <c r="A188" s="68"/>
      <c r="B188" s="69"/>
      <c r="C188" s="69"/>
      <c r="D188" s="69"/>
      <c r="E188" s="69"/>
      <c r="F188" s="69"/>
      <c r="G188" s="70"/>
      <c r="H188" s="69"/>
      <c r="I188" s="69"/>
      <c r="J188" s="71"/>
      <c r="K188" s="71"/>
      <c r="L188" s="72"/>
      <c r="M188" s="72"/>
      <c r="N188" s="72"/>
      <c r="O188" s="72"/>
      <c r="P188" s="72"/>
      <c r="Q188" s="72"/>
      <c r="R188" s="73"/>
      <c r="S188" s="73"/>
      <c r="T188" s="73"/>
      <c r="U188" s="74"/>
      <c r="V188" s="75"/>
      <c r="W188" s="75"/>
      <c r="X188" s="67"/>
      <c r="Y188" s="76"/>
      <c r="Z188" s="76"/>
      <c r="AA188" s="67"/>
      <c r="AB188" s="67"/>
      <c r="AC188" s="77"/>
    </row>
    <row r="189">
      <c r="A189" s="68"/>
      <c r="B189" s="69"/>
      <c r="C189" s="69"/>
      <c r="D189" s="69"/>
      <c r="E189" s="69"/>
      <c r="F189" s="69"/>
      <c r="G189" s="70"/>
      <c r="H189" s="69"/>
      <c r="I189" s="69"/>
      <c r="J189" s="71"/>
      <c r="K189" s="71"/>
      <c r="L189" s="72"/>
      <c r="M189" s="72"/>
      <c r="N189" s="72"/>
      <c r="O189" s="72"/>
      <c r="P189" s="72"/>
      <c r="Q189" s="72"/>
      <c r="R189" s="73"/>
      <c r="S189" s="73"/>
      <c r="T189" s="73"/>
      <c r="U189" s="74"/>
      <c r="V189" s="75"/>
      <c r="W189" s="75"/>
      <c r="X189" s="67"/>
      <c r="Y189" s="76"/>
      <c r="Z189" s="76"/>
      <c r="AA189" s="67"/>
      <c r="AB189" s="67"/>
      <c r="AC189" s="77"/>
    </row>
    <row r="190">
      <c r="A190" s="68"/>
      <c r="B190" s="69"/>
      <c r="C190" s="69"/>
      <c r="D190" s="69"/>
      <c r="E190" s="69"/>
      <c r="F190" s="69"/>
      <c r="G190" s="70"/>
      <c r="H190" s="69"/>
      <c r="I190" s="69"/>
      <c r="J190" s="71"/>
      <c r="K190" s="71"/>
      <c r="L190" s="72"/>
      <c r="M190" s="72"/>
      <c r="N190" s="72"/>
      <c r="O190" s="72"/>
      <c r="P190" s="72"/>
      <c r="Q190" s="72"/>
      <c r="R190" s="73"/>
      <c r="S190" s="73"/>
      <c r="T190" s="73"/>
      <c r="U190" s="74"/>
      <c r="V190" s="75"/>
      <c r="W190" s="75"/>
      <c r="X190" s="67"/>
      <c r="Y190" s="76"/>
      <c r="Z190" s="76"/>
      <c r="AA190" s="67"/>
      <c r="AB190" s="67"/>
      <c r="AC190" s="77"/>
    </row>
    <row r="191">
      <c r="A191" s="68"/>
      <c r="B191" s="69"/>
      <c r="C191" s="69"/>
      <c r="D191" s="69"/>
      <c r="E191" s="69"/>
      <c r="F191" s="69"/>
      <c r="G191" s="70"/>
      <c r="H191" s="69"/>
      <c r="I191" s="69"/>
      <c r="J191" s="71"/>
      <c r="K191" s="71"/>
      <c r="L191" s="72"/>
      <c r="M191" s="72"/>
      <c r="N191" s="72"/>
      <c r="O191" s="72"/>
      <c r="P191" s="72"/>
      <c r="Q191" s="72"/>
      <c r="R191" s="73"/>
      <c r="S191" s="73"/>
      <c r="T191" s="73"/>
      <c r="U191" s="74"/>
      <c r="V191" s="75"/>
      <c r="W191" s="75"/>
      <c r="X191" s="67"/>
      <c r="Y191" s="76"/>
      <c r="Z191" s="76"/>
      <c r="AA191" s="67"/>
      <c r="AB191" s="67"/>
      <c r="AC191" s="77"/>
    </row>
    <row r="192">
      <c r="A192" s="68"/>
      <c r="B192" s="69"/>
      <c r="C192" s="69"/>
      <c r="D192" s="69"/>
      <c r="E192" s="69"/>
      <c r="F192" s="69"/>
      <c r="G192" s="70"/>
      <c r="H192" s="69"/>
      <c r="I192" s="69"/>
      <c r="J192" s="71"/>
      <c r="K192" s="71"/>
      <c r="L192" s="72"/>
      <c r="M192" s="72"/>
      <c r="N192" s="72"/>
      <c r="O192" s="72"/>
      <c r="P192" s="72"/>
      <c r="Q192" s="72"/>
      <c r="R192" s="73"/>
      <c r="S192" s="73"/>
      <c r="T192" s="73"/>
      <c r="U192" s="74"/>
      <c r="V192" s="75"/>
      <c r="W192" s="75"/>
      <c r="X192" s="67"/>
      <c r="Y192" s="76"/>
      <c r="Z192" s="76"/>
      <c r="AA192" s="67"/>
      <c r="AB192" s="67"/>
      <c r="AC192" s="77"/>
    </row>
    <row r="193">
      <c r="A193" s="68"/>
      <c r="B193" s="69"/>
      <c r="C193" s="69"/>
      <c r="D193" s="69"/>
      <c r="E193" s="69"/>
      <c r="F193" s="69"/>
      <c r="G193" s="70"/>
      <c r="H193" s="69"/>
      <c r="I193" s="69"/>
      <c r="J193" s="71"/>
      <c r="K193" s="71"/>
      <c r="L193" s="72"/>
      <c r="M193" s="72"/>
      <c r="N193" s="72"/>
      <c r="O193" s="72"/>
      <c r="P193" s="72"/>
      <c r="Q193" s="72"/>
      <c r="R193" s="73"/>
      <c r="S193" s="73"/>
      <c r="T193" s="73"/>
      <c r="U193" s="74"/>
      <c r="V193" s="75"/>
      <c r="W193" s="75"/>
      <c r="X193" s="67"/>
      <c r="Y193" s="76"/>
      <c r="Z193" s="76"/>
      <c r="AA193" s="67"/>
      <c r="AB193" s="67"/>
      <c r="AC193" s="77"/>
    </row>
    <row r="194">
      <c r="A194" s="68"/>
      <c r="B194" s="69"/>
      <c r="C194" s="69"/>
      <c r="D194" s="69"/>
      <c r="E194" s="69"/>
      <c r="F194" s="69"/>
      <c r="G194" s="70"/>
      <c r="H194" s="69"/>
      <c r="I194" s="69"/>
      <c r="J194" s="71"/>
      <c r="K194" s="71"/>
      <c r="L194" s="72"/>
      <c r="M194" s="72"/>
      <c r="N194" s="72"/>
      <c r="O194" s="72"/>
      <c r="P194" s="72"/>
      <c r="Q194" s="72"/>
      <c r="R194" s="73"/>
      <c r="S194" s="73"/>
      <c r="T194" s="73"/>
      <c r="U194" s="74"/>
      <c r="V194" s="75"/>
      <c r="W194" s="75"/>
      <c r="X194" s="67"/>
      <c r="Y194" s="76"/>
      <c r="Z194" s="76"/>
      <c r="AA194" s="67"/>
      <c r="AB194" s="67"/>
      <c r="AC194" s="77"/>
    </row>
    <row r="195">
      <c r="A195" s="68"/>
      <c r="B195" s="69"/>
      <c r="C195" s="69"/>
      <c r="D195" s="69"/>
      <c r="E195" s="69"/>
      <c r="F195" s="69"/>
      <c r="G195" s="70"/>
      <c r="H195" s="69"/>
      <c r="I195" s="69"/>
      <c r="J195" s="71"/>
      <c r="K195" s="71"/>
      <c r="L195" s="72"/>
      <c r="M195" s="72"/>
      <c r="N195" s="72"/>
      <c r="O195" s="72"/>
      <c r="P195" s="72"/>
      <c r="Q195" s="72"/>
      <c r="R195" s="73"/>
      <c r="S195" s="73"/>
      <c r="T195" s="73"/>
      <c r="U195" s="74"/>
      <c r="V195" s="75"/>
      <c r="W195" s="75"/>
      <c r="X195" s="67"/>
      <c r="Y195" s="76"/>
      <c r="Z195" s="76"/>
      <c r="AA195" s="67"/>
      <c r="AB195" s="67"/>
      <c r="AC195" s="77"/>
    </row>
    <row r="196">
      <c r="A196" s="68"/>
      <c r="B196" s="69"/>
      <c r="C196" s="69"/>
      <c r="D196" s="69"/>
      <c r="E196" s="69"/>
      <c r="F196" s="69"/>
      <c r="G196" s="70"/>
      <c r="H196" s="69"/>
      <c r="I196" s="69"/>
      <c r="J196" s="71"/>
      <c r="K196" s="71"/>
      <c r="L196" s="72"/>
      <c r="M196" s="72"/>
      <c r="N196" s="72"/>
      <c r="O196" s="72"/>
      <c r="P196" s="72"/>
      <c r="Q196" s="72"/>
      <c r="R196" s="73"/>
      <c r="S196" s="73"/>
      <c r="T196" s="73"/>
      <c r="U196" s="74"/>
      <c r="V196" s="75"/>
      <c r="W196" s="75"/>
      <c r="X196" s="67"/>
      <c r="Y196" s="76"/>
      <c r="Z196" s="76"/>
      <c r="AA196" s="67"/>
      <c r="AB196" s="67"/>
      <c r="AC196" s="77"/>
    </row>
    <row r="197">
      <c r="A197" s="68"/>
      <c r="B197" s="69"/>
      <c r="C197" s="69"/>
      <c r="D197" s="69"/>
      <c r="E197" s="69"/>
      <c r="F197" s="69"/>
      <c r="G197" s="70"/>
      <c r="H197" s="69"/>
      <c r="I197" s="69"/>
      <c r="J197" s="71"/>
      <c r="K197" s="71"/>
      <c r="L197" s="72"/>
      <c r="M197" s="72"/>
      <c r="N197" s="72"/>
      <c r="O197" s="72"/>
      <c r="P197" s="72"/>
      <c r="Q197" s="72"/>
      <c r="R197" s="73"/>
      <c r="S197" s="73"/>
      <c r="T197" s="73"/>
      <c r="U197" s="74"/>
      <c r="V197" s="75"/>
      <c r="W197" s="75"/>
      <c r="X197" s="67"/>
      <c r="Y197" s="76"/>
      <c r="Z197" s="76"/>
      <c r="AA197" s="67"/>
      <c r="AB197" s="67"/>
      <c r="AC197" s="77"/>
    </row>
    <row r="198">
      <c r="A198" s="68"/>
      <c r="B198" s="69"/>
      <c r="C198" s="69"/>
      <c r="D198" s="69"/>
      <c r="E198" s="69"/>
      <c r="F198" s="69"/>
      <c r="G198" s="70"/>
      <c r="H198" s="69"/>
      <c r="I198" s="69"/>
      <c r="J198" s="71"/>
      <c r="K198" s="71"/>
      <c r="L198" s="72"/>
      <c r="M198" s="72"/>
      <c r="N198" s="72"/>
      <c r="O198" s="72"/>
      <c r="P198" s="72"/>
      <c r="Q198" s="72"/>
      <c r="R198" s="73"/>
      <c r="S198" s="73"/>
      <c r="T198" s="73"/>
      <c r="U198" s="74"/>
      <c r="V198" s="75"/>
      <c r="W198" s="75"/>
      <c r="X198" s="67"/>
      <c r="Y198" s="76"/>
      <c r="Z198" s="76"/>
      <c r="AA198" s="67"/>
      <c r="AB198" s="67"/>
      <c r="AC198" s="77"/>
    </row>
    <row r="199">
      <c r="A199" s="68"/>
      <c r="B199" s="69"/>
      <c r="C199" s="69"/>
      <c r="D199" s="69"/>
      <c r="E199" s="69"/>
      <c r="F199" s="69"/>
      <c r="G199" s="70"/>
      <c r="H199" s="69"/>
      <c r="I199" s="69"/>
      <c r="J199" s="71"/>
      <c r="K199" s="71"/>
      <c r="L199" s="72"/>
      <c r="M199" s="72"/>
      <c r="N199" s="72"/>
      <c r="O199" s="72"/>
      <c r="P199" s="72"/>
      <c r="Q199" s="72"/>
      <c r="R199" s="73"/>
      <c r="S199" s="73"/>
      <c r="T199" s="73"/>
      <c r="U199" s="74"/>
      <c r="V199" s="75"/>
      <c r="W199" s="75"/>
      <c r="X199" s="67"/>
      <c r="Y199" s="76"/>
      <c r="Z199" s="76"/>
      <c r="AA199" s="67"/>
      <c r="AB199" s="67"/>
      <c r="AC199" s="77"/>
    </row>
    <row r="200">
      <c r="A200" s="68"/>
      <c r="B200" s="69"/>
      <c r="C200" s="69"/>
      <c r="D200" s="69"/>
      <c r="E200" s="69"/>
      <c r="F200" s="69"/>
      <c r="G200" s="70"/>
      <c r="H200" s="69"/>
      <c r="I200" s="69"/>
      <c r="J200" s="71"/>
      <c r="K200" s="71"/>
      <c r="L200" s="72"/>
      <c r="M200" s="72"/>
      <c r="N200" s="72"/>
      <c r="O200" s="72"/>
      <c r="P200" s="72"/>
      <c r="Q200" s="72"/>
      <c r="R200" s="73"/>
      <c r="S200" s="73"/>
      <c r="T200" s="73"/>
      <c r="U200" s="74"/>
      <c r="V200" s="75"/>
      <c r="W200" s="75"/>
      <c r="X200" s="67"/>
      <c r="Y200" s="76"/>
      <c r="Z200" s="76"/>
      <c r="AA200" s="67"/>
      <c r="AB200" s="67"/>
      <c r="AC200" s="77"/>
    </row>
    <row r="201">
      <c r="A201" s="68"/>
      <c r="B201" s="69"/>
      <c r="C201" s="69"/>
      <c r="D201" s="69"/>
      <c r="E201" s="69"/>
      <c r="F201" s="69"/>
      <c r="G201" s="70"/>
      <c r="H201" s="69"/>
      <c r="I201" s="69"/>
      <c r="J201" s="71"/>
      <c r="K201" s="71"/>
      <c r="L201" s="72"/>
      <c r="M201" s="72"/>
      <c r="N201" s="72"/>
      <c r="O201" s="72"/>
      <c r="P201" s="72"/>
      <c r="Q201" s="72"/>
      <c r="R201" s="73"/>
      <c r="S201" s="73"/>
      <c r="T201" s="73"/>
      <c r="U201" s="74"/>
      <c r="V201" s="75"/>
      <c r="W201" s="75"/>
      <c r="X201" s="67"/>
      <c r="Y201" s="76"/>
      <c r="Z201" s="76"/>
      <c r="AA201" s="67"/>
      <c r="AB201" s="67"/>
      <c r="AC201" s="77"/>
    </row>
    <row r="202">
      <c r="A202" s="68"/>
      <c r="B202" s="69"/>
      <c r="C202" s="69"/>
      <c r="D202" s="69"/>
      <c r="E202" s="69"/>
      <c r="F202" s="69"/>
      <c r="G202" s="70"/>
      <c r="H202" s="69"/>
      <c r="I202" s="69"/>
      <c r="J202" s="71"/>
      <c r="K202" s="71"/>
      <c r="L202" s="72"/>
      <c r="M202" s="72"/>
      <c r="N202" s="72"/>
      <c r="O202" s="72"/>
      <c r="P202" s="72"/>
      <c r="Q202" s="72"/>
      <c r="R202" s="73"/>
      <c r="S202" s="73"/>
      <c r="T202" s="73"/>
      <c r="U202" s="74"/>
      <c r="V202" s="75"/>
      <c r="W202" s="75"/>
      <c r="X202" s="67"/>
      <c r="Y202" s="76"/>
      <c r="Z202" s="76"/>
      <c r="AA202" s="67"/>
      <c r="AB202" s="67"/>
      <c r="AC202" s="77"/>
    </row>
    <row r="203">
      <c r="A203" s="68"/>
      <c r="B203" s="69"/>
      <c r="C203" s="69"/>
      <c r="D203" s="69"/>
      <c r="E203" s="69"/>
      <c r="F203" s="69"/>
      <c r="G203" s="70"/>
      <c r="H203" s="69"/>
      <c r="I203" s="69"/>
      <c r="J203" s="71"/>
      <c r="K203" s="71"/>
      <c r="L203" s="72"/>
      <c r="M203" s="72"/>
      <c r="N203" s="72"/>
      <c r="O203" s="72"/>
      <c r="P203" s="72"/>
      <c r="Q203" s="72"/>
      <c r="R203" s="73"/>
      <c r="S203" s="73"/>
      <c r="T203" s="73"/>
      <c r="U203" s="74"/>
      <c r="V203" s="75"/>
      <c r="W203" s="75"/>
      <c r="X203" s="67"/>
      <c r="Y203" s="76"/>
      <c r="Z203" s="76"/>
      <c r="AA203" s="67"/>
      <c r="AB203" s="67"/>
      <c r="AC203" s="77"/>
    </row>
    <row r="204">
      <c r="A204" s="68"/>
      <c r="B204" s="69"/>
      <c r="C204" s="69"/>
      <c r="D204" s="69"/>
      <c r="E204" s="69"/>
      <c r="F204" s="69"/>
      <c r="G204" s="70"/>
      <c r="H204" s="69"/>
      <c r="I204" s="69"/>
      <c r="J204" s="71"/>
      <c r="K204" s="71"/>
      <c r="L204" s="72"/>
      <c r="M204" s="72"/>
      <c r="N204" s="72"/>
      <c r="O204" s="72"/>
      <c r="P204" s="72"/>
      <c r="Q204" s="72"/>
      <c r="R204" s="73"/>
      <c r="S204" s="73"/>
      <c r="T204" s="73"/>
      <c r="U204" s="74"/>
      <c r="V204" s="75"/>
      <c r="W204" s="75"/>
      <c r="X204" s="67"/>
      <c r="Y204" s="76"/>
      <c r="Z204" s="76"/>
      <c r="AA204" s="67"/>
      <c r="AB204" s="67"/>
      <c r="AC204" s="77"/>
    </row>
    <row r="205">
      <c r="A205" s="68"/>
      <c r="B205" s="69"/>
      <c r="C205" s="69"/>
      <c r="D205" s="69"/>
      <c r="E205" s="69"/>
      <c r="F205" s="69"/>
      <c r="G205" s="70"/>
      <c r="H205" s="69"/>
      <c r="I205" s="69"/>
      <c r="J205" s="71"/>
      <c r="K205" s="71"/>
      <c r="L205" s="72"/>
      <c r="M205" s="72"/>
      <c r="N205" s="72"/>
      <c r="O205" s="72"/>
      <c r="P205" s="72"/>
      <c r="Q205" s="72"/>
      <c r="R205" s="73"/>
      <c r="S205" s="73"/>
      <c r="T205" s="73"/>
      <c r="U205" s="74"/>
      <c r="V205" s="75"/>
      <c r="W205" s="75"/>
      <c r="X205" s="67"/>
      <c r="Y205" s="76"/>
      <c r="Z205" s="76"/>
      <c r="AA205" s="67"/>
      <c r="AB205" s="67"/>
      <c r="AC205" s="77"/>
    </row>
    <row r="206">
      <c r="A206" s="68"/>
      <c r="B206" s="69"/>
      <c r="C206" s="69"/>
      <c r="D206" s="69"/>
      <c r="E206" s="69"/>
      <c r="F206" s="69"/>
      <c r="G206" s="70"/>
      <c r="H206" s="69"/>
      <c r="I206" s="69"/>
      <c r="J206" s="71"/>
      <c r="K206" s="71"/>
      <c r="L206" s="72"/>
      <c r="M206" s="72"/>
      <c r="N206" s="72"/>
      <c r="O206" s="72"/>
      <c r="P206" s="72"/>
      <c r="Q206" s="72"/>
      <c r="R206" s="73"/>
      <c r="S206" s="73"/>
      <c r="T206" s="73"/>
      <c r="U206" s="74"/>
      <c r="V206" s="75"/>
      <c r="W206" s="75"/>
      <c r="X206" s="67"/>
      <c r="Y206" s="76"/>
      <c r="Z206" s="76"/>
      <c r="AA206" s="67"/>
      <c r="AB206" s="67"/>
      <c r="AC206" s="77"/>
    </row>
    <row r="207">
      <c r="A207" s="68"/>
      <c r="B207" s="69"/>
      <c r="C207" s="69"/>
      <c r="D207" s="69"/>
      <c r="E207" s="69"/>
      <c r="F207" s="69"/>
      <c r="G207" s="70"/>
      <c r="H207" s="69"/>
      <c r="I207" s="69"/>
      <c r="J207" s="71"/>
      <c r="K207" s="71"/>
      <c r="L207" s="72"/>
      <c r="M207" s="72"/>
      <c r="N207" s="72"/>
      <c r="O207" s="72"/>
      <c r="P207" s="72"/>
      <c r="Q207" s="72"/>
      <c r="R207" s="73"/>
      <c r="S207" s="73"/>
      <c r="T207" s="73"/>
      <c r="U207" s="74"/>
      <c r="V207" s="75"/>
      <c r="W207" s="75"/>
      <c r="X207" s="67"/>
      <c r="Y207" s="76"/>
      <c r="Z207" s="76"/>
      <c r="AA207" s="67"/>
      <c r="AB207" s="67"/>
      <c r="AC207" s="77"/>
    </row>
    <row r="208">
      <c r="A208" s="68"/>
      <c r="B208" s="69"/>
      <c r="C208" s="69"/>
      <c r="D208" s="69"/>
      <c r="E208" s="69"/>
      <c r="F208" s="69"/>
      <c r="G208" s="70"/>
      <c r="H208" s="69"/>
      <c r="I208" s="69"/>
      <c r="J208" s="71"/>
      <c r="K208" s="71"/>
      <c r="L208" s="72"/>
      <c r="M208" s="72"/>
      <c r="N208" s="72"/>
      <c r="O208" s="72"/>
      <c r="P208" s="72"/>
      <c r="Q208" s="72"/>
      <c r="R208" s="73"/>
      <c r="S208" s="73"/>
      <c r="T208" s="73"/>
      <c r="U208" s="74"/>
      <c r="V208" s="75"/>
      <c r="W208" s="75"/>
      <c r="X208" s="67"/>
      <c r="Y208" s="76"/>
      <c r="Z208" s="76"/>
      <c r="AA208" s="67"/>
      <c r="AB208" s="67"/>
      <c r="AC208" s="77"/>
    </row>
    <row r="209">
      <c r="A209" s="68"/>
      <c r="B209" s="69"/>
      <c r="C209" s="69"/>
      <c r="D209" s="69"/>
      <c r="E209" s="69"/>
      <c r="F209" s="69"/>
      <c r="G209" s="70"/>
      <c r="H209" s="69"/>
      <c r="I209" s="69"/>
      <c r="J209" s="71"/>
      <c r="K209" s="71"/>
      <c r="L209" s="72"/>
      <c r="M209" s="72"/>
      <c r="N209" s="72"/>
      <c r="O209" s="72"/>
      <c r="P209" s="72"/>
      <c r="Q209" s="72"/>
      <c r="R209" s="73"/>
      <c r="S209" s="73"/>
      <c r="T209" s="73"/>
      <c r="U209" s="74"/>
      <c r="V209" s="75"/>
      <c r="W209" s="75"/>
      <c r="X209" s="67"/>
      <c r="Y209" s="76"/>
      <c r="Z209" s="76"/>
      <c r="AA209" s="67"/>
      <c r="AB209" s="67"/>
      <c r="AC209" s="77"/>
    </row>
    <row r="210">
      <c r="A210" s="68"/>
      <c r="B210" s="69"/>
      <c r="C210" s="69"/>
      <c r="D210" s="69"/>
      <c r="E210" s="69"/>
      <c r="F210" s="69"/>
      <c r="G210" s="70"/>
      <c r="H210" s="69"/>
      <c r="I210" s="69"/>
      <c r="J210" s="71"/>
      <c r="K210" s="71"/>
      <c r="L210" s="72"/>
      <c r="M210" s="72"/>
      <c r="N210" s="72"/>
      <c r="O210" s="72"/>
      <c r="P210" s="72"/>
      <c r="Q210" s="72"/>
      <c r="R210" s="73"/>
      <c r="S210" s="73"/>
      <c r="T210" s="73"/>
      <c r="U210" s="74"/>
      <c r="V210" s="75"/>
      <c r="W210" s="75"/>
      <c r="X210" s="67"/>
      <c r="Y210" s="76"/>
      <c r="Z210" s="76"/>
      <c r="AA210" s="67"/>
      <c r="AB210" s="67"/>
      <c r="AC210" s="77"/>
    </row>
    <row r="211">
      <c r="A211" s="68"/>
      <c r="B211" s="69"/>
      <c r="C211" s="69"/>
      <c r="D211" s="69"/>
      <c r="E211" s="69"/>
      <c r="F211" s="69"/>
      <c r="G211" s="70"/>
      <c r="H211" s="69"/>
      <c r="I211" s="69"/>
      <c r="J211" s="71"/>
      <c r="K211" s="71"/>
      <c r="L211" s="72"/>
      <c r="M211" s="72"/>
      <c r="N211" s="72"/>
      <c r="O211" s="72"/>
      <c r="P211" s="72"/>
      <c r="Q211" s="72"/>
      <c r="R211" s="73"/>
      <c r="S211" s="73"/>
      <c r="T211" s="73"/>
      <c r="U211" s="74"/>
      <c r="V211" s="75"/>
      <c r="W211" s="75"/>
      <c r="X211" s="67"/>
      <c r="Y211" s="76"/>
      <c r="Z211" s="76"/>
      <c r="AA211" s="67"/>
      <c r="AB211" s="67"/>
      <c r="AC211" s="77"/>
    </row>
    <row r="212">
      <c r="A212" s="68"/>
      <c r="B212" s="69"/>
      <c r="C212" s="69"/>
      <c r="D212" s="69"/>
      <c r="E212" s="69"/>
      <c r="F212" s="69"/>
      <c r="G212" s="70"/>
      <c r="H212" s="69"/>
      <c r="I212" s="69"/>
      <c r="J212" s="71"/>
      <c r="K212" s="71"/>
      <c r="L212" s="72"/>
      <c r="M212" s="72"/>
      <c r="N212" s="72"/>
      <c r="O212" s="72"/>
      <c r="P212" s="72"/>
      <c r="Q212" s="72"/>
      <c r="R212" s="73"/>
      <c r="S212" s="73"/>
      <c r="T212" s="73"/>
      <c r="U212" s="74"/>
      <c r="V212" s="75"/>
      <c r="W212" s="75"/>
      <c r="X212" s="67"/>
      <c r="Y212" s="76"/>
      <c r="Z212" s="76"/>
      <c r="AA212" s="67"/>
      <c r="AB212" s="67"/>
      <c r="AC212" s="77"/>
    </row>
    <row r="213">
      <c r="A213" s="68"/>
      <c r="B213" s="69"/>
      <c r="C213" s="69"/>
      <c r="D213" s="69"/>
      <c r="E213" s="69"/>
      <c r="F213" s="69"/>
      <c r="G213" s="70"/>
      <c r="H213" s="69"/>
      <c r="I213" s="69"/>
      <c r="J213" s="71"/>
      <c r="K213" s="71"/>
      <c r="L213" s="72"/>
      <c r="M213" s="72"/>
      <c r="N213" s="72"/>
      <c r="O213" s="72"/>
      <c r="P213" s="72"/>
      <c r="Q213" s="72"/>
      <c r="R213" s="73"/>
      <c r="S213" s="73"/>
      <c r="T213" s="73"/>
      <c r="U213" s="74"/>
      <c r="V213" s="75"/>
      <c r="W213" s="75"/>
      <c r="X213" s="67"/>
      <c r="Y213" s="76"/>
      <c r="Z213" s="76"/>
      <c r="AA213" s="67"/>
      <c r="AB213" s="67"/>
      <c r="AC213" s="77"/>
    </row>
    <row r="214">
      <c r="A214" s="68"/>
      <c r="B214" s="69"/>
      <c r="C214" s="69"/>
      <c r="D214" s="69"/>
      <c r="E214" s="69"/>
      <c r="F214" s="69"/>
      <c r="G214" s="70"/>
      <c r="H214" s="69"/>
      <c r="I214" s="69"/>
      <c r="J214" s="71"/>
      <c r="K214" s="71"/>
      <c r="L214" s="72"/>
      <c r="M214" s="72"/>
      <c r="N214" s="72"/>
      <c r="O214" s="72"/>
      <c r="P214" s="72"/>
      <c r="Q214" s="72"/>
      <c r="R214" s="73"/>
      <c r="S214" s="73"/>
      <c r="T214" s="73"/>
      <c r="U214" s="74"/>
      <c r="V214" s="75"/>
      <c r="W214" s="75"/>
      <c r="X214" s="67"/>
      <c r="Y214" s="76"/>
      <c r="Z214" s="76"/>
      <c r="AA214" s="67"/>
      <c r="AB214" s="67"/>
      <c r="AC214" s="77"/>
    </row>
    <row r="215">
      <c r="A215" s="68"/>
      <c r="B215" s="69"/>
      <c r="C215" s="69"/>
      <c r="D215" s="69"/>
      <c r="E215" s="69"/>
      <c r="F215" s="69"/>
      <c r="G215" s="70"/>
      <c r="H215" s="69"/>
      <c r="I215" s="69"/>
      <c r="J215" s="71"/>
      <c r="K215" s="71"/>
      <c r="L215" s="72"/>
      <c r="M215" s="72"/>
      <c r="N215" s="72"/>
      <c r="O215" s="72"/>
      <c r="P215" s="72"/>
      <c r="Q215" s="72"/>
      <c r="R215" s="73"/>
      <c r="S215" s="73"/>
      <c r="T215" s="73"/>
      <c r="U215" s="74"/>
      <c r="V215" s="75"/>
      <c r="W215" s="75"/>
      <c r="X215" s="67"/>
      <c r="Y215" s="76"/>
      <c r="Z215" s="76"/>
      <c r="AA215" s="67"/>
      <c r="AB215" s="67"/>
      <c r="AC215" s="77"/>
    </row>
    <row r="216">
      <c r="A216" s="68"/>
      <c r="B216" s="69"/>
      <c r="C216" s="69"/>
      <c r="D216" s="69"/>
      <c r="E216" s="69"/>
      <c r="F216" s="69"/>
      <c r="G216" s="70"/>
      <c r="H216" s="69"/>
      <c r="I216" s="69"/>
      <c r="J216" s="71"/>
      <c r="K216" s="71"/>
      <c r="L216" s="72"/>
      <c r="M216" s="72"/>
      <c r="N216" s="72"/>
      <c r="O216" s="72"/>
      <c r="P216" s="72"/>
      <c r="Q216" s="72"/>
      <c r="R216" s="73"/>
      <c r="S216" s="73"/>
      <c r="T216" s="73"/>
      <c r="U216" s="74"/>
      <c r="V216" s="75"/>
      <c r="W216" s="75"/>
      <c r="X216" s="67"/>
      <c r="Y216" s="76"/>
      <c r="Z216" s="76"/>
      <c r="AA216" s="67"/>
      <c r="AB216" s="67"/>
      <c r="AC216" s="77"/>
    </row>
    <row r="217">
      <c r="A217" s="68"/>
      <c r="B217" s="69"/>
      <c r="C217" s="69"/>
      <c r="D217" s="69"/>
      <c r="E217" s="69"/>
      <c r="F217" s="69"/>
      <c r="G217" s="70"/>
      <c r="H217" s="69"/>
      <c r="I217" s="69"/>
      <c r="J217" s="71"/>
      <c r="K217" s="71"/>
      <c r="L217" s="72"/>
      <c r="M217" s="72"/>
      <c r="N217" s="72"/>
      <c r="O217" s="72"/>
      <c r="P217" s="72"/>
      <c r="Q217" s="72"/>
      <c r="R217" s="73"/>
      <c r="S217" s="73"/>
      <c r="T217" s="73"/>
      <c r="U217" s="74"/>
      <c r="V217" s="75"/>
      <c r="W217" s="75"/>
      <c r="X217" s="67"/>
      <c r="Y217" s="76"/>
      <c r="Z217" s="76"/>
      <c r="AA217" s="67"/>
      <c r="AB217" s="67"/>
      <c r="AC217" s="77"/>
    </row>
    <row r="218">
      <c r="A218" s="68"/>
      <c r="B218" s="69"/>
      <c r="C218" s="69"/>
      <c r="D218" s="69"/>
      <c r="E218" s="69"/>
      <c r="F218" s="69"/>
      <c r="G218" s="70"/>
      <c r="H218" s="69"/>
      <c r="I218" s="69"/>
      <c r="J218" s="71"/>
      <c r="K218" s="71"/>
      <c r="L218" s="72"/>
      <c r="M218" s="72"/>
      <c r="N218" s="72"/>
      <c r="O218" s="72"/>
      <c r="P218" s="72"/>
      <c r="Q218" s="72"/>
      <c r="R218" s="73"/>
      <c r="S218" s="73"/>
      <c r="T218" s="73"/>
      <c r="U218" s="74"/>
      <c r="V218" s="75"/>
      <c r="W218" s="75"/>
      <c r="X218" s="67"/>
      <c r="Y218" s="76"/>
      <c r="Z218" s="76"/>
      <c r="AA218" s="67"/>
      <c r="AB218" s="67"/>
      <c r="AC218" s="77"/>
    </row>
    <row r="219">
      <c r="A219" s="68"/>
      <c r="B219" s="69"/>
      <c r="C219" s="69"/>
      <c r="D219" s="69"/>
      <c r="E219" s="69"/>
      <c r="F219" s="69"/>
      <c r="G219" s="70"/>
      <c r="H219" s="69"/>
      <c r="I219" s="69"/>
      <c r="J219" s="71"/>
      <c r="K219" s="71"/>
      <c r="L219" s="72"/>
      <c r="M219" s="72"/>
      <c r="N219" s="72"/>
      <c r="O219" s="72"/>
      <c r="P219" s="72"/>
      <c r="Q219" s="72"/>
      <c r="R219" s="73"/>
      <c r="S219" s="73"/>
      <c r="T219" s="73"/>
      <c r="U219" s="74"/>
      <c r="V219" s="75"/>
      <c r="W219" s="75"/>
      <c r="X219" s="67"/>
      <c r="Y219" s="76"/>
      <c r="Z219" s="76"/>
      <c r="AA219" s="67"/>
      <c r="AB219" s="67"/>
      <c r="AC219" s="77"/>
    </row>
    <row r="220">
      <c r="A220" s="68"/>
      <c r="B220" s="69"/>
      <c r="C220" s="69"/>
      <c r="D220" s="69"/>
      <c r="E220" s="69"/>
      <c r="F220" s="69"/>
      <c r="G220" s="70"/>
      <c r="H220" s="69"/>
      <c r="I220" s="69"/>
      <c r="J220" s="71"/>
      <c r="K220" s="71"/>
      <c r="L220" s="72"/>
      <c r="M220" s="72"/>
      <c r="N220" s="72"/>
      <c r="O220" s="72"/>
      <c r="P220" s="72"/>
      <c r="Q220" s="72"/>
      <c r="R220" s="73"/>
      <c r="S220" s="73"/>
      <c r="T220" s="73"/>
      <c r="U220" s="74"/>
      <c r="V220" s="75"/>
      <c r="W220" s="75"/>
      <c r="X220" s="67"/>
      <c r="Y220" s="76"/>
      <c r="Z220" s="76"/>
      <c r="AA220" s="67"/>
      <c r="AB220" s="67"/>
      <c r="AC220" s="77"/>
    </row>
    <row r="221">
      <c r="A221" s="68"/>
      <c r="B221" s="69"/>
      <c r="C221" s="69"/>
      <c r="D221" s="69"/>
      <c r="E221" s="69"/>
      <c r="F221" s="69"/>
      <c r="G221" s="70"/>
      <c r="H221" s="69"/>
      <c r="I221" s="69"/>
      <c r="J221" s="71"/>
      <c r="K221" s="71"/>
      <c r="L221" s="72"/>
      <c r="M221" s="72"/>
      <c r="N221" s="72"/>
      <c r="O221" s="72"/>
      <c r="P221" s="72"/>
      <c r="Q221" s="72"/>
      <c r="R221" s="73"/>
      <c r="S221" s="73"/>
      <c r="T221" s="73"/>
      <c r="U221" s="74"/>
      <c r="V221" s="75"/>
      <c r="W221" s="75"/>
      <c r="X221" s="67"/>
      <c r="Y221" s="76"/>
      <c r="Z221" s="76"/>
      <c r="AA221" s="67"/>
      <c r="AB221" s="67"/>
      <c r="AC221" s="77"/>
    </row>
    <row r="222">
      <c r="A222" s="68"/>
      <c r="B222" s="69"/>
      <c r="C222" s="69"/>
      <c r="D222" s="69"/>
      <c r="E222" s="69"/>
      <c r="F222" s="69"/>
      <c r="G222" s="70"/>
      <c r="H222" s="69"/>
      <c r="I222" s="69"/>
      <c r="J222" s="71"/>
      <c r="K222" s="71"/>
      <c r="L222" s="72"/>
      <c r="M222" s="72"/>
      <c r="N222" s="72"/>
      <c r="O222" s="72"/>
      <c r="P222" s="72"/>
      <c r="Q222" s="72"/>
      <c r="R222" s="73"/>
      <c r="S222" s="73"/>
      <c r="T222" s="73"/>
      <c r="U222" s="74"/>
      <c r="V222" s="75"/>
      <c r="W222" s="75"/>
      <c r="X222" s="67"/>
      <c r="Y222" s="76"/>
      <c r="Z222" s="76"/>
      <c r="AA222" s="67"/>
      <c r="AB222" s="67"/>
      <c r="AC222" s="77"/>
    </row>
    <row r="223">
      <c r="A223" s="68"/>
      <c r="B223" s="69"/>
      <c r="C223" s="69"/>
      <c r="D223" s="69"/>
      <c r="E223" s="69"/>
      <c r="F223" s="69"/>
      <c r="G223" s="70"/>
      <c r="H223" s="69"/>
      <c r="I223" s="69"/>
      <c r="J223" s="71"/>
      <c r="K223" s="71"/>
      <c r="L223" s="72"/>
      <c r="M223" s="72"/>
      <c r="N223" s="72"/>
      <c r="O223" s="72"/>
      <c r="P223" s="72"/>
      <c r="Q223" s="72"/>
      <c r="R223" s="73"/>
      <c r="S223" s="73"/>
      <c r="T223" s="73"/>
      <c r="U223" s="74"/>
      <c r="V223" s="75"/>
      <c r="W223" s="75"/>
      <c r="X223" s="67"/>
      <c r="Y223" s="76"/>
      <c r="Z223" s="76"/>
      <c r="AA223" s="67"/>
      <c r="AB223" s="67"/>
      <c r="AC223" s="77"/>
    </row>
    <row r="224">
      <c r="A224" s="68"/>
      <c r="B224" s="69"/>
      <c r="C224" s="69"/>
      <c r="D224" s="69"/>
      <c r="E224" s="69"/>
      <c r="F224" s="69"/>
      <c r="G224" s="70"/>
      <c r="H224" s="69"/>
      <c r="I224" s="69"/>
      <c r="J224" s="71"/>
      <c r="K224" s="71"/>
      <c r="L224" s="72"/>
      <c r="M224" s="72"/>
      <c r="N224" s="72"/>
      <c r="O224" s="72"/>
      <c r="P224" s="72"/>
      <c r="Q224" s="72"/>
      <c r="R224" s="73"/>
      <c r="S224" s="73"/>
      <c r="T224" s="73"/>
      <c r="U224" s="74"/>
      <c r="V224" s="75"/>
      <c r="W224" s="75"/>
      <c r="X224" s="67"/>
      <c r="Y224" s="76"/>
      <c r="Z224" s="76"/>
      <c r="AA224" s="67"/>
      <c r="AB224" s="67"/>
      <c r="AC224" s="77"/>
    </row>
    <row r="225">
      <c r="A225" s="68"/>
      <c r="B225" s="69"/>
      <c r="C225" s="69"/>
      <c r="D225" s="69"/>
      <c r="E225" s="69"/>
      <c r="F225" s="69"/>
      <c r="G225" s="70"/>
      <c r="H225" s="69"/>
      <c r="I225" s="69"/>
      <c r="J225" s="71"/>
      <c r="K225" s="71"/>
      <c r="L225" s="72"/>
      <c r="M225" s="72"/>
      <c r="N225" s="72"/>
      <c r="O225" s="72"/>
      <c r="P225" s="72"/>
      <c r="Q225" s="72"/>
      <c r="R225" s="73"/>
      <c r="S225" s="73"/>
      <c r="T225" s="73"/>
      <c r="U225" s="74"/>
      <c r="V225" s="75"/>
      <c r="W225" s="75"/>
      <c r="X225" s="67"/>
      <c r="Y225" s="76"/>
      <c r="Z225" s="76"/>
      <c r="AA225" s="67"/>
      <c r="AB225" s="67"/>
      <c r="AC225" s="77"/>
    </row>
    <row r="226">
      <c r="A226" s="68"/>
      <c r="B226" s="69"/>
      <c r="C226" s="69"/>
      <c r="D226" s="69"/>
      <c r="E226" s="69"/>
      <c r="F226" s="69"/>
      <c r="G226" s="70"/>
      <c r="H226" s="69"/>
      <c r="I226" s="69"/>
      <c r="J226" s="71"/>
      <c r="K226" s="71"/>
      <c r="L226" s="72"/>
      <c r="M226" s="72"/>
      <c r="N226" s="72"/>
      <c r="O226" s="72"/>
      <c r="P226" s="72"/>
      <c r="Q226" s="72"/>
      <c r="R226" s="73"/>
      <c r="S226" s="73"/>
      <c r="T226" s="73"/>
      <c r="U226" s="74"/>
      <c r="V226" s="75"/>
      <c r="W226" s="75"/>
      <c r="X226" s="67"/>
      <c r="Y226" s="76"/>
      <c r="Z226" s="76"/>
      <c r="AA226" s="67"/>
      <c r="AB226" s="67"/>
      <c r="AC226" s="77"/>
    </row>
    <row r="227">
      <c r="A227" s="68"/>
      <c r="B227" s="69"/>
      <c r="C227" s="69"/>
      <c r="D227" s="69"/>
      <c r="E227" s="69"/>
      <c r="F227" s="69"/>
      <c r="G227" s="70"/>
      <c r="H227" s="69"/>
      <c r="I227" s="69"/>
      <c r="J227" s="71"/>
      <c r="K227" s="71"/>
      <c r="L227" s="72"/>
      <c r="M227" s="72"/>
      <c r="N227" s="72"/>
      <c r="O227" s="72"/>
      <c r="P227" s="72"/>
      <c r="Q227" s="72"/>
      <c r="R227" s="73"/>
      <c r="S227" s="73"/>
      <c r="T227" s="73"/>
      <c r="U227" s="74"/>
      <c r="V227" s="75"/>
      <c r="W227" s="75"/>
      <c r="X227" s="67"/>
      <c r="Y227" s="76"/>
      <c r="Z227" s="76"/>
      <c r="AA227" s="67"/>
      <c r="AB227" s="67"/>
      <c r="AC227" s="77"/>
    </row>
    <row r="228">
      <c r="A228" s="68"/>
      <c r="B228" s="69"/>
      <c r="C228" s="69"/>
      <c r="D228" s="69"/>
      <c r="E228" s="69"/>
      <c r="F228" s="69"/>
      <c r="G228" s="70"/>
      <c r="H228" s="69"/>
      <c r="I228" s="69"/>
      <c r="J228" s="71"/>
      <c r="K228" s="71"/>
      <c r="L228" s="72"/>
      <c r="M228" s="72"/>
      <c r="N228" s="72"/>
      <c r="O228" s="72"/>
      <c r="P228" s="72"/>
      <c r="Q228" s="72"/>
      <c r="R228" s="73"/>
      <c r="S228" s="73"/>
      <c r="T228" s="73"/>
      <c r="U228" s="74"/>
      <c r="V228" s="75"/>
      <c r="W228" s="75"/>
      <c r="X228" s="67"/>
      <c r="Y228" s="76"/>
      <c r="Z228" s="76"/>
      <c r="AA228" s="67"/>
      <c r="AB228" s="67"/>
      <c r="AC228" s="77"/>
    </row>
    <row r="229">
      <c r="A229" s="68"/>
      <c r="B229" s="69"/>
      <c r="C229" s="69"/>
      <c r="D229" s="69"/>
      <c r="E229" s="69"/>
      <c r="F229" s="69"/>
      <c r="G229" s="70"/>
      <c r="H229" s="69"/>
      <c r="I229" s="69"/>
      <c r="J229" s="71"/>
      <c r="K229" s="71"/>
      <c r="L229" s="72"/>
      <c r="M229" s="72"/>
      <c r="N229" s="72"/>
      <c r="O229" s="72"/>
      <c r="P229" s="72"/>
      <c r="Q229" s="72"/>
      <c r="R229" s="73"/>
      <c r="S229" s="73"/>
      <c r="T229" s="73"/>
      <c r="U229" s="74"/>
      <c r="V229" s="75"/>
      <c r="W229" s="75"/>
      <c r="X229" s="67"/>
      <c r="Y229" s="76"/>
      <c r="Z229" s="76"/>
      <c r="AA229" s="67"/>
      <c r="AB229" s="67"/>
      <c r="AC229" s="77"/>
    </row>
    <row r="230">
      <c r="A230" s="68"/>
      <c r="B230" s="69"/>
      <c r="C230" s="69"/>
      <c r="D230" s="69"/>
      <c r="E230" s="69"/>
      <c r="F230" s="69"/>
      <c r="G230" s="70"/>
      <c r="H230" s="69"/>
      <c r="I230" s="69"/>
      <c r="J230" s="71"/>
      <c r="K230" s="71"/>
      <c r="L230" s="72"/>
      <c r="M230" s="72"/>
      <c r="N230" s="72"/>
      <c r="O230" s="72"/>
      <c r="P230" s="72"/>
      <c r="Q230" s="72"/>
      <c r="R230" s="73"/>
      <c r="S230" s="73"/>
      <c r="T230" s="73"/>
      <c r="U230" s="74"/>
      <c r="V230" s="75"/>
      <c r="W230" s="75"/>
      <c r="X230" s="67"/>
      <c r="Y230" s="76"/>
      <c r="Z230" s="76"/>
      <c r="AA230" s="67"/>
      <c r="AB230" s="67"/>
      <c r="AC230" s="77"/>
    </row>
    <row r="231">
      <c r="A231" s="68"/>
      <c r="B231" s="69"/>
      <c r="C231" s="69"/>
      <c r="D231" s="69"/>
      <c r="E231" s="69"/>
      <c r="F231" s="69"/>
      <c r="G231" s="70"/>
      <c r="H231" s="69"/>
      <c r="I231" s="69"/>
      <c r="J231" s="71"/>
      <c r="K231" s="71"/>
      <c r="L231" s="72"/>
      <c r="M231" s="72"/>
      <c r="N231" s="72"/>
      <c r="O231" s="72"/>
      <c r="P231" s="72"/>
      <c r="Q231" s="72"/>
      <c r="R231" s="73"/>
      <c r="S231" s="73"/>
      <c r="T231" s="73"/>
      <c r="U231" s="74"/>
      <c r="V231" s="75"/>
      <c r="W231" s="75"/>
      <c r="X231" s="67"/>
      <c r="Y231" s="76"/>
      <c r="Z231" s="76"/>
      <c r="AA231" s="67"/>
      <c r="AB231" s="67"/>
      <c r="AC231" s="77"/>
    </row>
    <row r="232">
      <c r="A232" s="68"/>
      <c r="B232" s="69"/>
      <c r="C232" s="69"/>
      <c r="D232" s="69"/>
      <c r="E232" s="69"/>
      <c r="F232" s="69"/>
      <c r="G232" s="70"/>
      <c r="H232" s="69"/>
      <c r="I232" s="69"/>
      <c r="J232" s="71"/>
      <c r="K232" s="71"/>
      <c r="L232" s="72"/>
      <c r="M232" s="72"/>
      <c r="N232" s="72"/>
      <c r="O232" s="72"/>
      <c r="P232" s="72"/>
      <c r="Q232" s="72"/>
      <c r="R232" s="73"/>
      <c r="S232" s="73"/>
      <c r="T232" s="73"/>
      <c r="U232" s="74"/>
      <c r="V232" s="75"/>
      <c r="W232" s="75"/>
      <c r="X232" s="67"/>
      <c r="Y232" s="76"/>
      <c r="Z232" s="76"/>
      <c r="AA232" s="67"/>
      <c r="AB232" s="67"/>
      <c r="AC232" s="77"/>
    </row>
    <row r="233">
      <c r="A233" s="68"/>
      <c r="B233" s="69"/>
      <c r="C233" s="69"/>
      <c r="D233" s="69"/>
      <c r="E233" s="69"/>
      <c r="F233" s="69"/>
      <c r="G233" s="70"/>
      <c r="H233" s="69"/>
      <c r="I233" s="69"/>
      <c r="J233" s="71"/>
      <c r="K233" s="71"/>
      <c r="L233" s="72"/>
      <c r="M233" s="72"/>
      <c r="N233" s="72"/>
      <c r="O233" s="72"/>
      <c r="P233" s="72"/>
      <c r="Q233" s="72"/>
      <c r="R233" s="73"/>
      <c r="S233" s="73"/>
      <c r="T233" s="73"/>
      <c r="U233" s="74"/>
      <c r="V233" s="75"/>
      <c r="W233" s="75"/>
      <c r="X233" s="67"/>
      <c r="Y233" s="76"/>
      <c r="Z233" s="76"/>
      <c r="AA233" s="67"/>
      <c r="AB233" s="67"/>
      <c r="AC233" s="77"/>
    </row>
    <row r="234">
      <c r="A234" s="68"/>
      <c r="B234" s="69"/>
      <c r="C234" s="69"/>
      <c r="D234" s="69"/>
      <c r="E234" s="69"/>
      <c r="F234" s="69"/>
      <c r="G234" s="70"/>
      <c r="H234" s="69"/>
      <c r="I234" s="69"/>
      <c r="J234" s="71"/>
      <c r="K234" s="71"/>
      <c r="L234" s="72"/>
      <c r="M234" s="72"/>
      <c r="N234" s="72"/>
      <c r="O234" s="72"/>
      <c r="P234" s="72"/>
      <c r="Q234" s="72"/>
      <c r="R234" s="73"/>
      <c r="S234" s="73"/>
      <c r="T234" s="73"/>
      <c r="U234" s="74"/>
      <c r="V234" s="75"/>
      <c r="W234" s="75"/>
      <c r="X234" s="67"/>
      <c r="Y234" s="76"/>
      <c r="Z234" s="76"/>
      <c r="AA234" s="67"/>
      <c r="AB234" s="67"/>
      <c r="AC234" s="77"/>
    </row>
    <row r="235">
      <c r="A235" s="68"/>
      <c r="B235" s="69"/>
      <c r="C235" s="69"/>
      <c r="D235" s="69"/>
      <c r="E235" s="69"/>
      <c r="F235" s="69"/>
      <c r="G235" s="70"/>
      <c r="H235" s="69"/>
      <c r="I235" s="69"/>
      <c r="J235" s="71"/>
      <c r="K235" s="71"/>
      <c r="L235" s="72"/>
      <c r="M235" s="72"/>
      <c r="N235" s="72"/>
      <c r="O235" s="72"/>
      <c r="P235" s="72"/>
      <c r="Q235" s="72"/>
      <c r="R235" s="73"/>
      <c r="S235" s="73"/>
      <c r="T235" s="73"/>
      <c r="U235" s="74"/>
      <c r="V235" s="75"/>
      <c r="W235" s="75"/>
      <c r="X235" s="67"/>
      <c r="Y235" s="76"/>
      <c r="Z235" s="76"/>
      <c r="AA235" s="67"/>
      <c r="AB235" s="67"/>
      <c r="AC235" s="77"/>
    </row>
    <row r="236">
      <c r="A236" s="68"/>
      <c r="B236" s="69"/>
      <c r="C236" s="69"/>
      <c r="D236" s="69"/>
      <c r="E236" s="69"/>
      <c r="F236" s="69"/>
      <c r="G236" s="70"/>
      <c r="H236" s="69"/>
      <c r="I236" s="69"/>
      <c r="J236" s="71"/>
      <c r="K236" s="71"/>
      <c r="L236" s="72"/>
      <c r="M236" s="72"/>
      <c r="N236" s="72"/>
      <c r="O236" s="72"/>
      <c r="P236" s="72"/>
      <c r="Q236" s="72"/>
      <c r="R236" s="73"/>
      <c r="S236" s="73"/>
      <c r="T236" s="73"/>
      <c r="U236" s="74"/>
      <c r="V236" s="75"/>
      <c r="W236" s="75"/>
      <c r="X236" s="67"/>
      <c r="Y236" s="76"/>
      <c r="Z236" s="76"/>
      <c r="AA236" s="67"/>
      <c r="AB236" s="67"/>
      <c r="AC236" s="77"/>
    </row>
    <row r="237">
      <c r="A237" s="68"/>
      <c r="B237" s="69"/>
      <c r="C237" s="69"/>
      <c r="D237" s="69"/>
      <c r="E237" s="69"/>
      <c r="F237" s="69"/>
      <c r="G237" s="70"/>
      <c r="H237" s="69"/>
      <c r="I237" s="69"/>
      <c r="J237" s="71"/>
      <c r="K237" s="71"/>
      <c r="L237" s="72"/>
      <c r="M237" s="72"/>
      <c r="N237" s="72"/>
      <c r="O237" s="72"/>
      <c r="P237" s="72"/>
      <c r="Q237" s="72"/>
      <c r="R237" s="73"/>
      <c r="S237" s="73"/>
      <c r="T237" s="73"/>
      <c r="U237" s="74"/>
      <c r="V237" s="75"/>
      <c r="W237" s="75"/>
      <c r="X237" s="67"/>
      <c r="Y237" s="76"/>
      <c r="Z237" s="76"/>
      <c r="AA237" s="67"/>
      <c r="AB237" s="67"/>
      <c r="AC237" s="77"/>
    </row>
    <row r="238">
      <c r="A238" s="68"/>
      <c r="B238" s="69"/>
      <c r="C238" s="69"/>
      <c r="D238" s="69"/>
      <c r="E238" s="69"/>
      <c r="F238" s="69"/>
      <c r="G238" s="70"/>
      <c r="H238" s="69"/>
      <c r="I238" s="69"/>
      <c r="J238" s="71"/>
      <c r="K238" s="71"/>
      <c r="L238" s="72"/>
      <c r="M238" s="72"/>
      <c r="N238" s="72"/>
      <c r="O238" s="72"/>
      <c r="P238" s="72"/>
      <c r="Q238" s="72"/>
      <c r="R238" s="73"/>
      <c r="S238" s="73"/>
      <c r="T238" s="73"/>
      <c r="U238" s="74"/>
      <c r="V238" s="75"/>
      <c r="W238" s="75"/>
      <c r="X238" s="67"/>
      <c r="Y238" s="76"/>
      <c r="Z238" s="76"/>
      <c r="AA238" s="67"/>
      <c r="AB238" s="67"/>
      <c r="AC238" s="77"/>
    </row>
    <row r="239">
      <c r="A239" s="68"/>
      <c r="B239" s="69"/>
      <c r="C239" s="69"/>
      <c r="D239" s="69"/>
      <c r="E239" s="69"/>
      <c r="F239" s="69"/>
      <c r="G239" s="70"/>
      <c r="H239" s="69"/>
      <c r="I239" s="69"/>
      <c r="J239" s="71"/>
      <c r="K239" s="71"/>
      <c r="L239" s="72"/>
      <c r="M239" s="72"/>
      <c r="N239" s="72"/>
      <c r="O239" s="72"/>
      <c r="P239" s="72"/>
      <c r="Q239" s="72"/>
      <c r="R239" s="73"/>
      <c r="S239" s="73"/>
      <c r="T239" s="73"/>
      <c r="U239" s="74"/>
      <c r="V239" s="75"/>
      <c r="W239" s="75"/>
      <c r="X239" s="67"/>
      <c r="Y239" s="76"/>
      <c r="Z239" s="76"/>
      <c r="AA239" s="67"/>
      <c r="AB239" s="67"/>
      <c r="AC239" s="77"/>
    </row>
    <row r="240">
      <c r="A240" s="68"/>
      <c r="B240" s="69"/>
      <c r="C240" s="69"/>
      <c r="D240" s="69"/>
      <c r="E240" s="69"/>
      <c r="F240" s="69"/>
      <c r="G240" s="70"/>
      <c r="H240" s="69"/>
      <c r="I240" s="69"/>
      <c r="J240" s="71"/>
      <c r="K240" s="71"/>
      <c r="L240" s="72"/>
      <c r="M240" s="72"/>
      <c r="N240" s="72"/>
      <c r="O240" s="72"/>
      <c r="P240" s="72"/>
      <c r="Q240" s="72"/>
      <c r="R240" s="73"/>
      <c r="S240" s="73"/>
      <c r="T240" s="73"/>
      <c r="U240" s="74"/>
      <c r="V240" s="75"/>
      <c r="W240" s="75"/>
      <c r="X240" s="67"/>
      <c r="Y240" s="76"/>
      <c r="Z240" s="76"/>
      <c r="AA240" s="67"/>
      <c r="AB240" s="67"/>
      <c r="AC240" s="77"/>
    </row>
    <row r="241">
      <c r="A241" s="68"/>
      <c r="B241" s="69"/>
      <c r="C241" s="69"/>
      <c r="D241" s="69"/>
      <c r="E241" s="69"/>
      <c r="F241" s="69"/>
      <c r="G241" s="70"/>
      <c r="H241" s="69"/>
      <c r="I241" s="69"/>
      <c r="J241" s="71"/>
      <c r="K241" s="71"/>
      <c r="L241" s="72"/>
      <c r="M241" s="72"/>
      <c r="N241" s="72"/>
      <c r="O241" s="72"/>
      <c r="P241" s="72"/>
      <c r="Q241" s="72"/>
      <c r="R241" s="73"/>
      <c r="S241" s="73"/>
      <c r="T241" s="73"/>
      <c r="U241" s="74"/>
      <c r="V241" s="75"/>
      <c r="W241" s="75"/>
      <c r="X241" s="67"/>
      <c r="Y241" s="76"/>
      <c r="Z241" s="76"/>
      <c r="AA241" s="67"/>
      <c r="AB241" s="67"/>
      <c r="AC241" s="77"/>
    </row>
    <row r="242">
      <c r="A242" s="68"/>
      <c r="B242" s="69"/>
      <c r="C242" s="69"/>
      <c r="D242" s="69"/>
      <c r="E242" s="69"/>
      <c r="F242" s="69"/>
      <c r="G242" s="70"/>
      <c r="H242" s="69"/>
      <c r="I242" s="69"/>
      <c r="J242" s="71"/>
      <c r="K242" s="71"/>
      <c r="L242" s="72"/>
      <c r="M242" s="72"/>
      <c r="N242" s="72"/>
      <c r="O242" s="72"/>
      <c r="P242" s="72"/>
      <c r="Q242" s="72"/>
      <c r="R242" s="73"/>
      <c r="S242" s="73"/>
      <c r="T242" s="73"/>
      <c r="U242" s="74"/>
      <c r="V242" s="75"/>
      <c r="W242" s="75"/>
      <c r="X242" s="67"/>
      <c r="Y242" s="76"/>
      <c r="Z242" s="76"/>
      <c r="AA242" s="67"/>
      <c r="AB242" s="67"/>
      <c r="AC242" s="77"/>
    </row>
    <row r="243">
      <c r="A243" s="68"/>
      <c r="B243" s="69"/>
      <c r="C243" s="69"/>
      <c r="D243" s="69"/>
      <c r="E243" s="69"/>
      <c r="F243" s="69"/>
      <c r="G243" s="70"/>
      <c r="H243" s="69"/>
      <c r="I243" s="69"/>
      <c r="J243" s="71"/>
      <c r="K243" s="71"/>
      <c r="L243" s="72"/>
      <c r="M243" s="72"/>
      <c r="N243" s="72"/>
      <c r="O243" s="72"/>
      <c r="P243" s="72"/>
      <c r="Q243" s="72"/>
      <c r="R243" s="73"/>
      <c r="S243" s="73"/>
      <c r="T243" s="73"/>
      <c r="U243" s="74"/>
      <c r="V243" s="75"/>
      <c r="W243" s="75"/>
      <c r="X243" s="67"/>
      <c r="Y243" s="76"/>
      <c r="Z243" s="76"/>
      <c r="AA243" s="67"/>
      <c r="AB243" s="67"/>
      <c r="AC243" s="77"/>
    </row>
    <row r="244">
      <c r="A244" s="68"/>
      <c r="B244" s="69"/>
      <c r="C244" s="69"/>
      <c r="D244" s="69"/>
      <c r="E244" s="69"/>
      <c r="F244" s="69"/>
      <c r="G244" s="70"/>
      <c r="H244" s="69"/>
      <c r="I244" s="69"/>
      <c r="J244" s="71"/>
      <c r="K244" s="71"/>
      <c r="L244" s="72"/>
      <c r="M244" s="72"/>
      <c r="N244" s="72"/>
      <c r="O244" s="72"/>
      <c r="P244" s="72"/>
      <c r="Q244" s="72"/>
      <c r="R244" s="73"/>
      <c r="S244" s="73"/>
      <c r="T244" s="73"/>
      <c r="U244" s="74"/>
      <c r="V244" s="75"/>
      <c r="W244" s="75"/>
      <c r="X244" s="67"/>
      <c r="Y244" s="76"/>
      <c r="Z244" s="76"/>
      <c r="AA244" s="67"/>
      <c r="AB244" s="67"/>
      <c r="AC244" s="77"/>
    </row>
    <row r="245">
      <c r="A245" s="68"/>
      <c r="B245" s="69"/>
      <c r="C245" s="69"/>
      <c r="D245" s="69"/>
      <c r="E245" s="69"/>
      <c r="F245" s="69"/>
      <c r="G245" s="70"/>
      <c r="H245" s="69"/>
      <c r="I245" s="69"/>
      <c r="J245" s="71"/>
      <c r="K245" s="71"/>
      <c r="L245" s="72"/>
      <c r="M245" s="72"/>
      <c r="N245" s="72"/>
      <c r="O245" s="72"/>
      <c r="P245" s="72"/>
      <c r="Q245" s="72"/>
      <c r="R245" s="73"/>
      <c r="S245" s="73"/>
      <c r="T245" s="73"/>
      <c r="U245" s="74"/>
      <c r="V245" s="75"/>
      <c r="W245" s="75"/>
      <c r="X245" s="67"/>
      <c r="Y245" s="76"/>
      <c r="Z245" s="76"/>
      <c r="AA245" s="67"/>
      <c r="AB245" s="67"/>
      <c r="AC245" s="77"/>
    </row>
    <row r="246">
      <c r="A246" s="68"/>
      <c r="B246" s="69"/>
      <c r="C246" s="69"/>
      <c r="D246" s="69"/>
      <c r="E246" s="69"/>
      <c r="F246" s="69"/>
      <c r="G246" s="70"/>
      <c r="H246" s="69"/>
      <c r="I246" s="69"/>
      <c r="J246" s="71"/>
      <c r="K246" s="71"/>
      <c r="L246" s="72"/>
      <c r="M246" s="72"/>
      <c r="N246" s="72"/>
      <c r="O246" s="72"/>
      <c r="P246" s="72"/>
      <c r="Q246" s="72"/>
      <c r="R246" s="73"/>
      <c r="S246" s="73"/>
      <c r="T246" s="73"/>
      <c r="U246" s="74"/>
      <c r="V246" s="75"/>
      <c r="W246" s="75"/>
      <c r="X246" s="67"/>
      <c r="Y246" s="76"/>
      <c r="Z246" s="76"/>
      <c r="AA246" s="67"/>
      <c r="AB246" s="67"/>
      <c r="AC246" s="77"/>
    </row>
    <row r="247">
      <c r="A247" s="68"/>
      <c r="B247" s="69"/>
      <c r="C247" s="69"/>
      <c r="D247" s="69"/>
      <c r="E247" s="69"/>
      <c r="F247" s="69"/>
      <c r="G247" s="70"/>
      <c r="H247" s="69"/>
      <c r="I247" s="69"/>
      <c r="J247" s="71"/>
      <c r="K247" s="71"/>
      <c r="L247" s="72"/>
      <c r="M247" s="72"/>
      <c r="N247" s="72"/>
      <c r="O247" s="72"/>
      <c r="P247" s="72"/>
      <c r="Q247" s="72"/>
      <c r="R247" s="73"/>
      <c r="S247" s="73"/>
      <c r="T247" s="73"/>
      <c r="U247" s="74"/>
      <c r="V247" s="75"/>
      <c r="W247" s="75"/>
      <c r="X247" s="67"/>
      <c r="Y247" s="76"/>
      <c r="Z247" s="76"/>
      <c r="AA247" s="67"/>
      <c r="AB247" s="67"/>
      <c r="AC247" s="77"/>
    </row>
    <row r="248">
      <c r="A248" s="68"/>
      <c r="B248" s="69"/>
      <c r="C248" s="69"/>
      <c r="D248" s="69"/>
      <c r="E248" s="69"/>
      <c r="F248" s="69"/>
      <c r="G248" s="70"/>
      <c r="H248" s="69"/>
      <c r="I248" s="69"/>
      <c r="J248" s="71"/>
      <c r="K248" s="71"/>
      <c r="L248" s="72"/>
      <c r="M248" s="72"/>
      <c r="N248" s="72"/>
      <c r="O248" s="72"/>
      <c r="P248" s="72"/>
      <c r="Q248" s="72"/>
      <c r="R248" s="73"/>
      <c r="S248" s="73"/>
      <c r="T248" s="73"/>
      <c r="U248" s="74"/>
      <c r="V248" s="75"/>
      <c r="W248" s="75"/>
      <c r="X248" s="67"/>
      <c r="Y248" s="76"/>
      <c r="Z248" s="76"/>
      <c r="AA248" s="67"/>
      <c r="AB248" s="67"/>
      <c r="AC248" s="77"/>
    </row>
    <row r="249">
      <c r="A249" s="68"/>
      <c r="B249" s="69"/>
      <c r="C249" s="69"/>
      <c r="D249" s="69"/>
      <c r="E249" s="69"/>
      <c r="F249" s="69"/>
      <c r="G249" s="70"/>
      <c r="H249" s="69"/>
      <c r="I249" s="69"/>
      <c r="J249" s="71"/>
      <c r="K249" s="71"/>
      <c r="L249" s="72"/>
      <c r="M249" s="72"/>
      <c r="N249" s="72"/>
      <c r="O249" s="72"/>
      <c r="P249" s="72"/>
      <c r="Q249" s="72"/>
      <c r="R249" s="73"/>
      <c r="S249" s="73"/>
      <c r="T249" s="73"/>
      <c r="U249" s="74"/>
      <c r="V249" s="75"/>
      <c r="W249" s="75"/>
      <c r="X249" s="67"/>
      <c r="Y249" s="76"/>
      <c r="Z249" s="76"/>
      <c r="AA249" s="67"/>
      <c r="AB249" s="67"/>
      <c r="AC249" s="77"/>
    </row>
    <row r="250">
      <c r="A250" s="68"/>
      <c r="B250" s="69"/>
      <c r="C250" s="69"/>
      <c r="D250" s="69"/>
      <c r="E250" s="69"/>
      <c r="F250" s="69"/>
      <c r="G250" s="70"/>
      <c r="H250" s="69"/>
      <c r="I250" s="69"/>
      <c r="J250" s="71"/>
      <c r="K250" s="71"/>
      <c r="L250" s="72"/>
      <c r="M250" s="72"/>
      <c r="N250" s="72"/>
      <c r="O250" s="72"/>
      <c r="P250" s="72"/>
      <c r="Q250" s="72"/>
      <c r="R250" s="73"/>
      <c r="S250" s="73"/>
      <c r="T250" s="73"/>
      <c r="U250" s="74"/>
      <c r="V250" s="75"/>
      <c r="W250" s="75"/>
      <c r="X250" s="67"/>
      <c r="Y250" s="76"/>
      <c r="Z250" s="76"/>
      <c r="AA250" s="67"/>
      <c r="AB250" s="67"/>
      <c r="AC250" s="77"/>
    </row>
    <row r="251">
      <c r="A251" s="68"/>
      <c r="B251" s="69"/>
      <c r="C251" s="69"/>
      <c r="D251" s="69"/>
      <c r="E251" s="69"/>
      <c r="F251" s="69"/>
      <c r="G251" s="70"/>
      <c r="H251" s="69"/>
      <c r="I251" s="69"/>
      <c r="J251" s="71"/>
      <c r="K251" s="71"/>
      <c r="L251" s="72"/>
      <c r="M251" s="72"/>
      <c r="N251" s="72"/>
      <c r="O251" s="72"/>
      <c r="P251" s="72"/>
      <c r="Q251" s="72"/>
      <c r="R251" s="73"/>
      <c r="S251" s="73"/>
      <c r="T251" s="73"/>
      <c r="U251" s="74"/>
      <c r="V251" s="75"/>
      <c r="W251" s="75"/>
      <c r="X251" s="67"/>
      <c r="Y251" s="76"/>
      <c r="Z251" s="76"/>
      <c r="AA251" s="67"/>
      <c r="AB251" s="67"/>
      <c r="AC251" s="77"/>
    </row>
    <row r="252">
      <c r="A252" s="68"/>
      <c r="B252" s="69"/>
      <c r="C252" s="69"/>
      <c r="D252" s="69"/>
      <c r="E252" s="69"/>
      <c r="F252" s="69"/>
      <c r="G252" s="70"/>
      <c r="H252" s="69"/>
      <c r="I252" s="69"/>
      <c r="J252" s="71"/>
      <c r="K252" s="71"/>
      <c r="L252" s="72"/>
      <c r="M252" s="72"/>
      <c r="N252" s="72"/>
      <c r="O252" s="72"/>
      <c r="P252" s="72"/>
      <c r="Q252" s="72"/>
      <c r="R252" s="73"/>
      <c r="S252" s="73"/>
      <c r="T252" s="73"/>
      <c r="U252" s="74"/>
      <c r="V252" s="75"/>
      <c r="W252" s="75"/>
      <c r="X252" s="67"/>
      <c r="Y252" s="76"/>
      <c r="Z252" s="76"/>
      <c r="AA252" s="67"/>
      <c r="AB252" s="67"/>
      <c r="AC252" s="77"/>
    </row>
    <row r="253">
      <c r="A253" s="68"/>
      <c r="B253" s="69"/>
      <c r="C253" s="69"/>
      <c r="D253" s="69"/>
      <c r="E253" s="69"/>
      <c r="F253" s="69"/>
      <c r="G253" s="70"/>
      <c r="H253" s="69"/>
      <c r="I253" s="69"/>
      <c r="J253" s="71"/>
      <c r="K253" s="71"/>
      <c r="L253" s="72"/>
      <c r="M253" s="72"/>
      <c r="N253" s="72"/>
      <c r="O253" s="72"/>
      <c r="P253" s="72"/>
      <c r="Q253" s="72"/>
      <c r="R253" s="73"/>
      <c r="S253" s="73"/>
      <c r="T253" s="73"/>
      <c r="U253" s="74"/>
      <c r="V253" s="75"/>
      <c r="W253" s="75"/>
      <c r="X253" s="67"/>
      <c r="Y253" s="76"/>
      <c r="Z253" s="76"/>
      <c r="AA253" s="67"/>
      <c r="AB253" s="67"/>
      <c r="AC253" s="77"/>
    </row>
    <row r="254">
      <c r="A254" s="68"/>
      <c r="B254" s="69"/>
      <c r="C254" s="69"/>
      <c r="D254" s="69"/>
      <c r="E254" s="69"/>
      <c r="F254" s="69"/>
      <c r="G254" s="70"/>
      <c r="H254" s="69"/>
      <c r="I254" s="69"/>
      <c r="J254" s="71"/>
      <c r="K254" s="71"/>
      <c r="L254" s="72"/>
      <c r="M254" s="72"/>
      <c r="N254" s="72"/>
      <c r="O254" s="72"/>
      <c r="P254" s="72"/>
      <c r="Q254" s="72"/>
      <c r="R254" s="73"/>
      <c r="S254" s="73"/>
      <c r="T254" s="73"/>
      <c r="U254" s="74"/>
      <c r="V254" s="75"/>
      <c r="W254" s="75"/>
      <c r="X254" s="67"/>
      <c r="Y254" s="76"/>
      <c r="Z254" s="76"/>
      <c r="AA254" s="67"/>
      <c r="AB254" s="67"/>
      <c r="AC254" s="77"/>
    </row>
    <row r="255">
      <c r="A255" s="68"/>
      <c r="B255" s="69"/>
      <c r="C255" s="69"/>
      <c r="D255" s="69"/>
      <c r="E255" s="69"/>
      <c r="F255" s="69"/>
      <c r="G255" s="70"/>
      <c r="H255" s="69"/>
      <c r="I255" s="69"/>
      <c r="J255" s="71"/>
      <c r="K255" s="71"/>
      <c r="L255" s="72"/>
      <c r="M255" s="72"/>
      <c r="N255" s="72"/>
      <c r="O255" s="72"/>
      <c r="P255" s="72"/>
      <c r="Q255" s="72"/>
      <c r="R255" s="73"/>
      <c r="S255" s="73"/>
      <c r="T255" s="73"/>
      <c r="U255" s="74"/>
      <c r="V255" s="75"/>
      <c r="W255" s="75"/>
      <c r="X255" s="67"/>
      <c r="Y255" s="76"/>
      <c r="Z255" s="76"/>
      <c r="AA255" s="67"/>
      <c r="AB255" s="67"/>
      <c r="AC255" s="77"/>
    </row>
    <row r="256">
      <c r="A256" s="68"/>
      <c r="B256" s="69"/>
      <c r="C256" s="69"/>
      <c r="D256" s="69"/>
      <c r="E256" s="69"/>
      <c r="F256" s="69"/>
      <c r="G256" s="70"/>
      <c r="H256" s="69"/>
      <c r="I256" s="69"/>
      <c r="J256" s="71"/>
      <c r="K256" s="71"/>
      <c r="L256" s="72"/>
      <c r="M256" s="72"/>
      <c r="N256" s="72"/>
      <c r="O256" s="72"/>
      <c r="P256" s="72"/>
      <c r="Q256" s="72"/>
      <c r="R256" s="73"/>
      <c r="S256" s="73"/>
      <c r="T256" s="73"/>
      <c r="U256" s="74"/>
      <c r="V256" s="75"/>
      <c r="W256" s="75"/>
      <c r="X256" s="67"/>
      <c r="Y256" s="76"/>
      <c r="Z256" s="76"/>
      <c r="AA256" s="67"/>
      <c r="AB256" s="67"/>
      <c r="AC256" s="77"/>
    </row>
    <row r="257">
      <c r="A257" s="68"/>
      <c r="B257" s="69"/>
      <c r="C257" s="69"/>
      <c r="D257" s="69"/>
      <c r="E257" s="69"/>
      <c r="F257" s="69"/>
      <c r="G257" s="70"/>
      <c r="H257" s="69"/>
      <c r="I257" s="69"/>
      <c r="J257" s="71"/>
      <c r="K257" s="71"/>
      <c r="L257" s="72"/>
      <c r="M257" s="72"/>
      <c r="N257" s="72"/>
      <c r="O257" s="72"/>
      <c r="P257" s="72"/>
      <c r="Q257" s="72"/>
      <c r="R257" s="73"/>
      <c r="S257" s="73"/>
      <c r="T257" s="73"/>
      <c r="U257" s="74"/>
      <c r="V257" s="75"/>
      <c r="W257" s="75"/>
      <c r="X257" s="67"/>
      <c r="Y257" s="76"/>
      <c r="Z257" s="76"/>
      <c r="AA257" s="67"/>
      <c r="AB257" s="67"/>
      <c r="AC257" s="77"/>
    </row>
    <row r="258">
      <c r="A258" s="68"/>
      <c r="B258" s="69"/>
      <c r="C258" s="69"/>
      <c r="D258" s="69"/>
      <c r="E258" s="69"/>
      <c r="F258" s="69"/>
      <c r="G258" s="70"/>
      <c r="H258" s="69"/>
      <c r="I258" s="69"/>
      <c r="J258" s="71"/>
      <c r="K258" s="71"/>
      <c r="L258" s="72"/>
      <c r="M258" s="72"/>
      <c r="N258" s="72"/>
      <c r="O258" s="72"/>
      <c r="P258" s="72"/>
      <c r="Q258" s="72"/>
      <c r="R258" s="73"/>
      <c r="S258" s="73"/>
      <c r="T258" s="73"/>
      <c r="U258" s="74"/>
      <c r="V258" s="75"/>
      <c r="W258" s="75"/>
      <c r="X258" s="67"/>
      <c r="Y258" s="76"/>
      <c r="Z258" s="76"/>
      <c r="AA258" s="67"/>
      <c r="AB258" s="67"/>
      <c r="AC258" s="77"/>
    </row>
    <row r="259">
      <c r="A259" s="68"/>
      <c r="B259" s="69"/>
      <c r="C259" s="69"/>
      <c r="D259" s="69"/>
      <c r="E259" s="69"/>
      <c r="F259" s="69"/>
      <c r="G259" s="70"/>
      <c r="H259" s="69"/>
      <c r="I259" s="69"/>
      <c r="J259" s="71"/>
      <c r="K259" s="71"/>
      <c r="L259" s="72"/>
      <c r="M259" s="72"/>
      <c r="N259" s="72"/>
      <c r="O259" s="72"/>
      <c r="P259" s="72"/>
      <c r="Q259" s="72"/>
      <c r="R259" s="73"/>
      <c r="S259" s="73"/>
      <c r="T259" s="73"/>
      <c r="U259" s="74"/>
      <c r="V259" s="75"/>
      <c r="W259" s="75"/>
      <c r="X259" s="67"/>
      <c r="Y259" s="76"/>
      <c r="Z259" s="76"/>
      <c r="AA259" s="67"/>
      <c r="AB259" s="67"/>
      <c r="AC259" s="77"/>
    </row>
    <row r="260">
      <c r="A260" s="68"/>
      <c r="B260" s="69"/>
      <c r="C260" s="69"/>
      <c r="D260" s="69"/>
      <c r="E260" s="69"/>
      <c r="F260" s="69"/>
      <c r="G260" s="70"/>
      <c r="H260" s="69"/>
      <c r="I260" s="69"/>
      <c r="J260" s="71"/>
      <c r="K260" s="71"/>
      <c r="L260" s="72"/>
      <c r="M260" s="72"/>
      <c r="N260" s="72"/>
      <c r="O260" s="72"/>
      <c r="P260" s="72"/>
      <c r="Q260" s="72"/>
      <c r="R260" s="73"/>
      <c r="S260" s="73"/>
      <c r="T260" s="73"/>
      <c r="U260" s="74"/>
      <c r="V260" s="75"/>
      <c r="W260" s="75"/>
      <c r="X260" s="67"/>
      <c r="Y260" s="76"/>
      <c r="Z260" s="76"/>
      <c r="AA260" s="67"/>
      <c r="AB260" s="67"/>
      <c r="AC260" s="77"/>
    </row>
    <row r="261">
      <c r="A261" s="68"/>
      <c r="B261" s="69"/>
      <c r="C261" s="69"/>
      <c r="D261" s="69"/>
      <c r="E261" s="69"/>
      <c r="F261" s="69"/>
      <c r="G261" s="70"/>
      <c r="H261" s="69"/>
      <c r="I261" s="69"/>
      <c r="J261" s="71"/>
      <c r="K261" s="71"/>
      <c r="L261" s="72"/>
      <c r="M261" s="72"/>
      <c r="N261" s="72"/>
      <c r="O261" s="72"/>
      <c r="P261" s="72"/>
      <c r="Q261" s="72"/>
      <c r="R261" s="73"/>
      <c r="S261" s="73"/>
      <c r="T261" s="73"/>
      <c r="U261" s="74"/>
      <c r="V261" s="75"/>
      <c r="W261" s="75"/>
      <c r="X261" s="67"/>
      <c r="Y261" s="76"/>
      <c r="Z261" s="76"/>
      <c r="AA261" s="67"/>
      <c r="AB261" s="67"/>
      <c r="AC261" s="77"/>
    </row>
    <row r="262">
      <c r="A262" s="68"/>
      <c r="B262" s="69"/>
      <c r="C262" s="69"/>
      <c r="D262" s="69"/>
      <c r="E262" s="69"/>
      <c r="F262" s="69"/>
      <c r="G262" s="70"/>
      <c r="H262" s="69"/>
      <c r="I262" s="69"/>
      <c r="J262" s="71"/>
      <c r="K262" s="71"/>
      <c r="L262" s="72"/>
      <c r="M262" s="72"/>
      <c r="N262" s="72"/>
      <c r="O262" s="72"/>
      <c r="P262" s="72"/>
      <c r="Q262" s="72"/>
      <c r="R262" s="73"/>
      <c r="S262" s="73"/>
      <c r="T262" s="73"/>
      <c r="U262" s="74"/>
      <c r="V262" s="75"/>
      <c r="W262" s="75"/>
      <c r="X262" s="67"/>
      <c r="Y262" s="76"/>
      <c r="Z262" s="76"/>
      <c r="AA262" s="67"/>
      <c r="AB262" s="67"/>
      <c r="AC262" s="77"/>
    </row>
    <row r="263">
      <c r="A263" s="68"/>
      <c r="B263" s="69"/>
      <c r="C263" s="69"/>
      <c r="D263" s="69"/>
      <c r="E263" s="69"/>
      <c r="F263" s="69"/>
      <c r="G263" s="70"/>
      <c r="H263" s="69"/>
      <c r="I263" s="69"/>
      <c r="J263" s="71"/>
      <c r="K263" s="71"/>
      <c r="L263" s="72"/>
      <c r="M263" s="72"/>
      <c r="N263" s="72"/>
      <c r="O263" s="72"/>
      <c r="P263" s="72"/>
      <c r="Q263" s="72"/>
      <c r="R263" s="73"/>
      <c r="S263" s="73"/>
      <c r="T263" s="73"/>
      <c r="U263" s="74"/>
      <c r="V263" s="75"/>
      <c r="W263" s="75"/>
      <c r="X263" s="67"/>
      <c r="Y263" s="76"/>
      <c r="Z263" s="76"/>
      <c r="AA263" s="67"/>
      <c r="AB263" s="67"/>
      <c r="AC263" s="77"/>
    </row>
    <row r="264">
      <c r="A264" s="68"/>
      <c r="B264" s="69"/>
      <c r="C264" s="69"/>
      <c r="D264" s="69"/>
      <c r="E264" s="69"/>
      <c r="F264" s="69"/>
      <c r="G264" s="70"/>
      <c r="H264" s="69"/>
      <c r="I264" s="69"/>
      <c r="J264" s="71"/>
      <c r="K264" s="71"/>
      <c r="L264" s="72"/>
      <c r="M264" s="72"/>
      <c r="N264" s="72"/>
      <c r="O264" s="72"/>
      <c r="P264" s="72"/>
      <c r="Q264" s="72"/>
      <c r="R264" s="73"/>
      <c r="S264" s="73"/>
      <c r="T264" s="73"/>
      <c r="U264" s="74"/>
      <c r="V264" s="75"/>
      <c r="W264" s="75"/>
      <c r="X264" s="67"/>
      <c r="Y264" s="76"/>
      <c r="Z264" s="76"/>
      <c r="AA264" s="67"/>
      <c r="AB264" s="67"/>
      <c r="AC264" s="77"/>
    </row>
    <row r="265">
      <c r="A265" s="68"/>
      <c r="B265" s="69"/>
      <c r="C265" s="69"/>
      <c r="D265" s="69"/>
      <c r="E265" s="69"/>
      <c r="F265" s="69"/>
      <c r="G265" s="70"/>
      <c r="H265" s="69"/>
      <c r="I265" s="69"/>
      <c r="J265" s="71"/>
      <c r="K265" s="71"/>
      <c r="L265" s="72"/>
      <c r="M265" s="72"/>
      <c r="N265" s="72"/>
      <c r="O265" s="72"/>
      <c r="P265" s="72"/>
      <c r="Q265" s="72"/>
      <c r="R265" s="73"/>
      <c r="S265" s="73"/>
      <c r="T265" s="73"/>
      <c r="U265" s="74"/>
      <c r="V265" s="75"/>
      <c r="W265" s="75"/>
      <c r="X265" s="67"/>
      <c r="Y265" s="76"/>
      <c r="Z265" s="76"/>
      <c r="AA265" s="67"/>
      <c r="AB265" s="67"/>
      <c r="AC265" s="77"/>
    </row>
    <row r="266">
      <c r="A266" s="68"/>
      <c r="B266" s="69"/>
      <c r="C266" s="69"/>
      <c r="D266" s="69"/>
      <c r="E266" s="69"/>
      <c r="F266" s="69"/>
      <c r="G266" s="70"/>
      <c r="H266" s="69"/>
      <c r="I266" s="69"/>
      <c r="J266" s="71"/>
      <c r="K266" s="71"/>
      <c r="L266" s="72"/>
      <c r="M266" s="72"/>
      <c r="N266" s="72"/>
      <c r="O266" s="72"/>
      <c r="P266" s="72"/>
      <c r="Q266" s="72"/>
      <c r="R266" s="73"/>
      <c r="S266" s="73"/>
      <c r="T266" s="73"/>
      <c r="U266" s="74"/>
      <c r="V266" s="75"/>
      <c r="W266" s="75"/>
      <c r="X266" s="67"/>
      <c r="Y266" s="76"/>
      <c r="Z266" s="76"/>
      <c r="AA266" s="67"/>
      <c r="AB266" s="67"/>
      <c r="AC266" s="77"/>
    </row>
    <row r="267">
      <c r="A267" s="68"/>
      <c r="B267" s="69"/>
      <c r="C267" s="69"/>
      <c r="D267" s="69"/>
      <c r="E267" s="69"/>
      <c r="F267" s="69"/>
      <c r="G267" s="70"/>
      <c r="H267" s="69"/>
      <c r="I267" s="69"/>
      <c r="J267" s="71"/>
      <c r="K267" s="71"/>
      <c r="L267" s="72"/>
      <c r="M267" s="72"/>
      <c r="N267" s="72"/>
      <c r="O267" s="72"/>
      <c r="P267" s="72"/>
      <c r="Q267" s="72"/>
      <c r="R267" s="73"/>
      <c r="S267" s="73"/>
      <c r="T267" s="73"/>
      <c r="U267" s="74"/>
      <c r="V267" s="75"/>
      <c r="W267" s="75"/>
      <c r="X267" s="67"/>
      <c r="Y267" s="76"/>
      <c r="Z267" s="76"/>
      <c r="AA267" s="67"/>
      <c r="AB267" s="67"/>
      <c r="AC267" s="77"/>
    </row>
    <row r="268">
      <c r="A268" s="68"/>
      <c r="B268" s="69"/>
      <c r="C268" s="69"/>
      <c r="D268" s="69"/>
      <c r="E268" s="69"/>
      <c r="F268" s="69"/>
      <c r="G268" s="70"/>
      <c r="H268" s="69"/>
      <c r="I268" s="69"/>
      <c r="J268" s="71"/>
      <c r="K268" s="71"/>
      <c r="L268" s="72"/>
      <c r="M268" s="72"/>
      <c r="N268" s="72"/>
      <c r="O268" s="72"/>
      <c r="P268" s="72"/>
      <c r="Q268" s="72"/>
      <c r="R268" s="73"/>
      <c r="S268" s="73"/>
      <c r="T268" s="73"/>
      <c r="U268" s="74"/>
      <c r="V268" s="75"/>
      <c r="W268" s="75"/>
      <c r="X268" s="67"/>
      <c r="Y268" s="76"/>
      <c r="Z268" s="76"/>
      <c r="AA268" s="67"/>
      <c r="AB268" s="67"/>
      <c r="AC268" s="77"/>
    </row>
    <row r="269">
      <c r="A269" s="68"/>
      <c r="B269" s="69"/>
      <c r="C269" s="69"/>
      <c r="D269" s="69"/>
      <c r="E269" s="69"/>
      <c r="F269" s="69"/>
      <c r="G269" s="70"/>
      <c r="H269" s="69"/>
      <c r="I269" s="69"/>
      <c r="J269" s="71"/>
      <c r="K269" s="71"/>
      <c r="L269" s="72"/>
      <c r="M269" s="72"/>
      <c r="N269" s="72"/>
      <c r="O269" s="72"/>
      <c r="P269" s="72"/>
      <c r="Q269" s="72"/>
      <c r="R269" s="73"/>
      <c r="S269" s="73"/>
      <c r="T269" s="73"/>
      <c r="U269" s="74"/>
      <c r="V269" s="75"/>
      <c r="W269" s="75"/>
      <c r="X269" s="67"/>
      <c r="Y269" s="76"/>
      <c r="Z269" s="76"/>
      <c r="AA269" s="67"/>
      <c r="AB269" s="67"/>
      <c r="AC269" s="77"/>
    </row>
    <row r="270">
      <c r="A270" s="68"/>
      <c r="B270" s="69"/>
      <c r="C270" s="69"/>
      <c r="D270" s="69"/>
      <c r="E270" s="69"/>
      <c r="F270" s="69"/>
      <c r="G270" s="70"/>
      <c r="H270" s="69"/>
      <c r="I270" s="69"/>
      <c r="J270" s="71"/>
      <c r="K270" s="71"/>
      <c r="L270" s="72"/>
      <c r="M270" s="72"/>
      <c r="N270" s="72"/>
      <c r="O270" s="72"/>
      <c r="P270" s="72"/>
      <c r="Q270" s="72"/>
      <c r="R270" s="73"/>
      <c r="S270" s="73"/>
      <c r="T270" s="73"/>
      <c r="U270" s="74"/>
      <c r="V270" s="75"/>
      <c r="W270" s="75"/>
      <c r="X270" s="67"/>
      <c r="Y270" s="76"/>
      <c r="Z270" s="76"/>
      <c r="AA270" s="67"/>
      <c r="AB270" s="67"/>
      <c r="AC270" s="77"/>
    </row>
    <row r="271">
      <c r="A271" s="68"/>
      <c r="B271" s="69"/>
      <c r="C271" s="69"/>
      <c r="D271" s="69"/>
      <c r="E271" s="69"/>
      <c r="F271" s="69"/>
      <c r="G271" s="70"/>
      <c r="H271" s="69"/>
      <c r="I271" s="69"/>
      <c r="J271" s="71"/>
      <c r="K271" s="71"/>
      <c r="L271" s="72"/>
      <c r="M271" s="72"/>
      <c r="N271" s="72"/>
      <c r="O271" s="72"/>
      <c r="P271" s="72"/>
      <c r="Q271" s="72"/>
      <c r="R271" s="73"/>
      <c r="S271" s="73"/>
      <c r="T271" s="73"/>
      <c r="U271" s="74"/>
      <c r="V271" s="75"/>
      <c r="W271" s="75"/>
      <c r="X271" s="67"/>
      <c r="Y271" s="76"/>
      <c r="Z271" s="76"/>
      <c r="AA271" s="67"/>
      <c r="AB271" s="67"/>
      <c r="AC271" s="77"/>
    </row>
    <row r="272">
      <c r="A272" s="68"/>
      <c r="B272" s="69"/>
      <c r="C272" s="69"/>
      <c r="D272" s="69"/>
      <c r="E272" s="69"/>
      <c r="F272" s="69"/>
      <c r="G272" s="70"/>
      <c r="H272" s="69"/>
      <c r="I272" s="69"/>
      <c r="J272" s="71"/>
      <c r="K272" s="71"/>
      <c r="L272" s="72"/>
      <c r="M272" s="72"/>
      <c r="N272" s="72"/>
      <c r="O272" s="72"/>
      <c r="P272" s="72"/>
      <c r="Q272" s="72"/>
      <c r="R272" s="73"/>
      <c r="S272" s="73"/>
      <c r="T272" s="73"/>
      <c r="U272" s="74"/>
      <c r="V272" s="75"/>
      <c r="W272" s="75"/>
      <c r="X272" s="67"/>
      <c r="Y272" s="76"/>
      <c r="Z272" s="76"/>
      <c r="AA272" s="67"/>
      <c r="AB272" s="67"/>
      <c r="AC272" s="77"/>
    </row>
    <row r="273">
      <c r="A273" s="68"/>
      <c r="B273" s="69"/>
      <c r="C273" s="69"/>
      <c r="D273" s="69"/>
      <c r="E273" s="69"/>
      <c r="F273" s="69"/>
      <c r="G273" s="70"/>
      <c r="H273" s="69"/>
      <c r="I273" s="69"/>
      <c r="J273" s="71"/>
      <c r="K273" s="71"/>
      <c r="L273" s="72"/>
      <c r="M273" s="72"/>
      <c r="N273" s="72"/>
      <c r="O273" s="72"/>
      <c r="P273" s="72"/>
      <c r="Q273" s="72"/>
      <c r="R273" s="73"/>
      <c r="S273" s="73"/>
      <c r="T273" s="73"/>
      <c r="U273" s="74"/>
      <c r="V273" s="75"/>
      <c r="W273" s="75"/>
      <c r="X273" s="67"/>
      <c r="Y273" s="76"/>
      <c r="Z273" s="76"/>
      <c r="AA273" s="67"/>
      <c r="AB273" s="67"/>
      <c r="AC273" s="77"/>
    </row>
    <row r="274">
      <c r="A274" s="68"/>
      <c r="B274" s="69"/>
      <c r="C274" s="69"/>
      <c r="D274" s="69"/>
      <c r="E274" s="69"/>
      <c r="F274" s="69"/>
      <c r="G274" s="70"/>
      <c r="H274" s="69"/>
      <c r="I274" s="69"/>
      <c r="J274" s="71"/>
      <c r="K274" s="71"/>
      <c r="L274" s="72"/>
      <c r="M274" s="72"/>
      <c r="N274" s="72"/>
      <c r="O274" s="72"/>
      <c r="P274" s="72"/>
      <c r="Q274" s="72"/>
      <c r="R274" s="73"/>
      <c r="S274" s="73"/>
      <c r="T274" s="73"/>
      <c r="U274" s="74"/>
      <c r="V274" s="75"/>
      <c r="W274" s="75"/>
      <c r="X274" s="67"/>
      <c r="Y274" s="76"/>
      <c r="Z274" s="76"/>
      <c r="AA274" s="67"/>
      <c r="AB274" s="67"/>
      <c r="AC274" s="77"/>
    </row>
    <row r="275">
      <c r="A275" s="68"/>
      <c r="B275" s="69"/>
      <c r="C275" s="69"/>
      <c r="D275" s="69"/>
      <c r="E275" s="69"/>
      <c r="F275" s="69"/>
      <c r="G275" s="70"/>
      <c r="H275" s="69"/>
      <c r="I275" s="69"/>
      <c r="J275" s="71"/>
      <c r="K275" s="71"/>
      <c r="L275" s="72"/>
      <c r="M275" s="72"/>
      <c r="N275" s="72"/>
      <c r="O275" s="72"/>
      <c r="P275" s="72"/>
      <c r="Q275" s="72"/>
      <c r="R275" s="73"/>
      <c r="S275" s="73"/>
      <c r="T275" s="73"/>
      <c r="U275" s="74"/>
      <c r="V275" s="75"/>
      <c r="W275" s="75"/>
      <c r="X275" s="67"/>
      <c r="Y275" s="76"/>
      <c r="Z275" s="76"/>
      <c r="AA275" s="67"/>
      <c r="AB275" s="67"/>
      <c r="AC275" s="77"/>
    </row>
    <row r="276">
      <c r="A276" s="68"/>
      <c r="B276" s="69"/>
      <c r="C276" s="69"/>
      <c r="D276" s="69"/>
      <c r="E276" s="69"/>
      <c r="F276" s="69"/>
      <c r="G276" s="70"/>
      <c r="H276" s="69"/>
      <c r="I276" s="69"/>
      <c r="J276" s="71"/>
      <c r="K276" s="71"/>
      <c r="L276" s="72"/>
      <c r="M276" s="72"/>
      <c r="N276" s="72"/>
      <c r="O276" s="72"/>
      <c r="P276" s="72"/>
      <c r="Q276" s="72"/>
      <c r="R276" s="73"/>
      <c r="S276" s="73"/>
      <c r="T276" s="73"/>
      <c r="U276" s="74"/>
      <c r="V276" s="75"/>
      <c r="W276" s="75"/>
      <c r="X276" s="67"/>
      <c r="Y276" s="76"/>
      <c r="Z276" s="76"/>
      <c r="AA276" s="67"/>
      <c r="AB276" s="67"/>
      <c r="AC276" s="77"/>
    </row>
    <row r="277">
      <c r="A277" s="68"/>
      <c r="B277" s="69"/>
      <c r="C277" s="69"/>
      <c r="D277" s="69"/>
      <c r="E277" s="69"/>
      <c r="F277" s="69"/>
      <c r="G277" s="70"/>
      <c r="H277" s="69"/>
      <c r="I277" s="69"/>
      <c r="J277" s="71"/>
      <c r="K277" s="71"/>
      <c r="L277" s="72"/>
      <c r="M277" s="72"/>
      <c r="N277" s="72"/>
      <c r="O277" s="72"/>
      <c r="P277" s="72"/>
      <c r="Q277" s="72"/>
      <c r="R277" s="73"/>
      <c r="S277" s="73"/>
      <c r="T277" s="73"/>
      <c r="U277" s="74"/>
      <c r="V277" s="75"/>
      <c r="W277" s="75"/>
      <c r="X277" s="67"/>
      <c r="Y277" s="76"/>
      <c r="Z277" s="76"/>
      <c r="AA277" s="67"/>
      <c r="AB277" s="67"/>
      <c r="AC277" s="77"/>
    </row>
    <row r="278">
      <c r="A278" s="68"/>
      <c r="B278" s="69"/>
      <c r="C278" s="69"/>
      <c r="D278" s="69"/>
      <c r="E278" s="69"/>
      <c r="F278" s="69"/>
      <c r="G278" s="70"/>
      <c r="H278" s="69"/>
      <c r="I278" s="69"/>
      <c r="J278" s="71"/>
      <c r="K278" s="71"/>
      <c r="L278" s="72"/>
      <c r="M278" s="72"/>
      <c r="N278" s="72"/>
      <c r="O278" s="72"/>
      <c r="P278" s="72"/>
      <c r="Q278" s="72"/>
      <c r="R278" s="73"/>
      <c r="S278" s="73"/>
      <c r="T278" s="73"/>
      <c r="U278" s="74"/>
      <c r="V278" s="75"/>
      <c r="W278" s="75"/>
      <c r="X278" s="67"/>
      <c r="Y278" s="76"/>
      <c r="Z278" s="76"/>
      <c r="AA278" s="67"/>
      <c r="AB278" s="67"/>
      <c r="AC278" s="77"/>
    </row>
    <row r="279">
      <c r="A279" s="68"/>
      <c r="B279" s="69"/>
      <c r="C279" s="69"/>
      <c r="D279" s="69"/>
      <c r="E279" s="69"/>
      <c r="F279" s="69"/>
      <c r="G279" s="70"/>
      <c r="H279" s="69"/>
      <c r="I279" s="69"/>
      <c r="J279" s="71"/>
      <c r="K279" s="71"/>
      <c r="L279" s="72"/>
      <c r="M279" s="72"/>
      <c r="N279" s="72"/>
      <c r="O279" s="72"/>
      <c r="P279" s="72"/>
      <c r="Q279" s="72"/>
      <c r="R279" s="73"/>
      <c r="S279" s="73"/>
      <c r="T279" s="73"/>
      <c r="U279" s="74"/>
      <c r="V279" s="75"/>
      <c r="W279" s="75"/>
      <c r="X279" s="67"/>
      <c r="Y279" s="76"/>
      <c r="Z279" s="76"/>
      <c r="AA279" s="67"/>
      <c r="AB279" s="67"/>
      <c r="AC279" s="77"/>
    </row>
    <row r="280">
      <c r="A280" s="68"/>
      <c r="B280" s="69"/>
      <c r="C280" s="69"/>
      <c r="D280" s="69"/>
      <c r="E280" s="69"/>
      <c r="F280" s="69"/>
      <c r="G280" s="70"/>
      <c r="H280" s="69"/>
      <c r="I280" s="69"/>
      <c r="J280" s="71"/>
      <c r="K280" s="71"/>
      <c r="L280" s="72"/>
      <c r="M280" s="72"/>
      <c r="N280" s="72"/>
      <c r="O280" s="72"/>
      <c r="P280" s="72"/>
      <c r="Q280" s="72"/>
      <c r="R280" s="73"/>
      <c r="S280" s="73"/>
      <c r="T280" s="73"/>
      <c r="U280" s="74"/>
      <c r="V280" s="75"/>
      <c r="W280" s="75"/>
      <c r="X280" s="67"/>
      <c r="Y280" s="76"/>
      <c r="Z280" s="76"/>
      <c r="AA280" s="67"/>
      <c r="AB280" s="67"/>
      <c r="AC280" s="77"/>
    </row>
    <row r="281">
      <c r="A281" s="68"/>
      <c r="B281" s="69"/>
      <c r="C281" s="69"/>
      <c r="D281" s="69"/>
      <c r="E281" s="69"/>
      <c r="F281" s="69"/>
      <c r="G281" s="70"/>
      <c r="H281" s="69"/>
      <c r="I281" s="69"/>
      <c r="J281" s="71"/>
      <c r="K281" s="71"/>
      <c r="L281" s="72"/>
      <c r="M281" s="72"/>
      <c r="N281" s="72"/>
      <c r="O281" s="72"/>
      <c r="P281" s="72"/>
      <c r="Q281" s="72"/>
      <c r="R281" s="73"/>
      <c r="S281" s="73"/>
      <c r="T281" s="73"/>
      <c r="U281" s="74"/>
      <c r="V281" s="75"/>
      <c r="W281" s="75"/>
      <c r="X281" s="67"/>
      <c r="Y281" s="76"/>
      <c r="Z281" s="76"/>
      <c r="AA281" s="67"/>
      <c r="AB281" s="67"/>
      <c r="AC281" s="77"/>
    </row>
    <row r="282">
      <c r="A282" s="68"/>
      <c r="B282" s="69"/>
      <c r="C282" s="69"/>
      <c r="D282" s="69"/>
      <c r="E282" s="69"/>
      <c r="F282" s="69"/>
      <c r="G282" s="70"/>
      <c r="H282" s="69"/>
      <c r="I282" s="69"/>
      <c r="J282" s="71"/>
      <c r="K282" s="71"/>
      <c r="L282" s="72"/>
      <c r="M282" s="72"/>
      <c r="N282" s="72"/>
      <c r="O282" s="72"/>
      <c r="P282" s="72"/>
      <c r="Q282" s="72"/>
      <c r="R282" s="73"/>
      <c r="S282" s="73"/>
      <c r="T282" s="73"/>
      <c r="U282" s="74"/>
      <c r="V282" s="75"/>
      <c r="W282" s="75"/>
      <c r="X282" s="67"/>
      <c r="Y282" s="76"/>
      <c r="Z282" s="76"/>
      <c r="AA282" s="67"/>
      <c r="AB282" s="67"/>
      <c r="AC282" s="77"/>
    </row>
    <row r="283">
      <c r="A283" s="68"/>
      <c r="B283" s="69"/>
      <c r="C283" s="69"/>
      <c r="D283" s="69"/>
      <c r="E283" s="69"/>
      <c r="F283" s="69"/>
      <c r="G283" s="70"/>
      <c r="H283" s="69"/>
      <c r="I283" s="69"/>
      <c r="J283" s="71"/>
      <c r="K283" s="71"/>
      <c r="L283" s="72"/>
      <c r="M283" s="72"/>
      <c r="N283" s="72"/>
      <c r="O283" s="72"/>
      <c r="P283" s="72"/>
      <c r="Q283" s="72"/>
      <c r="R283" s="73"/>
      <c r="S283" s="73"/>
      <c r="T283" s="73"/>
      <c r="U283" s="74"/>
      <c r="V283" s="75"/>
      <c r="W283" s="75"/>
      <c r="X283" s="67"/>
      <c r="Y283" s="76"/>
      <c r="Z283" s="76"/>
      <c r="AA283" s="67"/>
      <c r="AB283" s="67"/>
      <c r="AC283" s="77"/>
    </row>
    <row r="284">
      <c r="A284" s="68"/>
      <c r="B284" s="69"/>
      <c r="C284" s="69"/>
      <c r="D284" s="69"/>
      <c r="E284" s="69"/>
      <c r="F284" s="69"/>
      <c r="G284" s="70"/>
      <c r="H284" s="69"/>
      <c r="I284" s="69"/>
      <c r="J284" s="71"/>
      <c r="K284" s="71"/>
      <c r="L284" s="72"/>
      <c r="M284" s="72"/>
      <c r="N284" s="72"/>
      <c r="O284" s="72"/>
      <c r="P284" s="72"/>
      <c r="Q284" s="72"/>
      <c r="R284" s="73"/>
      <c r="S284" s="73"/>
      <c r="T284" s="73"/>
      <c r="U284" s="74"/>
      <c r="V284" s="75"/>
      <c r="W284" s="75"/>
      <c r="X284" s="67"/>
      <c r="Y284" s="76"/>
      <c r="Z284" s="76"/>
      <c r="AA284" s="67"/>
      <c r="AB284" s="67"/>
      <c r="AC284" s="77"/>
    </row>
    <row r="285">
      <c r="A285" s="68"/>
      <c r="B285" s="69"/>
      <c r="C285" s="69"/>
      <c r="D285" s="69"/>
      <c r="E285" s="69"/>
      <c r="F285" s="69"/>
      <c r="G285" s="70"/>
      <c r="H285" s="69"/>
      <c r="I285" s="69"/>
      <c r="J285" s="71"/>
      <c r="K285" s="71"/>
      <c r="L285" s="72"/>
      <c r="M285" s="72"/>
      <c r="N285" s="72"/>
      <c r="O285" s="72"/>
      <c r="P285" s="72"/>
      <c r="Q285" s="72"/>
      <c r="R285" s="73"/>
      <c r="S285" s="73"/>
      <c r="T285" s="73"/>
      <c r="U285" s="74"/>
      <c r="V285" s="75"/>
      <c r="W285" s="75"/>
      <c r="X285" s="67"/>
      <c r="Y285" s="76"/>
      <c r="Z285" s="76"/>
      <c r="AA285" s="67"/>
      <c r="AB285" s="67"/>
      <c r="AC285" s="77"/>
    </row>
    <row r="286">
      <c r="A286" s="68"/>
      <c r="B286" s="69"/>
      <c r="C286" s="69"/>
      <c r="D286" s="69"/>
      <c r="E286" s="69"/>
      <c r="F286" s="69"/>
      <c r="G286" s="70"/>
      <c r="H286" s="69"/>
      <c r="I286" s="69"/>
      <c r="J286" s="71"/>
      <c r="K286" s="71"/>
      <c r="L286" s="72"/>
      <c r="M286" s="72"/>
      <c r="N286" s="72"/>
      <c r="O286" s="72"/>
      <c r="P286" s="72"/>
      <c r="Q286" s="72"/>
      <c r="R286" s="73"/>
      <c r="S286" s="73"/>
      <c r="T286" s="73"/>
      <c r="U286" s="74"/>
      <c r="V286" s="75"/>
      <c r="W286" s="75"/>
      <c r="X286" s="67"/>
      <c r="Y286" s="76"/>
      <c r="Z286" s="76"/>
      <c r="AA286" s="67"/>
      <c r="AB286" s="67"/>
      <c r="AC286" s="77"/>
    </row>
    <row r="287">
      <c r="A287" s="68"/>
      <c r="B287" s="69"/>
      <c r="C287" s="69"/>
      <c r="D287" s="69"/>
      <c r="E287" s="69"/>
      <c r="F287" s="69"/>
      <c r="G287" s="70"/>
      <c r="H287" s="69"/>
      <c r="I287" s="69"/>
      <c r="J287" s="71"/>
      <c r="K287" s="71"/>
      <c r="L287" s="72"/>
      <c r="M287" s="72"/>
      <c r="N287" s="72"/>
      <c r="O287" s="72"/>
      <c r="P287" s="72"/>
      <c r="Q287" s="72"/>
      <c r="R287" s="73"/>
      <c r="S287" s="73"/>
      <c r="T287" s="73"/>
      <c r="U287" s="74"/>
      <c r="V287" s="75"/>
      <c r="W287" s="75"/>
      <c r="X287" s="67"/>
      <c r="Y287" s="76"/>
      <c r="Z287" s="76"/>
      <c r="AA287" s="67"/>
      <c r="AB287" s="67"/>
      <c r="AC287" s="77"/>
    </row>
    <row r="288">
      <c r="A288" s="68"/>
      <c r="B288" s="69"/>
      <c r="C288" s="69"/>
      <c r="D288" s="69"/>
      <c r="E288" s="69"/>
      <c r="F288" s="69"/>
      <c r="G288" s="70"/>
      <c r="H288" s="69"/>
      <c r="I288" s="69"/>
      <c r="J288" s="71"/>
      <c r="K288" s="71"/>
      <c r="L288" s="72"/>
      <c r="M288" s="72"/>
      <c r="N288" s="72"/>
      <c r="O288" s="72"/>
      <c r="P288" s="72"/>
      <c r="Q288" s="72"/>
      <c r="R288" s="73"/>
      <c r="S288" s="73"/>
      <c r="T288" s="73"/>
      <c r="U288" s="74"/>
      <c r="V288" s="75"/>
      <c r="W288" s="75"/>
      <c r="X288" s="67"/>
      <c r="Y288" s="76"/>
      <c r="Z288" s="76"/>
      <c r="AA288" s="67"/>
      <c r="AB288" s="67"/>
      <c r="AC288" s="77"/>
    </row>
    <row r="289">
      <c r="A289" s="68"/>
      <c r="B289" s="69"/>
      <c r="C289" s="69"/>
      <c r="D289" s="69"/>
      <c r="E289" s="69"/>
      <c r="F289" s="69"/>
      <c r="G289" s="70"/>
      <c r="H289" s="69"/>
      <c r="I289" s="69"/>
      <c r="J289" s="71"/>
      <c r="K289" s="71"/>
      <c r="L289" s="72"/>
      <c r="M289" s="72"/>
      <c r="N289" s="72"/>
      <c r="O289" s="72"/>
      <c r="P289" s="72"/>
      <c r="Q289" s="72"/>
      <c r="R289" s="73"/>
      <c r="S289" s="73"/>
      <c r="T289" s="73"/>
      <c r="U289" s="74"/>
      <c r="V289" s="75"/>
      <c r="W289" s="75"/>
      <c r="X289" s="67"/>
      <c r="Y289" s="76"/>
      <c r="Z289" s="76"/>
      <c r="AA289" s="67"/>
      <c r="AB289" s="67"/>
      <c r="AC289" s="77"/>
    </row>
    <row r="290">
      <c r="A290" s="68"/>
      <c r="B290" s="69"/>
      <c r="C290" s="69"/>
      <c r="D290" s="69"/>
      <c r="E290" s="69"/>
      <c r="F290" s="69"/>
      <c r="G290" s="70"/>
      <c r="H290" s="69"/>
      <c r="I290" s="69"/>
      <c r="J290" s="71"/>
      <c r="K290" s="71"/>
      <c r="L290" s="72"/>
      <c r="M290" s="72"/>
      <c r="N290" s="72"/>
      <c r="O290" s="72"/>
      <c r="P290" s="72"/>
      <c r="Q290" s="72"/>
      <c r="R290" s="73"/>
      <c r="S290" s="73"/>
      <c r="T290" s="73"/>
      <c r="U290" s="74"/>
      <c r="V290" s="75"/>
      <c r="W290" s="75"/>
      <c r="X290" s="67"/>
      <c r="Y290" s="76"/>
      <c r="Z290" s="76"/>
      <c r="AA290" s="67"/>
      <c r="AB290" s="67"/>
      <c r="AC290" s="77"/>
    </row>
    <row r="291">
      <c r="A291" s="68"/>
      <c r="B291" s="69"/>
      <c r="C291" s="69"/>
      <c r="D291" s="69"/>
      <c r="E291" s="69"/>
      <c r="F291" s="69"/>
      <c r="G291" s="70"/>
      <c r="H291" s="69"/>
      <c r="I291" s="69"/>
      <c r="J291" s="71"/>
      <c r="K291" s="71"/>
      <c r="L291" s="72"/>
      <c r="M291" s="72"/>
      <c r="N291" s="72"/>
      <c r="O291" s="72"/>
      <c r="P291" s="72"/>
      <c r="Q291" s="72"/>
      <c r="R291" s="73"/>
      <c r="S291" s="73"/>
      <c r="T291" s="73"/>
      <c r="U291" s="74"/>
      <c r="V291" s="75"/>
      <c r="W291" s="75"/>
      <c r="X291" s="67"/>
      <c r="Y291" s="76"/>
      <c r="Z291" s="76"/>
      <c r="AA291" s="67"/>
      <c r="AB291" s="67"/>
      <c r="AC291" s="77"/>
    </row>
    <row r="292">
      <c r="A292" s="68"/>
      <c r="B292" s="69"/>
      <c r="C292" s="69"/>
      <c r="D292" s="69"/>
      <c r="E292" s="69"/>
      <c r="F292" s="69"/>
      <c r="G292" s="70"/>
      <c r="H292" s="69"/>
      <c r="I292" s="69"/>
      <c r="J292" s="71"/>
      <c r="K292" s="71"/>
      <c r="L292" s="72"/>
      <c r="M292" s="72"/>
      <c r="N292" s="72"/>
      <c r="O292" s="72"/>
      <c r="P292" s="72"/>
      <c r="Q292" s="72"/>
      <c r="R292" s="73"/>
      <c r="S292" s="73"/>
      <c r="T292" s="73"/>
      <c r="U292" s="74"/>
      <c r="V292" s="75"/>
      <c r="W292" s="75"/>
      <c r="X292" s="67"/>
      <c r="Y292" s="76"/>
      <c r="Z292" s="76"/>
      <c r="AA292" s="67"/>
      <c r="AB292" s="67"/>
      <c r="AC292" s="77"/>
    </row>
    <row r="293">
      <c r="A293" s="68"/>
      <c r="B293" s="69"/>
      <c r="C293" s="69"/>
      <c r="D293" s="69"/>
      <c r="E293" s="69"/>
      <c r="F293" s="69"/>
      <c r="G293" s="70"/>
      <c r="H293" s="69"/>
      <c r="I293" s="69"/>
      <c r="J293" s="71"/>
      <c r="K293" s="71"/>
      <c r="L293" s="72"/>
      <c r="M293" s="72"/>
      <c r="N293" s="72"/>
      <c r="O293" s="72"/>
      <c r="P293" s="72"/>
      <c r="Q293" s="72"/>
      <c r="R293" s="73"/>
      <c r="S293" s="73"/>
      <c r="T293" s="73"/>
      <c r="U293" s="74"/>
      <c r="V293" s="75"/>
      <c r="W293" s="75"/>
      <c r="X293" s="67"/>
      <c r="Y293" s="76"/>
      <c r="Z293" s="76"/>
      <c r="AA293" s="67"/>
      <c r="AB293" s="67"/>
      <c r="AC293" s="77"/>
    </row>
    <row r="294">
      <c r="A294" s="68"/>
      <c r="B294" s="69"/>
      <c r="C294" s="69"/>
      <c r="D294" s="69"/>
      <c r="E294" s="69"/>
      <c r="F294" s="69"/>
      <c r="G294" s="70"/>
      <c r="H294" s="69"/>
      <c r="I294" s="69"/>
      <c r="J294" s="71"/>
      <c r="K294" s="71"/>
      <c r="L294" s="72"/>
      <c r="M294" s="72"/>
      <c r="N294" s="72"/>
      <c r="O294" s="72"/>
      <c r="P294" s="72"/>
      <c r="Q294" s="72"/>
      <c r="R294" s="73"/>
      <c r="S294" s="73"/>
      <c r="T294" s="73"/>
      <c r="U294" s="74"/>
      <c r="V294" s="75"/>
      <c r="W294" s="75"/>
      <c r="X294" s="67"/>
      <c r="Y294" s="76"/>
      <c r="Z294" s="76"/>
      <c r="AA294" s="67"/>
      <c r="AB294" s="67"/>
      <c r="AC294" s="77"/>
    </row>
    <row r="295">
      <c r="A295" s="68"/>
      <c r="B295" s="69"/>
      <c r="C295" s="69"/>
      <c r="D295" s="69"/>
      <c r="E295" s="69"/>
      <c r="F295" s="69"/>
      <c r="G295" s="70"/>
      <c r="H295" s="69"/>
      <c r="I295" s="69"/>
      <c r="J295" s="71"/>
      <c r="K295" s="71"/>
      <c r="L295" s="72"/>
      <c r="M295" s="72"/>
      <c r="N295" s="72"/>
      <c r="O295" s="72"/>
      <c r="P295" s="72"/>
      <c r="Q295" s="72"/>
      <c r="R295" s="73"/>
      <c r="S295" s="73"/>
      <c r="T295" s="73"/>
      <c r="U295" s="74"/>
      <c r="V295" s="75"/>
      <c r="W295" s="75"/>
      <c r="X295" s="67"/>
      <c r="Y295" s="76"/>
      <c r="Z295" s="76"/>
      <c r="AA295" s="67"/>
      <c r="AB295" s="67"/>
      <c r="AC295" s="77"/>
    </row>
    <row r="296">
      <c r="A296" s="68"/>
      <c r="B296" s="69"/>
      <c r="C296" s="69"/>
      <c r="D296" s="69"/>
      <c r="E296" s="69"/>
      <c r="F296" s="69"/>
      <c r="G296" s="70"/>
      <c r="H296" s="69"/>
      <c r="I296" s="69"/>
      <c r="J296" s="71"/>
      <c r="K296" s="71"/>
      <c r="L296" s="72"/>
      <c r="M296" s="72"/>
      <c r="N296" s="72"/>
      <c r="O296" s="72"/>
      <c r="P296" s="72"/>
      <c r="Q296" s="72"/>
      <c r="R296" s="73"/>
      <c r="S296" s="73"/>
      <c r="T296" s="73"/>
      <c r="U296" s="74"/>
      <c r="V296" s="75"/>
      <c r="W296" s="75"/>
      <c r="X296" s="67"/>
      <c r="Y296" s="76"/>
      <c r="Z296" s="76"/>
      <c r="AA296" s="67"/>
      <c r="AB296" s="67"/>
      <c r="AC296" s="77"/>
    </row>
    <row r="297">
      <c r="A297" s="68"/>
      <c r="B297" s="69"/>
      <c r="C297" s="69"/>
      <c r="D297" s="69"/>
      <c r="E297" s="69"/>
      <c r="F297" s="69"/>
      <c r="G297" s="70"/>
      <c r="H297" s="69"/>
      <c r="I297" s="69"/>
      <c r="J297" s="71"/>
      <c r="K297" s="71"/>
      <c r="L297" s="72"/>
      <c r="M297" s="72"/>
      <c r="N297" s="72"/>
      <c r="O297" s="72"/>
      <c r="P297" s="72"/>
      <c r="Q297" s="72"/>
      <c r="R297" s="73"/>
      <c r="S297" s="73"/>
      <c r="T297" s="73"/>
      <c r="U297" s="74"/>
      <c r="V297" s="75"/>
      <c r="W297" s="75"/>
      <c r="X297" s="67"/>
      <c r="Y297" s="76"/>
      <c r="Z297" s="76"/>
      <c r="AA297" s="67"/>
      <c r="AB297" s="67"/>
      <c r="AC297" s="77"/>
    </row>
    <row r="298">
      <c r="A298" s="68"/>
      <c r="B298" s="69"/>
      <c r="C298" s="69"/>
      <c r="D298" s="69"/>
      <c r="E298" s="69"/>
      <c r="F298" s="69"/>
      <c r="G298" s="70"/>
      <c r="H298" s="69"/>
      <c r="I298" s="69"/>
      <c r="J298" s="71"/>
      <c r="K298" s="71"/>
      <c r="L298" s="72"/>
      <c r="M298" s="72"/>
      <c r="N298" s="72"/>
      <c r="O298" s="72"/>
      <c r="P298" s="72"/>
      <c r="Q298" s="72"/>
      <c r="R298" s="73"/>
      <c r="S298" s="73"/>
      <c r="T298" s="73"/>
      <c r="U298" s="74"/>
      <c r="V298" s="75"/>
      <c r="W298" s="75"/>
      <c r="X298" s="67"/>
      <c r="Y298" s="76"/>
      <c r="Z298" s="76"/>
      <c r="AA298" s="67"/>
      <c r="AB298" s="67"/>
      <c r="AC298" s="77"/>
    </row>
    <row r="299">
      <c r="A299" s="68"/>
      <c r="B299" s="69"/>
      <c r="C299" s="69"/>
      <c r="D299" s="69"/>
      <c r="E299" s="69"/>
      <c r="F299" s="69"/>
      <c r="G299" s="70"/>
      <c r="H299" s="69"/>
      <c r="I299" s="69"/>
      <c r="J299" s="71"/>
      <c r="K299" s="71"/>
      <c r="L299" s="72"/>
      <c r="M299" s="72"/>
      <c r="N299" s="72"/>
      <c r="O299" s="72"/>
      <c r="P299" s="72"/>
      <c r="Q299" s="72"/>
      <c r="R299" s="73"/>
      <c r="S299" s="73"/>
      <c r="T299" s="73"/>
      <c r="U299" s="74"/>
      <c r="V299" s="75"/>
      <c r="W299" s="75"/>
      <c r="X299" s="67"/>
      <c r="Y299" s="76"/>
      <c r="Z299" s="76"/>
      <c r="AA299" s="67"/>
      <c r="AB299" s="67"/>
      <c r="AC299" s="77"/>
    </row>
    <row r="300">
      <c r="A300" s="68"/>
      <c r="B300" s="69"/>
      <c r="C300" s="69"/>
      <c r="D300" s="69"/>
      <c r="E300" s="69"/>
      <c r="F300" s="69"/>
      <c r="G300" s="70"/>
      <c r="H300" s="69"/>
      <c r="I300" s="69"/>
      <c r="J300" s="71"/>
      <c r="K300" s="71"/>
      <c r="L300" s="72"/>
      <c r="M300" s="72"/>
      <c r="N300" s="72"/>
      <c r="O300" s="72"/>
      <c r="P300" s="72"/>
      <c r="Q300" s="72"/>
      <c r="R300" s="73"/>
      <c r="S300" s="73"/>
      <c r="T300" s="73"/>
      <c r="U300" s="74"/>
      <c r="V300" s="75"/>
      <c r="W300" s="75"/>
      <c r="X300" s="67"/>
      <c r="Y300" s="76"/>
      <c r="Z300" s="76"/>
      <c r="AA300" s="67"/>
      <c r="AB300" s="67"/>
      <c r="AC300" s="77"/>
    </row>
    <row r="301">
      <c r="A301" s="68"/>
      <c r="B301" s="69"/>
      <c r="C301" s="69"/>
      <c r="D301" s="69"/>
      <c r="E301" s="69"/>
      <c r="F301" s="69"/>
      <c r="G301" s="70"/>
      <c r="H301" s="69"/>
      <c r="I301" s="69"/>
      <c r="J301" s="71"/>
      <c r="K301" s="71"/>
      <c r="L301" s="72"/>
      <c r="M301" s="72"/>
      <c r="N301" s="72"/>
      <c r="O301" s="72"/>
      <c r="P301" s="72"/>
      <c r="Q301" s="72"/>
      <c r="R301" s="73"/>
      <c r="S301" s="73"/>
      <c r="T301" s="73"/>
      <c r="U301" s="74"/>
      <c r="V301" s="75"/>
      <c r="W301" s="75"/>
      <c r="X301" s="67"/>
      <c r="Y301" s="76"/>
      <c r="Z301" s="76"/>
      <c r="AA301" s="67"/>
      <c r="AB301" s="67"/>
      <c r="AC301" s="77"/>
    </row>
    <row r="302">
      <c r="A302" s="68"/>
      <c r="B302" s="69"/>
      <c r="C302" s="69"/>
      <c r="D302" s="69"/>
      <c r="E302" s="69"/>
      <c r="F302" s="69"/>
      <c r="G302" s="70"/>
      <c r="H302" s="69"/>
      <c r="I302" s="69"/>
      <c r="J302" s="71"/>
      <c r="K302" s="71"/>
      <c r="L302" s="72"/>
      <c r="M302" s="72"/>
      <c r="N302" s="72"/>
      <c r="O302" s="72"/>
      <c r="P302" s="72"/>
      <c r="Q302" s="72"/>
      <c r="R302" s="73"/>
      <c r="S302" s="73"/>
      <c r="T302" s="73"/>
      <c r="U302" s="74"/>
      <c r="V302" s="75"/>
      <c r="W302" s="75"/>
      <c r="X302" s="67"/>
      <c r="Y302" s="76"/>
      <c r="Z302" s="76"/>
      <c r="AA302" s="67"/>
      <c r="AB302" s="67"/>
      <c r="AC302" s="77"/>
    </row>
    <row r="303">
      <c r="A303" s="68"/>
      <c r="B303" s="69"/>
      <c r="C303" s="69"/>
      <c r="D303" s="69"/>
      <c r="E303" s="69"/>
      <c r="F303" s="69"/>
      <c r="G303" s="70"/>
      <c r="H303" s="69"/>
      <c r="I303" s="69"/>
      <c r="J303" s="71"/>
      <c r="K303" s="71"/>
      <c r="L303" s="72"/>
      <c r="M303" s="72"/>
      <c r="N303" s="72"/>
      <c r="O303" s="72"/>
      <c r="P303" s="72"/>
      <c r="Q303" s="72"/>
      <c r="R303" s="73"/>
      <c r="S303" s="73"/>
      <c r="T303" s="73"/>
      <c r="U303" s="74"/>
      <c r="V303" s="75"/>
      <c r="W303" s="75"/>
      <c r="X303" s="67"/>
      <c r="Y303" s="76"/>
      <c r="Z303" s="76"/>
      <c r="AA303" s="67"/>
      <c r="AB303" s="67"/>
      <c r="AC303" s="77"/>
    </row>
    <row r="304">
      <c r="A304" s="68"/>
      <c r="B304" s="69"/>
      <c r="C304" s="69"/>
      <c r="D304" s="69"/>
      <c r="E304" s="69"/>
      <c r="F304" s="69"/>
      <c r="G304" s="70"/>
      <c r="H304" s="69"/>
      <c r="I304" s="69"/>
      <c r="J304" s="71"/>
      <c r="K304" s="71"/>
      <c r="L304" s="72"/>
      <c r="M304" s="72"/>
      <c r="N304" s="72"/>
      <c r="O304" s="72"/>
      <c r="P304" s="72"/>
      <c r="Q304" s="72"/>
      <c r="R304" s="73"/>
      <c r="S304" s="73"/>
      <c r="T304" s="73"/>
      <c r="U304" s="74"/>
      <c r="V304" s="75"/>
      <c r="W304" s="75"/>
      <c r="X304" s="67"/>
      <c r="Y304" s="76"/>
      <c r="Z304" s="76"/>
      <c r="AA304" s="67"/>
      <c r="AB304" s="67"/>
      <c r="AC304" s="77"/>
    </row>
    <row r="305">
      <c r="A305" s="68"/>
      <c r="B305" s="69"/>
      <c r="C305" s="69"/>
      <c r="D305" s="69"/>
      <c r="E305" s="69"/>
      <c r="F305" s="69"/>
      <c r="G305" s="70"/>
      <c r="H305" s="69"/>
      <c r="I305" s="69"/>
      <c r="J305" s="71"/>
      <c r="K305" s="71"/>
      <c r="L305" s="72"/>
      <c r="M305" s="72"/>
      <c r="N305" s="72"/>
      <c r="O305" s="72"/>
      <c r="P305" s="72"/>
      <c r="Q305" s="72"/>
      <c r="R305" s="73"/>
      <c r="S305" s="73"/>
      <c r="T305" s="73"/>
      <c r="U305" s="74"/>
      <c r="V305" s="75"/>
      <c r="W305" s="75"/>
      <c r="X305" s="67"/>
      <c r="Y305" s="76"/>
      <c r="Z305" s="76"/>
      <c r="AA305" s="67"/>
      <c r="AB305" s="67"/>
      <c r="AC305" s="77"/>
    </row>
    <row r="306">
      <c r="A306" s="68"/>
      <c r="B306" s="69"/>
      <c r="C306" s="69"/>
      <c r="D306" s="69"/>
      <c r="E306" s="69"/>
      <c r="F306" s="69"/>
      <c r="G306" s="70"/>
      <c r="H306" s="69"/>
      <c r="I306" s="69"/>
      <c r="J306" s="71"/>
      <c r="K306" s="71"/>
      <c r="L306" s="72"/>
      <c r="M306" s="72"/>
      <c r="N306" s="72"/>
      <c r="O306" s="72"/>
      <c r="P306" s="72"/>
      <c r="Q306" s="72"/>
      <c r="R306" s="73"/>
      <c r="S306" s="73"/>
      <c r="T306" s="73"/>
      <c r="U306" s="74"/>
      <c r="V306" s="75"/>
      <c r="W306" s="75"/>
      <c r="X306" s="67"/>
      <c r="Y306" s="76"/>
      <c r="Z306" s="76"/>
      <c r="AA306" s="67"/>
      <c r="AB306" s="67"/>
      <c r="AC306" s="77"/>
    </row>
    <row r="307">
      <c r="A307" s="68"/>
      <c r="B307" s="69"/>
      <c r="C307" s="69"/>
      <c r="D307" s="69"/>
      <c r="E307" s="69"/>
      <c r="F307" s="69"/>
      <c r="G307" s="70"/>
      <c r="H307" s="69"/>
      <c r="I307" s="69"/>
      <c r="J307" s="71"/>
      <c r="K307" s="71"/>
      <c r="L307" s="72"/>
      <c r="M307" s="72"/>
      <c r="N307" s="72"/>
      <c r="O307" s="72"/>
      <c r="P307" s="72"/>
      <c r="Q307" s="72"/>
      <c r="R307" s="73"/>
      <c r="S307" s="73"/>
      <c r="T307" s="73"/>
      <c r="U307" s="74"/>
      <c r="V307" s="75"/>
      <c r="W307" s="75"/>
      <c r="X307" s="67"/>
      <c r="Y307" s="76"/>
      <c r="Z307" s="76"/>
      <c r="AA307" s="67"/>
      <c r="AB307" s="67"/>
      <c r="AC307" s="77"/>
    </row>
    <row r="308">
      <c r="A308" s="68"/>
      <c r="B308" s="69"/>
      <c r="C308" s="69"/>
      <c r="D308" s="69"/>
      <c r="E308" s="69"/>
      <c r="F308" s="69"/>
      <c r="G308" s="70"/>
      <c r="H308" s="69"/>
      <c r="I308" s="69"/>
      <c r="J308" s="71"/>
      <c r="K308" s="71"/>
      <c r="L308" s="72"/>
      <c r="M308" s="72"/>
      <c r="N308" s="72"/>
      <c r="O308" s="72"/>
      <c r="P308" s="72"/>
      <c r="Q308" s="72"/>
      <c r="R308" s="73"/>
      <c r="S308" s="73"/>
      <c r="T308" s="73"/>
      <c r="U308" s="74"/>
      <c r="V308" s="75"/>
      <c r="W308" s="75"/>
      <c r="X308" s="67"/>
      <c r="Y308" s="76"/>
      <c r="Z308" s="76"/>
      <c r="AA308" s="67"/>
      <c r="AB308" s="67"/>
      <c r="AC308" s="77"/>
    </row>
    <row r="309">
      <c r="A309" s="68"/>
      <c r="B309" s="69"/>
      <c r="C309" s="69"/>
      <c r="D309" s="69"/>
      <c r="E309" s="69"/>
      <c r="F309" s="69"/>
      <c r="G309" s="70"/>
      <c r="H309" s="69"/>
      <c r="I309" s="69"/>
      <c r="J309" s="71"/>
      <c r="K309" s="71"/>
      <c r="L309" s="72"/>
      <c r="M309" s="72"/>
      <c r="N309" s="72"/>
      <c r="O309" s="72"/>
      <c r="P309" s="72"/>
      <c r="Q309" s="72"/>
      <c r="R309" s="73"/>
      <c r="S309" s="73"/>
      <c r="T309" s="73"/>
      <c r="U309" s="74"/>
      <c r="V309" s="75"/>
      <c r="W309" s="75"/>
      <c r="X309" s="67"/>
      <c r="Y309" s="76"/>
      <c r="Z309" s="76"/>
      <c r="AA309" s="67"/>
      <c r="AB309" s="67"/>
      <c r="AC309" s="77"/>
    </row>
    <row r="310">
      <c r="A310" s="68"/>
      <c r="B310" s="69"/>
      <c r="C310" s="69"/>
      <c r="D310" s="69"/>
      <c r="E310" s="69"/>
      <c r="F310" s="69"/>
      <c r="G310" s="70"/>
      <c r="H310" s="69"/>
      <c r="I310" s="69"/>
      <c r="J310" s="71"/>
      <c r="K310" s="71"/>
      <c r="L310" s="72"/>
      <c r="M310" s="72"/>
      <c r="N310" s="72"/>
      <c r="O310" s="72"/>
      <c r="P310" s="72"/>
      <c r="Q310" s="72"/>
      <c r="R310" s="73"/>
      <c r="S310" s="73"/>
      <c r="T310" s="73"/>
      <c r="U310" s="74"/>
      <c r="V310" s="75"/>
      <c r="W310" s="75"/>
      <c r="X310" s="67"/>
      <c r="Y310" s="76"/>
      <c r="Z310" s="76"/>
      <c r="AA310" s="67"/>
      <c r="AB310" s="67"/>
      <c r="AC310" s="77"/>
    </row>
    <row r="311">
      <c r="A311" s="68"/>
      <c r="B311" s="69"/>
      <c r="C311" s="69"/>
      <c r="D311" s="69"/>
      <c r="E311" s="69"/>
      <c r="F311" s="69"/>
      <c r="G311" s="70"/>
      <c r="H311" s="69"/>
      <c r="I311" s="69"/>
      <c r="J311" s="71"/>
      <c r="K311" s="71"/>
      <c r="L311" s="72"/>
      <c r="M311" s="72"/>
      <c r="N311" s="72"/>
      <c r="O311" s="72"/>
      <c r="P311" s="72"/>
      <c r="Q311" s="72"/>
      <c r="R311" s="73"/>
      <c r="S311" s="73"/>
      <c r="T311" s="73"/>
      <c r="U311" s="74"/>
      <c r="V311" s="75"/>
      <c r="W311" s="75"/>
      <c r="X311" s="67"/>
      <c r="Y311" s="76"/>
      <c r="Z311" s="76"/>
      <c r="AA311" s="67"/>
      <c r="AB311" s="67"/>
      <c r="AC311" s="77"/>
    </row>
    <row r="312">
      <c r="A312" s="68"/>
      <c r="B312" s="69"/>
      <c r="C312" s="69"/>
      <c r="D312" s="69"/>
      <c r="E312" s="69"/>
      <c r="F312" s="69"/>
      <c r="G312" s="70"/>
      <c r="H312" s="69"/>
      <c r="I312" s="69"/>
      <c r="J312" s="71"/>
      <c r="K312" s="71"/>
      <c r="L312" s="72"/>
      <c r="M312" s="72"/>
      <c r="N312" s="72"/>
      <c r="O312" s="72"/>
      <c r="P312" s="72"/>
      <c r="Q312" s="72"/>
      <c r="R312" s="73"/>
      <c r="S312" s="73"/>
      <c r="T312" s="73"/>
      <c r="U312" s="74"/>
      <c r="V312" s="75"/>
      <c r="W312" s="75"/>
      <c r="X312" s="67"/>
      <c r="Y312" s="76"/>
      <c r="Z312" s="76"/>
      <c r="AA312" s="67"/>
      <c r="AB312" s="67"/>
      <c r="AC312" s="77"/>
    </row>
    <row r="313">
      <c r="A313" s="68"/>
      <c r="B313" s="69"/>
      <c r="C313" s="69"/>
      <c r="D313" s="69"/>
      <c r="E313" s="69"/>
      <c r="F313" s="69"/>
      <c r="G313" s="70"/>
      <c r="H313" s="69"/>
      <c r="I313" s="69"/>
      <c r="J313" s="71"/>
      <c r="K313" s="71"/>
      <c r="L313" s="72"/>
      <c r="M313" s="72"/>
      <c r="N313" s="72"/>
      <c r="O313" s="72"/>
      <c r="P313" s="72"/>
      <c r="Q313" s="72"/>
      <c r="R313" s="73"/>
      <c r="S313" s="73"/>
      <c r="T313" s="73"/>
      <c r="U313" s="74"/>
      <c r="V313" s="75"/>
      <c r="W313" s="75"/>
      <c r="X313" s="67"/>
      <c r="Y313" s="76"/>
      <c r="Z313" s="76"/>
      <c r="AA313" s="67"/>
      <c r="AB313" s="67"/>
      <c r="AC313" s="77"/>
    </row>
    <row r="314">
      <c r="A314" s="68"/>
      <c r="B314" s="69"/>
      <c r="C314" s="69"/>
      <c r="D314" s="69"/>
      <c r="E314" s="69"/>
      <c r="F314" s="69"/>
      <c r="G314" s="70"/>
      <c r="H314" s="69"/>
      <c r="I314" s="69"/>
      <c r="J314" s="71"/>
      <c r="K314" s="71"/>
      <c r="L314" s="72"/>
      <c r="M314" s="72"/>
      <c r="N314" s="72"/>
      <c r="O314" s="72"/>
      <c r="P314" s="72"/>
      <c r="Q314" s="72"/>
      <c r="R314" s="73"/>
      <c r="S314" s="73"/>
      <c r="T314" s="73"/>
      <c r="U314" s="74"/>
      <c r="V314" s="75"/>
      <c r="W314" s="75"/>
      <c r="X314" s="67"/>
      <c r="Y314" s="76"/>
      <c r="Z314" s="76"/>
      <c r="AA314" s="67"/>
      <c r="AB314" s="67"/>
      <c r="AC314" s="77"/>
    </row>
    <row r="315">
      <c r="A315" s="68"/>
      <c r="B315" s="69"/>
      <c r="C315" s="69"/>
      <c r="D315" s="69"/>
      <c r="E315" s="69"/>
      <c r="F315" s="69"/>
      <c r="G315" s="70"/>
      <c r="H315" s="69"/>
      <c r="I315" s="69"/>
      <c r="J315" s="71"/>
      <c r="K315" s="71"/>
      <c r="L315" s="72"/>
      <c r="M315" s="72"/>
      <c r="N315" s="72"/>
      <c r="O315" s="72"/>
      <c r="P315" s="72"/>
      <c r="Q315" s="72"/>
      <c r="R315" s="73"/>
      <c r="S315" s="73"/>
      <c r="T315" s="73"/>
      <c r="U315" s="74"/>
      <c r="V315" s="75"/>
      <c r="W315" s="75"/>
      <c r="X315" s="67"/>
      <c r="Y315" s="76"/>
      <c r="Z315" s="76"/>
      <c r="AA315" s="67"/>
      <c r="AB315" s="67"/>
      <c r="AC315" s="77"/>
    </row>
    <row r="316">
      <c r="A316" s="68"/>
      <c r="B316" s="69"/>
      <c r="C316" s="69"/>
      <c r="D316" s="69"/>
      <c r="E316" s="69"/>
      <c r="F316" s="69"/>
      <c r="G316" s="70"/>
      <c r="H316" s="69"/>
      <c r="I316" s="69"/>
      <c r="J316" s="71"/>
      <c r="K316" s="71"/>
      <c r="L316" s="72"/>
      <c r="M316" s="72"/>
      <c r="N316" s="72"/>
      <c r="O316" s="72"/>
      <c r="P316" s="72"/>
      <c r="Q316" s="72"/>
      <c r="R316" s="73"/>
      <c r="S316" s="73"/>
      <c r="T316" s="73"/>
      <c r="U316" s="74"/>
      <c r="V316" s="75"/>
      <c r="W316" s="75"/>
      <c r="X316" s="67"/>
      <c r="Y316" s="76"/>
      <c r="Z316" s="76"/>
      <c r="AA316" s="67"/>
      <c r="AB316" s="67"/>
      <c r="AC316" s="77"/>
    </row>
    <row r="317">
      <c r="A317" s="68"/>
      <c r="B317" s="69"/>
      <c r="C317" s="69"/>
      <c r="D317" s="69"/>
      <c r="E317" s="69"/>
      <c r="F317" s="69"/>
      <c r="G317" s="70"/>
      <c r="H317" s="69"/>
      <c r="I317" s="69"/>
      <c r="J317" s="71"/>
      <c r="K317" s="71"/>
      <c r="L317" s="72"/>
      <c r="M317" s="72"/>
      <c r="N317" s="72"/>
      <c r="O317" s="72"/>
      <c r="P317" s="72"/>
      <c r="Q317" s="72"/>
      <c r="R317" s="73"/>
      <c r="S317" s="73"/>
      <c r="T317" s="73"/>
      <c r="U317" s="74"/>
      <c r="V317" s="75"/>
      <c r="W317" s="75"/>
      <c r="X317" s="67"/>
      <c r="Y317" s="76"/>
      <c r="Z317" s="76"/>
      <c r="AA317" s="67"/>
      <c r="AB317" s="67"/>
      <c r="AC317" s="77"/>
    </row>
    <row r="318">
      <c r="A318" s="68"/>
      <c r="B318" s="69"/>
      <c r="C318" s="69"/>
      <c r="D318" s="69"/>
      <c r="E318" s="69"/>
      <c r="F318" s="69"/>
      <c r="G318" s="70"/>
      <c r="H318" s="69"/>
      <c r="I318" s="69"/>
      <c r="J318" s="71"/>
      <c r="K318" s="71"/>
      <c r="L318" s="72"/>
      <c r="M318" s="72"/>
      <c r="N318" s="72"/>
      <c r="O318" s="72"/>
      <c r="P318" s="72"/>
      <c r="Q318" s="72"/>
      <c r="R318" s="73"/>
      <c r="S318" s="73"/>
      <c r="T318" s="73"/>
      <c r="U318" s="74"/>
      <c r="V318" s="75"/>
      <c r="W318" s="75"/>
      <c r="X318" s="67"/>
      <c r="Y318" s="76"/>
      <c r="Z318" s="76"/>
      <c r="AA318" s="67"/>
      <c r="AB318" s="67"/>
      <c r="AC318" s="77"/>
    </row>
    <row r="319">
      <c r="A319" s="68"/>
      <c r="B319" s="69"/>
      <c r="C319" s="69"/>
      <c r="D319" s="69"/>
      <c r="E319" s="69"/>
      <c r="F319" s="69"/>
      <c r="G319" s="70"/>
      <c r="H319" s="69"/>
      <c r="I319" s="69"/>
      <c r="J319" s="71"/>
      <c r="K319" s="71"/>
      <c r="L319" s="72"/>
      <c r="M319" s="72"/>
      <c r="N319" s="72"/>
      <c r="O319" s="72"/>
      <c r="P319" s="72"/>
      <c r="Q319" s="72"/>
      <c r="R319" s="73"/>
      <c r="S319" s="73"/>
      <c r="T319" s="73"/>
      <c r="U319" s="74"/>
      <c r="V319" s="75"/>
      <c r="W319" s="75"/>
      <c r="X319" s="67"/>
      <c r="Y319" s="76"/>
      <c r="Z319" s="76"/>
      <c r="AA319" s="67"/>
      <c r="AB319" s="67"/>
      <c r="AC319" s="77"/>
    </row>
    <row r="320">
      <c r="A320" s="68"/>
      <c r="B320" s="69"/>
      <c r="C320" s="69"/>
      <c r="D320" s="69"/>
      <c r="E320" s="69"/>
      <c r="F320" s="69"/>
      <c r="G320" s="70"/>
      <c r="H320" s="69"/>
      <c r="I320" s="69"/>
      <c r="J320" s="71"/>
      <c r="K320" s="71"/>
      <c r="L320" s="72"/>
      <c r="M320" s="72"/>
      <c r="N320" s="72"/>
      <c r="O320" s="72"/>
      <c r="P320" s="72"/>
      <c r="Q320" s="72"/>
      <c r="R320" s="73"/>
      <c r="S320" s="73"/>
      <c r="T320" s="73"/>
      <c r="U320" s="74"/>
      <c r="V320" s="75"/>
      <c r="W320" s="75"/>
      <c r="X320" s="67"/>
      <c r="Y320" s="76"/>
      <c r="Z320" s="76"/>
      <c r="AA320" s="67"/>
      <c r="AB320" s="67"/>
      <c r="AC320" s="77"/>
    </row>
    <row r="321">
      <c r="A321" s="68"/>
      <c r="B321" s="69"/>
      <c r="C321" s="69"/>
      <c r="D321" s="69"/>
      <c r="E321" s="69"/>
      <c r="F321" s="69"/>
      <c r="G321" s="70"/>
      <c r="H321" s="69"/>
      <c r="I321" s="69"/>
      <c r="J321" s="71"/>
      <c r="K321" s="71"/>
      <c r="L321" s="72"/>
      <c r="M321" s="72"/>
      <c r="N321" s="72"/>
      <c r="O321" s="72"/>
      <c r="P321" s="72"/>
      <c r="Q321" s="72"/>
      <c r="R321" s="73"/>
      <c r="S321" s="73"/>
      <c r="T321" s="73"/>
      <c r="U321" s="74"/>
      <c r="V321" s="75"/>
      <c r="W321" s="75"/>
      <c r="X321" s="67"/>
      <c r="Y321" s="76"/>
      <c r="Z321" s="76"/>
      <c r="AA321" s="67"/>
      <c r="AB321" s="67"/>
      <c r="AC321" s="77"/>
    </row>
    <row r="322">
      <c r="A322" s="68"/>
      <c r="B322" s="69"/>
      <c r="C322" s="69"/>
      <c r="D322" s="69"/>
      <c r="E322" s="69"/>
      <c r="F322" s="69"/>
      <c r="G322" s="70"/>
      <c r="H322" s="69"/>
      <c r="I322" s="69"/>
      <c r="J322" s="71"/>
      <c r="K322" s="71"/>
      <c r="L322" s="72"/>
      <c r="M322" s="72"/>
      <c r="N322" s="72"/>
      <c r="O322" s="72"/>
      <c r="P322" s="72"/>
      <c r="Q322" s="72"/>
      <c r="R322" s="73"/>
      <c r="S322" s="73"/>
      <c r="T322" s="73"/>
      <c r="U322" s="74"/>
      <c r="V322" s="75"/>
      <c r="W322" s="75"/>
      <c r="X322" s="67"/>
      <c r="Y322" s="76"/>
      <c r="Z322" s="76"/>
      <c r="AA322" s="67"/>
      <c r="AB322" s="67"/>
      <c r="AC322" s="77"/>
    </row>
    <row r="323">
      <c r="A323" s="68"/>
      <c r="B323" s="69"/>
      <c r="C323" s="69"/>
      <c r="D323" s="69"/>
      <c r="E323" s="69"/>
      <c r="F323" s="69"/>
      <c r="G323" s="70"/>
      <c r="H323" s="69"/>
      <c r="I323" s="69"/>
      <c r="J323" s="71"/>
      <c r="K323" s="71"/>
      <c r="L323" s="72"/>
      <c r="M323" s="72"/>
      <c r="N323" s="72"/>
      <c r="O323" s="72"/>
      <c r="P323" s="72"/>
      <c r="Q323" s="72"/>
      <c r="R323" s="73"/>
      <c r="S323" s="73"/>
      <c r="T323" s="73"/>
      <c r="U323" s="74"/>
      <c r="V323" s="75"/>
      <c r="W323" s="75"/>
      <c r="X323" s="67"/>
      <c r="Y323" s="76"/>
      <c r="Z323" s="76"/>
      <c r="AA323" s="67"/>
      <c r="AB323" s="67"/>
      <c r="AC323" s="77"/>
    </row>
    <row r="324">
      <c r="A324" s="68"/>
      <c r="B324" s="69"/>
      <c r="C324" s="69"/>
      <c r="D324" s="69"/>
      <c r="E324" s="69"/>
      <c r="F324" s="69"/>
      <c r="G324" s="70"/>
      <c r="H324" s="69"/>
      <c r="I324" s="69"/>
      <c r="J324" s="71"/>
      <c r="K324" s="71"/>
      <c r="L324" s="72"/>
      <c r="M324" s="72"/>
      <c r="N324" s="72"/>
      <c r="O324" s="72"/>
      <c r="P324" s="72"/>
      <c r="Q324" s="72"/>
      <c r="R324" s="73"/>
      <c r="S324" s="73"/>
      <c r="T324" s="73"/>
      <c r="U324" s="74"/>
      <c r="V324" s="75"/>
      <c r="W324" s="75"/>
      <c r="X324" s="67"/>
      <c r="Y324" s="76"/>
      <c r="Z324" s="76"/>
      <c r="AA324" s="67"/>
      <c r="AB324" s="67"/>
      <c r="AC324" s="77"/>
    </row>
    <row r="325">
      <c r="A325" s="68"/>
      <c r="B325" s="69"/>
      <c r="C325" s="69"/>
      <c r="D325" s="69"/>
      <c r="E325" s="69"/>
      <c r="F325" s="69"/>
      <c r="G325" s="70"/>
      <c r="H325" s="69"/>
      <c r="I325" s="69"/>
      <c r="J325" s="71"/>
      <c r="K325" s="71"/>
      <c r="L325" s="72"/>
      <c r="M325" s="72"/>
      <c r="N325" s="72"/>
      <c r="O325" s="72"/>
      <c r="P325" s="72"/>
      <c r="Q325" s="72"/>
      <c r="R325" s="73"/>
      <c r="S325" s="73"/>
      <c r="T325" s="73"/>
      <c r="U325" s="74"/>
      <c r="V325" s="75"/>
      <c r="W325" s="75"/>
      <c r="X325" s="67"/>
      <c r="Y325" s="76"/>
      <c r="Z325" s="76"/>
      <c r="AA325" s="67"/>
      <c r="AB325" s="67"/>
      <c r="AC325" s="77"/>
    </row>
    <row r="326">
      <c r="A326" s="68"/>
      <c r="B326" s="69"/>
      <c r="C326" s="69"/>
      <c r="D326" s="69"/>
      <c r="E326" s="69"/>
      <c r="F326" s="69"/>
      <c r="G326" s="70"/>
      <c r="H326" s="69"/>
      <c r="I326" s="69"/>
      <c r="J326" s="71"/>
      <c r="K326" s="71"/>
      <c r="L326" s="72"/>
      <c r="M326" s="72"/>
      <c r="N326" s="72"/>
      <c r="O326" s="72"/>
      <c r="P326" s="72"/>
      <c r="Q326" s="72"/>
      <c r="R326" s="73"/>
      <c r="S326" s="73"/>
      <c r="T326" s="73"/>
      <c r="U326" s="74"/>
      <c r="V326" s="75"/>
      <c r="W326" s="75"/>
      <c r="X326" s="67"/>
      <c r="Y326" s="76"/>
      <c r="Z326" s="76"/>
      <c r="AA326" s="67"/>
      <c r="AB326" s="67"/>
      <c r="AC326" s="77"/>
    </row>
    <row r="327">
      <c r="A327" s="68"/>
      <c r="B327" s="69"/>
      <c r="C327" s="69"/>
      <c r="D327" s="69"/>
      <c r="E327" s="69"/>
      <c r="F327" s="69"/>
      <c r="G327" s="70"/>
      <c r="H327" s="69"/>
      <c r="I327" s="69"/>
      <c r="J327" s="71"/>
      <c r="K327" s="71"/>
      <c r="L327" s="72"/>
      <c r="M327" s="72"/>
      <c r="N327" s="72"/>
      <c r="O327" s="72"/>
      <c r="P327" s="72"/>
      <c r="Q327" s="72"/>
      <c r="R327" s="73"/>
      <c r="S327" s="73"/>
      <c r="T327" s="73"/>
      <c r="U327" s="74"/>
      <c r="V327" s="75"/>
      <c r="W327" s="75"/>
      <c r="X327" s="67"/>
      <c r="Y327" s="76"/>
      <c r="Z327" s="76"/>
      <c r="AA327" s="67"/>
      <c r="AB327" s="67"/>
      <c r="AC327" s="77"/>
    </row>
    <row r="328">
      <c r="A328" s="68"/>
      <c r="B328" s="69"/>
      <c r="C328" s="69"/>
      <c r="D328" s="69"/>
      <c r="E328" s="69"/>
      <c r="F328" s="69"/>
      <c r="G328" s="70"/>
      <c r="H328" s="69"/>
      <c r="I328" s="69"/>
      <c r="J328" s="71"/>
      <c r="K328" s="71"/>
      <c r="L328" s="72"/>
      <c r="M328" s="72"/>
      <c r="N328" s="72"/>
      <c r="O328" s="72"/>
      <c r="P328" s="72"/>
      <c r="Q328" s="72"/>
      <c r="R328" s="73"/>
      <c r="S328" s="73"/>
      <c r="T328" s="73"/>
      <c r="U328" s="74"/>
      <c r="V328" s="75"/>
      <c r="W328" s="75"/>
      <c r="X328" s="67"/>
      <c r="Y328" s="76"/>
      <c r="Z328" s="76"/>
      <c r="AA328" s="67"/>
      <c r="AB328" s="67"/>
      <c r="AC328" s="77"/>
    </row>
    <row r="329">
      <c r="A329" s="68"/>
      <c r="B329" s="69"/>
      <c r="C329" s="69"/>
      <c r="D329" s="69"/>
      <c r="E329" s="69"/>
      <c r="F329" s="69"/>
      <c r="G329" s="70"/>
      <c r="H329" s="69"/>
      <c r="I329" s="69"/>
      <c r="J329" s="71"/>
      <c r="K329" s="71"/>
      <c r="L329" s="72"/>
      <c r="M329" s="72"/>
      <c r="N329" s="72"/>
      <c r="O329" s="72"/>
      <c r="P329" s="72"/>
      <c r="Q329" s="72"/>
      <c r="R329" s="73"/>
      <c r="S329" s="73"/>
      <c r="T329" s="73"/>
      <c r="U329" s="74"/>
      <c r="V329" s="75"/>
      <c r="W329" s="75"/>
      <c r="X329" s="67"/>
      <c r="Y329" s="76"/>
      <c r="Z329" s="76"/>
      <c r="AA329" s="67"/>
      <c r="AB329" s="67"/>
      <c r="AC329" s="77"/>
    </row>
    <row r="330">
      <c r="A330" s="68"/>
      <c r="B330" s="69"/>
      <c r="C330" s="69"/>
      <c r="D330" s="69"/>
      <c r="E330" s="69"/>
      <c r="F330" s="69"/>
      <c r="G330" s="70"/>
      <c r="H330" s="69"/>
      <c r="I330" s="69"/>
      <c r="J330" s="71"/>
      <c r="K330" s="71"/>
      <c r="L330" s="72"/>
      <c r="M330" s="72"/>
      <c r="N330" s="72"/>
      <c r="O330" s="72"/>
      <c r="P330" s="72"/>
      <c r="Q330" s="72"/>
      <c r="R330" s="73"/>
      <c r="S330" s="73"/>
      <c r="T330" s="73"/>
      <c r="U330" s="74"/>
      <c r="V330" s="75"/>
      <c r="W330" s="75"/>
      <c r="X330" s="67"/>
      <c r="Y330" s="76"/>
      <c r="Z330" s="76"/>
      <c r="AA330" s="67"/>
      <c r="AB330" s="67"/>
      <c r="AC330" s="77"/>
    </row>
    <row r="331">
      <c r="A331" s="68"/>
      <c r="B331" s="69"/>
      <c r="C331" s="69"/>
      <c r="D331" s="69"/>
      <c r="E331" s="69"/>
      <c r="F331" s="69"/>
      <c r="G331" s="70"/>
      <c r="H331" s="69"/>
      <c r="I331" s="69"/>
      <c r="J331" s="71"/>
      <c r="K331" s="71"/>
      <c r="L331" s="72"/>
      <c r="M331" s="72"/>
      <c r="N331" s="72"/>
      <c r="O331" s="72"/>
      <c r="P331" s="72"/>
      <c r="Q331" s="72"/>
      <c r="R331" s="73"/>
      <c r="S331" s="73"/>
      <c r="T331" s="73"/>
      <c r="U331" s="74"/>
      <c r="V331" s="75"/>
      <c r="W331" s="75"/>
      <c r="X331" s="67"/>
      <c r="Y331" s="76"/>
      <c r="Z331" s="76"/>
      <c r="AA331" s="67"/>
      <c r="AB331" s="67"/>
      <c r="AC331" s="77"/>
    </row>
    <row r="332">
      <c r="A332" s="68"/>
      <c r="B332" s="69"/>
      <c r="C332" s="69"/>
      <c r="D332" s="69"/>
      <c r="E332" s="69"/>
      <c r="F332" s="69"/>
      <c r="G332" s="70"/>
      <c r="H332" s="69"/>
      <c r="I332" s="69"/>
      <c r="J332" s="71"/>
      <c r="K332" s="71"/>
      <c r="L332" s="72"/>
      <c r="M332" s="72"/>
      <c r="N332" s="72"/>
      <c r="O332" s="72"/>
      <c r="P332" s="72"/>
      <c r="Q332" s="72"/>
      <c r="R332" s="73"/>
      <c r="S332" s="73"/>
      <c r="T332" s="73"/>
      <c r="U332" s="74"/>
      <c r="V332" s="75"/>
      <c r="W332" s="75"/>
      <c r="X332" s="67"/>
      <c r="Y332" s="76"/>
      <c r="Z332" s="76"/>
      <c r="AA332" s="67"/>
      <c r="AB332" s="67"/>
      <c r="AC332" s="77"/>
    </row>
    <row r="333">
      <c r="A333" s="68"/>
      <c r="B333" s="69"/>
      <c r="C333" s="69"/>
      <c r="D333" s="69"/>
      <c r="E333" s="69"/>
      <c r="F333" s="69"/>
      <c r="G333" s="70"/>
      <c r="H333" s="69"/>
      <c r="I333" s="69"/>
      <c r="J333" s="71"/>
      <c r="K333" s="71"/>
      <c r="L333" s="72"/>
      <c r="M333" s="72"/>
      <c r="N333" s="72"/>
      <c r="O333" s="72"/>
      <c r="P333" s="72"/>
      <c r="Q333" s="72"/>
      <c r="R333" s="73"/>
      <c r="S333" s="73"/>
      <c r="T333" s="73"/>
      <c r="U333" s="74"/>
      <c r="V333" s="75"/>
      <c r="W333" s="75"/>
      <c r="X333" s="67"/>
      <c r="Y333" s="76"/>
      <c r="Z333" s="76"/>
      <c r="AA333" s="67"/>
      <c r="AB333" s="67"/>
      <c r="AC333" s="77"/>
    </row>
    <row r="334">
      <c r="A334" s="68"/>
      <c r="B334" s="69"/>
      <c r="C334" s="69"/>
      <c r="D334" s="69"/>
      <c r="E334" s="69"/>
      <c r="F334" s="69"/>
      <c r="G334" s="70"/>
      <c r="H334" s="69"/>
      <c r="I334" s="69"/>
      <c r="J334" s="71"/>
      <c r="K334" s="71"/>
      <c r="L334" s="72"/>
      <c r="M334" s="72"/>
      <c r="N334" s="72"/>
      <c r="O334" s="72"/>
      <c r="P334" s="72"/>
      <c r="Q334" s="72"/>
      <c r="R334" s="73"/>
      <c r="S334" s="73"/>
      <c r="T334" s="73"/>
      <c r="U334" s="74"/>
      <c r="V334" s="75"/>
      <c r="W334" s="75"/>
      <c r="X334" s="67"/>
      <c r="Y334" s="76"/>
      <c r="Z334" s="76"/>
      <c r="AA334" s="67"/>
      <c r="AB334" s="67"/>
      <c r="AC334" s="77"/>
    </row>
    <row r="335">
      <c r="A335" s="68"/>
      <c r="B335" s="69"/>
      <c r="C335" s="69"/>
      <c r="D335" s="69"/>
      <c r="E335" s="69"/>
      <c r="F335" s="69"/>
      <c r="G335" s="70"/>
      <c r="H335" s="69"/>
      <c r="I335" s="69"/>
      <c r="J335" s="71"/>
      <c r="K335" s="71"/>
      <c r="L335" s="72"/>
      <c r="M335" s="72"/>
      <c r="N335" s="72"/>
      <c r="O335" s="72"/>
      <c r="P335" s="72"/>
      <c r="Q335" s="72"/>
      <c r="R335" s="73"/>
      <c r="S335" s="73"/>
      <c r="T335" s="73"/>
      <c r="U335" s="74"/>
      <c r="V335" s="75"/>
      <c r="W335" s="75"/>
      <c r="X335" s="67"/>
      <c r="Y335" s="76"/>
      <c r="Z335" s="76"/>
      <c r="AA335" s="67"/>
      <c r="AB335" s="67"/>
      <c r="AC335" s="77"/>
    </row>
    <row r="336">
      <c r="A336" s="68"/>
      <c r="B336" s="69"/>
      <c r="C336" s="69"/>
      <c r="D336" s="69"/>
      <c r="E336" s="69"/>
      <c r="F336" s="69"/>
      <c r="G336" s="70"/>
      <c r="H336" s="69"/>
      <c r="I336" s="69"/>
      <c r="J336" s="71"/>
      <c r="K336" s="71"/>
      <c r="L336" s="72"/>
      <c r="M336" s="72"/>
      <c r="N336" s="72"/>
      <c r="O336" s="72"/>
      <c r="P336" s="72"/>
      <c r="Q336" s="72"/>
      <c r="R336" s="73"/>
      <c r="S336" s="73"/>
      <c r="T336" s="73"/>
      <c r="U336" s="74"/>
      <c r="V336" s="75"/>
      <c r="W336" s="75"/>
      <c r="X336" s="67"/>
      <c r="Y336" s="76"/>
      <c r="Z336" s="76"/>
      <c r="AA336" s="67"/>
      <c r="AB336" s="67"/>
      <c r="AC336" s="77"/>
    </row>
    <row r="337">
      <c r="A337" s="68"/>
      <c r="B337" s="69"/>
      <c r="C337" s="69"/>
      <c r="D337" s="69"/>
      <c r="E337" s="69"/>
      <c r="F337" s="69"/>
      <c r="G337" s="70"/>
      <c r="H337" s="69"/>
      <c r="I337" s="69"/>
      <c r="J337" s="71"/>
      <c r="K337" s="71"/>
      <c r="L337" s="72"/>
      <c r="M337" s="72"/>
      <c r="N337" s="72"/>
      <c r="O337" s="72"/>
      <c r="P337" s="72"/>
      <c r="Q337" s="72"/>
      <c r="R337" s="73"/>
      <c r="S337" s="73"/>
      <c r="T337" s="73"/>
      <c r="U337" s="74"/>
      <c r="V337" s="75"/>
      <c r="W337" s="75"/>
      <c r="X337" s="67"/>
      <c r="Y337" s="76"/>
      <c r="Z337" s="76"/>
      <c r="AA337" s="67"/>
      <c r="AB337" s="67"/>
      <c r="AC337" s="77"/>
    </row>
    <row r="338">
      <c r="A338" s="68"/>
      <c r="B338" s="69"/>
      <c r="C338" s="69"/>
      <c r="D338" s="69"/>
      <c r="E338" s="69"/>
      <c r="F338" s="69"/>
      <c r="G338" s="70"/>
      <c r="H338" s="69"/>
      <c r="I338" s="69"/>
      <c r="J338" s="71"/>
      <c r="K338" s="71"/>
      <c r="L338" s="72"/>
      <c r="M338" s="72"/>
      <c r="N338" s="72"/>
      <c r="O338" s="72"/>
      <c r="P338" s="72"/>
      <c r="Q338" s="72"/>
      <c r="R338" s="73"/>
      <c r="S338" s="73"/>
      <c r="T338" s="73"/>
      <c r="U338" s="74"/>
      <c r="V338" s="75"/>
      <c r="W338" s="75"/>
      <c r="X338" s="67"/>
      <c r="Y338" s="76"/>
      <c r="Z338" s="76"/>
      <c r="AA338" s="67"/>
      <c r="AB338" s="67"/>
      <c r="AC338" s="77"/>
    </row>
    <row r="339">
      <c r="A339" s="68"/>
      <c r="B339" s="69"/>
      <c r="C339" s="69"/>
      <c r="D339" s="69"/>
      <c r="E339" s="69"/>
      <c r="F339" s="69"/>
      <c r="G339" s="70"/>
      <c r="H339" s="69"/>
      <c r="I339" s="69"/>
      <c r="J339" s="71"/>
      <c r="K339" s="71"/>
      <c r="L339" s="72"/>
      <c r="M339" s="72"/>
      <c r="N339" s="72"/>
      <c r="O339" s="72"/>
      <c r="P339" s="72"/>
      <c r="Q339" s="72"/>
      <c r="R339" s="73"/>
      <c r="S339" s="73"/>
      <c r="T339" s="73"/>
      <c r="U339" s="74"/>
      <c r="V339" s="75"/>
      <c r="W339" s="75"/>
      <c r="X339" s="67"/>
      <c r="Y339" s="76"/>
      <c r="Z339" s="76"/>
      <c r="AA339" s="67"/>
      <c r="AB339" s="67"/>
      <c r="AC339" s="77"/>
    </row>
    <row r="340">
      <c r="A340" s="68"/>
      <c r="B340" s="69"/>
      <c r="C340" s="69"/>
      <c r="D340" s="69"/>
      <c r="E340" s="69"/>
      <c r="F340" s="69"/>
      <c r="G340" s="70"/>
      <c r="H340" s="69"/>
      <c r="I340" s="69"/>
      <c r="J340" s="71"/>
      <c r="K340" s="71"/>
      <c r="L340" s="72"/>
      <c r="M340" s="72"/>
      <c r="N340" s="72"/>
      <c r="O340" s="72"/>
      <c r="P340" s="72"/>
      <c r="Q340" s="72"/>
      <c r="R340" s="73"/>
      <c r="S340" s="73"/>
      <c r="T340" s="73"/>
      <c r="U340" s="74"/>
      <c r="V340" s="75"/>
      <c r="W340" s="75"/>
      <c r="X340" s="67"/>
      <c r="Y340" s="76"/>
      <c r="Z340" s="76"/>
      <c r="AA340" s="67"/>
      <c r="AB340" s="67"/>
      <c r="AC340" s="77"/>
    </row>
    <row r="341">
      <c r="A341" s="68"/>
      <c r="B341" s="69"/>
      <c r="C341" s="69"/>
      <c r="D341" s="69"/>
      <c r="E341" s="69"/>
      <c r="F341" s="69"/>
      <c r="G341" s="70"/>
      <c r="H341" s="69"/>
      <c r="I341" s="69"/>
      <c r="J341" s="71"/>
      <c r="K341" s="71"/>
      <c r="L341" s="72"/>
      <c r="M341" s="72"/>
      <c r="N341" s="72"/>
      <c r="O341" s="72"/>
      <c r="P341" s="72"/>
      <c r="Q341" s="72"/>
      <c r="R341" s="73"/>
      <c r="S341" s="73"/>
      <c r="T341" s="73"/>
      <c r="U341" s="74"/>
      <c r="V341" s="75"/>
      <c r="W341" s="75"/>
      <c r="X341" s="67"/>
      <c r="Y341" s="76"/>
      <c r="Z341" s="76"/>
      <c r="AA341" s="67"/>
      <c r="AB341" s="67"/>
      <c r="AC341" s="77"/>
    </row>
    <row r="342">
      <c r="A342" s="68"/>
      <c r="B342" s="69"/>
      <c r="C342" s="69"/>
      <c r="D342" s="69"/>
      <c r="E342" s="69"/>
      <c r="F342" s="69"/>
      <c r="G342" s="70"/>
      <c r="H342" s="69"/>
      <c r="I342" s="69"/>
      <c r="J342" s="71"/>
      <c r="K342" s="71"/>
      <c r="L342" s="72"/>
      <c r="M342" s="72"/>
      <c r="N342" s="72"/>
      <c r="O342" s="72"/>
      <c r="P342" s="72"/>
      <c r="Q342" s="72"/>
      <c r="R342" s="73"/>
      <c r="S342" s="73"/>
      <c r="T342" s="73"/>
      <c r="U342" s="74"/>
      <c r="V342" s="75"/>
      <c r="W342" s="75"/>
      <c r="X342" s="67"/>
      <c r="Y342" s="76"/>
      <c r="Z342" s="76"/>
      <c r="AA342" s="67"/>
      <c r="AB342" s="67"/>
      <c r="AC342" s="77"/>
    </row>
    <row r="343">
      <c r="A343" s="68"/>
      <c r="B343" s="69"/>
      <c r="C343" s="69"/>
      <c r="D343" s="69"/>
      <c r="E343" s="69"/>
      <c r="F343" s="69"/>
      <c r="G343" s="70"/>
      <c r="H343" s="69"/>
      <c r="I343" s="69"/>
      <c r="J343" s="71"/>
      <c r="K343" s="71"/>
      <c r="L343" s="72"/>
      <c r="M343" s="72"/>
      <c r="N343" s="72"/>
      <c r="O343" s="72"/>
      <c r="P343" s="72"/>
      <c r="Q343" s="72"/>
      <c r="R343" s="73"/>
      <c r="S343" s="73"/>
      <c r="T343" s="73"/>
      <c r="U343" s="74"/>
      <c r="V343" s="75"/>
      <c r="W343" s="75"/>
      <c r="X343" s="67"/>
      <c r="Y343" s="76"/>
      <c r="Z343" s="76"/>
      <c r="AA343" s="67"/>
      <c r="AB343" s="67"/>
      <c r="AC343" s="77"/>
    </row>
    <row r="344">
      <c r="A344" s="68"/>
      <c r="B344" s="69"/>
      <c r="C344" s="69"/>
      <c r="D344" s="69"/>
      <c r="E344" s="69"/>
      <c r="F344" s="69"/>
      <c r="G344" s="70"/>
      <c r="H344" s="69"/>
      <c r="I344" s="69"/>
      <c r="J344" s="71"/>
      <c r="K344" s="71"/>
      <c r="L344" s="72"/>
      <c r="M344" s="72"/>
      <c r="N344" s="72"/>
      <c r="O344" s="72"/>
      <c r="P344" s="72"/>
      <c r="Q344" s="72"/>
      <c r="R344" s="73"/>
      <c r="S344" s="73"/>
      <c r="T344" s="73"/>
      <c r="U344" s="74"/>
      <c r="V344" s="75"/>
      <c r="W344" s="75"/>
      <c r="X344" s="67"/>
      <c r="Y344" s="76"/>
      <c r="Z344" s="76"/>
      <c r="AA344" s="67"/>
      <c r="AB344" s="67"/>
      <c r="AC344" s="77"/>
    </row>
    <row r="345">
      <c r="A345" s="68"/>
      <c r="B345" s="69"/>
      <c r="C345" s="69"/>
      <c r="D345" s="69"/>
      <c r="E345" s="69"/>
      <c r="F345" s="69"/>
      <c r="G345" s="70"/>
      <c r="H345" s="69"/>
      <c r="I345" s="69"/>
      <c r="J345" s="71"/>
      <c r="K345" s="71"/>
      <c r="L345" s="72"/>
      <c r="M345" s="72"/>
      <c r="N345" s="72"/>
      <c r="O345" s="72"/>
      <c r="P345" s="72"/>
      <c r="Q345" s="72"/>
      <c r="R345" s="73"/>
      <c r="S345" s="73"/>
      <c r="T345" s="73"/>
      <c r="U345" s="74"/>
      <c r="V345" s="75"/>
      <c r="W345" s="75"/>
      <c r="X345" s="67"/>
      <c r="Y345" s="76"/>
      <c r="Z345" s="76"/>
      <c r="AA345" s="67"/>
      <c r="AB345" s="67"/>
      <c r="AC345" s="77"/>
    </row>
    <row r="346">
      <c r="A346" s="68"/>
      <c r="B346" s="69"/>
      <c r="C346" s="69"/>
      <c r="D346" s="69"/>
      <c r="E346" s="69"/>
      <c r="F346" s="69"/>
      <c r="G346" s="70"/>
      <c r="H346" s="69"/>
      <c r="I346" s="69"/>
      <c r="J346" s="71"/>
      <c r="K346" s="71"/>
      <c r="L346" s="72"/>
      <c r="M346" s="72"/>
      <c r="N346" s="72"/>
      <c r="O346" s="72"/>
      <c r="P346" s="72"/>
      <c r="Q346" s="72"/>
      <c r="R346" s="73"/>
      <c r="S346" s="73"/>
      <c r="T346" s="73"/>
      <c r="U346" s="74"/>
      <c r="V346" s="75"/>
      <c r="W346" s="75"/>
      <c r="X346" s="67"/>
      <c r="Y346" s="76"/>
      <c r="Z346" s="76"/>
      <c r="AA346" s="67"/>
      <c r="AB346" s="67"/>
      <c r="AC346" s="77"/>
    </row>
    <row r="347">
      <c r="A347" s="68"/>
      <c r="B347" s="69"/>
      <c r="C347" s="69"/>
      <c r="D347" s="69"/>
      <c r="E347" s="69"/>
      <c r="F347" s="69"/>
      <c r="G347" s="70"/>
      <c r="H347" s="69"/>
      <c r="I347" s="69"/>
      <c r="J347" s="71"/>
      <c r="K347" s="71"/>
      <c r="L347" s="72"/>
      <c r="M347" s="72"/>
      <c r="N347" s="72"/>
      <c r="O347" s="72"/>
      <c r="P347" s="72"/>
      <c r="Q347" s="72"/>
      <c r="R347" s="73"/>
      <c r="S347" s="73"/>
      <c r="T347" s="73"/>
      <c r="U347" s="74"/>
      <c r="V347" s="75"/>
      <c r="W347" s="75"/>
      <c r="X347" s="67"/>
      <c r="Y347" s="76"/>
      <c r="Z347" s="76"/>
      <c r="AA347" s="67"/>
      <c r="AB347" s="67"/>
      <c r="AC347" s="77"/>
    </row>
    <row r="348">
      <c r="A348" s="68"/>
      <c r="B348" s="69"/>
      <c r="C348" s="69"/>
      <c r="D348" s="69"/>
      <c r="E348" s="69"/>
      <c r="F348" s="69"/>
      <c r="G348" s="70"/>
      <c r="H348" s="69"/>
      <c r="I348" s="69"/>
      <c r="J348" s="71"/>
      <c r="K348" s="71"/>
      <c r="L348" s="72"/>
      <c r="M348" s="72"/>
      <c r="N348" s="72"/>
      <c r="O348" s="72"/>
      <c r="P348" s="72"/>
      <c r="Q348" s="72"/>
      <c r="R348" s="73"/>
      <c r="S348" s="73"/>
      <c r="T348" s="73"/>
      <c r="U348" s="74"/>
      <c r="V348" s="75"/>
      <c r="W348" s="75"/>
      <c r="X348" s="67"/>
      <c r="Y348" s="76"/>
      <c r="Z348" s="76"/>
      <c r="AA348" s="67"/>
      <c r="AB348" s="67"/>
      <c r="AC348" s="77"/>
    </row>
    <row r="349">
      <c r="A349" s="68"/>
      <c r="B349" s="69"/>
      <c r="C349" s="69"/>
      <c r="D349" s="69"/>
      <c r="E349" s="69"/>
      <c r="F349" s="69"/>
      <c r="G349" s="70"/>
      <c r="H349" s="69"/>
      <c r="I349" s="69"/>
      <c r="J349" s="71"/>
      <c r="K349" s="71"/>
      <c r="L349" s="72"/>
      <c r="M349" s="72"/>
      <c r="N349" s="72"/>
      <c r="O349" s="72"/>
      <c r="P349" s="72"/>
      <c r="Q349" s="72"/>
      <c r="R349" s="73"/>
      <c r="S349" s="73"/>
      <c r="T349" s="73"/>
      <c r="U349" s="74"/>
      <c r="V349" s="75"/>
      <c r="W349" s="75"/>
      <c r="X349" s="67"/>
      <c r="Y349" s="76"/>
      <c r="Z349" s="76"/>
      <c r="AA349" s="67"/>
      <c r="AB349" s="67"/>
      <c r="AC349" s="77"/>
    </row>
    <row r="350">
      <c r="A350" s="68"/>
      <c r="B350" s="69"/>
      <c r="C350" s="69"/>
      <c r="D350" s="69"/>
      <c r="E350" s="69"/>
      <c r="F350" s="69"/>
      <c r="G350" s="70"/>
      <c r="H350" s="69"/>
      <c r="I350" s="69"/>
      <c r="J350" s="71"/>
      <c r="K350" s="71"/>
      <c r="L350" s="72"/>
      <c r="M350" s="72"/>
      <c r="N350" s="72"/>
      <c r="O350" s="72"/>
      <c r="P350" s="72"/>
      <c r="Q350" s="72"/>
      <c r="R350" s="73"/>
      <c r="S350" s="73"/>
      <c r="T350" s="73"/>
      <c r="U350" s="74"/>
      <c r="V350" s="75"/>
      <c r="W350" s="75"/>
      <c r="X350" s="67"/>
      <c r="Y350" s="76"/>
      <c r="Z350" s="76"/>
      <c r="AA350" s="67"/>
      <c r="AB350" s="67"/>
      <c r="AC350" s="77"/>
    </row>
    <row r="351">
      <c r="A351" s="68"/>
      <c r="B351" s="69"/>
      <c r="C351" s="69"/>
      <c r="D351" s="69"/>
      <c r="E351" s="69"/>
      <c r="F351" s="69"/>
      <c r="G351" s="70"/>
      <c r="H351" s="69"/>
      <c r="I351" s="69"/>
      <c r="J351" s="71"/>
      <c r="K351" s="71"/>
      <c r="L351" s="72"/>
      <c r="M351" s="72"/>
      <c r="N351" s="72"/>
      <c r="O351" s="72"/>
      <c r="P351" s="72"/>
      <c r="Q351" s="72"/>
      <c r="R351" s="73"/>
      <c r="S351" s="73"/>
      <c r="T351" s="73"/>
      <c r="U351" s="74"/>
      <c r="V351" s="75"/>
      <c r="W351" s="75"/>
      <c r="X351" s="67"/>
      <c r="Y351" s="76"/>
      <c r="Z351" s="76"/>
      <c r="AA351" s="67"/>
      <c r="AB351" s="67"/>
      <c r="AC351" s="77"/>
    </row>
    <row r="352">
      <c r="A352" s="68"/>
      <c r="B352" s="69"/>
      <c r="C352" s="69"/>
      <c r="D352" s="69"/>
      <c r="E352" s="69"/>
      <c r="F352" s="69"/>
      <c r="G352" s="70"/>
      <c r="H352" s="69"/>
      <c r="I352" s="69"/>
      <c r="J352" s="71"/>
      <c r="K352" s="71"/>
      <c r="L352" s="72"/>
      <c r="M352" s="72"/>
      <c r="N352" s="72"/>
      <c r="O352" s="72"/>
      <c r="P352" s="72"/>
      <c r="Q352" s="72"/>
      <c r="R352" s="73"/>
      <c r="S352" s="73"/>
      <c r="T352" s="73"/>
      <c r="U352" s="74"/>
      <c r="V352" s="75"/>
      <c r="W352" s="75"/>
      <c r="X352" s="67"/>
      <c r="Y352" s="76"/>
      <c r="Z352" s="76"/>
      <c r="AA352" s="67"/>
      <c r="AB352" s="67"/>
      <c r="AC352" s="77"/>
    </row>
    <row r="353">
      <c r="A353" s="68"/>
      <c r="B353" s="69"/>
      <c r="C353" s="69"/>
      <c r="D353" s="69"/>
      <c r="E353" s="69"/>
      <c r="F353" s="69"/>
      <c r="G353" s="70"/>
      <c r="H353" s="69"/>
      <c r="I353" s="69"/>
      <c r="J353" s="71"/>
      <c r="K353" s="71"/>
      <c r="L353" s="72"/>
      <c r="M353" s="72"/>
      <c r="N353" s="72"/>
      <c r="O353" s="72"/>
      <c r="P353" s="72"/>
      <c r="Q353" s="72"/>
      <c r="R353" s="73"/>
      <c r="S353" s="73"/>
      <c r="T353" s="73"/>
      <c r="U353" s="74"/>
      <c r="V353" s="75"/>
      <c r="W353" s="75"/>
      <c r="X353" s="67"/>
      <c r="Y353" s="76"/>
      <c r="Z353" s="76"/>
      <c r="AA353" s="67"/>
      <c r="AB353" s="67"/>
      <c r="AC353" s="77"/>
    </row>
    <row r="354">
      <c r="A354" s="68"/>
      <c r="B354" s="69"/>
      <c r="C354" s="69"/>
      <c r="D354" s="69"/>
      <c r="E354" s="69"/>
      <c r="F354" s="69"/>
      <c r="G354" s="70"/>
      <c r="H354" s="69"/>
      <c r="I354" s="69"/>
      <c r="J354" s="71"/>
      <c r="K354" s="71"/>
      <c r="L354" s="72"/>
      <c r="M354" s="72"/>
      <c r="N354" s="72"/>
      <c r="O354" s="72"/>
      <c r="P354" s="72"/>
      <c r="Q354" s="72"/>
      <c r="R354" s="73"/>
      <c r="S354" s="73"/>
      <c r="T354" s="73"/>
      <c r="U354" s="74"/>
      <c r="V354" s="75"/>
      <c r="W354" s="75"/>
      <c r="X354" s="67"/>
      <c r="Y354" s="76"/>
      <c r="Z354" s="76"/>
      <c r="AA354" s="67"/>
      <c r="AB354" s="67"/>
      <c r="AC354" s="77"/>
    </row>
    <row r="355">
      <c r="A355" s="68"/>
      <c r="B355" s="69"/>
      <c r="C355" s="69"/>
      <c r="D355" s="69"/>
      <c r="E355" s="69"/>
      <c r="F355" s="69"/>
      <c r="G355" s="70"/>
      <c r="H355" s="69"/>
      <c r="I355" s="69"/>
      <c r="J355" s="71"/>
      <c r="K355" s="71"/>
      <c r="L355" s="72"/>
      <c r="M355" s="72"/>
      <c r="N355" s="72"/>
      <c r="O355" s="72"/>
      <c r="P355" s="72"/>
      <c r="Q355" s="72"/>
      <c r="R355" s="73"/>
      <c r="S355" s="73"/>
      <c r="T355" s="73"/>
      <c r="U355" s="74"/>
      <c r="V355" s="75"/>
      <c r="W355" s="75"/>
      <c r="X355" s="67"/>
      <c r="Y355" s="76"/>
      <c r="Z355" s="76"/>
      <c r="AA355" s="67"/>
      <c r="AB355" s="67"/>
      <c r="AC355" s="77"/>
    </row>
    <row r="356">
      <c r="A356" s="68"/>
      <c r="B356" s="69"/>
      <c r="C356" s="69"/>
      <c r="D356" s="69"/>
      <c r="E356" s="69"/>
      <c r="F356" s="69"/>
      <c r="G356" s="70"/>
      <c r="H356" s="69"/>
      <c r="I356" s="69"/>
      <c r="J356" s="71"/>
      <c r="K356" s="71"/>
      <c r="L356" s="72"/>
      <c r="M356" s="72"/>
      <c r="N356" s="72"/>
      <c r="O356" s="72"/>
      <c r="P356" s="72"/>
      <c r="Q356" s="72"/>
      <c r="R356" s="73"/>
      <c r="S356" s="73"/>
      <c r="T356" s="73"/>
      <c r="U356" s="74"/>
      <c r="V356" s="75"/>
      <c r="W356" s="75"/>
      <c r="X356" s="67"/>
      <c r="Y356" s="76"/>
      <c r="Z356" s="76"/>
      <c r="AA356" s="67"/>
      <c r="AB356" s="67"/>
      <c r="AC356" s="77"/>
    </row>
    <row r="357">
      <c r="A357" s="68"/>
      <c r="B357" s="69"/>
      <c r="C357" s="69"/>
      <c r="D357" s="69"/>
      <c r="E357" s="69"/>
      <c r="F357" s="69"/>
      <c r="G357" s="70"/>
      <c r="H357" s="69"/>
      <c r="I357" s="69"/>
      <c r="J357" s="71"/>
      <c r="K357" s="71"/>
      <c r="L357" s="72"/>
      <c r="M357" s="72"/>
      <c r="N357" s="72"/>
      <c r="O357" s="72"/>
      <c r="P357" s="72"/>
      <c r="Q357" s="72"/>
      <c r="R357" s="73"/>
      <c r="S357" s="73"/>
      <c r="T357" s="73"/>
      <c r="U357" s="74"/>
      <c r="V357" s="75"/>
      <c r="W357" s="75"/>
      <c r="X357" s="67"/>
      <c r="Y357" s="76"/>
      <c r="Z357" s="76"/>
      <c r="AA357" s="67"/>
      <c r="AB357" s="67"/>
      <c r="AC357" s="77"/>
    </row>
    <row r="358">
      <c r="A358" s="68"/>
      <c r="B358" s="69"/>
      <c r="C358" s="69"/>
      <c r="D358" s="69"/>
      <c r="E358" s="69"/>
      <c r="F358" s="69"/>
      <c r="G358" s="70"/>
      <c r="H358" s="69"/>
      <c r="I358" s="69"/>
      <c r="J358" s="71"/>
      <c r="K358" s="71"/>
      <c r="L358" s="72"/>
      <c r="M358" s="72"/>
      <c r="N358" s="72"/>
      <c r="O358" s="72"/>
      <c r="P358" s="72"/>
      <c r="Q358" s="72"/>
      <c r="R358" s="73"/>
      <c r="S358" s="73"/>
      <c r="T358" s="73"/>
      <c r="U358" s="74"/>
      <c r="V358" s="75"/>
      <c r="W358" s="75"/>
      <c r="X358" s="67"/>
      <c r="Y358" s="76"/>
      <c r="Z358" s="76"/>
      <c r="AA358" s="67"/>
      <c r="AB358" s="67"/>
      <c r="AC358" s="77"/>
    </row>
    <row r="359">
      <c r="A359" s="68"/>
      <c r="B359" s="69"/>
      <c r="C359" s="69"/>
      <c r="D359" s="69"/>
      <c r="E359" s="69"/>
      <c r="F359" s="69"/>
      <c r="G359" s="70"/>
      <c r="H359" s="69"/>
      <c r="I359" s="69"/>
      <c r="J359" s="71"/>
      <c r="K359" s="71"/>
      <c r="L359" s="72"/>
      <c r="M359" s="72"/>
      <c r="N359" s="72"/>
      <c r="O359" s="72"/>
      <c r="P359" s="72"/>
      <c r="Q359" s="72"/>
      <c r="R359" s="73"/>
      <c r="S359" s="73"/>
      <c r="T359" s="73"/>
      <c r="U359" s="74"/>
      <c r="V359" s="75"/>
      <c r="W359" s="75"/>
      <c r="X359" s="67"/>
      <c r="Y359" s="76"/>
      <c r="Z359" s="76"/>
      <c r="AA359" s="67"/>
      <c r="AB359" s="67"/>
      <c r="AC359" s="77"/>
    </row>
    <row r="360">
      <c r="A360" s="68"/>
      <c r="B360" s="69"/>
      <c r="C360" s="69"/>
      <c r="D360" s="69"/>
      <c r="E360" s="69"/>
      <c r="F360" s="69"/>
      <c r="G360" s="70"/>
      <c r="H360" s="69"/>
      <c r="I360" s="69"/>
      <c r="J360" s="71"/>
      <c r="K360" s="71"/>
      <c r="L360" s="72"/>
      <c r="M360" s="72"/>
      <c r="N360" s="72"/>
      <c r="O360" s="72"/>
      <c r="P360" s="72"/>
      <c r="Q360" s="72"/>
      <c r="R360" s="73"/>
      <c r="S360" s="73"/>
      <c r="T360" s="73"/>
      <c r="U360" s="74"/>
      <c r="V360" s="75"/>
      <c r="W360" s="75"/>
      <c r="X360" s="67"/>
      <c r="Y360" s="76"/>
      <c r="Z360" s="76"/>
      <c r="AA360" s="67"/>
      <c r="AB360" s="67"/>
      <c r="AC360" s="77"/>
    </row>
    <row r="361">
      <c r="A361" s="68"/>
      <c r="B361" s="69"/>
      <c r="C361" s="69"/>
      <c r="D361" s="69"/>
      <c r="E361" s="69"/>
      <c r="F361" s="69"/>
      <c r="G361" s="70"/>
      <c r="H361" s="69"/>
      <c r="I361" s="69"/>
      <c r="J361" s="71"/>
      <c r="K361" s="71"/>
      <c r="L361" s="72"/>
      <c r="M361" s="72"/>
      <c r="N361" s="72"/>
      <c r="O361" s="72"/>
      <c r="P361" s="72"/>
      <c r="Q361" s="72"/>
      <c r="R361" s="73"/>
      <c r="S361" s="73"/>
      <c r="T361" s="73"/>
      <c r="U361" s="74"/>
      <c r="V361" s="75"/>
      <c r="W361" s="75"/>
      <c r="X361" s="67"/>
      <c r="Y361" s="76"/>
      <c r="Z361" s="76"/>
      <c r="AA361" s="67"/>
      <c r="AB361" s="67"/>
      <c r="AC361" s="77"/>
    </row>
    <row r="362">
      <c r="A362" s="68"/>
      <c r="B362" s="69"/>
      <c r="C362" s="69"/>
      <c r="D362" s="69"/>
      <c r="E362" s="69"/>
      <c r="F362" s="69"/>
      <c r="G362" s="70"/>
      <c r="H362" s="69"/>
      <c r="I362" s="69"/>
      <c r="J362" s="71"/>
      <c r="K362" s="71"/>
      <c r="L362" s="72"/>
      <c r="M362" s="72"/>
      <c r="N362" s="72"/>
      <c r="O362" s="72"/>
      <c r="P362" s="72"/>
      <c r="Q362" s="72"/>
      <c r="R362" s="73"/>
      <c r="S362" s="73"/>
      <c r="T362" s="73"/>
      <c r="U362" s="74"/>
      <c r="V362" s="75"/>
      <c r="W362" s="75"/>
      <c r="X362" s="67"/>
      <c r="Y362" s="76"/>
      <c r="Z362" s="76"/>
      <c r="AA362" s="67"/>
      <c r="AB362" s="67"/>
      <c r="AC362" s="77"/>
    </row>
    <row r="363">
      <c r="A363" s="68"/>
      <c r="B363" s="69"/>
      <c r="C363" s="69"/>
      <c r="D363" s="69"/>
      <c r="E363" s="69"/>
      <c r="F363" s="69"/>
      <c r="G363" s="70"/>
      <c r="H363" s="69"/>
      <c r="I363" s="69"/>
      <c r="J363" s="71"/>
      <c r="K363" s="71"/>
      <c r="L363" s="72"/>
      <c r="M363" s="72"/>
      <c r="N363" s="72"/>
      <c r="O363" s="72"/>
      <c r="P363" s="72"/>
      <c r="Q363" s="72"/>
      <c r="R363" s="73"/>
      <c r="S363" s="73"/>
      <c r="T363" s="73"/>
      <c r="U363" s="74"/>
      <c r="V363" s="75"/>
      <c r="W363" s="75"/>
      <c r="X363" s="67"/>
      <c r="Y363" s="76"/>
      <c r="Z363" s="76"/>
      <c r="AA363" s="67"/>
      <c r="AB363" s="67"/>
      <c r="AC363" s="77"/>
    </row>
    <row r="364">
      <c r="A364" s="68"/>
      <c r="B364" s="69"/>
      <c r="C364" s="69"/>
      <c r="D364" s="69"/>
      <c r="E364" s="69"/>
      <c r="F364" s="69"/>
      <c r="G364" s="70"/>
      <c r="H364" s="69"/>
      <c r="I364" s="69"/>
      <c r="J364" s="71"/>
      <c r="K364" s="71"/>
      <c r="L364" s="72"/>
      <c r="M364" s="72"/>
      <c r="N364" s="72"/>
      <c r="O364" s="72"/>
      <c r="P364" s="72"/>
      <c r="Q364" s="72"/>
      <c r="R364" s="73"/>
      <c r="S364" s="73"/>
      <c r="T364" s="73"/>
      <c r="U364" s="74"/>
      <c r="V364" s="75"/>
      <c r="W364" s="75"/>
      <c r="X364" s="67"/>
      <c r="Y364" s="76"/>
      <c r="Z364" s="76"/>
      <c r="AA364" s="67"/>
      <c r="AB364" s="67"/>
      <c r="AC364" s="77"/>
    </row>
    <row r="365">
      <c r="A365" s="68"/>
      <c r="B365" s="69"/>
      <c r="C365" s="69"/>
      <c r="D365" s="69"/>
      <c r="E365" s="69"/>
      <c r="F365" s="69"/>
      <c r="G365" s="70"/>
      <c r="H365" s="69"/>
      <c r="I365" s="69"/>
      <c r="J365" s="71"/>
      <c r="K365" s="71"/>
      <c r="L365" s="72"/>
      <c r="M365" s="72"/>
      <c r="N365" s="72"/>
      <c r="O365" s="72"/>
      <c r="P365" s="72"/>
      <c r="Q365" s="72"/>
      <c r="R365" s="73"/>
      <c r="S365" s="73"/>
      <c r="T365" s="73"/>
      <c r="U365" s="74"/>
      <c r="V365" s="75"/>
      <c r="W365" s="75"/>
      <c r="X365" s="67"/>
      <c r="Y365" s="76"/>
      <c r="Z365" s="76"/>
      <c r="AA365" s="67"/>
      <c r="AB365" s="67"/>
      <c r="AC365" s="77"/>
    </row>
    <row r="366">
      <c r="A366" s="68"/>
      <c r="B366" s="69"/>
      <c r="C366" s="69"/>
      <c r="D366" s="69"/>
      <c r="E366" s="69"/>
      <c r="F366" s="69"/>
      <c r="G366" s="70"/>
      <c r="H366" s="69"/>
      <c r="I366" s="69"/>
      <c r="J366" s="71"/>
      <c r="K366" s="71"/>
      <c r="L366" s="72"/>
      <c r="M366" s="72"/>
      <c r="N366" s="72"/>
      <c r="O366" s="72"/>
      <c r="P366" s="72"/>
      <c r="Q366" s="72"/>
      <c r="R366" s="73"/>
      <c r="S366" s="73"/>
      <c r="T366" s="73"/>
      <c r="U366" s="74"/>
      <c r="V366" s="75"/>
      <c r="W366" s="75"/>
      <c r="X366" s="67"/>
      <c r="Y366" s="76"/>
      <c r="Z366" s="76"/>
      <c r="AA366" s="67"/>
      <c r="AB366" s="67"/>
      <c r="AC366" s="77"/>
    </row>
    <row r="367">
      <c r="A367" s="68"/>
      <c r="B367" s="69"/>
      <c r="C367" s="69"/>
      <c r="D367" s="69"/>
      <c r="E367" s="69"/>
      <c r="F367" s="69"/>
      <c r="G367" s="70"/>
      <c r="H367" s="69"/>
      <c r="I367" s="69"/>
      <c r="J367" s="71"/>
      <c r="K367" s="71"/>
      <c r="L367" s="72"/>
      <c r="M367" s="72"/>
      <c r="N367" s="72"/>
      <c r="O367" s="72"/>
      <c r="P367" s="72"/>
      <c r="Q367" s="72"/>
      <c r="R367" s="73"/>
      <c r="S367" s="73"/>
      <c r="T367" s="73"/>
      <c r="U367" s="74"/>
      <c r="V367" s="75"/>
      <c r="W367" s="75"/>
      <c r="X367" s="67"/>
      <c r="Y367" s="76"/>
      <c r="Z367" s="76"/>
      <c r="AA367" s="67"/>
      <c r="AB367" s="67"/>
      <c r="AC367" s="77"/>
    </row>
    <row r="368">
      <c r="A368" s="68"/>
      <c r="B368" s="69"/>
      <c r="C368" s="69"/>
      <c r="D368" s="69"/>
      <c r="E368" s="69"/>
      <c r="F368" s="69"/>
      <c r="G368" s="70"/>
      <c r="H368" s="69"/>
      <c r="I368" s="69"/>
      <c r="J368" s="71"/>
      <c r="K368" s="71"/>
      <c r="L368" s="72"/>
      <c r="M368" s="72"/>
      <c r="N368" s="72"/>
      <c r="O368" s="72"/>
      <c r="P368" s="72"/>
      <c r="Q368" s="72"/>
      <c r="R368" s="73"/>
      <c r="S368" s="73"/>
      <c r="T368" s="73"/>
      <c r="U368" s="74"/>
      <c r="V368" s="75"/>
      <c r="W368" s="75"/>
      <c r="X368" s="67"/>
      <c r="Y368" s="76"/>
      <c r="Z368" s="76"/>
      <c r="AA368" s="67"/>
      <c r="AB368" s="67"/>
      <c r="AC368" s="77"/>
    </row>
    <row r="369">
      <c r="A369" s="68"/>
      <c r="B369" s="69"/>
      <c r="C369" s="69"/>
      <c r="D369" s="69"/>
      <c r="E369" s="69"/>
      <c r="F369" s="69"/>
      <c r="G369" s="70"/>
      <c r="H369" s="69"/>
      <c r="I369" s="69"/>
      <c r="J369" s="71"/>
      <c r="K369" s="71"/>
      <c r="L369" s="72"/>
      <c r="M369" s="72"/>
      <c r="N369" s="72"/>
      <c r="O369" s="72"/>
      <c r="P369" s="72"/>
      <c r="Q369" s="72"/>
      <c r="R369" s="73"/>
      <c r="S369" s="73"/>
      <c r="T369" s="73"/>
      <c r="U369" s="74"/>
      <c r="V369" s="75"/>
      <c r="W369" s="75"/>
      <c r="X369" s="67"/>
      <c r="Y369" s="76"/>
      <c r="Z369" s="76"/>
      <c r="AA369" s="67"/>
      <c r="AB369" s="67"/>
      <c r="AC369" s="77"/>
    </row>
    <row r="370">
      <c r="A370" s="68"/>
      <c r="B370" s="69"/>
      <c r="C370" s="69"/>
      <c r="D370" s="69"/>
      <c r="E370" s="69"/>
      <c r="F370" s="69"/>
      <c r="G370" s="70"/>
      <c r="H370" s="69"/>
      <c r="I370" s="69"/>
      <c r="J370" s="71"/>
      <c r="K370" s="71"/>
      <c r="L370" s="72"/>
      <c r="M370" s="72"/>
      <c r="N370" s="72"/>
      <c r="O370" s="72"/>
      <c r="P370" s="72"/>
      <c r="Q370" s="72"/>
      <c r="R370" s="73"/>
      <c r="S370" s="73"/>
      <c r="T370" s="73"/>
      <c r="U370" s="74"/>
      <c r="V370" s="75"/>
      <c r="W370" s="75"/>
      <c r="X370" s="67"/>
      <c r="Y370" s="76"/>
      <c r="Z370" s="76"/>
      <c r="AA370" s="67"/>
      <c r="AB370" s="67"/>
      <c r="AC370" s="77"/>
    </row>
    <row r="371">
      <c r="A371" s="68"/>
      <c r="B371" s="69"/>
      <c r="C371" s="69"/>
      <c r="D371" s="69"/>
      <c r="E371" s="69"/>
      <c r="F371" s="69"/>
      <c r="G371" s="70"/>
      <c r="H371" s="69"/>
      <c r="I371" s="69"/>
      <c r="J371" s="71"/>
      <c r="K371" s="71"/>
      <c r="L371" s="72"/>
      <c r="M371" s="72"/>
      <c r="N371" s="72"/>
      <c r="O371" s="72"/>
      <c r="P371" s="72"/>
      <c r="Q371" s="72"/>
      <c r="R371" s="73"/>
      <c r="S371" s="73"/>
      <c r="T371" s="73"/>
      <c r="U371" s="74"/>
      <c r="V371" s="75"/>
      <c r="W371" s="75"/>
      <c r="X371" s="67"/>
      <c r="Y371" s="76"/>
      <c r="Z371" s="76"/>
      <c r="AA371" s="67"/>
      <c r="AB371" s="67"/>
      <c r="AC371" s="77"/>
    </row>
    <row r="372">
      <c r="A372" s="68"/>
      <c r="B372" s="69"/>
      <c r="C372" s="69"/>
      <c r="D372" s="69"/>
      <c r="E372" s="69"/>
      <c r="F372" s="69"/>
      <c r="G372" s="70"/>
      <c r="H372" s="69"/>
      <c r="I372" s="69"/>
      <c r="J372" s="71"/>
      <c r="K372" s="71"/>
      <c r="L372" s="72"/>
      <c r="M372" s="72"/>
      <c r="N372" s="72"/>
      <c r="O372" s="72"/>
      <c r="P372" s="72"/>
      <c r="Q372" s="72"/>
      <c r="R372" s="73"/>
      <c r="S372" s="73"/>
      <c r="T372" s="73"/>
      <c r="U372" s="74"/>
      <c r="V372" s="75"/>
      <c r="W372" s="75"/>
      <c r="X372" s="67"/>
      <c r="Y372" s="76"/>
      <c r="Z372" s="76"/>
      <c r="AA372" s="67"/>
      <c r="AB372" s="67"/>
      <c r="AC372" s="77"/>
    </row>
    <row r="373">
      <c r="A373" s="68"/>
      <c r="B373" s="69"/>
      <c r="C373" s="69"/>
      <c r="D373" s="69"/>
      <c r="E373" s="69"/>
      <c r="F373" s="69"/>
      <c r="G373" s="70"/>
      <c r="H373" s="69"/>
      <c r="I373" s="69"/>
      <c r="J373" s="71"/>
      <c r="K373" s="71"/>
      <c r="L373" s="72"/>
      <c r="M373" s="72"/>
      <c r="N373" s="72"/>
      <c r="O373" s="72"/>
      <c r="P373" s="72"/>
      <c r="Q373" s="72"/>
      <c r="R373" s="73"/>
      <c r="S373" s="73"/>
      <c r="T373" s="73"/>
      <c r="U373" s="74"/>
      <c r="V373" s="75"/>
      <c r="W373" s="75"/>
      <c r="X373" s="67"/>
      <c r="Y373" s="76"/>
      <c r="Z373" s="76"/>
      <c r="AA373" s="67"/>
      <c r="AB373" s="67"/>
      <c r="AC373" s="77"/>
    </row>
    <row r="374">
      <c r="A374" s="68"/>
      <c r="B374" s="69"/>
      <c r="C374" s="69"/>
      <c r="D374" s="69"/>
      <c r="E374" s="69"/>
      <c r="F374" s="69"/>
      <c r="G374" s="70"/>
      <c r="H374" s="69"/>
      <c r="I374" s="69"/>
      <c r="J374" s="71"/>
      <c r="K374" s="71"/>
      <c r="L374" s="72"/>
      <c r="M374" s="72"/>
      <c r="N374" s="72"/>
      <c r="O374" s="72"/>
      <c r="P374" s="72"/>
      <c r="Q374" s="72"/>
      <c r="R374" s="73"/>
      <c r="S374" s="73"/>
      <c r="T374" s="73"/>
      <c r="U374" s="74"/>
      <c r="V374" s="75"/>
      <c r="W374" s="75"/>
      <c r="X374" s="67"/>
      <c r="Y374" s="76"/>
      <c r="Z374" s="76"/>
      <c r="AA374" s="67"/>
      <c r="AB374" s="67"/>
      <c r="AC374" s="77"/>
    </row>
    <row r="375">
      <c r="A375" s="68"/>
      <c r="B375" s="69"/>
      <c r="C375" s="69"/>
      <c r="D375" s="69"/>
      <c r="E375" s="69"/>
      <c r="F375" s="69"/>
      <c r="G375" s="70"/>
      <c r="H375" s="69"/>
      <c r="I375" s="69"/>
      <c r="J375" s="71"/>
      <c r="K375" s="71"/>
      <c r="L375" s="72"/>
      <c r="M375" s="72"/>
      <c r="N375" s="72"/>
      <c r="O375" s="72"/>
      <c r="P375" s="72"/>
      <c r="Q375" s="72"/>
      <c r="R375" s="73"/>
      <c r="S375" s="73"/>
      <c r="T375" s="73"/>
      <c r="U375" s="74"/>
      <c r="V375" s="75"/>
      <c r="W375" s="75"/>
      <c r="X375" s="67"/>
      <c r="Y375" s="76"/>
      <c r="Z375" s="76"/>
      <c r="AA375" s="67"/>
      <c r="AB375" s="67"/>
      <c r="AC375" s="77"/>
    </row>
    <row r="376">
      <c r="A376" s="68"/>
      <c r="B376" s="69"/>
      <c r="C376" s="69"/>
      <c r="D376" s="69"/>
      <c r="E376" s="69"/>
      <c r="F376" s="69"/>
      <c r="G376" s="70"/>
      <c r="H376" s="69"/>
      <c r="I376" s="69"/>
      <c r="J376" s="71"/>
      <c r="K376" s="71"/>
      <c r="L376" s="72"/>
      <c r="M376" s="72"/>
      <c r="N376" s="72"/>
      <c r="O376" s="72"/>
      <c r="P376" s="72"/>
      <c r="Q376" s="72"/>
      <c r="R376" s="73"/>
      <c r="S376" s="73"/>
      <c r="T376" s="73"/>
      <c r="U376" s="74"/>
      <c r="V376" s="75"/>
      <c r="W376" s="75"/>
      <c r="X376" s="67"/>
      <c r="Y376" s="76"/>
      <c r="Z376" s="76"/>
      <c r="AA376" s="67"/>
      <c r="AB376" s="67"/>
      <c r="AC376" s="77"/>
    </row>
    <row r="377">
      <c r="A377" s="68"/>
      <c r="B377" s="69"/>
      <c r="C377" s="69"/>
      <c r="D377" s="69"/>
      <c r="E377" s="69"/>
      <c r="F377" s="69"/>
      <c r="G377" s="70"/>
      <c r="H377" s="69"/>
      <c r="I377" s="69"/>
      <c r="J377" s="71"/>
      <c r="K377" s="71"/>
      <c r="L377" s="72"/>
      <c r="M377" s="72"/>
      <c r="N377" s="72"/>
      <c r="O377" s="72"/>
      <c r="P377" s="72"/>
      <c r="Q377" s="72"/>
      <c r="R377" s="73"/>
      <c r="S377" s="73"/>
      <c r="T377" s="73"/>
      <c r="U377" s="74"/>
      <c r="V377" s="75"/>
      <c r="W377" s="75"/>
      <c r="X377" s="67"/>
      <c r="Y377" s="76"/>
      <c r="Z377" s="76"/>
      <c r="AA377" s="67"/>
      <c r="AB377" s="67"/>
      <c r="AC377" s="77"/>
    </row>
    <row r="378">
      <c r="A378" s="68"/>
      <c r="B378" s="69"/>
      <c r="C378" s="69"/>
      <c r="D378" s="69"/>
      <c r="E378" s="69"/>
      <c r="F378" s="69"/>
      <c r="G378" s="70"/>
      <c r="H378" s="69"/>
      <c r="I378" s="69"/>
      <c r="J378" s="71"/>
      <c r="K378" s="71"/>
      <c r="L378" s="72"/>
      <c r="M378" s="72"/>
      <c r="N378" s="72"/>
      <c r="O378" s="72"/>
      <c r="P378" s="72"/>
      <c r="Q378" s="72"/>
      <c r="R378" s="73"/>
      <c r="S378" s="73"/>
      <c r="T378" s="73"/>
      <c r="U378" s="74"/>
      <c r="V378" s="75"/>
      <c r="W378" s="75"/>
      <c r="X378" s="67"/>
      <c r="Y378" s="76"/>
      <c r="Z378" s="76"/>
      <c r="AA378" s="67"/>
      <c r="AB378" s="67"/>
      <c r="AC378" s="77"/>
    </row>
    <row r="379">
      <c r="A379" s="68"/>
      <c r="B379" s="69"/>
      <c r="C379" s="69"/>
      <c r="D379" s="69"/>
      <c r="E379" s="69"/>
      <c r="F379" s="69"/>
      <c r="G379" s="70"/>
      <c r="H379" s="69"/>
      <c r="I379" s="69"/>
      <c r="J379" s="71"/>
      <c r="K379" s="71"/>
      <c r="L379" s="72"/>
      <c r="M379" s="72"/>
      <c r="N379" s="72"/>
      <c r="O379" s="72"/>
      <c r="P379" s="72"/>
      <c r="Q379" s="72"/>
      <c r="R379" s="73"/>
      <c r="S379" s="73"/>
      <c r="T379" s="73"/>
      <c r="U379" s="74"/>
      <c r="V379" s="75"/>
      <c r="W379" s="75"/>
      <c r="X379" s="67"/>
      <c r="Y379" s="76"/>
      <c r="Z379" s="76"/>
      <c r="AA379" s="67"/>
      <c r="AB379" s="67"/>
      <c r="AC379" s="77"/>
    </row>
    <row r="380">
      <c r="A380" s="68"/>
      <c r="B380" s="69"/>
      <c r="C380" s="69"/>
      <c r="D380" s="69"/>
      <c r="E380" s="69"/>
      <c r="F380" s="69"/>
      <c r="G380" s="70"/>
      <c r="H380" s="69"/>
      <c r="I380" s="69"/>
      <c r="J380" s="71"/>
      <c r="K380" s="71"/>
      <c r="L380" s="72"/>
      <c r="M380" s="72"/>
      <c r="N380" s="72"/>
      <c r="O380" s="72"/>
      <c r="P380" s="72"/>
      <c r="Q380" s="72"/>
      <c r="R380" s="73"/>
      <c r="S380" s="73"/>
      <c r="T380" s="73"/>
      <c r="U380" s="74"/>
      <c r="V380" s="75"/>
      <c r="W380" s="75"/>
      <c r="X380" s="67"/>
      <c r="Y380" s="76"/>
      <c r="Z380" s="76"/>
      <c r="AA380" s="67"/>
      <c r="AB380" s="67"/>
      <c r="AC380" s="77"/>
    </row>
    <row r="381">
      <c r="A381" s="68"/>
      <c r="B381" s="69"/>
      <c r="C381" s="69"/>
      <c r="D381" s="69"/>
      <c r="E381" s="69"/>
      <c r="F381" s="69"/>
      <c r="G381" s="70"/>
      <c r="H381" s="69"/>
      <c r="I381" s="69"/>
      <c r="J381" s="71"/>
      <c r="K381" s="71"/>
      <c r="L381" s="72"/>
      <c r="M381" s="72"/>
      <c r="N381" s="72"/>
      <c r="O381" s="72"/>
      <c r="P381" s="72"/>
      <c r="Q381" s="72"/>
      <c r="R381" s="73"/>
      <c r="S381" s="73"/>
      <c r="T381" s="73"/>
      <c r="U381" s="74"/>
      <c r="V381" s="75"/>
      <c r="W381" s="75"/>
      <c r="X381" s="67"/>
      <c r="Y381" s="76"/>
      <c r="Z381" s="76"/>
      <c r="AA381" s="67"/>
      <c r="AB381" s="67"/>
      <c r="AC381" s="77"/>
    </row>
    <row r="382">
      <c r="A382" s="68"/>
      <c r="B382" s="69"/>
      <c r="C382" s="69"/>
      <c r="D382" s="69"/>
      <c r="E382" s="69"/>
      <c r="F382" s="69"/>
      <c r="G382" s="70"/>
      <c r="H382" s="69"/>
      <c r="I382" s="69"/>
      <c r="J382" s="71"/>
      <c r="K382" s="71"/>
      <c r="L382" s="72"/>
      <c r="M382" s="72"/>
      <c r="N382" s="72"/>
      <c r="O382" s="72"/>
      <c r="P382" s="72"/>
      <c r="Q382" s="72"/>
      <c r="R382" s="73"/>
      <c r="S382" s="73"/>
      <c r="T382" s="73"/>
      <c r="U382" s="74"/>
      <c r="V382" s="75"/>
      <c r="W382" s="75"/>
      <c r="X382" s="67"/>
      <c r="Y382" s="76"/>
      <c r="Z382" s="76"/>
      <c r="AA382" s="67"/>
      <c r="AB382" s="67"/>
      <c r="AC382" s="77"/>
    </row>
    <row r="383">
      <c r="A383" s="68"/>
      <c r="B383" s="69"/>
      <c r="C383" s="69"/>
      <c r="D383" s="69"/>
      <c r="E383" s="69"/>
      <c r="F383" s="69"/>
      <c r="G383" s="70"/>
      <c r="H383" s="69"/>
      <c r="I383" s="69"/>
      <c r="J383" s="71"/>
      <c r="K383" s="71"/>
      <c r="L383" s="72"/>
      <c r="M383" s="72"/>
      <c r="N383" s="72"/>
      <c r="O383" s="72"/>
      <c r="P383" s="72"/>
      <c r="Q383" s="72"/>
      <c r="R383" s="73"/>
      <c r="S383" s="73"/>
      <c r="T383" s="73"/>
      <c r="U383" s="74"/>
      <c r="V383" s="75"/>
      <c r="W383" s="75"/>
      <c r="X383" s="67"/>
      <c r="Y383" s="76"/>
      <c r="Z383" s="76"/>
      <c r="AA383" s="67"/>
      <c r="AB383" s="67"/>
      <c r="AC383" s="77"/>
    </row>
    <row r="384">
      <c r="A384" s="68"/>
      <c r="B384" s="69"/>
      <c r="C384" s="69"/>
      <c r="D384" s="69"/>
      <c r="E384" s="69"/>
      <c r="F384" s="69"/>
      <c r="G384" s="70"/>
      <c r="H384" s="69"/>
      <c r="I384" s="69"/>
      <c r="J384" s="71"/>
      <c r="K384" s="71"/>
      <c r="L384" s="72"/>
      <c r="M384" s="72"/>
      <c r="N384" s="72"/>
      <c r="O384" s="72"/>
      <c r="P384" s="72"/>
      <c r="Q384" s="72"/>
      <c r="R384" s="73"/>
      <c r="S384" s="73"/>
      <c r="T384" s="73"/>
      <c r="U384" s="74"/>
      <c r="V384" s="75"/>
      <c r="W384" s="75"/>
      <c r="X384" s="67"/>
      <c r="Y384" s="76"/>
      <c r="Z384" s="76"/>
      <c r="AA384" s="67"/>
      <c r="AB384" s="67"/>
      <c r="AC384" s="77"/>
    </row>
    <row r="385">
      <c r="A385" s="68"/>
      <c r="B385" s="69"/>
      <c r="C385" s="69"/>
      <c r="D385" s="69"/>
      <c r="E385" s="69"/>
      <c r="F385" s="69"/>
      <c r="G385" s="70"/>
      <c r="H385" s="69"/>
      <c r="I385" s="69"/>
      <c r="J385" s="71"/>
      <c r="K385" s="71"/>
      <c r="L385" s="72"/>
      <c r="M385" s="72"/>
      <c r="N385" s="72"/>
      <c r="O385" s="72"/>
      <c r="P385" s="72"/>
      <c r="Q385" s="72"/>
      <c r="R385" s="73"/>
      <c r="S385" s="73"/>
      <c r="T385" s="73"/>
      <c r="U385" s="74"/>
      <c r="V385" s="75"/>
      <c r="W385" s="75"/>
      <c r="X385" s="67"/>
      <c r="Y385" s="76"/>
      <c r="Z385" s="76"/>
      <c r="AA385" s="67"/>
      <c r="AB385" s="67"/>
      <c r="AC385" s="77"/>
    </row>
    <row r="386">
      <c r="A386" s="68"/>
      <c r="B386" s="69"/>
      <c r="C386" s="69"/>
      <c r="D386" s="69"/>
      <c r="E386" s="69"/>
      <c r="F386" s="69"/>
      <c r="G386" s="70"/>
      <c r="H386" s="69"/>
      <c r="I386" s="69"/>
      <c r="J386" s="71"/>
      <c r="K386" s="71"/>
      <c r="L386" s="72"/>
      <c r="M386" s="72"/>
      <c r="N386" s="72"/>
      <c r="O386" s="72"/>
      <c r="P386" s="72"/>
      <c r="Q386" s="72"/>
      <c r="R386" s="73"/>
      <c r="S386" s="73"/>
      <c r="T386" s="73"/>
      <c r="U386" s="74"/>
      <c r="V386" s="75"/>
      <c r="W386" s="75"/>
      <c r="X386" s="67"/>
      <c r="Y386" s="76"/>
      <c r="Z386" s="76"/>
      <c r="AA386" s="67"/>
      <c r="AB386" s="67"/>
      <c r="AC386" s="77"/>
    </row>
    <row r="387">
      <c r="A387" s="68"/>
      <c r="B387" s="69"/>
      <c r="C387" s="69"/>
      <c r="D387" s="69"/>
      <c r="E387" s="69"/>
      <c r="F387" s="69"/>
      <c r="G387" s="70"/>
      <c r="H387" s="69"/>
      <c r="I387" s="69"/>
      <c r="J387" s="71"/>
      <c r="K387" s="71"/>
      <c r="L387" s="72"/>
      <c r="M387" s="72"/>
      <c r="N387" s="72"/>
      <c r="O387" s="72"/>
      <c r="P387" s="72"/>
      <c r="Q387" s="72"/>
      <c r="R387" s="73"/>
      <c r="S387" s="73"/>
      <c r="T387" s="73"/>
      <c r="U387" s="74"/>
      <c r="V387" s="75"/>
      <c r="W387" s="75"/>
      <c r="X387" s="67"/>
      <c r="Y387" s="76"/>
      <c r="Z387" s="76"/>
      <c r="AA387" s="67"/>
      <c r="AB387" s="67"/>
      <c r="AC387" s="77"/>
    </row>
    <row r="388">
      <c r="A388" s="68"/>
      <c r="B388" s="69"/>
      <c r="C388" s="69"/>
      <c r="D388" s="69"/>
      <c r="E388" s="69"/>
      <c r="F388" s="69"/>
      <c r="G388" s="70"/>
      <c r="H388" s="69"/>
      <c r="I388" s="69"/>
      <c r="J388" s="71"/>
      <c r="K388" s="71"/>
      <c r="L388" s="72"/>
      <c r="M388" s="72"/>
      <c r="N388" s="72"/>
      <c r="O388" s="72"/>
      <c r="P388" s="72"/>
      <c r="Q388" s="72"/>
      <c r="R388" s="73"/>
      <c r="S388" s="73"/>
      <c r="T388" s="73"/>
      <c r="U388" s="74"/>
      <c r="V388" s="75"/>
      <c r="W388" s="75"/>
      <c r="X388" s="67"/>
      <c r="Y388" s="76"/>
      <c r="Z388" s="76"/>
      <c r="AA388" s="67"/>
      <c r="AB388" s="67"/>
      <c r="AC388" s="77"/>
    </row>
    <row r="389">
      <c r="A389" s="68"/>
      <c r="B389" s="69"/>
      <c r="C389" s="69"/>
      <c r="D389" s="69"/>
      <c r="E389" s="69"/>
      <c r="F389" s="69"/>
      <c r="G389" s="70"/>
      <c r="H389" s="69"/>
      <c r="I389" s="69"/>
      <c r="J389" s="71"/>
      <c r="K389" s="71"/>
      <c r="L389" s="72"/>
      <c r="M389" s="72"/>
      <c r="N389" s="72"/>
      <c r="O389" s="72"/>
      <c r="P389" s="72"/>
      <c r="Q389" s="72"/>
      <c r="R389" s="73"/>
      <c r="S389" s="73"/>
      <c r="T389" s="73"/>
      <c r="U389" s="74"/>
      <c r="V389" s="75"/>
      <c r="W389" s="75"/>
      <c r="X389" s="67"/>
      <c r="Y389" s="76"/>
      <c r="Z389" s="76"/>
      <c r="AA389" s="67"/>
      <c r="AB389" s="67"/>
      <c r="AC389" s="77"/>
    </row>
    <row r="390">
      <c r="A390" s="68"/>
      <c r="B390" s="69"/>
      <c r="C390" s="69"/>
      <c r="D390" s="69"/>
      <c r="E390" s="69"/>
      <c r="F390" s="69"/>
      <c r="G390" s="70"/>
      <c r="H390" s="69"/>
      <c r="I390" s="69"/>
      <c r="J390" s="71"/>
      <c r="K390" s="71"/>
      <c r="L390" s="72"/>
      <c r="M390" s="72"/>
      <c r="N390" s="72"/>
      <c r="O390" s="72"/>
      <c r="P390" s="72"/>
      <c r="Q390" s="72"/>
      <c r="R390" s="73"/>
      <c r="S390" s="73"/>
      <c r="T390" s="73"/>
      <c r="U390" s="74"/>
      <c r="V390" s="75"/>
      <c r="W390" s="75"/>
      <c r="X390" s="67"/>
      <c r="Y390" s="76"/>
      <c r="Z390" s="76"/>
      <c r="AA390" s="67"/>
      <c r="AB390" s="67"/>
      <c r="AC390" s="77"/>
    </row>
    <row r="391">
      <c r="A391" s="68"/>
      <c r="B391" s="69"/>
      <c r="C391" s="69"/>
      <c r="D391" s="69"/>
      <c r="E391" s="69"/>
      <c r="F391" s="69"/>
      <c r="G391" s="70"/>
      <c r="H391" s="69"/>
      <c r="I391" s="69"/>
      <c r="J391" s="71"/>
      <c r="K391" s="71"/>
      <c r="L391" s="72"/>
      <c r="M391" s="72"/>
      <c r="N391" s="72"/>
      <c r="O391" s="72"/>
      <c r="P391" s="72"/>
      <c r="Q391" s="72"/>
      <c r="R391" s="73"/>
      <c r="S391" s="73"/>
      <c r="T391" s="73"/>
      <c r="U391" s="74"/>
      <c r="V391" s="75"/>
      <c r="W391" s="75"/>
      <c r="X391" s="67"/>
      <c r="Y391" s="76"/>
      <c r="Z391" s="76"/>
      <c r="AA391" s="67"/>
      <c r="AB391" s="67"/>
      <c r="AC391" s="77"/>
    </row>
    <row r="392">
      <c r="A392" s="68"/>
      <c r="B392" s="69"/>
      <c r="C392" s="69"/>
      <c r="D392" s="69"/>
      <c r="E392" s="69"/>
      <c r="F392" s="69"/>
      <c r="G392" s="70"/>
      <c r="H392" s="69"/>
      <c r="I392" s="69"/>
      <c r="J392" s="71"/>
      <c r="K392" s="71"/>
      <c r="L392" s="72"/>
      <c r="M392" s="72"/>
      <c r="N392" s="72"/>
      <c r="O392" s="72"/>
      <c r="P392" s="72"/>
      <c r="Q392" s="72"/>
      <c r="R392" s="73"/>
      <c r="S392" s="73"/>
      <c r="T392" s="73"/>
      <c r="U392" s="74"/>
      <c r="V392" s="75"/>
      <c r="W392" s="75"/>
      <c r="X392" s="67"/>
      <c r="Y392" s="76"/>
      <c r="Z392" s="76"/>
      <c r="AA392" s="67"/>
      <c r="AB392" s="67"/>
      <c r="AC392" s="77"/>
    </row>
    <row r="393">
      <c r="A393" s="68"/>
      <c r="B393" s="69"/>
      <c r="C393" s="69"/>
      <c r="D393" s="69"/>
      <c r="E393" s="69"/>
      <c r="F393" s="69"/>
      <c r="G393" s="70"/>
      <c r="H393" s="69"/>
      <c r="I393" s="69"/>
      <c r="J393" s="71"/>
      <c r="K393" s="71"/>
      <c r="L393" s="72"/>
      <c r="M393" s="72"/>
      <c r="N393" s="72"/>
      <c r="O393" s="72"/>
      <c r="P393" s="72"/>
      <c r="Q393" s="72"/>
      <c r="R393" s="73"/>
      <c r="S393" s="73"/>
      <c r="T393" s="73"/>
      <c r="U393" s="74"/>
      <c r="V393" s="75"/>
      <c r="W393" s="75"/>
      <c r="X393" s="67"/>
      <c r="Y393" s="76"/>
      <c r="Z393" s="76"/>
      <c r="AA393" s="67"/>
      <c r="AB393" s="67"/>
      <c r="AC393" s="77"/>
    </row>
    <row r="394">
      <c r="A394" s="68"/>
      <c r="B394" s="69"/>
      <c r="C394" s="69"/>
      <c r="D394" s="69"/>
      <c r="E394" s="69"/>
      <c r="F394" s="69"/>
      <c r="G394" s="70"/>
      <c r="H394" s="69"/>
      <c r="I394" s="69"/>
      <c r="J394" s="71"/>
      <c r="K394" s="71"/>
      <c r="L394" s="72"/>
      <c r="M394" s="72"/>
      <c r="N394" s="72"/>
      <c r="O394" s="72"/>
      <c r="P394" s="72"/>
      <c r="Q394" s="72"/>
      <c r="R394" s="73"/>
      <c r="S394" s="73"/>
      <c r="T394" s="73"/>
      <c r="U394" s="74"/>
      <c r="V394" s="75"/>
      <c r="W394" s="75"/>
      <c r="X394" s="67"/>
      <c r="Y394" s="76"/>
      <c r="Z394" s="76"/>
      <c r="AA394" s="67"/>
      <c r="AB394" s="67"/>
      <c r="AC394" s="77"/>
    </row>
    <row r="395">
      <c r="A395" s="68"/>
      <c r="B395" s="69"/>
      <c r="C395" s="69"/>
      <c r="D395" s="69"/>
      <c r="E395" s="69"/>
      <c r="F395" s="69"/>
      <c r="G395" s="70"/>
      <c r="H395" s="69"/>
      <c r="I395" s="69"/>
      <c r="J395" s="71"/>
      <c r="K395" s="71"/>
      <c r="L395" s="72"/>
      <c r="M395" s="72"/>
      <c r="N395" s="72"/>
      <c r="O395" s="72"/>
      <c r="P395" s="72"/>
      <c r="Q395" s="72"/>
      <c r="R395" s="73"/>
      <c r="S395" s="73"/>
      <c r="T395" s="73"/>
      <c r="U395" s="74"/>
      <c r="V395" s="75"/>
      <c r="W395" s="75"/>
      <c r="X395" s="67"/>
      <c r="Y395" s="76"/>
      <c r="Z395" s="76"/>
      <c r="AA395" s="67"/>
      <c r="AB395" s="67"/>
      <c r="AC395" s="77"/>
    </row>
    <row r="396">
      <c r="A396" s="68"/>
      <c r="B396" s="69"/>
      <c r="C396" s="69"/>
      <c r="D396" s="69"/>
      <c r="E396" s="69"/>
      <c r="F396" s="69"/>
      <c r="G396" s="70"/>
      <c r="H396" s="69"/>
      <c r="I396" s="69"/>
      <c r="J396" s="71"/>
      <c r="K396" s="71"/>
      <c r="L396" s="72"/>
      <c r="M396" s="72"/>
      <c r="N396" s="72"/>
      <c r="O396" s="72"/>
      <c r="P396" s="72"/>
      <c r="Q396" s="72"/>
      <c r="R396" s="73"/>
      <c r="S396" s="73"/>
      <c r="T396" s="73"/>
      <c r="U396" s="74"/>
      <c r="V396" s="75"/>
      <c r="W396" s="75"/>
      <c r="X396" s="67"/>
      <c r="Y396" s="76"/>
      <c r="Z396" s="76"/>
      <c r="AA396" s="67"/>
      <c r="AB396" s="67"/>
      <c r="AC396" s="77"/>
    </row>
    <row r="397">
      <c r="A397" s="68"/>
      <c r="B397" s="69"/>
      <c r="C397" s="69"/>
      <c r="D397" s="69"/>
      <c r="E397" s="69"/>
      <c r="F397" s="69"/>
      <c r="G397" s="70"/>
      <c r="H397" s="69"/>
      <c r="I397" s="69"/>
      <c r="J397" s="71"/>
      <c r="K397" s="71"/>
      <c r="L397" s="72"/>
      <c r="M397" s="72"/>
      <c r="N397" s="72"/>
      <c r="O397" s="72"/>
      <c r="P397" s="72"/>
      <c r="Q397" s="72"/>
      <c r="R397" s="73"/>
      <c r="S397" s="73"/>
      <c r="T397" s="73"/>
      <c r="U397" s="74"/>
      <c r="V397" s="75"/>
      <c r="W397" s="75"/>
      <c r="X397" s="67"/>
      <c r="Y397" s="76"/>
      <c r="Z397" s="76"/>
      <c r="AA397" s="67"/>
      <c r="AB397" s="67"/>
      <c r="AC397" s="77"/>
    </row>
    <row r="398">
      <c r="A398" s="68"/>
      <c r="B398" s="69"/>
      <c r="C398" s="69"/>
      <c r="D398" s="69"/>
      <c r="E398" s="69"/>
      <c r="F398" s="69"/>
      <c r="G398" s="70"/>
      <c r="H398" s="69"/>
      <c r="I398" s="69"/>
      <c r="J398" s="71"/>
      <c r="K398" s="71"/>
      <c r="L398" s="72"/>
      <c r="M398" s="72"/>
      <c r="N398" s="72"/>
      <c r="O398" s="72"/>
      <c r="P398" s="72"/>
      <c r="Q398" s="72"/>
      <c r="R398" s="73"/>
      <c r="S398" s="73"/>
      <c r="T398" s="73"/>
      <c r="U398" s="74"/>
      <c r="V398" s="75"/>
      <c r="W398" s="75"/>
      <c r="X398" s="67"/>
      <c r="Y398" s="76"/>
      <c r="Z398" s="76"/>
      <c r="AA398" s="67"/>
      <c r="AB398" s="67"/>
      <c r="AC398" s="77"/>
    </row>
    <row r="399">
      <c r="A399" s="68"/>
      <c r="B399" s="69"/>
      <c r="C399" s="69"/>
      <c r="D399" s="69"/>
      <c r="E399" s="69"/>
      <c r="F399" s="69"/>
      <c r="G399" s="70"/>
      <c r="H399" s="69"/>
      <c r="I399" s="69"/>
      <c r="J399" s="71"/>
      <c r="K399" s="71"/>
      <c r="L399" s="72"/>
      <c r="M399" s="72"/>
      <c r="N399" s="72"/>
      <c r="O399" s="72"/>
      <c r="P399" s="72"/>
      <c r="Q399" s="72"/>
      <c r="R399" s="73"/>
      <c r="S399" s="73"/>
      <c r="T399" s="73"/>
      <c r="U399" s="74"/>
      <c r="V399" s="75"/>
      <c r="W399" s="75"/>
      <c r="X399" s="67"/>
      <c r="Y399" s="76"/>
      <c r="Z399" s="76"/>
      <c r="AA399" s="67"/>
      <c r="AB399" s="67"/>
      <c r="AC399" s="77"/>
    </row>
    <row r="400">
      <c r="A400" s="68"/>
      <c r="B400" s="69"/>
      <c r="C400" s="69"/>
      <c r="D400" s="69"/>
      <c r="E400" s="69"/>
      <c r="F400" s="69"/>
      <c r="G400" s="70"/>
      <c r="H400" s="69"/>
      <c r="I400" s="69"/>
      <c r="J400" s="71"/>
      <c r="K400" s="71"/>
      <c r="L400" s="72"/>
      <c r="M400" s="72"/>
      <c r="N400" s="72"/>
      <c r="O400" s="72"/>
      <c r="P400" s="72"/>
      <c r="Q400" s="72"/>
      <c r="R400" s="73"/>
      <c r="S400" s="73"/>
      <c r="T400" s="73"/>
      <c r="U400" s="74"/>
      <c r="V400" s="75"/>
      <c r="W400" s="75"/>
      <c r="X400" s="67"/>
      <c r="Y400" s="76"/>
      <c r="Z400" s="76"/>
      <c r="AA400" s="67"/>
      <c r="AB400" s="67"/>
      <c r="AC400" s="77"/>
    </row>
    <row r="401">
      <c r="A401" s="68"/>
      <c r="B401" s="69"/>
      <c r="C401" s="69"/>
      <c r="D401" s="69"/>
      <c r="E401" s="69"/>
      <c r="F401" s="69"/>
      <c r="G401" s="70"/>
      <c r="H401" s="69"/>
      <c r="I401" s="69"/>
      <c r="J401" s="71"/>
      <c r="K401" s="71"/>
      <c r="L401" s="72"/>
      <c r="M401" s="72"/>
      <c r="N401" s="72"/>
      <c r="O401" s="72"/>
      <c r="P401" s="72"/>
      <c r="Q401" s="72"/>
      <c r="R401" s="73"/>
      <c r="S401" s="73"/>
      <c r="T401" s="73"/>
      <c r="U401" s="74"/>
      <c r="V401" s="75"/>
      <c r="W401" s="75"/>
      <c r="X401" s="67"/>
      <c r="Y401" s="76"/>
      <c r="Z401" s="76"/>
      <c r="AA401" s="67"/>
      <c r="AB401" s="67"/>
      <c r="AC401" s="77"/>
    </row>
    <row r="402">
      <c r="A402" s="68"/>
      <c r="B402" s="69"/>
      <c r="C402" s="69"/>
      <c r="D402" s="69"/>
      <c r="E402" s="69"/>
      <c r="F402" s="69"/>
      <c r="G402" s="70"/>
      <c r="H402" s="69"/>
      <c r="I402" s="69"/>
      <c r="J402" s="71"/>
      <c r="K402" s="71"/>
      <c r="L402" s="72"/>
      <c r="M402" s="72"/>
      <c r="N402" s="72"/>
      <c r="O402" s="72"/>
      <c r="P402" s="72"/>
      <c r="Q402" s="72"/>
      <c r="R402" s="73"/>
      <c r="S402" s="73"/>
      <c r="T402" s="73"/>
      <c r="U402" s="74"/>
      <c r="V402" s="75"/>
      <c r="W402" s="75"/>
      <c r="X402" s="67"/>
      <c r="Y402" s="76"/>
      <c r="Z402" s="76"/>
      <c r="AA402" s="67"/>
      <c r="AB402" s="67"/>
      <c r="AC402" s="77"/>
    </row>
    <row r="403">
      <c r="A403" s="68"/>
      <c r="B403" s="69"/>
      <c r="C403" s="69"/>
      <c r="D403" s="69"/>
      <c r="E403" s="69"/>
      <c r="F403" s="69"/>
      <c r="G403" s="70"/>
      <c r="H403" s="69"/>
      <c r="I403" s="69"/>
      <c r="J403" s="71"/>
      <c r="K403" s="71"/>
      <c r="L403" s="72"/>
      <c r="M403" s="72"/>
      <c r="N403" s="72"/>
      <c r="O403" s="72"/>
      <c r="P403" s="72"/>
      <c r="Q403" s="72"/>
      <c r="R403" s="73"/>
      <c r="S403" s="73"/>
      <c r="T403" s="73"/>
      <c r="U403" s="74"/>
      <c r="V403" s="75"/>
      <c r="W403" s="75"/>
      <c r="X403" s="67"/>
      <c r="Y403" s="76"/>
      <c r="Z403" s="76"/>
      <c r="AA403" s="67"/>
      <c r="AB403" s="67"/>
      <c r="AC403" s="77"/>
    </row>
    <row r="404">
      <c r="A404" s="68"/>
      <c r="B404" s="69"/>
      <c r="C404" s="69"/>
      <c r="D404" s="69"/>
      <c r="E404" s="69"/>
      <c r="F404" s="69"/>
      <c r="G404" s="70"/>
      <c r="H404" s="69"/>
      <c r="I404" s="69"/>
      <c r="J404" s="71"/>
      <c r="K404" s="71"/>
      <c r="L404" s="72"/>
      <c r="M404" s="72"/>
      <c r="N404" s="72"/>
      <c r="O404" s="72"/>
      <c r="P404" s="72"/>
      <c r="Q404" s="72"/>
      <c r="R404" s="73"/>
      <c r="S404" s="73"/>
      <c r="T404" s="73"/>
      <c r="U404" s="74"/>
      <c r="V404" s="75"/>
      <c r="W404" s="75"/>
      <c r="X404" s="67"/>
      <c r="Y404" s="76"/>
      <c r="Z404" s="76"/>
      <c r="AA404" s="67"/>
      <c r="AB404" s="67"/>
      <c r="AC404" s="77"/>
    </row>
    <row r="405">
      <c r="A405" s="68"/>
      <c r="B405" s="69"/>
      <c r="C405" s="69"/>
      <c r="D405" s="69"/>
      <c r="E405" s="69"/>
      <c r="F405" s="69"/>
      <c r="G405" s="70"/>
      <c r="H405" s="69"/>
      <c r="I405" s="69"/>
      <c r="J405" s="71"/>
      <c r="K405" s="71"/>
      <c r="L405" s="72"/>
      <c r="M405" s="72"/>
      <c r="N405" s="72"/>
      <c r="O405" s="72"/>
      <c r="P405" s="72"/>
      <c r="Q405" s="72"/>
      <c r="R405" s="73"/>
      <c r="S405" s="73"/>
      <c r="T405" s="73"/>
      <c r="U405" s="74"/>
      <c r="V405" s="75"/>
      <c r="W405" s="75"/>
      <c r="X405" s="67"/>
      <c r="Y405" s="76"/>
      <c r="Z405" s="76"/>
      <c r="AA405" s="67"/>
      <c r="AB405" s="67"/>
      <c r="AC405" s="77"/>
    </row>
    <row r="406">
      <c r="A406" s="68"/>
      <c r="B406" s="69"/>
      <c r="C406" s="69"/>
      <c r="D406" s="69"/>
      <c r="E406" s="69"/>
      <c r="F406" s="69"/>
      <c r="G406" s="70"/>
      <c r="H406" s="69"/>
      <c r="I406" s="69"/>
      <c r="J406" s="71"/>
      <c r="K406" s="71"/>
      <c r="L406" s="72"/>
      <c r="M406" s="72"/>
      <c r="N406" s="72"/>
      <c r="O406" s="72"/>
      <c r="P406" s="72"/>
      <c r="Q406" s="72"/>
      <c r="R406" s="73"/>
      <c r="S406" s="73"/>
      <c r="T406" s="73"/>
      <c r="U406" s="74"/>
      <c r="V406" s="75"/>
      <c r="W406" s="75"/>
      <c r="X406" s="67"/>
      <c r="Y406" s="76"/>
      <c r="Z406" s="76"/>
      <c r="AA406" s="67"/>
      <c r="AB406" s="67"/>
      <c r="AC406" s="77"/>
    </row>
    <row r="407">
      <c r="A407" s="68"/>
      <c r="B407" s="69"/>
      <c r="C407" s="69"/>
      <c r="D407" s="69"/>
      <c r="E407" s="69"/>
      <c r="F407" s="69"/>
      <c r="G407" s="70"/>
      <c r="H407" s="69"/>
      <c r="I407" s="69"/>
      <c r="J407" s="71"/>
      <c r="K407" s="71"/>
      <c r="L407" s="72"/>
      <c r="M407" s="72"/>
      <c r="N407" s="72"/>
      <c r="O407" s="72"/>
      <c r="P407" s="72"/>
      <c r="Q407" s="72"/>
      <c r="R407" s="73"/>
      <c r="S407" s="73"/>
      <c r="T407" s="73"/>
      <c r="U407" s="74"/>
      <c r="V407" s="75"/>
      <c r="W407" s="75"/>
      <c r="X407" s="67"/>
      <c r="Y407" s="76"/>
      <c r="Z407" s="76"/>
      <c r="AA407" s="67"/>
      <c r="AB407" s="67"/>
      <c r="AC407" s="77"/>
    </row>
    <row r="408">
      <c r="A408" s="68"/>
      <c r="B408" s="69"/>
      <c r="C408" s="69"/>
      <c r="D408" s="69"/>
      <c r="E408" s="69"/>
      <c r="F408" s="69"/>
      <c r="G408" s="70"/>
      <c r="H408" s="69"/>
      <c r="I408" s="69"/>
      <c r="J408" s="71"/>
      <c r="K408" s="71"/>
      <c r="L408" s="72"/>
      <c r="M408" s="72"/>
      <c r="N408" s="72"/>
      <c r="O408" s="72"/>
      <c r="P408" s="72"/>
      <c r="Q408" s="72"/>
      <c r="R408" s="73"/>
      <c r="S408" s="73"/>
      <c r="T408" s="73"/>
      <c r="U408" s="74"/>
      <c r="V408" s="75"/>
      <c r="W408" s="75"/>
      <c r="X408" s="67"/>
      <c r="Y408" s="76"/>
      <c r="Z408" s="76"/>
      <c r="AA408" s="67"/>
      <c r="AB408" s="67"/>
      <c r="AC408" s="77"/>
    </row>
    <row r="409">
      <c r="A409" s="68"/>
      <c r="B409" s="69"/>
      <c r="C409" s="69"/>
      <c r="D409" s="69"/>
      <c r="E409" s="69"/>
      <c r="F409" s="69"/>
      <c r="G409" s="70"/>
      <c r="H409" s="69"/>
      <c r="I409" s="69"/>
      <c r="J409" s="71"/>
      <c r="K409" s="71"/>
      <c r="L409" s="72"/>
      <c r="M409" s="72"/>
      <c r="N409" s="72"/>
      <c r="O409" s="72"/>
      <c r="P409" s="72"/>
      <c r="Q409" s="72"/>
      <c r="R409" s="73"/>
      <c r="S409" s="73"/>
      <c r="T409" s="73"/>
      <c r="U409" s="74"/>
      <c r="V409" s="75"/>
      <c r="W409" s="75"/>
      <c r="X409" s="67"/>
      <c r="Y409" s="76"/>
      <c r="Z409" s="76"/>
      <c r="AA409" s="67"/>
      <c r="AB409" s="67"/>
      <c r="AC409" s="77"/>
    </row>
    <row r="410">
      <c r="A410" s="68"/>
      <c r="B410" s="69"/>
      <c r="C410" s="69"/>
      <c r="D410" s="69"/>
      <c r="E410" s="69"/>
      <c r="F410" s="69"/>
      <c r="G410" s="70"/>
      <c r="H410" s="69"/>
      <c r="I410" s="69"/>
      <c r="J410" s="71"/>
      <c r="K410" s="71"/>
      <c r="L410" s="72"/>
      <c r="M410" s="72"/>
      <c r="N410" s="72"/>
      <c r="O410" s="72"/>
      <c r="P410" s="72"/>
      <c r="Q410" s="72"/>
      <c r="R410" s="73"/>
      <c r="S410" s="73"/>
      <c r="T410" s="73"/>
      <c r="U410" s="74"/>
      <c r="V410" s="75"/>
      <c r="W410" s="75"/>
      <c r="X410" s="67"/>
      <c r="Y410" s="76"/>
      <c r="Z410" s="76"/>
      <c r="AA410" s="67"/>
      <c r="AB410" s="67"/>
      <c r="AC410" s="77"/>
    </row>
    <row r="411">
      <c r="A411" s="68"/>
      <c r="B411" s="69"/>
      <c r="C411" s="69"/>
      <c r="D411" s="69"/>
      <c r="E411" s="69"/>
      <c r="F411" s="69"/>
      <c r="G411" s="70"/>
      <c r="H411" s="69"/>
      <c r="I411" s="69"/>
      <c r="J411" s="71"/>
      <c r="K411" s="71"/>
      <c r="L411" s="72"/>
      <c r="M411" s="72"/>
      <c r="N411" s="72"/>
      <c r="O411" s="72"/>
      <c r="P411" s="72"/>
      <c r="Q411" s="72"/>
      <c r="R411" s="73"/>
      <c r="S411" s="73"/>
      <c r="T411" s="73"/>
      <c r="U411" s="74"/>
      <c r="V411" s="75"/>
      <c r="W411" s="75"/>
      <c r="X411" s="67"/>
      <c r="Y411" s="76"/>
      <c r="Z411" s="76"/>
      <c r="AA411" s="67"/>
      <c r="AB411" s="67"/>
      <c r="AC411" s="77"/>
    </row>
    <row r="412">
      <c r="A412" s="68"/>
      <c r="B412" s="69"/>
      <c r="C412" s="69"/>
      <c r="D412" s="69"/>
      <c r="E412" s="69"/>
      <c r="F412" s="69"/>
      <c r="G412" s="70"/>
      <c r="H412" s="69"/>
      <c r="I412" s="69"/>
      <c r="J412" s="71"/>
      <c r="K412" s="71"/>
      <c r="L412" s="72"/>
      <c r="M412" s="72"/>
      <c r="N412" s="72"/>
      <c r="O412" s="72"/>
      <c r="P412" s="72"/>
      <c r="Q412" s="72"/>
      <c r="R412" s="73"/>
      <c r="S412" s="73"/>
      <c r="T412" s="73"/>
      <c r="U412" s="74"/>
      <c r="V412" s="75"/>
      <c r="W412" s="75"/>
      <c r="X412" s="67"/>
      <c r="Y412" s="76"/>
      <c r="Z412" s="76"/>
      <c r="AA412" s="67"/>
      <c r="AB412" s="67"/>
      <c r="AC412" s="77"/>
    </row>
    <row r="413">
      <c r="A413" s="68"/>
      <c r="B413" s="69"/>
      <c r="C413" s="69"/>
      <c r="D413" s="69"/>
      <c r="E413" s="69"/>
      <c r="F413" s="69"/>
      <c r="G413" s="70"/>
      <c r="H413" s="69"/>
      <c r="I413" s="69"/>
      <c r="J413" s="71"/>
      <c r="K413" s="71"/>
      <c r="L413" s="72"/>
      <c r="M413" s="72"/>
      <c r="N413" s="72"/>
      <c r="O413" s="72"/>
      <c r="P413" s="72"/>
      <c r="Q413" s="72"/>
      <c r="R413" s="73"/>
      <c r="S413" s="73"/>
      <c r="T413" s="73"/>
      <c r="U413" s="74"/>
      <c r="V413" s="75"/>
      <c r="W413" s="75"/>
      <c r="X413" s="67"/>
      <c r="Y413" s="76"/>
      <c r="Z413" s="76"/>
      <c r="AA413" s="67"/>
      <c r="AB413" s="67"/>
      <c r="AC413" s="77"/>
    </row>
    <row r="414">
      <c r="A414" s="68"/>
      <c r="B414" s="69"/>
      <c r="C414" s="69"/>
      <c r="D414" s="69"/>
      <c r="E414" s="69"/>
      <c r="F414" s="69"/>
      <c r="G414" s="70"/>
      <c r="H414" s="69"/>
      <c r="I414" s="69"/>
      <c r="J414" s="71"/>
      <c r="K414" s="71"/>
      <c r="L414" s="72"/>
      <c r="M414" s="72"/>
      <c r="N414" s="72"/>
      <c r="O414" s="72"/>
      <c r="P414" s="72"/>
      <c r="Q414" s="72"/>
      <c r="R414" s="73"/>
      <c r="S414" s="73"/>
      <c r="T414" s="73"/>
      <c r="U414" s="74"/>
      <c r="V414" s="75"/>
      <c r="W414" s="75"/>
      <c r="X414" s="67"/>
      <c r="Y414" s="76"/>
      <c r="Z414" s="76"/>
      <c r="AA414" s="67"/>
      <c r="AB414" s="67"/>
      <c r="AC414" s="77"/>
    </row>
    <row r="415">
      <c r="A415" s="68"/>
      <c r="B415" s="69"/>
      <c r="C415" s="69"/>
      <c r="D415" s="69"/>
      <c r="E415" s="69"/>
      <c r="F415" s="69"/>
      <c r="G415" s="70"/>
      <c r="H415" s="69"/>
      <c r="I415" s="69"/>
      <c r="J415" s="71"/>
      <c r="K415" s="71"/>
      <c r="L415" s="72"/>
      <c r="M415" s="72"/>
      <c r="N415" s="72"/>
      <c r="O415" s="72"/>
      <c r="P415" s="72"/>
      <c r="Q415" s="72"/>
      <c r="R415" s="73"/>
      <c r="S415" s="73"/>
      <c r="T415" s="73"/>
      <c r="U415" s="74"/>
      <c r="V415" s="75"/>
      <c r="W415" s="75"/>
      <c r="X415" s="67"/>
      <c r="Y415" s="76"/>
      <c r="Z415" s="76"/>
      <c r="AA415" s="67"/>
      <c r="AB415" s="67"/>
      <c r="AC415" s="77"/>
    </row>
    <row r="416">
      <c r="A416" s="68"/>
      <c r="B416" s="69"/>
      <c r="C416" s="69"/>
      <c r="D416" s="69"/>
      <c r="E416" s="69"/>
      <c r="F416" s="69"/>
      <c r="G416" s="70"/>
      <c r="H416" s="69"/>
      <c r="I416" s="69"/>
      <c r="J416" s="71"/>
      <c r="K416" s="71"/>
      <c r="L416" s="72"/>
      <c r="M416" s="72"/>
      <c r="N416" s="72"/>
      <c r="O416" s="72"/>
      <c r="P416" s="72"/>
      <c r="Q416" s="72"/>
      <c r="R416" s="73"/>
      <c r="S416" s="73"/>
      <c r="T416" s="73"/>
      <c r="U416" s="74"/>
      <c r="V416" s="75"/>
      <c r="W416" s="75"/>
      <c r="X416" s="67"/>
      <c r="Y416" s="76"/>
      <c r="Z416" s="76"/>
      <c r="AA416" s="67"/>
      <c r="AB416" s="67"/>
      <c r="AC416" s="77"/>
    </row>
    <row r="417">
      <c r="A417" s="68"/>
      <c r="B417" s="69"/>
      <c r="C417" s="69"/>
      <c r="D417" s="69"/>
      <c r="E417" s="69"/>
      <c r="F417" s="69"/>
      <c r="G417" s="70"/>
      <c r="H417" s="69"/>
      <c r="I417" s="69"/>
      <c r="J417" s="71"/>
      <c r="K417" s="71"/>
      <c r="L417" s="72"/>
      <c r="M417" s="72"/>
      <c r="N417" s="72"/>
      <c r="O417" s="72"/>
      <c r="P417" s="72"/>
      <c r="Q417" s="72"/>
      <c r="R417" s="73"/>
      <c r="S417" s="73"/>
      <c r="T417" s="73"/>
      <c r="U417" s="74"/>
      <c r="V417" s="75"/>
      <c r="W417" s="75"/>
      <c r="X417" s="67"/>
      <c r="Y417" s="76"/>
      <c r="Z417" s="76"/>
      <c r="AA417" s="67"/>
      <c r="AB417" s="67"/>
      <c r="AC417" s="77"/>
    </row>
    <row r="418">
      <c r="A418" s="68"/>
      <c r="B418" s="69"/>
      <c r="C418" s="69"/>
      <c r="D418" s="69"/>
      <c r="E418" s="69"/>
      <c r="F418" s="69"/>
      <c r="G418" s="70"/>
      <c r="H418" s="69"/>
      <c r="I418" s="69"/>
      <c r="J418" s="71"/>
      <c r="K418" s="71"/>
      <c r="L418" s="72"/>
      <c r="M418" s="72"/>
      <c r="N418" s="72"/>
      <c r="O418" s="72"/>
      <c r="P418" s="72"/>
      <c r="Q418" s="72"/>
      <c r="R418" s="73"/>
      <c r="S418" s="73"/>
      <c r="T418" s="73"/>
      <c r="U418" s="74"/>
      <c r="V418" s="75"/>
      <c r="W418" s="75"/>
      <c r="X418" s="67"/>
      <c r="Y418" s="76"/>
      <c r="Z418" s="76"/>
      <c r="AA418" s="67"/>
      <c r="AB418" s="67"/>
      <c r="AC418" s="77"/>
    </row>
    <row r="419">
      <c r="A419" s="68"/>
      <c r="B419" s="69"/>
      <c r="C419" s="69"/>
      <c r="D419" s="69"/>
      <c r="E419" s="69"/>
      <c r="F419" s="69"/>
      <c r="G419" s="70"/>
      <c r="H419" s="69"/>
      <c r="I419" s="69"/>
      <c r="J419" s="71"/>
      <c r="K419" s="71"/>
      <c r="L419" s="72"/>
      <c r="M419" s="72"/>
      <c r="N419" s="72"/>
      <c r="O419" s="72"/>
      <c r="P419" s="72"/>
      <c r="Q419" s="72"/>
      <c r="R419" s="73"/>
      <c r="S419" s="73"/>
      <c r="T419" s="73"/>
      <c r="U419" s="74"/>
      <c r="V419" s="75"/>
      <c r="W419" s="75"/>
      <c r="X419" s="67"/>
      <c r="Y419" s="76"/>
      <c r="Z419" s="76"/>
      <c r="AA419" s="67"/>
      <c r="AB419" s="67"/>
      <c r="AC419" s="77"/>
    </row>
    <row r="420">
      <c r="A420" s="68"/>
      <c r="B420" s="69"/>
      <c r="C420" s="69"/>
      <c r="D420" s="69"/>
      <c r="E420" s="69"/>
      <c r="F420" s="69"/>
      <c r="G420" s="70"/>
      <c r="H420" s="69"/>
      <c r="I420" s="69"/>
      <c r="J420" s="71"/>
      <c r="K420" s="71"/>
      <c r="L420" s="72"/>
      <c r="M420" s="72"/>
      <c r="N420" s="72"/>
      <c r="O420" s="72"/>
      <c r="P420" s="72"/>
      <c r="Q420" s="72"/>
      <c r="R420" s="73"/>
      <c r="S420" s="73"/>
      <c r="T420" s="73"/>
      <c r="U420" s="74"/>
      <c r="V420" s="75"/>
      <c r="W420" s="75"/>
      <c r="X420" s="67"/>
      <c r="Y420" s="76"/>
      <c r="Z420" s="76"/>
      <c r="AA420" s="67"/>
      <c r="AB420" s="67"/>
      <c r="AC420" s="77"/>
    </row>
    <row r="421">
      <c r="A421" s="68"/>
      <c r="B421" s="69"/>
      <c r="C421" s="69"/>
      <c r="D421" s="69"/>
      <c r="E421" s="69"/>
      <c r="F421" s="69"/>
      <c r="G421" s="70"/>
      <c r="H421" s="69"/>
      <c r="I421" s="69"/>
      <c r="J421" s="71"/>
      <c r="K421" s="71"/>
      <c r="L421" s="72"/>
      <c r="M421" s="72"/>
      <c r="N421" s="72"/>
      <c r="O421" s="72"/>
      <c r="P421" s="72"/>
      <c r="Q421" s="72"/>
      <c r="R421" s="73"/>
      <c r="S421" s="73"/>
      <c r="T421" s="73"/>
      <c r="U421" s="74"/>
      <c r="V421" s="75"/>
      <c r="W421" s="75"/>
      <c r="X421" s="67"/>
      <c r="Y421" s="76"/>
      <c r="Z421" s="76"/>
      <c r="AA421" s="67"/>
      <c r="AB421" s="67"/>
      <c r="AC421" s="77"/>
    </row>
    <row r="422">
      <c r="A422" s="68"/>
      <c r="B422" s="69"/>
      <c r="C422" s="69"/>
      <c r="D422" s="69"/>
      <c r="E422" s="69"/>
      <c r="F422" s="69"/>
      <c r="G422" s="70"/>
      <c r="H422" s="69"/>
      <c r="I422" s="69"/>
      <c r="J422" s="71"/>
      <c r="K422" s="71"/>
      <c r="L422" s="72"/>
      <c r="M422" s="72"/>
      <c r="N422" s="72"/>
      <c r="O422" s="72"/>
      <c r="P422" s="72"/>
      <c r="Q422" s="72"/>
      <c r="R422" s="73"/>
      <c r="S422" s="73"/>
      <c r="T422" s="73"/>
      <c r="U422" s="74"/>
      <c r="V422" s="75"/>
      <c r="W422" s="75"/>
      <c r="X422" s="67"/>
      <c r="Y422" s="76"/>
      <c r="Z422" s="76"/>
      <c r="AA422" s="67"/>
      <c r="AB422" s="67"/>
      <c r="AC422" s="77"/>
    </row>
    <row r="423">
      <c r="A423" s="68"/>
      <c r="B423" s="69"/>
      <c r="C423" s="69"/>
      <c r="D423" s="69"/>
      <c r="E423" s="69"/>
      <c r="F423" s="69"/>
      <c r="G423" s="70"/>
      <c r="H423" s="69"/>
      <c r="I423" s="69"/>
      <c r="J423" s="71"/>
      <c r="K423" s="71"/>
      <c r="L423" s="72"/>
      <c r="M423" s="72"/>
      <c r="N423" s="72"/>
      <c r="O423" s="72"/>
      <c r="P423" s="72"/>
      <c r="Q423" s="72"/>
      <c r="R423" s="73"/>
      <c r="S423" s="73"/>
      <c r="T423" s="73"/>
      <c r="U423" s="74"/>
      <c r="V423" s="75"/>
      <c r="W423" s="75"/>
      <c r="X423" s="67"/>
      <c r="Y423" s="76"/>
      <c r="Z423" s="76"/>
      <c r="AA423" s="67"/>
      <c r="AB423" s="67"/>
      <c r="AC423" s="77"/>
    </row>
    <row r="424">
      <c r="A424" s="68"/>
      <c r="B424" s="69"/>
      <c r="C424" s="69"/>
      <c r="D424" s="69"/>
      <c r="E424" s="69"/>
      <c r="F424" s="69"/>
      <c r="G424" s="70"/>
      <c r="H424" s="69"/>
      <c r="I424" s="69"/>
      <c r="J424" s="71"/>
      <c r="K424" s="71"/>
      <c r="L424" s="72"/>
      <c r="M424" s="72"/>
      <c r="N424" s="72"/>
      <c r="O424" s="72"/>
      <c r="P424" s="72"/>
      <c r="Q424" s="72"/>
      <c r="R424" s="73"/>
      <c r="S424" s="73"/>
      <c r="T424" s="73"/>
      <c r="U424" s="74"/>
      <c r="V424" s="75"/>
      <c r="W424" s="75"/>
      <c r="X424" s="67"/>
      <c r="Y424" s="76"/>
      <c r="Z424" s="76"/>
      <c r="AA424" s="67"/>
      <c r="AB424" s="67"/>
      <c r="AC424" s="77"/>
    </row>
    <row r="425">
      <c r="A425" s="68"/>
      <c r="B425" s="69"/>
      <c r="C425" s="69"/>
      <c r="D425" s="69"/>
      <c r="E425" s="69"/>
      <c r="F425" s="69"/>
      <c r="G425" s="70"/>
      <c r="H425" s="69"/>
      <c r="I425" s="69"/>
      <c r="J425" s="71"/>
      <c r="K425" s="71"/>
      <c r="L425" s="72"/>
      <c r="M425" s="72"/>
      <c r="N425" s="72"/>
      <c r="O425" s="72"/>
      <c r="P425" s="72"/>
      <c r="Q425" s="72"/>
      <c r="R425" s="73"/>
      <c r="S425" s="73"/>
      <c r="T425" s="73"/>
      <c r="U425" s="74"/>
      <c r="V425" s="75"/>
      <c r="W425" s="75"/>
      <c r="X425" s="67"/>
      <c r="Y425" s="76"/>
      <c r="Z425" s="76"/>
      <c r="AA425" s="67"/>
      <c r="AB425" s="67"/>
      <c r="AC425" s="77"/>
    </row>
    <row r="426">
      <c r="A426" s="68"/>
      <c r="B426" s="69"/>
      <c r="C426" s="69"/>
      <c r="D426" s="69"/>
      <c r="E426" s="69"/>
      <c r="F426" s="69"/>
      <c r="G426" s="70"/>
      <c r="H426" s="69"/>
      <c r="I426" s="69"/>
      <c r="J426" s="71"/>
      <c r="K426" s="71"/>
      <c r="L426" s="72"/>
      <c r="M426" s="72"/>
      <c r="N426" s="72"/>
      <c r="O426" s="72"/>
      <c r="P426" s="72"/>
      <c r="Q426" s="72"/>
      <c r="R426" s="73"/>
      <c r="S426" s="73"/>
      <c r="T426" s="73"/>
      <c r="U426" s="74"/>
      <c r="V426" s="75"/>
      <c r="W426" s="75"/>
      <c r="X426" s="67"/>
      <c r="Y426" s="76"/>
      <c r="Z426" s="76"/>
      <c r="AA426" s="67"/>
      <c r="AB426" s="67"/>
      <c r="AC426" s="77"/>
    </row>
    <row r="427">
      <c r="A427" s="68"/>
      <c r="B427" s="69"/>
      <c r="C427" s="69"/>
      <c r="D427" s="69"/>
      <c r="E427" s="69"/>
      <c r="F427" s="69"/>
      <c r="G427" s="70"/>
      <c r="H427" s="69"/>
      <c r="I427" s="69"/>
      <c r="J427" s="71"/>
      <c r="K427" s="71"/>
      <c r="L427" s="72"/>
      <c r="M427" s="72"/>
      <c r="N427" s="72"/>
      <c r="O427" s="72"/>
      <c r="P427" s="72"/>
      <c r="Q427" s="72"/>
      <c r="R427" s="73"/>
      <c r="S427" s="73"/>
      <c r="T427" s="73"/>
      <c r="U427" s="74"/>
      <c r="V427" s="75"/>
      <c r="W427" s="75"/>
      <c r="X427" s="67"/>
      <c r="Y427" s="76"/>
      <c r="Z427" s="76"/>
      <c r="AA427" s="67"/>
      <c r="AB427" s="67"/>
      <c r="AC427" s="77"/>
    </row>
    <row r="428">
      <c r="A428" s="68"/>
      <c r="B428" s="69"/>
      <c r="C428" s="69"/>
      <c r="D428" s="69"/>
      <c r="E428" s="69"/>
      <c r="F428" s="69"/>
      <c r="G428" s="70"/>
      <c r="H428" s="69"/>
      <c r="I428" s="69"/>
      <c r="J428" s="71"/>
      <c r="K428" s="71"/>
      <c r="L428" s="72"/>
      <c r="M428" s="72"/>
      <c r="N428" s="72"/>
      <c r="O428" s="72"/>
      <c r="P428" s="72"/>
      <c r="Q428" s="72"/>
      <c r="R428" s="73"/>
      <c r="S428" s="73"/>
      <c r="T428" s="73"/>
      <c r="U428" s="74"/>
      <c r="V428" s="75"/>
      <c r="W428" s="75"/>
      <c r="X428" s="67"/>
      <c r="Y428" s="76"/>
      <c r="Z428" s="76"/>
      <c r="AA428" s="67"/>
      <c r="AB428" s="67"/>
      <c r="AC428" s="77"/>
    </row>
    <row r="429">
      <c r="A429" s="68"/>
      <c r="B429" s="69"/>
      <c r="C429" s="69"/>
      <c r="D429" s="69"/>
      <c r="E429" s="69"/>
      <c r="F429" s="69"/>
      <c r="G429" s="70"/>
      <c r="H429" s="69"/>
      <c r="I429" s="69"/>
      <c r="J429" s="71"/>
      <c r="K429" s="71"/>
      <c r="L429" s="72"/>
      <c r="M429" s="72"/>
      <c r="N429" s="72"/>
      <c r="O429" s="72"/>
      <c r="P429" s="72"/>
      <c r="Q429" s="72"/>
      <c r="R429" s="73"/>
      <c r="S429" s="73"/>
      <c r="T429" s="73"/>
      <c r="U429" s="74"/>
      <c r="V429" s="75"/>
      <c r="W429" s="75"/>
      <c r="X429" s="67"/>
      <c r="Y429" s="76"/>
      <c r="Z429" s="76"/>
      <c r="AA429" s="67"/>
      <c r="AB429" s="67"/>
      <c r="AC429" s="77"/>
    </row>
    <row r="430">
      <c r="A430" s="68"/>
      <c r="B430" s="69"/>
      <c r="C430" s="69"/>
      <c r="D430" s="69"/>
      <c r="E430" s="69"/>
      <c r="F430" s="69"/>
      <c r="G430" s="70"/>
      <c r="H430" s="69"/>
      <c r="I430" s="69"/>
      <c r="J430" s="71"/>
      <c r="K430" s="71"/>
      <c r="L430" s="72"/>
      <c r="M430" s="72"/>
      <c r="N430" s="72"/>
      <c r="O430" s="72"/>
      <c r="P430" s="72"/>
      <c r="Q430" s="72"/>
      <c r="R430" s="73"/>
      <c r="S430" s="73"/>
      <c r="T430" s="73"/>
      <c r="U430" s="74"/>
      <c r="V430" s="75"/>
      <c r="W430" s="75"/>
      <c r="X430" s="67"/>
      <c r="Y430" s="76"/>
      <c r="Z430" s="76"/>
      <c r="AA430" s="67"/>
      <c r="AB430" s="67"/>
      <c r="AC430" s="77"/>
    </row>
    <row r="431">
      <c r="A431" s="68"/>
      <c r="B431" s="69"/>
      <c r="C431" s="69"/>
      <c r="D431" s="69"/>
      <c r="E431" s="69"/>
      <c r="F431" s="69"/>
      <c r="G431" s="70"/>
      <c r="H431" s="69"/>
      <c r="I431" s="69"/>
      <c r="J431" s="71"/>
      <c r="K431" s="71"/>
      <c r="L431" s="72"/>
      <c r="M431" s="72"/>
      <c r="N431" s="72"/>
      <c r="O431" s="72"/>
      <c r="P431" s="72"/>
      <c r="Q431" s="72"/>
      <c r="R431" s="73"/>
      <c r="S431" s="73"/>
      <c r="T431" s="73"/>
      <c r="U431" s="74"/>
      <c r="V431" s="75"/>
      <c r="W431" s="75"/>
      <c r="X431" s="67"/>
      <c r="Y431" s="76"/>
      <c r="Z431" s="76"/>
      <c r="AA431" s="67"/>
      <c r="AB431" s="67"/>
      <c r="AC431" s="77"/>
    </row>
    <row r="432">
      <c r="A432" s="68"/>
      <c r="B432" s="69"/>
      <c r="C432" s="69"/>
      <c r="D432" s="69"/>
      <c r="E432" s="69"/>
      <c r="F432" s="69"/>
      <c r="G432" s="70"/>
      <c r="H432" s="69"/>
      <c r="I432" s="69"/>
      <c r="J432" s="71"/>
      <c r="K432" s="71"/>
      <c r="L432" s="72"/>
      <c r="M432" s="72"/>
      <c r="N432" s="72"/>
      <c r="O432" s="72"/>
      <c r="P432" s="72"/>
      <c r="Q432" s="72"/>
      <c r="R432" s="73"/>
      <c r="S432" s="73"/>
      <c r="T432" s="73"/>
      <c r="U432" s="74"/>
      <c r="V432" s="75"/>
      <c r="W432" s="75"/>
      <c r="X432" s="67"/>
      <c r="Y432" s="76"/>
      <c r="Z432" s="76"/>
      <c r="AA432" s="67"/>
      <c r="AB432" s="67"/>
      <c r="AC432" s="77"/>
    </row>
    <row r="433">
      <c r="A433" s="68"/>
      <c r="B433" s="69"/>
      <c r="C433" s="69"/>
      <c r="D433" s="69"/>
      <c r="E433" s="69"/>
      <c r="F433" s="69"/>
      <c r="G433" s="70"/>
      <c r="H433" s="69"/>
      <c r="I433" s="69"/>
      <c r="J433" s="71"/>
      <c r="K433" s="71"/>
      <c r="L433" s="72"/>
      <c r="M433" s="72"/>
      <c r="N433" s="72"/>
      <c r="O433" s="72"/>
      <c r="P433" s="72"/>
      <c r="Q433" s="72"/>
      <c r="R433" s="73"/>
      <c r="S433" s="73"/>
      <c r="T433" s="73"/>
      <c r="U433" s="74"/>
      <c r="V433" s="75"/>
      <c r="W433" s="75"/>
      <c r="X433" s="67"/>
      <c r="Y433" s="76"/>
      <c r="Z433" s="76"/>
      <c r="AA433" s="67"/>
      <c r="AB433" s="67"/>
      <c r="AC433" s="77"/>
    </row>
    <row r="434">
      <c r="A434" s="68"/>
      <c r="B434" s="69"/>
      <c r="C434" s="69"/>
      <c r="D434" s="69"/>
      <c r="E434" s="69"/>
      <c r="F434" s="69"/>
      <c r="G434" s="70"/>
      <c r="H434" s="69"/>
      <c r="I434" s="69"/>
      <c r="J434" s="71"/>
      <c r="K434" s="71"/>
      <c r="L434" s="72"/>
      <c r="M434" s="72"/>
      <c r="N434" s="72"/>
      <c r="O434" s="72"/>
      <c r="P434" s="72"/>
      <c r="Q434" s="72"/>
      <c r="R434" s="73"/>
      <c r="S434" s="73"/>
      <c r="T434" s="73"/>
      <c r="U434" s="74"/>
      <c r="V434" s="75"/>
      <c r="W434" s="75"/>
      <c r="X434" s="67"/>
      <c r="Y434" s="76"/>
      <c r="Z434" s="76"/>
      <c r="AA434" s="67"/>
      <c r="AB434" s="67"/>
      <c r="AC434" s="77"/>
    </row>
    <row r="435">
      <c r="A435" s="68"/>
      <c r="B435" s="69"/>
      <c r="C435" s="69"/>
      <c r="D435" s="69"/>
      <c r="E435" s="69"/>
      <c r="F435" s="69"/>
      <c r="G435" s="70"/>
      <c r="H435" s="69"/>
      <c r="I435" s="69"/>
      <c r="J435" s="71"/>
      <c r="K435" s="71"/>
      <c r="L435" s="72"/>
      <c r="M435" s="72"/>
      <c r="N435" s="72"/>
      <c r="O435" s="72"/>
      <c r="P435" s="72"/>
      <c r="Q435" s="72"/>
      <c r="R435" s="73"/>
      <c r="S435" s="73"/>
      <c r="T435" s="73"/>
      <c r="U435" s="74"/>
      <c r="V435" s="75"/>
      <c r="W435" s="75"/>
      <c r="X435" s="67"/>
      <c r="Y435" s="76"/>
      <c r="Z435" s="76"/>
      <c r="AA435" s="67"/>
      <c r="AB435" s="67"/>
      <c r="AC435" s="77"/>
    </row>
    <row r="436">
      <c r="A436" s="68"/>
      <c r="B436" s="69"/>
      <c r="C436" s="69"/>
      <c r="D436" s="69"/>
      <c r="E436" s="69"/>
      <c r="F436" s="69"/>
      <c r="G436" s="70"/>
      <c r="H436" s="69"/>
      <c r="I436" s="69"/>
      <c r="J436" s="71"/>
      <c r="K436" s="71"/>
      <c r="L436" s="72"/>
      <c r="M436" s="72"/>
      <c r="N436" s="72"/>
      <c r="O436" s="72"/>
      <c r="P436" s="72"/>
      <c r="Q436" s="72"/>
      <c r="R436" s="73"/>
      <c r="S436" s="73"/>
      <c r="T436" s="73"/>
      <c r="U436" s="74"/>
      <c r="V436" s="75"/>
      <c r="W436" s="75"/>
      <c r="X436" s="67"/>
      <c r="Y436" s="76"/>
      <c r="Z436" s="76"/>
      <c r="AA436" s="67"/>
      <c r="AB436" s="67"/>
      <c r="AC436" s="77"/>
    </row>
    <row r="437">
      <c r="A437" s="68"/>
      <c r="B437" s="69"/>
      <c r="C437" s="69"/>
      <c r="D437" s="69"/>
      <c r="E437" s="69"/>
      <c r="F437" s="69"/>
      <c r="G437" s="70"/>
      <c r="H437" s="69"/>
      <c r="I437" s="69"/>
      <c r="J437" s="71"/>
      <c r="K437" s="71"/>
      <c r="L437" s="72"/>
      <c r="M437" s="72"/>
      <c r="N437" s="72"/>
      <c r="O437" s="72"/>
      <c r="P437" s="72"/>
      <c r="Q437" s="72"/>
      <c r="R437" s="73"/>
      <c r="S437" s="73"/>
      <c r="T437" s="73"/>
      <c r="U437" s="74"/>
      <c r="V437" s="75"/>
      <c r="W437" s="75"/>
      <c r="X437" s="67"/>
      <c r="Y437" s="76"/>
      <c r="Z437" s="76"/>
      <c r="AA437" s="67"/>
      <c r="AB437" s="67"/>
      <c r="AC437" s="77"/>
    </row>
    <row r="438">
      <c r="A438" s="68"/>
      <c r="B438" s="69"/>
      <c r="C438" s="69"/>
      <c r="D438" s="69"/>
      <c r="E438" s="69"/>
      <c r="F438" s="69"/>
      <c r="G438" s="70"/>
      <c r="H438" s="69"/>
      <c r="I438" s="69"/>
      <c r="J438" s="71"/>
      <c r="K438" s="71"/>
      <c r="L438" s="72"/>
      <c r="M438" s="72"/>
      <c r="N438" s="72"/>
      <c r="O438" s="72"/>
      <c r="P438" s="72"/>
      <c r="Q438" s="72"/>
      <c r="R438" s="73"/>
      <c r="S438" s="73"/>
      <c r="T438" s="73"/>
      <c r="U438" s="74"/>
      <c r="V438" s="75"/>
      <c r="W438" s="75"/>
      <c r="X438" s="67"/>
      <c r="Y438" s="76"/>
      <c r="Z438" s="76"/>
      <c r="AA438" s="67"/>
      <c r="AB438" s="67"/>
      <c r="AC438" s="77"/>
    </row>
    <row r="439">
      <c r="A439" s="68"/>
      <c r="B439" s="69"/>
      <c r="C439" s="69"/>
      <c r="D439" s="69"/>
      <c r="E439" s="69"/>
      <c r="F439" s="69"/>
      <c r="G439" s="70"/>
      <c r="H439" s="69"/>
      <c r="I439" s="69"/>
      <c r="J439" s="71"/>
      <c r="K439" s="71"/>
      <c r="L439" s="72"/>
      <c r="M439" s="72"/>
      <c r="N439" s="72"/>
      <c r="O439" s="72"/>
      <c r="P439" s="72"/>
      <c r="Q439" s="72"/>
      <c r="R439" s="73"/>
      <c r="S439" s="73"/>
      <c r="T439" s="73"/>
      <c r="U439" s="74"/>
      <c r="V439" s="75"/>
      <c r="W439" s="75"/>
      <c r="X439" s="67"/>
      <c r="Y439" s="76"/>
      <c r="Z439" s="76"/>
      <c r="AA439" s="67"/>
      <c r="AB439" s="67"/>
      <c r="AC439" s="77"/>
    </row>
    <row r="440">
      <c r="A440" s="68"/>
      <c r="B440" s="69"/>
      <c r="C440" s="69"/>
      <c r="D440" s="69"/>
      <c r="E440" s="69"/>
      <c r="F440" s="69"/>
      <c r="G440" s="70"/>
      <c r="H440" s="69"/>
      <c r="I440" s="69"/>
      <c r="J440" s="71"/>
      <c r="K440" s="71"/>
      <c r="L440" s="72"/>
      <c r="M440" s="72"/>
      <c r="N440" s="72"/>
      <c r="O440" s="72"/>
      <c r="P440" s="72"/>
      <c r="Q440" s="72"/>
      <c r="R440" s="73"/>
      <c r="S440" s="73"/>
      <c r="T440" s="73"/>
      <c r="U440" s="74"/>
      <c r="V440" s="75"/>
      <c r="W440" s="75"/>
      <c r="X440" s="67"/>
      <c r="Y440" s="76"/>
      <c r="Z440" s="76"/>
      <c r="AA440" s="67"/>
      <c r="AB440" s="67"/>
      <c r="AC440" s="77"/>
    </row>
    <row r="441">
      <c r="A441" s="68"/>
      <c r="B441" s="69"/>
      <c r="C441" s="69"/>
      <c r="D441" s="69"/>
      <c r="E441" s="69"/>
      <c r="F441" s="69"/>
      <c r="G441" s="70"/>
      <c r="H441" s="69"/>
      <c r="I441" s="69"/>
      <c r="J441" s="71"/>
      <c r="K441" s="71"/>
      <c r="L441" s="72"/>
      <c r="M441" s="72"/>
      <c r="N441" s="72"/>
      <c r="O441" s="72"/>
      <c r="P441" s="72"/>
      <c r="Q441" s="72"/>
      <c r="R441" s="73"/>
      <c r="S441" s="73"/>
      <c r="T441" s="73"/>
      <c r="U441" s="74"/>
      <c r="V441" s="75"/>
      <c r="W441" s="75"/>
      <c r="X441" s="67"/>
      <c r="Y441" s="76"/>
      <c r="Z441" s="76"/>
      <c r="AA441" s="67"/>
      <c r="AB441" s="67"/>
      <c r="AC441" s="77"/>
    </row>
    <row r="442">
      <c r="A442" s="68"/>
      <c r="B442" s="69"/>
      <c r="C442" s="69"/>
      <c r="D442" s="69"/>
      <c r="E442" s="69"/>
      <c r="F442" s="69"/>
      <c r="G442" s="70"/>
      <c r="H442" s="69"/>
      <c r="I442" s="69"/>
      <c r="J442" s="71"/>
      <c r="K442" s="71"/>
      <c r="L442" s="72"/>
      <c r="M442" s="72"/>
      <c r="N442" s="72"/>
      <c r="O442" s="72"/>
      <c r="P442" s="72"/>
      <c r="Q442" s="72"/>
      <c r="R442" s="73"/>
      <c r="S442" s="73"/>
      <c r="T442" s="73"/>
      <c r="U442" s="74"/>
      <c r="V442" s="75"/>
      <c r="W442" s="75"/>
      <c r="X442" s="67"/>
      <c r="Y442" s="76"/>
      <c r="Z442" s="76"/>
      <c r="AA442" s="67"/>
      <c r="AB442" s="67"/>
      <c r="AC442" s="77"/>
    </row>
    <row r="443">
      <c r="A443" s="68"/>
      <c r="B443" s="69"/>
      <c r="C443" s="69"/>
      <c r="D443" s="69"/>
      <c r="E443" s="69"/>
      <c r="F443" s="69"/>
      <c r="G443" s="70"/>
      <c r="H443" s="69"/>
      <c r="I443" s="69"/>
      <c r="J443" s="71"/>
      <c r="K443" s="71"/>
      <c r="L443" s="72"/>
      <c r="M443" s="72"/>
      <c r="N443" s="72"/>
      <c r="O443" s="72"/>
      <c r="P443" s="72"/>
      <c r="Q443" s="72"/>
      <c r="R443" s="73"/>
      <c r="S443" s="73"/>
      <c r="T443" s="73"/>
      <c r="U443" s="74"/>
      <c r="V443" s="75"/>
      <c r="W443" s="75"/>
      <c r="X443" s="67"/>
      <c r="Y443" s="76"/>
      <c r="Z443" s="76"/>
      <c r="AA443" s="67"/>
      <c r="AB443" s="67"/>
      <c r="AC443" s="77"/>
    </row>
    <row r="444">
      <c r="A444" s="68"/>
      <c r="B444" s="69"/>
      <c r="C444" s="69"/>
      <c r="D444" s="69"/>
      <c r="E444" s="69"/>
      <c r="F444" s="69"/>
      <c r="G444" s="70"/>
      <c r="H444" s="69"/>
      <c r="I444" s="69"/>
      <c r="J444" s="71"/>
      <c r="K444" s="71"/>
      <c r="L444" s="72"/>
      <c r="M444" s="72"/>
      <c r="N444" s="72"/>
      <c r="O444" s="72"/>
      <c r="P444" s="72"/>
      <c r="Q444" s="72"/>
      <c r="R444" s="73"/>
      <c r="S444" s="73"/>
      <c r="T444" s="73"/>
      <c r="U444" s="74"/>
      <c r="V444" s="75"/>
      <c r="W444" s="75"/>
      <c r="X444" s="67"/>
      <c r="Y444" s="76"/>
      <c r="Z444" s="76"/>
      <c r="AA444" s="67"/>
      <c r="AB444" s="67"/>
      <c r="AC444" s="77"/>
    </row>
    <row r="445">
      <c r="A445" s="68"/>
      <c r="B445" s="69"/>
      <c r="C445" s="69"/>
      <c r="D445" s="69"/>
      <c r="E445" s="69"/>
      <c r="F445" s="69"/>
      <c r="G445" s="70"/>
      <c r="H445" s="69"/>
      <c r="I445" s="69"/>
      <c r="J445" s="71"/>
      <c r="K445" s="71"/>
      <c r="L445" s="72"/>
      <c r="M445" s="72"/>
      <c r="N445" s="72"/>
      <c r="O445" s="72"/>
      <c r="P445" s="72"/>
      <c r="Q445" s="72"/>
      <c r="R445" s="73"/>
      <c r="S445" s="73"/>
      <c r="T445" s="73"/>
      <c r="U445" s="74"/>
      <c r="V445" s="75"/>
      <c r="W445" s="75"/>
      <c r="X445" s="67"/>
      <c r="Y445" s="76"/>
      <c r="Z445" s="76"/>
      <c r="AA445" s="67"/>
      <c r="AB445" s="67"/>
      <c r="AC445" s="77"/>
    </row>
    <row r="446">
      <c r="A446" s="68"/>
      <c r="B446" s="69"/>
      <c r="C446" s="69"/>
      <c r="D446" s="69"/>
      <c r="E446" s="69"/>
      <c r="F446" s="69"/>
      <c r="G446" s="70"/>
      <c r="H446" s="69"/>
      <c r="I446" s="69"/>
      <c r="J446" s="71"/>
      <c r="K446" s="71"/>
      <c r="L446" s="72"/>
      <c r="M446" s="72"/>
      <c r="N446" s="72"/>
      <c r="O446" s="72"/>
      <c r="P446" s="72"/>
      <c r="Q446" s="72"/>
      <c r="R446" s="73"/>
      <c r="S446" s="73"/>
      <c r="T446" s="73"/>
      <c r="U446" s="74"/>
      <c r="V446" s="75"/>
      <c r="W446" s="75"/>
      <c r="X446" s="67"/>
      <c r="Y446" s="76"/>
      <c r="Z446" s="76"/>
      <c r="AA446" s="67"/>
      <c r="AB446" s="67"/>
      <c r="AC446" s="77"/>
    </row>
    <row r="447">
      <c r="A447" s="68"/>
      <c r="B447" s="69"/>
      <c r="C447" s="69"/>
      <c r="D447" s="69"/>
      <c r="E447" s="69"/>
      <c r="F447" s="69"/>
      <c r="G447" s="70"/>
      <c r="H447" s="69"/>
      <c r="I447" s="69"/>
      <c r="J447" s="71"/>
      <c r="K447" s="71"/>
      <c r="L447" s="72"/>
      <c r="M447" s="72"/>
      <c r="N447" s="72"/>
      <c r="O447" s="72"/>
      <c r="P447" s="72"/>
      <c r="Q447" s="72"/>
      <c r="R447" s="73"/>
      <c r="S447" s="73"/>
      <c r="T447" s="73"/>
      <c r="U447" s="74"/>
      <c r="V447" s="75"/>
      <c r="W447" s="75"/>
      <c r="X447" s="67"/>
      <c r="Y447" s="76"/>
      <c r="Z447" s="76"/>
      <c r="AA447" s="67"/>
      <c r="AB447" s="67"/>
      <c r="AC447" s="77"/>
    </row>
    <row r="448">
      <c r="A448" s="68"/>
      <c r="B448" s="69"/>
      <c r="C448" s="69"/>
      <c r="D448" s="69"/>
      <c r="E448" s="69"/>
      <c r="F448" s="69"/>
      <c r="G448" s="70"/>
      <c r="H448" s="69"/>
      <c r="I448" s="69"/>
      <c r="J448" s="71"/>
      <c r="K448" s="71"/>
      <c r="L448" s="72"/>
      <c r="M448" s="72"/>
      <c r="N448" s="72"/>
      <c r="O448" s="72"/>
      <c r="P448" s="72"/>
      <c r="Q448" s="72"/>
      <c r="R448" s="73"/>
      <c r="S448" s="73"/>
      <c r="T448" s="73"/>
      <c r="U448" s="74"/>
      <c r="V448" s="75"/>
      <c r="W448" s="75"/>
      <c r="X448" s="67"/>
      <c r="Y448" s="76"/>
      <c r="Z448" s="76"/>
      <c r="AA448" s="67"/>
      <c r="AB448" s="67"/>
      <c r="AC448" s="77"/>
    </row>
    <row r="449">
      <c r="A449" s="68"/>
      <c r="B449" s="69"/>
      <c r="C449" s="69"/>
      <c r="D449" s="69"/>
      <c r="E449" s="69"/>
      <c r="F449" s="69"/>
      <c r="G449" s="70"/>
      <c r="H449" s="69"/>
      <c r="I449" s="69"/>
      <c r="J449" s="71"/>
      <c r="K449" s="71"/>
      <c r="L449" s="72"/>
      <c r="M449" s="72"/>
      <c r="N449" s="72"/>
      <c r="O449" s="72"/>
      <c r="P449" s="72"/>
      <c r="Q449" s="72"/>
      <c r="R449" s="73"/>
      <c r="S449" s="73"/>
      <c r="T449" s="73"/>
      <c r="U449" s="74"/>
      <c r="V449" s="75"/>
      <c r="W449" s="75"/>
      <c r="X449" s="67"/>
      <c r="Y449" s="76"/>
      <c r="Z449" s="76"/>
      <c r="AA449" s="67"/>
      <c r="AB449" s="67"/>
      <c r="AC449" s="77"/>
    </row>
    <row r="450">
      <c r="A450" s="68"/>
      <c r="B450" s="69"/>
      <c r="C450" s="69"/>
      <c r="D450" s="69"/>
      <c r="E450" s="69"/>
      <c r="F450" s="69"/>
      <c r="G450" s="70"/>
      <c r="H450" s="69"/>
      <c r="I450" s="69"/>
      <c r="J450" s="71"/>
      <c r="K450" s="71"/>
      <c r="L450" s="72"/>
      <c r="M450" s="72"/>
      <c r="N450" s="72"/>
      <c r="O450" s="72"/>
      <c r="P450" s="72"/>
      <c r="Q450" s="72"/>
      <c r="R450" s="73"/>
      <c r="S450" s="73"/>
      <c r="T450" s="73"/>
      <c r="U450" s="74"/>
      <c r="V450" s="75"/>
      <c r="W450" s="75"/>
      <c r="X450" s="67"/>
      <c r="Y450" s="76"/>
      <c r="Z450" s="76"/>
      <c r="AA450" s="67"/>
      <c r="AB450" s="67"/>
      <c r="AC450" s="77"/>
    </row>
    <row r="451">
      <c r="A451" s="68"/>
      <c r="B451" s="69"/>
      <c r="C451" s="69"/>
      <c r="D451" s="69"/>
      <c r="E451" s="69"/>
      <c r="F451" s="69"/>
      <c r="G451" s="70"/>
      <c r="H451" s="69"/>
      <c r="I451" s="69"/>
      <c r="J451" s="71"/>
      <c r="K451" s="71"/>
      <c r="L451" s="72"/>
      <c r="M451" s="72"/>
      <c r="N451" s="72"/>
      <c r="O451" s="72"/>
      <c r="P451" s="72"/>
      <c r="Q451" s="72"/>
      <c r="R451" s="73"/>
      <c r="S451" s="73"/>
      <c r="T451" s="73"/>
      <c r="U451" s="74"/>
      <c r="V451" s="75"/>
      <c r="W451" s="75"/>
      <c r="X451" s="67"/>
      <c r="Y451" s="76"/>
      <c r="Z451" s="76"/>
      <c r="AA451" s="67"/>
      <c r="AB451" s="67"/>
      <c r="AC451" s="77"/>
    </row>
    <row r="452">
      <c r="A452" s="68"/>
      <c r="B452" s="69"/>
      <c r="C452" s="69"/>
      <c r="D452" s="69"/>
      <c r="E452" s="69"/>
      <c r="F452" s="69"/>
      <c r="G452" s="70"/>
      <c r="H452" s="69"/>
      <c r="I452" s="69"/>
      <c r="J452" s="71"/>
      <c r="K452" s="71"/>
      <c r="L452" s="72"/>
      <c r="M452" s="72"/>
      <c r="N452" s="72"/>
      <c r="O452" s="72"/>
      <c r="P452" s="72"/>
      <c r="Q452" s="72"/>
      <c r="R452" s="73"/>
      <c r="S452" s="73"/>
      <c r="T452" s="73"/>
      <c r="U452" s="74"/>
      <c r="V452" s="75"/>
      <c r="W452" s="75"/>
      <c r="X452" s="67"/>
      <c r="Y452" s="76"/>
      <c r="Z452" s="76"/>
      <c r="AA452" s="67"/>
      <c r="AB452" s="67"/>
      <c r="AC452" s="77"/>
    </row>
    <row r="453">
      <c r="A453" s="68"/>
      <c r="B453" s="69"/>
      <c r="C453" s="69"/>
      <c r="D453" s="69"/>
      <c r="E453" s="69"/>
      <c r="F453" s="69"/>
      <c r="G453" s="70"/>
      <c r="H453" s="69"/>
      <c r="I453" s="69"/>
      <c r="J453" s="71"/>
      <c r="K453" s="71"/>
      <c r="L453" s="72"/>
      <c r="M453" s="72"/>
      <c r="N453" s="72"/>
      <c r="O453" s="72"/>
      <c r="P453" s="72"/>
      <c r="Q453" s="72"/>
      <c r="R453" s="73"/>
      <c r="S453" s="73"/>
      <c r="T453" s="73"/>
      <c r="U453" s="74"/>
      <c r="V453" s="75"/>
      <c r="W453" s="75"/>
      <c r="X453" s="67"/>
      <c r="Y453" s="76"/>
      <c r="Z453" s="76"/>
      <c r="AA453" s="67"/>
      <c r="AB453" s="67"/>
      <c r="AC453" s="77"/>
    </row>
    <row r="454">
      <c r="A454" s="68"/>
      <c r="B454" s="69"/>
      <c r="C454" s="69"/>
      <c r="D454" s="69"/>
      <c r="E454" s="69"/>
      <c r="F454" s="69"/>
      <c r="G454" s="70"/>
      <c r="H454" s="69"/>
      <c r="I454" s="69"/>
      <c r="J454" s="71"/>
      <c r="K454" s="71"/>
      <c r="L454" s="72"/>
      <c r="M454" s="72"/>
      <c r="N454" s="72"/>
      <c r="O454" s="72"/>
      <c r="P454" s="72"/>
      <c r="Q454" s="72"/>
      <c r="R454" s="73"/>
      <c r="S454" s="73"/>
      <c r="T454" s="73"/>
      <c r="U454" s="74"/>
      <c r="V454" s="75"/>
      <c r="W454" s="75"/>
      <c r="X454" s="67"/>
      <c r="Y454" s="76"/>
      <c r="Z454" s="76"/>
      <c r="AA454" s="67"/>
      <c r="AB454" s="67"/>
      <c r="AC454" s="77"/>
    </row>
    <row r="455">
      <c r="A455" s="68"/>
      <c r="B455" s="69"/>
      <c r="C455" s="69"/>
      <c r="D455" s="69"/>
      <c r="E455" s="69"/>
      <c r="F455" s="69"/>
      <c r="G455" s="70"/>
      <c r="H455" s="69"/>
      <c r="I455" s="69"/>
      <c r="J455" s="71"/>
      <c r="K455" s="71"/>
      <c r="L455" s="72"/>
      <c r="M455" s="72"/>
      <c r="N455" s="72"/>
      <c r="O455" s="72"/>
      <c r="P455" s="72"/>
      <c r="Q455" s="72"/>
      <c r="R455" s="73"/>
      <c r="S455" s="73"/>
      <c r="T455" s="73"/>
      <c r="U455" s="74"/>
      <c r="V455" s="75"/>
      <c r="W455" s="75"/>
      <c r="X455" s="67"/>
      <c r="Y455" s="76"/>
      <c r="Z455" s="76"/>
      <c r="AA455" s="67"/>
      <c r="AB455" s="67"/>
      <c r="AC455" s="77"/>
    </row>
    <row r="456">
      <c r="A456" s="68"/>
      <c r="B456" s="69"/>
      <c r="C456" s="69"/>
      <c r="D456" s="69"/>
      <c r="E456" s="69"/>
      <c r="F456" s="69"/>
      <c r="G456" s="70"/>
      <c r="H456" s="69"/>
      <c r="I456" s="69"/>
      <c r="J456" s="71"/>
      <c r="K456" s="71"/>
      <c r="L456" s="72"/>
      <c r="M456" s="72"/>
      <c r="N456" s="72"/>
      <c r="O456" s="72"/>
      <c r="P456" s="72"/>
      <c r="Q456" s="72"/>
      <c r="R456" s="73"/>
      <c r="S456" s="73"/>
      <c r="T456" s="73"/>
      <c r="U456" s="74"/>
      <c r="V456" s="75"/>
      <c r="W456" s="75"/>
      <c r="X456" s="67"/>
      <c r="Y456" s="76"/>
      <c r="Z456" s="76"/>
      <c r="AA456" s="67"/>
      <c r="AB456" s="67"/>
      <c r="AC456" s="77"/>
    </row>
    <row r="457">
      <c r="A457" s="68"/>
      <c r="B457" s="69"/>
      <c r="C457" s="69"/>
      <c r="D457" s="69"/>
      <c r="E457" s="69"/>
      <c r="F457" s="69"/>
      <c r="G457" s="70"/>
      <c r="H457" s="69"/>
      <c r="I457" s="69"/>
      <c r="J457" s="71"/>
      <c r="K457" s="71"/>
      <c r="L457" s="72"/>
      <c r="M457" s="72"/>
      <c r="N457" s="72"/>
      <c r="O457" s="72"/>
      <c r="P457" s="72"/>
      <c r="Q457" s="72"/>
      <c r="R457" s="73"/>
      <c r="S457" s="73"/>
      <c r="T457" s="73"/>
      <c r="U457" s="74"/>
      <c r="V457" s="75"/>
      <c r="W457" s="75"/>
      <c r="X457" s="67"/>
      <c r="Y457" s="76"/>
      <c r="Z457" s="76"/>
      <c r="AA457" s="67"/>
      <c r="AB457" s="67"/>
      <c r="AC457" s="77"/>
    </row>
    <row r="458">
      <c r="A458" s="68"/>
      <c r="B458" s="69"/>
      <c r="C458" s="69"/>
      <c r="D458" s="69"/>
      <c r="E458" s="69"/>
      <c r="F458" s="69"/>
      <c r="G458" s="70"/>
      <c r="H458" s="69"/>
      <c r="I458" s="69"/>
      <c r="J458" s="71"/>
      <c r="K458" s="71"/>
      <c r="L458" s="72"/>
      <c r="M458" s="72"/>
      <c r="N458" s="72"/>
      <c r="O458" s="72"/>
      <c r="P458" s="72"/>
      <c r="Q458" s="72"/>
      <c r="R458" s="73"/>
      <c r="S458" s="73"/>
      <c r="T458" s="73"/>
      <c r="U458" s="74"/>
      <c r="V458" s="75"/>
      <c r="W458" s="75"/>
      <c r="X458" s="67"/>
      <c r="Y458" s="76"/>
      <c r="Z458" s="76"/>
      <c r="AA458" s="67"/>
      <c r="AB458" s="67"/>
      <c r="AC458" s="77"/>
    </row>
    <row r="459">
      <c r="A459" s="68"/>
      <c r="B459" s="69"/>
      <c r="C459" s="69"/>
      <c r="D459" s="69"/>
      <c r="E459" s="69"/>
      <c r="F459" s="69"/>
      <c r="G459" s="70"/>
      <c r="H459" s="69"/>
      <c r="I459" s="69"/>
      <c r="J459" s="71"/>
      <c r="K459" s="71"/>
      <c r="L459" s="72"/>
      <c r="M459" s="72"/>
      <c r="N459" s="72"/>
      <c r="O459" s="72"/>
      <c r="P459" s="72"/>
      <c r="Q459" s="72"/>
      <c r="R459" s="73"/>
      <c r="S459" s="73"/>
      <c r="T459" s="73"/>
      <c r="U459" s="74"/>
      <c r="V459" s="75"/>
      <c r="W459" s="75"/>
      <c r="X459" s="67"/>
      <c r="Y459" s="76"/>
      <c r="Z459" s="76"/>
      <c r="AA459" s="67"/>
      <c r="AB459" s="67"/>
      <c r="AC459" s="77"/>
    </row>
    <row r="460">
      <c r="A460" s="68"/>
      <c r="B460" s="69"/>
      <c r="C460" s="69"/>
      <c r="D460" s="69"/>
      <c r="E460" s="69"/>
      <c r="F460" s="69"/>
      <c r="G460" s="70"/>
      <c r="H460" s="69"/>
      <c r="I460" s="69"/>
      <c r="J460" s="71"/>
      <c r="K460" s="71"/>
      <c r="L460" s="72"/>
      <c r="M460" s="72"/>
      <c r="N460" s="72"/>
      <c r="O460" s="72"/>
      <c r="P460" s="72"/>
      <c r="Q460" s="72"/>
      <c r="R460" s="73"/>
      <c r="S460" s="73"/>
      <c r="T460" s="73"/>
      <c r="U460" s="74"/>
      <c r="V460" s="75"/>
      <c r="W460" s="75"/>
      <c r="X460" s="67"/>
      <c r="Y460" s="76"/>
      <c r="Z460" s="76"/>
      <c r="AA460" s="67"/>
      <c r="AB460" s="67"/>
      <c r="AC460" s="77"/>
    </row>
    <row r="461">
      <c r="A461" s="68"/>
      <c r="B461" s="69"/>
      <c r="C461" s="69"/>
      <c r="D461" s="69"/>
      <c r="E461" s="69"/>
      <c r="F461" s="69"/>
      <c r="G461" s="70"/>
      <c r="H461" s="69"/>
      <c r="I461" s="69"/>
      <c r="J461" s="71"/>
      <c r="K461" s="71"/>
      <c r="L461" s="72"/>
      <c r="M461" s="72"/>
      <c r="N461" s="72"/>
      <c r="O461" s="72"/>
      <c r="P461" s="72"/>
      <c r="Q461" s="72"/>
      <c r="R461" s="73"/>
      <c r="S461" s="73"/>
      <c r="T461" s="73"/>
      <c r="U461" s="74"/>
      <c r="V461" s="75"/>
      <c r="W461" s="75"/>
      <c r="X461" s="67"/>
      <c r="Y461" s="76"/>
      <c r="Z461" s="76"/>
      <c r="AA461" s="67"/>
      <c r="AB461" s="67"/>
      <c r="AC461" s="77"/>
    </row>
    <row r="462">
      <c r="A462" s="68"/>
      <c r="B462" s="69"/>
      <c r="C462" s="69"/>
      <c r="D462" s="69"/>
      <c r="E462" s="69"/>
      <c r="F462" s="69"/>
      <c r="G462" s="70"/>
      <c r="H462" s="69"/>
      <c r="I462" s="69"/>
      <c r="J462" s="71"/>
      <c r="K462" s="71"/>
      <c r="L462" s="72"/>
      <c r="M462" s="72"/>
      <c r="N462" s="72"/>
      <c r="O462" s="72"/>
      <c r="P462" s="72"/>
      <c r="Q462" s="72"/>
      <c r="R462" s="73"/>
      <c r="S462" s="73"/>
      <c r="T462" s="73"/>
      <c r="U462" s="74"/>
      <c r="V462" s="75"/>
      <c r="W462" s="75"/>
      <c r="X462" s="67"/>
      <c r="Y462" s="76"/>
      <c r="Z462" s="76"/>
      <c r="AA462" s="67"/>
      <c r="AB462" s="67"/>
      <c r="AC462" s="77"/>
    </row>
    <row r="463">
      <c r="A463" s="68"/>
      <c r="B463" s="69"/>
      <c r="C463" s="69"/>
      <c r="D463" s="69"/>
      <c r="E463" s="69"/>
      <c r="F463" s="69"/>
      <c r="G463" s="70"/>
      <c r="H463" s="69"/>
      <c r="I463" s="69"/>
      <c r="J463" s="71"/>
      <c r="K463" s="71"/>
      <c r="L463" s="72"/>
      <c r="M463" s="72"/>
      <c r="N463" s="72"/>
      <c r="O463" s="72"/>
      <c r="P463" s="72"/>
      <c r="Q463" s="72"/>
      <c r="R463" s="73"/>
      <c r="S463" s="73"/>
      <c r="T463" s="73"/>
      <c r="U463" s="74"/>
      <c r="V463" s="75"/>
      <c r="W463" s="75"/>
      <c r="X463" s="67"/>
      <c r="Y463" s="76"/>
      <c r="Z463" s="76"/>
      <c r="AA463" s="67"/>
      <c r="AB463" s="67"/>
      <c r="AC463" s="77"/>
    </row>
    <row r="464">
      <c r="A464" s="68"/>
      <c r="B464" s="69"/>
      <c r="C464" s="69"/>
      <c r="D464" s="69"/>
      <c r="E464" s="69"/>
      <c r="F464" s="69"/>
      <c r="G464" s="70"/>
      <c r="H464" s="69"/>
      <c r="I464" s="69"/>
      <c r="J464" s="71"/>
      <c r="K464" s="71"/>
      <c r="L464" s="72"/>
      <c r="M464" s="72"/>
      <c r="N464" s="72"/>
      <c r="O464" s="72"/>
      <c r="P464" s="72"/>
      <c r="Q464" s="72"/>
      <c r="R464" s="73"/>
      <c r="S464" s="73"/>
      <c r="T464" s="73"/>
      <c r="U464" s="74"/>
      <c r="V464" s="75"/>
      <c r="W464" s="75"/>
      <c r="X464" s="67"/>
      <c r="Y464" s="76"/>
      <c r="Z464" s="76"/>
      <c r="AA464" s="67"/>
      <c r="AB464" s="67"/>
      <c r="AC464" s="77"/>
    </row>
    <row r="465">
      <c r="A465" s="68"/>
      <c r="B465" s="69"/>
      <c r="C465" s="69"/>
      <c r="D465" s="69"/>
      <c r="E465" s="69"/>
      <c r="F465" s="69"/>
      <c r="G465" s="70"/>
      <c r="H465" s="69"/>
      <c r="I465" s="69"/>
      <c r="J465" s="71"/>
      <c r="K465" s="71"/>
      <c r="L465" s="72"/>
      <c r="M465" s="72"/>
      <c r="N465" s="72"/>
      <c r="O465" s="72"/>
      <c r="P465" s="72"/>
      <c r="Q465" s="72"/>
      <c r="R465" s="73"/>
      <c r="S465" s="73"/>
      <c r="T465" s="73"/>
      <c r="U465" s="74"/>
      <c r="V465" s="75"/>
      <c r="W465" s="75"/>
      <c r="X465" s="67"/>
      <c r="Y465" s="76"/>
      <c r="Z465" s="76"/>
      <c r="AA465" s="67"/>
      <c r="AB465" s="67"/>
      <c r="AC465" s="77"/>
    </row>
    <row r="466">
      <c r="A466" s="68"/>
      <c r="B466" s="69"/>
      <c r="C466" s="69"/>
      <c r="D466" s="69"/>
      <c r="E466" s="69"/>
      <c r="F466" s="69"/>
      <c r="G466" s="70"/>
      <c r="H466" s="69"/>
      <c r="I466" s="69"/>
      <c r="J466" s="71"/>
      <c r="K466" s="71"/>
      <c r="L466" s="72"/>
      <c r="M466" s="72"/>
      <c r="N466" s="72"/>
      <c r="O466" s="72"/>
      <c r="P466" s="72"/>
      <c r="Q466" s="72"/>
      <c r="R466" s="73"/>
      <c r="S466" s="73"/>
      <c r="T466" s="73"/>
      <c r="U466" s="74"/>
      <c r="V466" s="75"/>
      <c r="W466" s="75"/>
      <c r="X466" s="67"/>
      <c r="Y466" s="76"/>
      <c r="Z466" s="76"/>
      <c r="AA466" s="67"/>
      <c r="AB466" s="67"/>
      <c r="AC466" s="77"/>
    </row>
    <row r="467">
      <c r="A467" s="68"/>
      <c r="B467" s="69"/>
      <c r="C467" s="69"/>
      <c r="D467" s="69"/>
      <c r="E467" s="69"/>
      <c r="F467" s="69"/>
      <c r="G467" s="70"/>
      <c r="H467" s="69"/>
      <c r="I467" s="69"/>
      <c r="J467" s="71"/>
      <c r="K467" s="71"/>
      <c r="L467" s="72"/>
      <c r="M467" s="72"/>
      <c r="N467" s="72"/>
      <c r="O467" s="72"/>
      <c r="P467" s="72"/>
      <c r="Q467" s="72"/>
      <c r="R467" s="73"/>
      <c r="S467" s="73"/>
      <c r="T467" s="73"/>
      <c r="U467" s="74"/>
      <c r="V467" s="75"/>
      <c r="W467" s="75"/>
      <c r="X467" s="67"/>
      <c r="Y467" s="76"/>
      <c r="Z467" s="76"/>
      <c r="AA467" s="67"/>
      <c r="AB467" s="67"/>
      <c r="AC467" s="77"/>
    </row>
    <row r="468">
      <c r="A468" s="68"/>
      <c r="B468" s="69"/>
      <c r="C468" s="69"/>
      <c r="D468" s="69"/>
      <c r="E468" s="69"/>
      <c r="F468" s="69"/>
      <c r="G468" s="70"/>
      <c r="H468" s="69"/>
      <c r="I468" s="69"/>
      <c r="J468" s="71"/>
      <c r="K468" s="71"/>
      <c r="L468" s="72"/>
      <c r="M468" s="72"/>
      <c r="N468" s="72"/>
      <c r="O468" s="72"/>
      <c r="P468" s="72"/>
      <c r="Q468" s="72"/>
      <c r="R468" s="73"/>
      <c r="S468" s="73"/>
      <c r="T468" s="73"/>
      <c r="U468" s="74"/>
      <c r="V468" s="75"/>
      <c r="W468" s="75"/>
      <c r="X468" s="67"/>
      <c r="Y468" s="76"/>
      <c r="Z468" s="76"/>
      <c r="AA468" s="67"/>
      <c r="AB468" s="67"/>
      <c r="AC468" s="77"/>
    </row>
    <row r="469">
      <c r="A469" s="68"/>
      <c r="B469" s="69"/>
      <c r="C469" s="69"/>
      <c r="D469" s="69"/>
      <c r="E469" s="69"/>
      <c r="F469" s="69"/>
      <c r="G469" s="70"/>
      <c r="H469" s="69"/>
      <c r="I469" s="69"/>
      <c r="J469" s="71"/>
      <c r="K469" s="71"/>
      <c r="L469" s="72"/>
      <c r="M469" s="72"/>
      <c r="N469" s="72"/>
      <c r="O469" s="72"/>
      <c r="P469" s="72"/>
      <c r="Q469" s="72"/>
      <c r="R469" s="73"/>
      <c r="S469" s="73"/>
      <c r="T469" s="73"/>
      <c r="U469" s="74"/>
      <c r="V469" s="75"/>
      <c r="W469" s="75"/>
      <c r="X469" s="67"/>
      <c r="Y469" s="76"/>
      <c r="Z469" s="76"/>
      <c r="AA469" s="67"/>
      <c r="AB469" s="67"/>
      <c r="AC469" s="77"/>
    </row>
    <row r="470">
      <c r="A470" s="68"/>
      <c r="B470" s="69"/>
      <c r="C470" s="69"/>
      <c r="D470" s="69"/>
      <c r="E470" s="69"/>
      <c r="F470" s="69"/>
      <c r="G470" s="70"/>
      <c r="H470" s="69"/>
      <c r="I470" s="69"/>
      <c r="J470" s="71"/>
      <c r="K470" s="71"/>
      <c r="L470" s="72"/>
      <c r="M470" s="72"/>
      <c r="N470" s="72"/>
      <c r="O470" s="72"/>
      <c r="P470" s="72"/>
      <c r="Q470" s="72"/>
      <c r="R470" s="73"/>
      <c r="S470" s="73"/>
      <c r="T470" s="73"/>
      <c r="U470" s="74"/>
      <c r="V470" s="75"/>
      <c r="W470" s="75"/>
      <c r="X470" s="67"/>
      <c r="Y470" s="76"/>
      <c r="Z470" s="76"/>
      <c r="AA470" s="67"/>
      <c r="AB470" s="67"/>
      <c r="AC470" s="77"/>
    </row>
    <row r="471">
      <c r="A471" s="68"/>
      <c r="B471" s="69"/>
      <c r="C471" s="69"/>
      <c r="D471" s="69"/>
      <c r="E471" s="69"/>
      <c r="F471" s="69"/>
      <c r="G471" s="70"/>
      <c r="H471" s="69"/>
      <c r="I471" s="69"/>
      <c r="J471" s="71"/>
      <c r="K471" s="71"/>
      <c r="L471" s="72"/>
      <c r="M471" s="72"/>
      <c r="N471" s="72"/>
      <c r="O471" s="72"/>
      <c r="P471" s="72"/>
      <c r="Q471" s="72"/>
      <c r="R471" s="73"/>
      <c r="S471" s="73"/>
      <c r="T471" s="73"/>
      <c r="U471" s="74"/>
      <c r="V471" s="75"/>
      <c r="W471" s="75"/>
      <c r="X471" s="67"/>
      <c r="Y471" s="76"/>
      <c r="Z471" s="76"/>
      <c r="AA471" s="67"/>
      <c r="AB471" s="67"/>
      <c r="AC471" s="77"/>
    </row>
    <row r="472">
      <c r="A472" s="68"/>
      <c r="B472" s="69"/>
      <c r="C472" s="69"/>
      <c r="D472" s="69"/>
      <c r="E472" s="69"/>
      <c r="F472" s="69"/>
      <c r="G472" s="70"/>
      <c r="H472" s="69"/>
      <c r="I472" s="69"/>
      <c r="J472" s="71"/>
      <c r="K472" s="71"/>
      <c r="L472" s="72"/>
      <c r="M472" s="72"/>
      <c r="N472" s="72"/>
      <c r="O472" s="72"/>
      <c r="P472" s="72"/>
      <c r="Q472" s="72"/>
      <c r="R472" s="73"/>
      <c r="S472" s="73"/>
      <c r="T472" s="73"/>
      <c r="U472" s="74"/>
      <c r="V472" s="75"/>
      <c r="W472" s="75"/>
      <c r="X472" s="67"/>
      <c r="Y472" s="76"/>
      <c r="Z472" s="76"/>
      <c r="AA472" s="67"/>
      <c r="AB472" s="67"/>
      <c r="AC472" s="77"/>
    </row>
    <row r="473">
      <c r="A473" s="68"/>
      <c r="B473" s="69"/>
      <c r="C473" s="69"/>
      <c r="D473" s="69"/>
      <c r="E473" s="69"/>
      <c r="F473" s="69"/>
      <c r="G473" s="70"/>
      <c r="H473" s="69"/>
      <c r="I473" s="69"/>
      <c r="J473" s="71"/>
      <c r="K473" s="71"/>
      <c r="L473" s="72"/>
      <c r="M473" s="72"/>
      <c r="N473" s="72"/>
      <c r="O473" s="72"/>
      <c r="P473" s="72"/>
      <c r="Q473" s="72"/>
      <c r="R473" s="73"/>
      <c r="S473" s="73"/>
      <c r="T473" s="73"/>
      <c r="U473" s="74"/>
      <c r="V473" s="75"/>
      <c r="W473" s="75"/>
      <c r="X473" s="67"/>
      <c r="Y473" s="76"/>
      <c r="Z473" s="76"/>
      <c r="AA473" s="67"/>
      <c r="AB473" s="67"/>
      <c r="AC473" s="77"/>
    </row>
    <row r="474">
      <c r="A474" s="68"/>
      <c r="B474" s="69"/>
      <c r="C474" s="69"/>
      <c r="D474" s="69"/>
      <c r="E474" s="69"/>
      <c r="F474" s="69"/>
      <c r="G474" s="70"/>
      <c r="H474" s="69"/>
      <c r="I474" s="69"/>
      <c r="J474" s="71"/>
      <c r="K474" s="71"/>
      <c r="L474" s="72"/>
      <c r="M474" s="72"/>
      <c r="N474" s="72"/>
      <c r="O474" s="72"/>
      <c r="P474" s="72"/>
      <c r="Q474" s="72"/>
      <c r="R474" s="73"/>
      <c r="S474" s="73"/>
      <c r="T474" s="73"/>
      <c r="U474" s="74"/>
      <c r="V474" s="75"/>
      <c r="W474" s="75"/>
      <c r="X474" s="67"/>
      <c r="Y474" s="76"/>
      <c r="Z474" s="76"/>
      <c r="AA474" s="67"/>
      <c r="AB474" s="67"/>
      <c r="AC474" s="77"/>
    </row>
    <row r="475">
      <c r="A475" s="68"/>
      <c r="B475" s="69"/>
      <c r="C475" s="69"/>
      <c r="D475" s="69"/>
      <c r="E475" s="69"/>
      <c r="F475" s="69"/>
      <c r="G475" s="70"/>
      <c r="H475" s="69"/>
      <c r="I475" s="69"/>
      <c r="J475" s="71"/>
      <c r="K475" s="71"/>
      <c r="L475" s="72"/>
      <c r="M475" s="72"/>
      <c r="N475" s="72"/>
      <c r="O475" s="72"/>
      <c r="P475" s="72"/>
      <c r="Q475" s="72"/>
      <c r="R475" s="73"/>
      <c r="S475" s="73"/>
      <c r="T475" s="73"/>
      <c r="U475" s="74"/>
      <c r="V475" s="75"/>
      <c r="W475" s="75"/>
      <c r="X475" s="67"/>
      <c r="Y475" s="76"/>
      <c r="Z475" s="76"/>
      <c r="AA475" s="67"/>
      <c r="AB475" s="67"/>
      <c r="AC475" s="77"/>
    </row>
    <row r="476">
      <c r="A476" s="68"/>
      <c r="B476" s="69"/>
      <c r="C476" s="69"/>
      <c r="D476" s="69"/>
      <c r="E476" s="69"/>
      <c r="F476" s="69"/>
      <c r="G476" s="70"/>
      <c r="H476" s="69"/>
      <c r="I476" s="69"/>
      <c r="J476" s="71"/>
      <c r="K476" s="71"/>
      <c r="L476" s="72"/>
      <c r="M476" s="72"/>
      <c r="N476" s="72"/>
      <c r="O476" s="72"/>
      <c r="P476" s="72"/>
      <c r="Q476" s="72"/>
      <c r="R476" s="73"/>
      <c r="S476" s="73"/>
      <c r="T476" s="73"/>
      <c r="U476" s="74"/>
      <c r="V476" s="75"/>
      <c r="W476" s="75"/>
      <c r="X476" s="67"/>
      <c r="Y476" s="76"/>
      <c r="Z476" s="76"/>
      <c r="AA476" s="67"/>
      <c r="AB476" s="67"/>
      <c r="AC476" s="77"/>
    </row>
    <row r="477">
      <c r="A477" s="68"/>
      <c r="B477" s="69"/>
      <c r="C477" s="69"/>
      <c r="D477" s="69"/>
      <c r="E477" s="69"/>
      <c r="F477" s="69"/>
      <c r="G477" s="70"/>
      <c r="H477" s="69"/>
      <c r="I477" s="69"/>
      <c r="J477" s="71"/>
      <c r="K477" s="71"/>
      <c r="L477" s="72"/>
      <c r="M477" s="72"/>
      <c r="N477" s="72"/>
      <c r="O477" s="72"/>
      <c r="P477" s="72"/>
      <c r="Q477" s="72"/>
      <c r="R477" s="73"/>
      <c r="S477" s="73"/>
      <c r="T477" s="73"/>
      <c r="U477" s="74"/>
      <c r="V477" s="75"/>
      <c r="W477" s="75"/>
      <c r="X477" s="67"/>
      <c r="Y477" s="76"/>
      <c r="Z477" s="76"/>
      <c r="AA477" s="67"/>
      <c r="AB477" s="67"/>
      <c r="AC477" s="77"/>
    </row>
    <row r="478">
      <c r="A478" s="68"/>
      <c r="B478" s="69"/>
      <c r="C478" s="69"/>
      <c r="D478" s="69"/>
      <c r="E478" s="69"/>
      <c r="F478" s="69"/>
      <c r="G478" s="70"/>
      <c r="H478" s="69"/>
      <c r="I478" s="69"/>
      <c r="J478" s="71"/>
      <c r="K478" s="71"/>
      <c r="L478" s="72"/>
      <c r="M478" s="72"/>
      <c r="N478" s="72"/>
      <c r="O478" s="72"/>
      <c r="P478" s="72"/>
      <c r="Q478" s="72"/>
      <c r="R478" s="73"/>
      <c r="S478" s="73"/>
      <c r="T478" s="73"/>
      <c r="U478" s="74"/>
      <c r="V478" s="75"/>
      <c r="W478" s="75"/>
      <c r="X478" s="67"/>
      <c r="Y478" s="76"/>
      <c r="Z478" s="76"/>
      <c r="AA478" s="67"/>
      <c r="AB478" s="67"/>
      <c r="AC478" s="77"/>
    </row>
    <row r="479">
      <c r="A479" s="68"/>
      <c r="B479" s="69"/>
      <c r="C479" s="69"/>
      <c r="D479" s="69"/>
      <c r="E479" s="69"/>
      <c r="F479" s="69"/>
      <c r="G479" s="70"/>
      <c r="H479" s="69"/>
      <c r="I479" s="69"/>
      <c r="J479" s="71"/>
      <c r="K479" s="71"/>
      <c r="L479" s="72"/>
      <c r="M479" s="72"/>
      <c r="N479" s="72"/>
      <c r="O479" s="72"/>
      <c r="P479" s="72"/>
      <c r="Q479" s="72"/>
      <c r="R479" s="73"/>
      <c r="S479" s="73"/>
      <c r="T479" s="73"/>
      <c r="U479" s="74"/>
      <c r="V479" s="75"/>
      <c r="W479" s="75"/>
      <c r="X479" s="67"/>
      <c r="Y479" s="76"/>
      <c r="Z479" s="76"/>
      <c r="AA479" s="67"/>
      <c r="AB479" s="67"/>
      <c r="AC479" s="77"/>
    </row>
    <row r="480">
      <c r="A480" s="68"/>
      <c r="B480" s="69"/>
      <c r="C480" s="69"/>
      <c r="D480" s="69"/>
      <c r="E480" s="69"/>
      <c r="F480" s="69"/>
      <c r="G480" s="70"/>
      <c r="H480" s="69"/>
      <c r="I480" s="69"/>
      <c r="J480" s="71"/>
      <c r="K480" s="71"/>
      <c r="L480" s="72"/>
      <c r="M480" s="72"/>
      <c r="N480" s="72"/>
      <c r="O480" s="72"/>
      <c r="P480" s="72"/>
      <c r="Q480" s="72"/>
      <c r="R480" s="73"/>
      <c r="S480" s="73"/>
      <c r="T480" s="73"/>
      <c r="U480" s="74"/>
      <c r="V480" s="75"/>
      <c r="W480" s="75"/>
      <c r="X480" s="67"/>
      <c r="Y480" s="76"/>
      <c r="Z480" s="76"/>
      <c r="AA480" s="67"/>
      <c r="AB480" s="67"/>
      <c r="AC480" s="77"/>
    </row>
    <row r="481">
      <c r="A481" s="68"/>
      <c r="B481" s="69"/>
      <c r="C481" s="69"/>
      <c r="D481" s="69"/>
      <c r="E481" s="69"/>
      <c r="F481" s="69"/>
      <c r="G481" s="70"/>
      <c r="H481" s="69"/>
      <c r="I481" s="69"/>
      <c r="J481" s="71"/>
      <c r="K481" s="71"/>
      <c r="L481" s="72"/>
      <c r="M481" s="72"/>
      <c r="N481" s="72"/>
      <c r="O481" s="72"/>
      <c r="P481" s="72"/>
      <c r="Q481" s="72"/>
      <c r="R481" s="73"/>
      <c r="S481" s="73"/>
      <c r="T481" s="73"/>
      <c r="U481" s="74"/>
      <c r="V481" s="75"/>
      <c r="W481" s="75"/>
      <c r="X481" s="67"/>
      <c r="Y481" s="76"/>
      <c r="Z481" s="76"/>
      <c r="AA481" s="67"/>
      <c r="AB481" s="67"/>
      <c r="AC481" s="77"/>
    </row>
    <row r="482">
      <c r="A482" s="68"/>
      <c r="B482" s="69"/>
      <c r="C482" s="69"/>
      <c r="D482" s="69"/>
      <c r="E482" s="69"/>
      <c r="F482" s="69"/>
      <c r="G482" s="70"/>
      <c r="H482" s="69"/>
      <c r="I482" s="69"/>
      <c r="J482" s="71"/>
      <c r="K482" s="71"/>
      <c r="L482" s="72"/>
      <c r="M482" s="72"/>
      <c r="N482" s="72"/>
      <c r="O482" s="72"/>
      <c r="P482" s="72"/>
      <c r="Q482" s="72"/>
      <c r="R482" s="73"/>
      <c r="S482" s="73"/>
      <c r="T482" s="73"/>
      <c r="U482" s="74"/>
      <c r="V482" s="75"/>
      <c r="W482" s="75"/>
      <c r="X482" s="67"/>
      <c r="Y482" s="76"/>
      <c r="Z482" s="76"/>
      <c r="AA482" s="67"/>
      <c r="AB482" s="67"/>
      <c r="AC482" s="77"/>
    </row>
    <row r="483">
      <c r="A483" s="68"/>
      <c r="B483" s="69"/>
      <c r="C483" s="69"/>
      <c r="D483" s="69"/>
      <c r="E483" s="69"/>
      <c r="F483" s="69"/>
      <c r="G483" s="70"/>
      <c r="H483" s="69"/>
      <c r="I483" s="69"/>
      <c r="J483" s="71"/>
      <c r="K483" s="71"/>
      <c r="L483" s="72"/>
      <c r="M483" s="72"/>
      <c r="N483" s="72"/>
      <c r="O483" s="72"/>
      <c r="P483" s="72"/>
      <c r="Q483" s="72"/>
      <c r="R483" s="73"/>
      <c r="S483" s="73"/>
      <c r="T483" s="73"/>
      <c r="U483" s="74"/>
      <c r="V483" s="75"/>
      <c r="W483" s="75"/>
      <c r="X483" s="67"/>
      <c r="Y483" s="76"/>
      <c r="Z483" s="76"/>
      <c r="AA483" s="67"/>
      <c r="AB483" s="67"/>
      <c r="AC483" s="77"/>
    </row>
    <row r="484">
      <c r="A484" s="68"/>
      <c r="B484" s="69"/>
      <c r="C484" s="69"/>
      <c r="D484" s="69"/>
      <c r="E484" s="69"/>
      <c r="F484" s="69"/>
      <c r="G484" s="70"/>
      <c r="H484" s="69"/>
      <c r="I484" s="69"/>
      <c r="J484" s="71"/>
      <c r="K484" s="71"/>
      <c r="L484" s="72"/>
      <c r="M484" s="72"/>
      <c r="N484" s="72"/>
      <c r="O484" s="72"/>
      <c r="P484" s="72"/>
      <c r="Q484" s="72"/>
      <c r="R484" s="73"/>
      <c r="S484" s="73"/>
      <c r="T484" s="73"/>
      <c r="U484" s="74"/>
      <c r="V484" s="75"/>
      <c r="W484" s="75"/>
      <c r="X484" s="67"/>
      <c r="Y484" s="76"/>
      <c r="Z484" s="76"/>
      <c r="AA484" s="67"/>
      <c r="AB484" s="67"/>
      <c r="AC484" s="77"/>
    </row>
    <row r="485">
      <c r="A485" s="68"/>
      <c r="B485" s="69"/>
      <c r="C485" s="69"/>
      <c r="D485" s="69"/>
      <c r="E485" s="69"/>
      <c r="F485" s="69"/>
      <c r="G485" s="70"/>
      <c r="H485" s="69"/>
      <c r="I485" s="69"/>
      <c r="J485" s="71"/>
      <c r="K485" s="71"/>
      <c r="L485" s="72"/>
      <c r="M485" s="72"/>
      <c r="N485" s="72"/>
      <c r="O485" s="72"/>
      <c r="P485" s="72"/>
      <c r="Q485" s="72"/>
      <c r="R485" s="73"/>
      <c r="S485" s="73"/>
      <c r="T485" s="73"/>
      <c r="U485" s="74"/>
      <c r="V485" s="75"/>
      <c r="W485" s="75"/>
      <c r="X485" s="67"/>
      <c r="Y485" s="76"/>
      <c r="Z485" s="76"/>
      <c r="AA485" s="67"/>
      <c r="AB485" s="67"/>
      <c r="AC485" s="77"/>
    </row>
    <row r="486">
      <c r="A486" s="68"/>
      <c r="B486" s="69"/>
      <c r="C486" s="69"/>
      <c r="D486" s="69"/>
      <c r="E486" s="69"/>
      <c r="F486" s="69"/>
      <c r="G486" s="70"/>
      <c r="H486" s="69"/>
      <c r="I486" s="69"/>
      <c r="J486" s="71"/>
      <c r="K486" s="71"/>
      <c r="L486" s="72"/>
      <c r="M486" s="72"/>
      <c r="N486" s="72"/>
      <c r="O486" s="72"/>
      <c r="P486" s="72"/>
      <c r="Q486" s="72"/>
      <c r="R486" s="73"/>
      <c r="S486" s="73"/>
      <c r="T486" s="73"/>
      <c r="U486" s="74"/>
      <c r="V486" s="75"/>
      <c r="W486" s="75"/>
      <c r="X486" s="67"/>
      <c r="Y486" s="76"/>
      <c r="Z486" s="76"/>
      <c r="AA486" s="67"/>
      <c r="AB486" s="67"/>
      <c r="AC486" s="77"/>
    </row>
    <row r="487">
      <c r="A487" s="68"/>
      <c r="B487" s="69"/>
      <c r="C487" s="69"/>
      <c r="D487" s="69"/>
      <c r="E487" s="69"/>
      <c r="F487" s="69"/>
      <c r="G487" s="70"/>
      <c r="H487" s="69"/>
      <c r="I487" s="69"/>
      <c r="J487" s="71"/>
      <c r="K487" s="71"/>
      <c r="L487" s="72"/>
      <c r="M487" s="72"/>
      <c r="N487" s="72"/>
      <c r="O487" s="72"/>
      <c r="P487" s="72"/>
      <c r="Q487" s="72"/>
      <c r="R487" s="73"/>
      <c r="S487" s="73"/>
      <c r="T487" s="73"/>
      <c r="U487" s="74"/>
      <c r="V487" s="75"/>
      <c r="W487" s="75"/>
      <c r="X487" s="67"/>
      <c r="Y487" s="76"/>
      <c r="Z487" s="76"/>
      <c r="AA487" s="67"/>
      <c r="AB487" s="67"/>
      <c r="AC487" s="77"/>
    </row>
    <row r="488">
      <c r="A488" s="68"/>
      <c r="B488" s="69"/>
      <c r="C488" s="69"/>
      <c r="D488" s="69"/>
      <c r="E488" s="69"/>
      <c r="F488" s="69"/>
      <c r="G488" s="70"/>
      <c r="H488" s="69"/>
      <c r="I488" s="69"/>
      <c r="J488" s="71"/>
      <c r="K488" s="71"/>
      <c r="L488" s="72"/>
      <c r="M488" s="72"/>
      <c r="N488" s="72"/>
      <c r="O488" s="72"/>
      <c r="P488" s="72"/>
      <c r="Q488" s="72"/>
      <c r="R488" s="73"/>
      <c r="S488" s="73"/>
      <c r="T488" s="73"/>
      <c r="U488" s="74"/>
      <c r="V488" s="75"/>
      <c r="W488" s="75"/>
      <c r="X488" s="67"/>
      <c r="Y488" s="76"/>
      <c r="Z488" s="76"/>
      <c r="AA488" s="67"/>
      <c r="AB488" s="67"/>
      <c r="AC488" s="77"/>
    </row>
    <row r="489">
      <c r="A489" s="68"/>
      <c r="B489" s="69"/>
      <c r="C489" s="69"/>
      <c r="D489" s="69"/>
      <c r="E489" s="69"/>
      <c r="F489" s="69"/>
      <c r="G489" s="70"/>
      <c r="H489" s="69"/>
      <c r="I489" s="69"/>
      <c r="J489" s="71"/>
      <c r="K489" s="71"/>
      <c r="L489" s="72"/>
      <c r="M489" s="72"/>
      <c r="N489" s="72"/>
      <c r="O489" s="72"/>
      <c r="P489" s="72"/>
      <c r="Q489" s="72"/>
      <c r="R489" s="73"/>
      <c r="S489" s="73"/>
      <c r="T489" s="73"/>
      <c r="U489" s="74"/>
      <c r="V489" s="75"/>
      <c r="W489" s="75"/>
      <c r="X489" s="67"/>
      <c r="Y489" s="76"/>
      <c r="Z489" s="76"/>
      <c r="AA489" s="67"/>
      <c r="AB489" s="67"/>
      <c r="AC489" s="77"/>
    </row>
    <row r="490">
      <c r="A490" s="68"/>
      <c r="B490" s="69"/>
      <c r="C490" s="69"/>
      <c r="D490" s="69"/>
      <c r="E490" s="69"/>
      <c r="F490" s="69"/>
      <c r="G490" s="70"/>
      <c r="H490" s="69"/>
      <c r="I490" s="69"/>
      <c r="J490" s="71"/>
      <c r="K490" s="71"/>
      <c r="L490" s="72"/>
      <c r="M490" s="72"/>
      <c r="N490" s="72"/>
      <c r="O490" s="72"/>
      <c r="P490" s="72"/>
      <c r="Q490" s="72"/>
      <c r="R490" s="73"/>
      <c r="S490" s="73"/>
      <c r="T490" s="73"/>
      <c r="U490" s="74"/>
      <c r="V490" s="75"/>
      <c r="W490" s="75"/>
      <c r="X490" s="67"/>
      <c r="Y490" s="76"/>
      <c r="Z490" s="76"/>
      <c r="AA490" s="67"/>
      <c r="AB490" s="67"/>
      <c r="AC490" s="77"/>
    </row>
    <row r="491">
      <c r="A491" s="68"/>
      <c r="B491" s="69"/>
      <c r="C491" s="69"/>
      <c r="D491" s="69"/>
      <c r="E491" s="69"/>
      <c r="F491" s="69"/>
      <c r="G491" s="70"/>
      <c r="H491" s="69"/>
      <c r="I491" s="69"/>
      <c r="J491" s="71"/>
      <c r="K491" s="71"/>
      <c r="L491" s="72"/>
      <c r="M491" s="72"/>
      <c r="N491" s="72"/>
      <c r="O491" s="72"/>
      <c r="P491" s="72"/>
      <c r="Q491" s="72"/>
      <c r="R491" s="73"/>
      <c r="S491" s="73"/>
      <c r="T491" s="73"/>
      <c r="U491" s="74"/>
      <c r="V491" s="75"/>
      <c r="W491" s="75"/>
      <c r="X491" s="67"/>
      <c r="Y491" s="76"/>
      <c r="Z491" s="76"/>
      <c r="AA491" s="67"/>
      <c r="AB491" s="67"/>
      <c r="AC491" s="77"/>
    </row>
    <row r="492">
      <c r="A492" s="68"/>
      <c r="B492" s="69"/>
      <c r="C492" s="69"/>
      <c r="D492" s="69"/>
      <c r="E492" s="69"/>
      <c r="F492" s="69"/>
      <c r="G492" s="70"/>
      <c r="H492" s="69"/>
      <c r="I492" s="69"/>
      <c r="J492" s="71"/>
      <c r="K492" s="71"/>
      <c r="L492" s="72"/>
      <c r="M492" s="72"/>
      <c r="N492" s="72"/>
      <c r="O492" s="72"/>
      <c r="P492" s="72"/>
      <c r="Q492" s="72"/>
      <c r="R492" s="73"/>
      <c r="S492" s="73"/>
      <c r="T492" s="73"/>
      <c r="U492" s="74"/>
      <c r="V492" s="75"/>
      <c r="W492" s="75"/>
      <c r="X492" s="67"/>
      <c r="Y492" s="76"/>
      <c r="Z492" s="76"/>
      <c r="AA492" s="67"/>
      <c r="AB492" s="67"/>
      <c r="AC492" s="77"/>
    </row>
    <row r="493">
      <c r="A493" s="68"/>
      <c r="B493" s="69"/>
      <c r="C493" s="69"/>
      <c r="D493" s="69"/>
      <c r="E493" s="69"/>
      <c r="F493" s="69"/>
      <c r="G493" s="70"/>
      <c r="H493" s="69"/>
      <c r="I493" s="69"/>
      <c r="J493" s="71"/>
      <c r="K493" s="71"/>
      <c r="L493" s="72"/>
      <c r="M493" s="72"/>
      <c r="N493" s="72"/>
      <c r="O493" s="72"/>
      <c r="P493" s="72"/>
      <c r="Q493" s="72"/>
      <c r="R493" s="73"/>
      <c r="S493" s="73"/>
      <c r="T493" s="73"/>
      <c r="U493" s="74"/>
      <c r="V493" s="75"/>
      <c r="W493" s="75"/>
      <c r="X493" s="67"/>
      <c r="Y493" s="76"/>
      <c r="Z493" s="76"/>
      <c r="AA493" s="67"/>
      <c r="AB493" s="67"/>
      <c r="AC493" s="77"/>
    </row>
    <row r="494">
      <c r="A494" s="68"/>
      <c r="B494" s="69"/>
      <c r="C494" s="69"/>
      <c r="D494" s="69"/>
      <c r="E494" s="69"/>
      <c r="F494" s="69"/>
      <c r="G494" s="70"/>
      <c r="H494" s="69"/>
      <c r="I494" s="69"/>
      <c r="J494" s="71"/>
      <c r="K494" s="71"/>
      <c r="L494" s="72"/>
      <c r="M494" s="72"/>
      <c r="N494" s="72"/>
      <c r="O494" s="72"/>
      <c r="P494" s="72"/>
      <c r="Q494" s="72"/>
      <c r="R494" s="73"/>
      <c r="S494" s="73"/>
      <c r="T494" s="73"/>
      <c r="U494" s="74"/>
      <c r="V494" s="75"/>
      <c r="W494" s="75"/>
      <c r="X494" s="67"/>
      <c r="Y494" s="76"/>
      <c r="Z494" s="76"/>
      <c r="AA494" s="67"/>
      <c r="AB494" s="67"/>
      <c r="AC494" s="77"/>
    </row>
    <row r="495">
      <c r="A495" s="68"/>
      <c r="B495" s="69"/>
      <c r="C495" s="69"/>
      <c r="D495" s="69"/>
      <c r="E495" s="69"/>
      <c r="F495" s="69"/>
      <c r="G495" s="70"/>
      <c r="H495" s="69"/>
      <c r="I495" s="69"/>
      <c r="J495" s="71"/>
      <c r="K495" s="71"/>
      <c r="L495" s="72"/>
      <c r="M495" s="72"/>
      <c r="N495" s="72"/>
      <c r="O495" s="72"/>
      <c r="P495" s="72"/>
      <c r="Q495" s="72"/>
      <c r="R495" s="73"/>
      <c r="S495" s="73"/>
      <c r="T495" s="73"/>
      <c r="U495" s="74"/>
      <c r="V495" s="75"/>
      <c r="W495" s="75"/>
      <c r="X495" s="67"/>
      <c r="Y495" s="76"/>
      <c r="Z495" s="76"/>
      <c r="AA495" s="67"/>
      <c r="AB495" s="67"/>
      <c r="AC495" s="77"/>
    </row>
    <row r="496">
      <c r="A496" s="68"/>
      <c r="B496" s="69"/>
      <c r="C496" s="69"/>
      <c r="D496" s="69"/>
      <c r="E496" s="69"/>
      <c r="F496" s="69"/>
      <c r="G496" s="70"/>
      <c r="H496" s="69"/>
      <c r="I496" s="69"/>
      <c r="J496" s="71"/>
      <c r="K496" s="71"/>
      <c r="L496" s="72"/>
      <c r="M496" s="72"/>
      <c r="N496" s="72"/>
      <c r="O496" s="72"/>
      <c r="P496" s="72"/>
      <c r="Q496" s="72"/>
      <c r="R496" s="73"/>
      <c r="S496" s="73"/>
      <c r="T496" s="73"/>
      <c r="U496" s="74"/>
      <c r="V496" s="75"/>
      <c r="W496" s="75"/>
      <c r="X496" s="67"/>
      <c r="Y496" s="76"/>
      <c r="Z496" s="76"/>
      <c r="AA496" s="67"/>
      <c r="AB496" s="67"/>
      <c r="AC496" s="77"/>
    </row>
    <row r="497">
      <c r="A497" s="68"/>
      <c r="B497" s="69"/>
      <c r="C497" s="69"/>
      <c r="D497" s="69"/>
      <c r="E497" s="69"/>
      <c r="F497" s="69"/>
      <c r="G497" s="70"/>
      <c r="H497" s="69"/>
      <c r="I497" s="69"/>
      <c r="J497" s="71"/>
      <c r="K497" s="71"/>
      <c r="L497" s="72"/>
      <c r="M497" s="72"/>
      <c r="N497" s="72"/>
      <c r="O497" s="72"/>
      <c r="P497" s="72"/>
      <c r="Q497" s="72"/>
      <c r="R497" s="73"/>
      <c r="S497" s="73"/>
      <c r="T497" s="73"/>
      <c r="U497" s="74"/>
      <c r="V497" s="75"/>
      <c r="W497" s="75"/>
      <c r="X497" s="67"/>
      <c r="Y497" s="76"/>
      <c r="Z497" s="76"/>
      <c r="AA497" s="67"/>
      <c r="AB497" s="67"/>
      <c r="AC497" s="77"/>
    </row>
    <row r="498">
      <c r="A498" s="68"/>
      <c r="B498" s="69"/>
      <c r="C498" s="69"/>
      <c r="D498" s="69"/>
      <c r="E498" s="69"/>
      <c r="F498" s="69"/>
      <c r="G498" s="70"/>
      <c r="H498" s="69"/>
      <c r="I498" s="69"/>
      <c r="J498" s="71"/>
      <c r="K498" s="71"/>
      <c r="L498" s="72"/>
      <c r="M498" s="72"/>
      <c r="N498" s="72"/>
      <c r="O498" s="72"/>
      <c r="P498" s="72"/>
      <c r="Q498" s="72"/>
      <c r="R498" s="73"/>
      <c r="S498" s="73"/>
      <c r="T498" s="73"/>
      <c r="U498" s="74"/>
      <c r="V498" s="75"/>
      <c r="W498" s="75"/>
      <c r="X498" s="67"/>
      <c r="Y498" s="76"/>
      <c r="Z498" s="76"/>
      <c r="AA498" s="67"/>
      <c r="AB498" s="67"/>
      <c r="AC498" s="77"/>
    </row>
    <row r="499">
      <c r="A499" s="68"/>
      <c r="B499" s="69"/>
      <c r="C499" s="69"/>
      <c r="D499" s="69"/>
      <c r="E499" s="69"/>
      <c r="F499" s="69"/>
      <c r="G499" s="70"/>
      <c r="H499" s="69"/>
      <c r="I499" s="69"/>
      <c r="J499" s="71"/>
      <c r="K499" s="71"/>
      <c r="L499" s="72"/>
      <c r="M499" s="72"/>
      <c r="N499" s="72"/>
      <c r="O499" s="72"/>
      <c r="P499" s="72"/>
      <c r="Q499" s="72"/>
      <c r="R499" s="73"/>
      <c r="S499" s="73"/>
      <c r="T499" s="73"/>
      <c r="U499" s="74"/>
      <c r="V499" s="75"/>
      <c r="W499" s="75"/>
      <c r="X499" s="67"/>
      <c r="Y499" s="76"/>
      <c r="Z499" s="76"/>
      <c r="AA499" s="67"/>
      <c r="AB499" s="67"/>
      <c r="AC499" s="77"/>
    </row>
    <row r="500">
      <c r="A500" s="68"/>
      <c r="B500" s="69"/>
      <c r="C500" s="69"/>
      <c r="D500" s="69"/>
      <c r="E500" s="69"/>
      <c r="F500" s="69"/>
      <c r="G500" s="70"/>
      <c r="H500" s="69"/>
      <c r="I500" s="69"/>
      <c r="J500" s="71"/>
      <c r="K500" s="71"/>
      <c r="L500" s="72"/>
      <c r="M500" s="72"/>
      <c r="N500" s="72"/>
      <c r="O500" s="72"/>
      <c r="P500" s="72"/>
      <c r="Q500" s="72"/>
      <c r="R500" s="73"/>
      <c r="S500" s="73"/>
      <c r="T500" s="73"/>
      <c r="U500" s="74"/>
      <c r="V500" s="75"/>
      <c r="W500" s="75"/>
      <c r="X500" s="67"/>
      <c r="Y500" s="76"/>
      <c r="Z500" s="76"/>
      <c r="AA500" s="67"/>
      <c r="AB500" s="67"/>
      <c r="AC500" s="77"/>
    </row>
    <row r="501">
      <c r="A501" s="68"/>
      <c r="B501" s="69"/>
      <c r="C501" s="69"/>
      <c r="D501" s="69"/>
      <c r="E501" s="69"/>
      <c r="F501" s="69"/>
      <c r="G501" s="70"/>
      <c r="H501" s="69"/>
      <c r="I501" s="69"/>
      <c r="J501" s="71"/>
      <c r="K501" s="71"/>
      <c r="L501" s="72"/>
      <c r="M501" s="72"/>
      <c r="N501" s="72"/>
      <c r="O501" s="72"/>
      <c r="P501" s="72"/>
      <c r="Q501" s="72"/>
      <c r="R501" s="73"/>
      <c r="S501" s="73"/>
      <c r="T501" s="73"/>
      <c r="U501" s="74"/>
      <c r="V501" s="75"/>
      <c r="W501" s="75"/>
      <c r="X501" s="67"/>
      <c r="Y501" s="76"/>
      <c r="Z501" s="76"/>
      <c r="AA501" s="67"/>
      <c r="AB501" s="67"/>
      <c r="AC501" s="77"/>
    </row>
    <row r="502">
      <c r="A502" s="68"/>
      <c r="B502" s="69"/>
      <c r="C502" s="69"/>
      <c r="D502" s="69"/>
      <c r="E502" s="69"/>
      <c r="F502" s="69"/>
      <c r="G502" s="70"/>
      <c r="H502" s="69"/>
      <c r="I502" s="69"/>
      <c r="J502" s="71"/>
      <c r="K502" s="71"/>
      <c r="L502" s="72"/>
      <c r="M502" s="72"/>
      <c r="N502" s="72"/>
      <c r="O502" s="72"/>
      <c r="P502" s="72"/>
      <c r="Q502" s="72"/>
      <c r="R502" s="73"/>
      <c r="S502" s="73"/>
      <c r="T502" s="73"/>
      <c r="U502" s="74"/>
      <c r="V502" s="75"/>
      <c r="W502" s="75"/>
      <c r="X502" s="67"/>
      <c r="Y502" s="76"/>
      <c r="Z502" s="76"/>
      <c r="AA502" s="67"/>
      <c r="AB502" s="67"/>
      <c r="AC502" s="77"/>
    </row>
    <row r="503">
      <c r="A503" s="68"/>
      <c r="B503" s="69"/>
      <c r="C503" s="69"/>
      <c r="D503" s="69"/>
      <c r="E503" s="69"/>
      <c r="F503" s="69"/>
      <c r="G503" s="70"/>
      <c r="H503" s="69"/>
      <c r="I503" s="69"/>
      <c r="J503" s="71"/>
      <c r="K503" s="71"/>
      <c r="L503" s="72"/>
      <c r="M503" s="72"/>
      <c r="N503" s="72"/>
      <c r="O503" s="72"/>
      <c r="P503" s="72"/>
      <c r="Q503" s="72"/>
      <c r="R503" s="73"/>
      <c r="S503" s="73"/>
      <c r="T503" s="73"/>
      <c r="U503" s="74"/>
      <c r="V503" s="75"/>
      <c r="W503" s="75"/>
      <c r="X503" s="67"/>
      <c r="Y503" s="76"/>
      <c r="Z503" s="76"/>
      <c r="AA503" s="67"/>
      <c r="AB503" s="67"/>
      <c r="AC503" s="77"/>
    </row>
    <row r="504">
      <c r="A504" s="68"/>
      <c r="B504" s="69"/>
      <c r="C504" s="69"/>
      <c r="D504" s="69"/>
      <c r="E504" s="69"/>
      <c r="F504" s="69"/>
      <c r="G504" s="70"/>
      <c r="H504" s="69"/>
      <c r="I504" s="69"/>
      <c r="J504" s="71"/>
      <c r="K504" s="71"/>
      <c r="L504" s="72"/>
      <c r="M504" s="72"/>
      <c r="N504" s="72"/>
      <c r="O504" s="72"/>
      <c r="P504" s="72"/>
      <c r="Q504" s="72"/>
      <c r="R504" s="73"/>
      <c r="S504" s="73"/>
      <c r="T504" s="73"/>
      <c r="U504" s="74"/>
      <c r="V504" s="75"/>
      <c r="W504" s="75"/>
      <c r="X504" s="67"/>
      <c r="Y504" s="76"/>
      <c r="Z504" s="76"/>
      <c r="AA504" s="67"/>
      <c r="AB504" s="67"/>
      <c r="AC504" s="77"/>
    </row>
    <row r="505">
      <c r="A505" s="68"/>
      <c r="B505" s="69"/>
      <c r="C505" s="69"/>
      <c r="D505" s="69"/>
      <c r="E505" s="69"/>
      <c r="F505" s="69"/>
      <c r="G505" s="70"/>
      <c r="H505" s="69"/>
      <c r="I505" s="69"/>
      <c r="J505" s="71"/>
      <c r="K505" s="71"/>
      <c r="L505" s="72"/>
      <c r="M505" s="72"/>
      <c r="N505" s="72"/>
      <c r="O505" s="72"/>
      <c r="P505" s="72"/>
      <c r="Q505" s="72"/>
      <c r="R505" s="73"/>
      <c r="S505" s="73"/>
      <c r="T505" s="73"/>
      <c r="U505" s="74"/>
      <c r="V505" s="75"/>
      <c r="W505" s="75"/>
      <c r="X505" s="67"/>
      <c r="Y505" s="76"/>
      <c r="Z505" s="76"/>
      <c r="AA505" s="67"/>
      <c r="AB505" s="67"/>
      <c r="AC505" s="77"/>
    </row>
    <row r="506">
      <c r="A506" s="68"/>
      <c r="B506" s="69"/>
      <c r="C506" s="69"/>
      <c r="D506" s="69"/>
      <c r="E506" s="69"/>
      <c r="F506" s="69"/>
      <c r="G506" s="70"/>
      <c r="H506" s="69"/>
      <c r="I506" s="69"/>
      <c r="J506" s="71"/>
      <c r="K506" s="71"/>
      <c r="L506" s="72"/>
      <c r="M506" s="72"/>
      <c r="N506" s="72"/>
      <c r="O506" s="72"/>
      <c r="P506" s="72"/>
      <c r="Q506" s="72"/>
      <c r="R506" s="73"/>
      <c r="S506" s="73"/>
      <c r="T506" s="73"/>
      <c r="U506" s="74"/>
      <c r="V506" s="75"/>
      <c r="W506" s="75"/>
      <c r="X506" s="67"/>
      <c r="Y506" s="76"/>
      <c r="Z506" s="76"/>
      <c r="AA506" s="67"/>
      <c r="AB506" s="67"/>
      <c r="AC506" s="77"/>
    </row>
    <row r="507">
      <c r="A507" s="68"/>
      <c r="B507" s="69"/>
      <c r="C507" s="69"/>
      <c r="D507" s="69"/>
      <c r="E507" s="69"/>
      <c r="F507" s="69"/>
      <c r="G507" s="70"/>
      <c r="H507" s="69"/>
      <c r="I507" s="69"/>
      <c r="J507" s="71"/>
      <c r="K507" s="71"/>
      <c r="L507" s="72"/>
      <c r="M507" s="72"/>
      <c r="N507" s="72"/>
      <c r="O507" s="72"/>
      <c r="P507" s="72"/>
      <c r="Q507" s="72"/>
      <c r="R507" s="73"/>
      <c r="S507" s="73"/>
      <c r="T507" s="73"/>
      <c r="U507" s="74"/>
      <c r="V507" s="75"/>
      <c r="W507" s="75"/>
      <c r="X507" s="67"/>
      <c r="Y507" s="76"/>
      <c r="Z507" s="76"/>
      <c r="AA507" s="67"/>
      <c r="AB507" s="67"/>
      <c r="AC507" s="77"/>
    </row>
    <row r="508">
      <c r="A508" s="68"/>
      <c r="B508" s="69"/>
      <c r="C508" s="69"/>
      <c r="D508" s="69"/>
      <c r="E508" s="69"/>
      <c r="F508" s="69"/>
      <c r="G508" s="70"/>
      <c r="H508" s="69"/>
      <c r="I508" s="69"/>
      <c r="J508" s="71"/>
      <c r="K508" s="71"/>
      <c r="L508" s="72"/>
      <c r="M508" s="72"/>
      <c r="N508" s="72"/>
      <c r="O508" s="72"/>
      <c r="P508" s="72"/>
      <c r="Q508" s="72"/>
      <c r="R508" s="73"/>
      <c r="S508" s="73"/>
      <c r="T508" s="73"/>
      <c r="U508" s="74"/>
      <c r="V508" s="75"/>
      <c r="W508" s="75"/>
      <c r="X508" s="67"/>
      <c r="Y508" s="76"/>
      <c r="Z508" s="76"/>
      <c r="AA508" s="67"/>
      <c r="AB508" s="67"/>
      <c r="AC508" s="77"/>
    </row>
    <row r="509">
      <c r="A509" s="68"/>
      <c r="B509" s="69"/>
      <c r="C509" s="69"/>
      <c r="D509" s="69"/>
      <c r="E509" s="69"/>
      <c r="F509" s="69"/>
      <c r="G509" s="70"/>
      <c r="H509" s="69"/>
      <c r="I509" s="69"/>
      <c r="J509" s="71"/>
      <c r="K509" s="71"/>
      <c r="L509" s="72"/>
      <c r="M509" s="72"/>
      <c r="N509" s="72"/>
      <c r="O509" s="72"/>
      <c r="P509" s="72"/>
      <c r="Q509" s="72"/>
      <c r="R509" s="73"/>
      <c r="S509" s="73"/>
      <c r="T509" s="73"/>
      <c r="U509" s="74"/>
      <c r="V509" s="75"/>
      <c r="W509" s="75"/>
      <c r="X509" s="67"/>
      <c r="Y509" s="76"/>
      <c r="Z509" s="76"/>
      <c r="AA509" s="67"/>
      <c r="AB509" s="67"/>
      <c r="AC509" s="77"/>
    </row>
    <row r="510">
      <c r="A510" s="68"/>
      <c r="B510" s="69"/>
      <c r="C510" s="69"/>
      <c r="D510" s="69"/>
      <c r="E510" s="69"/>
      <c r="F510" s="69"/>
      <c r="G510" s="70"/>
      <c r="H510" s="69"/>
      <c r="I510" s="69"/>
      <c r="J510" s="71"/>
      <c r="K510" s="71"/>
      <c r="L510" s="72"/>
      <c r="M510" s="72"/>
      <c r="N510" s="72"/>
      <c r="O510" s="72"/>
      <c r="P510" s="72"/>
      <c r="Q510" s="72"/>
      <c r="R510" s="73"/>
      <c r="S510" s="73"/>
      <c r="T510" s="73"/>
      <c r="U510" s="74"/>
      <c r="V510" s="75"/>
      <c r="W510" s="75"/>
      <c r="X510" s="67"/>
      <c r="Y510" s="76"/>
      <c r="Z510" s="76"/>
      <c r="AA510" s="67"/>
      <c r="AB510" s="67"/>
      <c r="AC510" s="77"/>
    </row>
    <row r="511">
      <c r="A511" s="68"/>
      <c r="B511" s="69"/>
      <c r="C511" s="69"/>
      <c r="D511" s="69"/>
      <c r="E511" s="69"/>
      <c r="F511" s="69"/>
      <c r="G511" s="70"/>
      <c r="H511" s="69"/>
      <c r="I511" s="69"/>
      <c r="J511" s="71"/>
      <c r="K511" s="71"/>
      <c r="L511" s="72"/>
      <c r="M511" s="72"/>
      <c r="N511" s="72"/>
      <c r="O511" s="72"/>
      <c r="P511" s="72"/>
      <c r="Q511" s="72"/>
      <c r="R511" s="73"/>
      <c r="S511" s="73"/>
      <c r="T511" s="73"/>
      <c r="U511" s="74"/>
      <c r="V511" s="75"/>
      <c r="W511" s="75"/>
      <c r="X511" s="67"/>
      <c r="Y511" s="76"/>
      <c r="Z511" s="76"/>
      <c r="AA511" s="67"/>
      <c r="AB511" s="67"/>
      <c r="AC511" s="77"/>
    </row>
    <row r="512">
      <c r="A512" s="68"/>
      <c r="B512" s="69"/>
      <c r="C512" s="69"/>
      <c r="D512" s="69"/>
      <c r="E512" s="69"/>
      <c r="F512" s="69"/>
      <c r="G512" s="70"/>
      <c r="H512" s="69"/>
      <c r="I512" s="69"/>
      <c r="J512" s="71"/>
      <c r="K512" s="71"/>
      <c r="L512" s="72"/>
      <c r="M512" s="72"/>
      <c r="N512" s="72"/>
      <c r="O512" s="72"/>
      <c r="P512" s="72"/>
      <c r="Q512" s="72"/>
      <c r="R512" s="73"/>
      <c r="S512" s="73"/>
      <c r="T512" s="73"/>
      <c r="U512" s="74"/>
      <c r="V512" s="75"/>
      <c r="W512" s="75"/>
      <c r="X512" s="67"/>
      <c r="Y512" s="76"/>
      <c r="Z512" s="76"/>
      <c r="AA512" s="67"/>
      <c r="AB512" s="67"/>
      <c r="AC512" s="77"/>
    </row>
    <row r="513">
      <c r="A513" s="68"/>
      <c r="B513" s="69"/>
      <c r="C513" s="69"/>
      <c r="D513" s="69"/>
      <c r="E513" s="69"/>
      <c r="F513" s="69"/>
      <c r="G513" s="70"/>
      <c r="H513" s="69"/>
      <c r="I513" s="69"/>
      <c r="J513" s="71"/>
      <c r="K513" s="71"/>
      <c r="L513" s="72"/>
      <c r="M513" s="72"/>
      <c r="N513" s="72"/>
      <c r="O513" s="72"/>
      <c r="P513" s="72"/>
      <c r="Q513" s="72"/>
      <c r="R513" s="73"/>
      <c r="S513" s="73"/>
      <c r="T513" s="73"/>
      <c r="U513" s="74"/>
      <c r="V513" s="75"/>
      <c r="W513" s="75"/>
      <c r="X513" s="67"/>
      <c r="Y513" s="76"/>
      <c r="Z513" s="76"/>
      <c r="AA513" s="67"/>
      <c r="AB513" s="67"/>
      <c r="AC513" s="77"/>
    </row>
    <row r="514">
      <c r="A514" s="68"/>
      <c r="B514" s="69"/>
      <c r="C514" s="69"/>
      <c r="D514" s="69"/>
      <c r="E514" s="69"/>
      <c r="F514" s="69"/>
      <c r="G514" s="70"/>
      <c r="H514" s="69"/>
      <c r="I514" s="69"/>
      <c r="J514" s="71"/>
      <c r="K514" s="71"/>
      <c r="L514" s="72"/>
      <c r="M514" s="72"/>
      <c r="N514" s="72"/>
      <c r="O514" s="72"/>
      <c r="P514" s="72"/>
      <c r="Q514" s="72"/>
      <c r="R514" s="73"/>
      <c r="S514" s="73"/>
      <c r="T514" s="73"/>
      <c r="U514" s="74"/>
      <c r="V514" s="75"/>
      <c r="W514" s="75"/>
      <c r="X514" s="67"/>
      <c r="Y514" s="76"/>
      <c r="Z514" s="76"/>
      <c r="AA514" s="67"/>
      <c r="AB514" s="67"/>
      <c r="AC514" s="77"/>
    </row>
    <row r="515">
      <c r="A515" s="68"/>
      <c r="B515" s="69"/>
      <c r="C515" s="69"/>
      <c r="D515" s="69"/>
      <c r="E515" s="69"/>
      <c r="F515" s="69"/>
      <c r="G515" s="70"/>
      <c r="H515" s="69"/>
      <c r="I515" s="69"/>
      <c r="J515" s="71"/>
      <c r="K515" s="71"/>
      <c r="L515" s="72"/>
      <c r="M515" s="72"/>
      <c r="N515" s="72"/>
      <c r="O515" s="72"/>
      <c r="P515" s="72"/>
      <c r="Q515" s="72"/>
      <c r="R515" s="73"/>
      <c r="S515" s="73"/>
      <c r="T515" s="73"/>
      <c r="U515" s="74"/>
      <c r="V515" s="75"/>
      <c r="W515" s="75"/>
      <c r="X515" s="67"/>
      <c r="Y515" s="76"/>
      <c r="Z515" s="76"/>
      <c r="AA515" s="67"/>
      <c r="AB515" s="67"/>
      <c r="AC515" s="77"/>
    </row>
    <row r="516">
      <c r="A516" s="68"/>
      <c r="B516" s="69"/>
      <c r="C516" s="69"/>
      <c r="D516" s="69"/>
      <c r="E516" s="69"/>
      <c r="F516" s="69"/>
      <c r="G516" s="70"/>
      <c r="H516" s="69"/>
      <c r="I516" s="69"/>
      <c r="J516" s="71"/>
      <c r="K516" s="71"/>
      <c r="L516" s="72"/>
      <c r="M516" s="72"/>
      <c r="N516" s="72"/>
      <c r="O516" s="72"/>
      <c r="P516" s="72"/>
      <c r="Q516" s="72"/>
      <c r="R516" s="73"/>
      <c r="S516" s="73"/>
      <c r="T516" s="73"/>
      <c r="U516" s="74"/>
      <c r="V516" s="75"/>
      <c r="W516" s="75"/>
      <c r="X516" s="67"/>
      <c r="Y516" s="76"/>
      <c r="Z516" s="76"/>
      <c r="AA516" s="67"/>
      <c r="AB516" s="67"/>
      <c r="AC516" s="77"/>
    </row>
    <row r="517">
      <c r="A517" s="68"/>
      <c r="B517" s="69"/>
      <c r="C517" s="69"/>
      <c r="D517" s="69"/>
      <c r="E517" s="69"/>
      <c r="F517" s="69"/>
      <c r="G517" s="70"/>
      <c r="H517" s="69"/>
      <c r="I517" s="69"/>
      <c r="J517" s="71"/>
      <c r="K517" s="71"/>
      <c r="L517" s="72"/>
      <c r="M517" s="72"/>
      <c r="N517" s="72"/>
      <c r="O517" s="72"/>
      <c r="P517" s="72"/>
      <c r="Q517" s="72"/>
      <c r="R517" s="73"/>
      <c r="S517" s="73"/>
      <c r="T517" s="73"/>
      <c r="U517" s="74"/>
      <c r="V517" s="75"/>
      <c r="W517" s="75"/>
      <c r="X517" s="67"/>
      <c r="Y517" s="76"/>
      <c r="Z517" s="76"/>
      <c r="AA517" s="67"/>
      <c r="AB517" s="67"/>
      <c r="AC517" s="77"/>
    </row>
    <row r="518">
      <c r="A518" s="68"/>
      <c r="B518" s="69"/>
      <c r="C518" s="69"/>
      <c r="D518" s="69"/>
      <c r="E518" s="69"/>
      <c r="F518" s="69"/>
      <c r="G518" s="70"/>
      <c r="H518" s="69"/>
      <c r="I518" s="69"/>
      <c r="J518" s="71"/>
      <c r="K518" s="71"/>
      <c r="L518" s="72"/>
      <c r="M518" s="72"/>
      <c r="N518" s="72"/>
      <c r="O518" s="72"/>
      <c r="P518" s="72"/>
      <c r="Q518" s="72"/>
      <c r="R518" s="73"/>
      <c r="S518" s="73"/>
      <c r="T518" s="73"/>
      <c r="U518" s="74"/>
      <c r="V518" s="75"/>
      <c r="W518" s="75"/>
      <c r="X518" s="67"/>
      <c r="Y518" s="76"/>
      <c r="Z518" s="76"/>
      <c r="AA518" s="67"/>
      <c r="AB518" s="67"/>
      <c r="AC518" s="77"/>
    </row>
    <row r="519">
      <c r="A519" s="68"/>
      <c r="B519" s="69"/>
      <c r="C519" s="69"/>
      <c r="D519" s="69"/>
      <c r="E519" s="69"/>
      <c r="F519" s="69"/>
      <c r="G519" s="70"/>
      <c r="H519" s="69"/>
      <c r="I519" s="69"/>
      <c r="J519" s="71"/>
      <c r="K519" s="71"/>
      <c r="L519" s="72"/>
      <c r="M519" s="72"/>
      <c r="N519" s="72"/>
      <c r="O519" s="72"/>
      <c r="P519" s="72"/>
      <c r="Q519" s="72"/>
      <c r="R519" s="73"/>
      <c r="S519" s="73"/>
      <c r="T519" s="73"/>
      <c r="U519" s="74"/>
      <c r="V519" s="75"/>
      <c r="W519" s="75"/>
      <c r="X519" s="67"/>
      <c r="Y519" s="76"/>
      <c r="Z519" s="76"/>
      <c r="AA519" s="67"/>
      <c r="AB519" s="67"/>
      <c r="AC519" s="77"/>
    </row>
    <row r="520">
      <c r="A520" s="68"/>
      <c r="B520" s="69"/>
      <c r="C520" s="69"/>
      <c r="D520" s="69"/>
      <c r="E520" s="69"/>
      <c r="F520" s="69"/>
      <c r="G520" s="70"/>
      <c r="H520" s="69"/>
      <c r="I520" s="69"/>
      <c r="J520" s="71"/>
      <c r="K520" s="71"/>
      <c r="L520" s="72"/>
      <c r="M520" s="72"/>
      <c r="N520" s="72"/>
      <c r="O520" s="72"/>
      <c r="P520" s="72"/>
      <c r="Q520" s="72"/>
      <c r="R520" s="73"/>
      <c r="S520" s="73"/>
      <c r="T520" s="73"/>
      <c r="U520" s="74"/>
      <c r="V520" s="75"/>
      <c r="W520" s="75"/>
      <c r="X520" s="67"/>
      <c r="Y520" s="76"/>
      <c r="Z520" s="76"/>
      <c r="AA520" s="67"/>
      <c r="AB520" s="67"/>
      <c r="AC520" s="77"/>
    </row>
    <row r="521">
      <c r="A521" s="68"/>
      <c r="B521" s="69"/>
      <c r="C521" s="69"/>
      <c r="D521" s="69"/>
      <c r="E521" s="69"/>
      <c r="F521" s="69"/>
      <c r="G521" s="70"/>
      <c r="H521" s="69"/>
      <c r="I521" s="69"/>
      <c r="J521" s="71"/>
      <c r="K521" s="71"/>
      <c r="L521" s="72"/>
      <c r="M521" s="72"/>
      <c r="N521" s="72"/>
      <c r="O521" s="72"/>
      <c r="P521" s="72"/>
      <c r="Q521" s="72"/>
      <c r="R521" s="73"/>
      <c r="S521" s="73"/>
      <c r="T521" s="73"/>
      <c r="U521" s="74"/>
      <c r="V521" s="75"/>
      <c r="W521" s="75"/>
      <c r="X521" s="67"/>
      <c r="Y521" s="76"/>
      <c r="Z521" s="76"/>
      <c r="AA521" s="67"/>
      <c r="AB521" s="67"/>
      <c r="AC521" s="77"/>
    </row>
    <row r="522">
      <c r="A522" s="68"/>
      <c r="B522" s="69"/>
      <c r="C522" s="69"/>
      <c r="D522" s="69"/>
      <c r="E522" s="69"/>
      <c r="F522" s="69"/>
      <c r="G522" s="70"/>
      <c r="H522" s="69"/>
      <c r="I522" s="69"/>
      <c r="J522" s="71"/>
      <c r="K522" s="71"/>
      <c r="L522" s="72"/>
      <c r="M522" s="72"/>
      <c r="N522" s="72"/>
      <c r="O522" s="72"/>
      <c r="P522" s="72"/>
      <c r="Q522" s="72"/>
      <c r="R522" s="73"/>
      <c r="S522" s="73"/>
      <c r="T522" s="73"/>
      <c r="U522" s="74"/>
      <c r="V522" s="75"/>
      <c r="W522" s="75"/>
      <c r="X522" s="67"/>
      <c r="Y522" s="76"/>
      <c r="Z522" s="76"/>
      <c r="AA522" s="67"/>
      <c r="AB522" s="67"/>
      <c r="AC522" s="77"/>
    </row>
    <row r="523">
      <c r="A523" s="68"/>
      <c r="B523" s="69"/>
      <c r="C523" s="69"/>
      <c r="D523" s="69"/>
      <c r="E523" s="69"/>
      <c r="F523" s="69"/>
      <c r="G523" s="70"/>
      <c r="H523" s="69"/>
      <c r="I523" s="69"/>
      <c r="J523" s="71"/>
      <c r="K523" s="71"/>
      <c r="L523" s="72"/>
      <c r="M523" s="72"/>
      <c r="N523" s="72"/>
      <c r="O523" s="72"/>
      <c r="P523" s="72"/>
      <c r="Q523" s="72"/>
      <c r="R523" s="73"/>
      <c r="S523" s="73"/>
      <c r="T523" s="73"/>
      <c r="U523" s="74"/>
      <c r="V523" s="75"/>
      <c r="W523" s="75"/>
      <c r="X523" s="67"/>
      <c r="Y523" s="76"/>
      <c r="Z523" s="76"/>
      <c r="AA523" s="67"/>
      <c r="AB523" s="67"/>
      <c r="AC523" s="77"/>
    </row>
    <row r="524">
      <c r="A524" s="68"/>
      <c r="B524" s="69"/>
      <c r="C524" s="69"/>
      <c r="D524" s="69"/>
      <c r="E524" s="69"/>
      <c r="F524" s="69"/>
      <c r="G524" s="70"/>
      <c r="H524" s="69"/>
      <c r="I524" s="69"/>
      <c r="J524" s="71"/>
      <c r="K524" s="71"/>
      <c r="L524" s="72"/>
      <c r="M524" s="72"/>
      <c r="N524" s="72"/>
      <c r="O524" s="72"/>
      <c r="P524" s="72"/>
      <c r="Q524" s="72"/>
      <c r="R524" s="73"/>
      <c r="S524" s="73"/>
      <c r="T524" s="73"/>
      <c r="U524" s="74"/>
      <c r="V524" s="75"/>
      <c r="W524" s="75"/>
      <c r="X524" s="67"/>
      <c r="Y524" s="76"/>
      <c r="Z524" s="76"/>
      <c r="AA524" s="67"/>
      <c r="AB524" s="67"/>
      <c r="AC524" s="77"/>
    </row>
    <row r="525">
      <c r="A525" s="68"/>
      <c r="B525" s="69"/>
      <c r="C525" s="69"/>
      <c r="D525" s="69"/>
      <c r="E525" s="69"/>
      <c r="F525" s="69"/>
      <c r="G525" s="70"/>
      <c r="H525" s="69"/>
      <c r="I525" s="69"/>
      <c r="J525" s="71"/>
      <c r="K525" s="71"/>
      <c r="L525" s="72"/>
      <c r="M525" s="72"/>
      <c r="N525" s="72"/>
      <c r="O525" s="72"/>
      <c r="P525" s="72"/>
      <c r="Q525" s="72"/>
      <c r="R525" s="73"/>
      <c r="S525" s="73"/>
      <c r="T525" s="73"/>
      <c r="U525" s="74"/>
      <c r="V525" s="75"/>
      <c r="W525" s="75"/>
      <c r="X525" s="67"/>
      <c r="Y525" s="76"/>
      <c r="Z525" s="76"/>
      <c r="AA525" s="67"/>
      <c r="AB525" s="67"/>
      <c r="AC525" s="77"/>
    </row>
    <row r="526">
      <c r="A526" s="68"/>
      <c r="B526" s="69"/>
      <c r="C526" s="69"/>
      <c r="D526" s="69"/>
      <c r="E526" s="69"/>
      <c r="F526" s="69"/>
      <c r="G526" s="70"/>
      <c r="H526" s="69"/>
      <c r="I526" s="69"/>
      <c r="J526" s="71"/>
      <c r="K526" s="71"/>
      <c r="L526" s="72"/>
      <c r="M526" s="72"/>
      <c r="N526" s="72"/>
      <c r="O526" s="72"/>
      <c r="P526" s="72"/>
      <c r="Q526" s="72"/>
      <c r="R526" s="73"/>
      <c r="S526" s="73"/>
      <c r="T526" s="73"/>
      <c r="U526" s="74"/>
      <c r="V526" s="75"/>
      <c r="W526" s="75"/>
      <c r="X526" s="67"/>
      <c r="Y526" s="76"/>
      <c r="Z526" s="76"/>
      <c r="AA526" s="67"/>
      <c r="AB526" s="67"/>
      <c r="AC526" s="77"/>
    </row>
    <row r="527">
      <c r="A527" s="68"/>
      <c r="B527" s="69"/>
      <c r="C527" s="69"/>
      <c r="D527" s="69"/>
      <c r="E527" s="69"/>
      <c r="F527" s="69"/>
      <c r="G527" s="70"/>
      <c r="H527" s="69"/>
      <c r="I527" s="69"/>
      <c r="J527" s="71"/>
      <c r="K527" s="71"/>
      <c r="L527" s="72"/>
      <c r="M527" s="72"/>
      <c r="N527" s="72"/>
      <c r="O527" s="72"/>
      <c r="P527" s="72"/>
      <c r="Q527" s="72"/>
      <c r="R527" s="73"/>
      <c r="S527" s="73"/>
      <c r="T527" s="73"/>
      <c r="U527" s="74"/>
      <c r="V527" s="75"/>
      <c r="W527" s="75"/>
      <c r="X527" s="67"/>
      <c r="Y527" s="76"/>
      <c r="Z527" s="76"/>
      <c r="AA527" s="67"/>
      <c r="AB527" s="67"/>
      <c r="AC527" s="77"/>
    </row>
    <row r="528">
      <c r="A528" s="68"/>
      <c r="B528" s="69"/>
      <c r="C528" s="69"/>
      <c r="D528" s="69"/>
      <c r="E528" s="69"/>
      <c r="F528" s="69"/>
      <c r="G528" s="70"/>
      <c r="H528" s="69"/>
      <c r="I528" s="69"/>
      <c r="J528" s="71"/>
      <c r="K528" s="71"/>
      <c r="L528" s="72"/>
      <c r="M528" s="72"/>
      <c r="N528" s="72"/>
      <c r="O528" s="72"/>
      <c r="P528" s="72"/>
      <c r="Q528" s="72"/>
      <c r="R528" s="73"/>
      <c r="S528" s="73"/>
      <c r="T528" s="73"/>
      <c r="U528" s="74"/>
      <c r="V528" s="75"/>
      <c r="W528" s="75"/>
      <c r="X528" s="67"/>
      <c r="Y528" s="76"/>
      <c r="Z528" s="76"/>
      <c r="AA528" s="67"/>
      <c r="AB528" s="67"/>
      <c r="AC528" s="77"/>
    </row>
    <row r="529">
      <c r="A529" s="68"/>
      <c r="B529" s="69"/>
      <c r="C529" s="69"/>
      <c r="D529" s="69"/>
      <c r="E529" s="69"/>
      <c r="F529" s="69"/>
      <c r="G529" s="70"/>
      <c r="H529" s="69"/>
      <c r="I529" s="69"/>
      <c r="J529" s="71"/>
      <c r="K529" s="71"/>
      <c r="L529" s="72"/>
      <c r="M529" s="72"/>
      <c r="N529" s="72"/>
      <c r="O529" s="72"/>
      <c r="P529" s="72"/>
      <c r="Q529" s="72"/>
      <c r="R529" s="73"/>
      <c r="S529" s="73"/>
      <c r="T529" s="73"/>
      <c r="U529" s="74"/>
      <c r="V529" s="75"/>
      <c r="W529" s="75"/>
      <c r="X529" s="67"/>
      <c r="Y529" s="76"/>
      <c r="Z529" s="76"/>
      <c r="AA529" s="67"/>
      <c r="AB529" s="67"/>
      <c r="AC529" s="77"/>
    </row>
    <row r="530">
      <c r="A530" s="68"/>
      <c r="B530" s="69"/>
      <c r="C530" s="69"/>
      <c r="D530" s="69"/>
      <c r="E530" s="69"/>
      <c r="F530" s="69"/>
      <c r="G530" s="70"/>
      <c r="H530" s="69"/>
      <c r="I530" s="69"/>
      <c r="J530" s="71"/>
      <c r="K530" s="71"/>
      <c r="L530" s="72"/>
      <c r="M530" s="72"/>
      <c r="N530" s="72"/>
      <c r="O530" s="72"/>
      <c r="P530" s="72"/>
      <c r="Q530" s="72"/>
      <c r="R530" s="73"/>
      <c r="S530" s="73"/>
      <c r="T530" s="73"/>
      <c r="U530" s="74"/>
      <c r="V530" s="75"/>
      <c r="W530" s="75"/>
      <c r="X530" s="67"/>
      <c r="Y530" s="76"/>
      <c r="Z530" s="76"/>
      <c r="AA530" s="67"/>
      <c r="AB530" s="67"/>
      <c r="AC530" s="77"/>
    </row>
    <row r="531">
      <c r="A531" s="68"/>
      <c r="B531" s="69"/>
      <c r="C531" s="69"/>
      <c r="D531" s="69"/>
      <c r="E531" s="69"/>
      <c r="F531" s="69"/>
      <c r="G531" s="70"/>
      <c r="H531" s="69"/>
      <c r="I531" s="69"/>
      <c r="J531" s="71"/>
      <c r="K531" s="71"/>
      <c r="L531" s="72"/>
      <c r="M531" s="72"/>
      <c r="N531" s="72"/>
      <c r="O531" s="72"/>
      <c r="P531" s="72"/>
      <c r="Q531" s="72"/>
      <c r="R531" s="73"/>
      <c r="S531" s="73"/>
      <c r="T531" s="73"/>
      <c r="U531" s="74"/>
      <c r="V531" s="75"/>
      <c r="W531" s="75"/>
      <c r="X531" s="67"/>
      <c r="Y531" s="76"/>
      <c r="Z531" s="76"/>
      <c r="AA531" s="67"/>
      <c r="AB531" s="67"/>
      <c r="AC531" s="77"/>
    </row>
    <row r="532">
      <c r="A532" s="68"/>
      <c r="B532" s="69"/>
      <c r="C532" s="69"/>
      <c r="D532" s="69"/>
      <c r="E532" s="69"/>
      <c r="F532" s="69"/>
      <c r="G532" s="70"/>
      <c r="H532" s="69"/>
      <c r="I532" s="69"/>
      <c r="J532" s="71"/>
      <c r="K532" s="71"/>
      <c r="L532" s="72"/>
      <c r="M532" s="72"/>
      <c r="N532" s="72"/>
      <c r="O532" s="72"/>
      <c r="P532" s="72"/>
      <c r="Q532" s="72"/>
      <c r="R532" s="73"/>
      <c r="S532" s="73"/>
      <c r="T532" s="73"/>
      <c r="U532" s="74"/>
      <c r="V532" s="75"/>
      <c r="W532" s="75"/>
      <c r="X532" s="67"/>
      <c r="Y532" s="76"/>
      <c r="Z532" s="76"/>
      <c r="AA532" s="67"/>
      <c r="AB532" s="67"/>
      <c r="AC532" s="77"/>
    </row>
    <row r="533">
      <c r="A533" s="68"/>
      <c r="B533" s="69"/>
      <c r="C533" s="69"/>
      <c r="D533" s="69"/>
      <c r="E533" s="69"/>
      <c r="F533" s="69"/>
      <c r="G533" s="70"/>
      <c r="H533" s="69"/>
      <c r="I533" s="69"/>
      <c r="J533" s="71"/>
      <c r="K533" s="71"/>
      <c r="L533" s="72"/>
      <c r="M533" s="72"/>
      <c r="N533" s="72"/>
      <c r="O533" s="72"/>
      <c r="P533" s="72"/>
      <c r="Q533" s="72"/>
      <c r="R533" s="73"/>
      <c r="S533" s="73"/>
      <c r="T533" s="73"/>
      <c r="U533" s="74"/>
      <c r="V533" s="75"/>
      <c r="W533" s="75"/>
      <c r="X533" s="67"/>
      <c r="Y533" s="76"/>
      <c r="Z533" s="76"/>
      <c r="AA533" s="67"/>
      <c r="AB533" s="67"/>
      <c r="AC533" s="77"/>
    </row>
    <row r="534">
      <c r="A534" s="68"/>
      <c r="B534" s="69"/>
      <c r="C534" s="69"/>
      <c r="D534" s="69"/>
      <c r="E534" s="69"/>
      <c r="F534" s="69"/>
      <c r="G534" s="70"/>
      <c r="H534" s="69"/>
      <c r="I534" s="69"/>
      <c r="J534" s="71"/>
      <c r="K534" s="71"/>
      <c r="L534" s="72"/>
      <c r="M534" s="72"/>
      <c r="N534" s="72"/>
      <c r="O534" s="72"/>
      <c r="P534" s="72"/>
      <c r="Q534" s="72"/>
      <c r="R534" s="73"/>
      <c r="S534" s="73"/>
      <c r="T534" s="73"/>
      <c r="U534" s="74"/>
      <c r="V534" s="75"/>
      <c r="W534" s="75"/>
      <c r="X534" s="67"/>
      <c r="Y534" s="76"/>
      <c r="Z534" s="76"/>
      <c r="AA534" s="67"/>
      <c r="AB534" s="67"/>
      <c r="AC534" s="77"/>
    </row>
    <row r="535">
      <c r="A535" s="68"/>
      <c r="B535" s="69"/>
      <c r="C535" s="69"/>
      <c r="D535" s="69"/>
      <c r="E535" s="69"/>
      <c r="F535" s="69"/>
      <c r="G535" s="70"/>
      <c r="H535" s="69"/>
      <c r="I535" s="69"/>
      <c r="J535" s="71"/>
      <c r="K535" s="71"/>
      <c r="L535" s="72"/>
      <c r="M535" s="72"/>
      <c r="N535" s="72"/>
      <c r="O535" s="72"/>
      <c r="P535" s="72"/>
      <c r="Q535" s="72"/>
      <c r="R535" s="73"/>
      <c r="S535" s="73"/>
      <c r="T535" s="73"/>
      <c r="U535" s="74"/>
      <c r="V535" s="75"/>
      <c r="W535" s="75"/>
      <c r="X535" s="67"/>
      <c r="Y535" s="76"/>
      <c r="Z535" s="76"/>
      <c r="AA535" s="67"/>
      <c r="AB535" s="67"/>
      <c r="AC535" s="77"/>
    </row>
    <row r="536">
      <c r="A536" s="68"/>
      <c r="B536" s="69"/>
      <c r="C536" s="69"/>
      <c r="D536" s="69"/>
      <c r="E536" s="69"/>
      <c r="F536" s="69"/>
      <c r="G536" s="70"/>
      <c r="H536" s="69"/>
      <c r="I536" s="69"/>
      <c r="J536" s="71"/>
      <c r="K536" s="71"/>
      <c r="L536" s="72"/>
      <c r="M536" s="72"/>
      <c r="N536" s="72"/>
      <c r="O536" s="72"/>
      <c r="P536" s="72"/>
      <c r="Q536" s="72"/>
      <c r="R536" s="73"/>
      <c r="S536" s="73"/>
      <c r="T536" s="73"/>
      <c r="U536" s="74"/>
      <c r="V536" s="75"/>
      <c r="W536" s="75"/>
      <c r="X536" s="67"/>
      <c r="Y536" s="76"/>
      <c r="Z536" s="76"/>
      <c r="AA536" s="67"/>
      <c r="AB536" s="67"/>
      <c r="AC536" s="77"/>
    </row>
    <row r="537">
      <c r="A537" s="68"/>
      <c r="B537" s="69"/>
      <c r="C537" s="69"/>
      <c r="D537" s="69"/>
      <c r="E537" s="69"/>
      <c r="F537" s="69"/>
      <c r="G537" s="70"/>
      <c r="H537" s="69"/>
      <c r="I537" s="69"/>
      <c r="J537" s="71"/>
      <c r="K537" s="71"/>
      <c r="L537" s="72"/>
      <c r="M537" s="72"/>
      <c r="N537" s="72"/>
      <c r="O537" s="72"/>
      <c r="P537" s="72"/>
      <c r="Q537" s="72"/>
      <c r="R537" s="73"/>
      <c r="S537" s="73"/>
      <c r="T537" s="73"/>
      <c r="U537" s="74"/>
      <c r="V537" s="75"/>
      <c r="W537" s="75"/>
      <c r="X537" s="67"/>
      <c r="Y537" s="76"/>
      <c r="Z537" s="76"/>
      <c r="AA537" s="67"/>
      <c r="AB537" s="67"/>
      <c r="AC537" s="77"/>
    </row>
    <row r="538">
      <c r="A538" s="68"/>
      <c r="B538" s="69"/>
      <c r="C538" s="69"/>
      <c r="D538" s="69"/>
      <c r="E538" s="69"/>
      <c r="F538" s="69"/>
      <c r="G538" s="70"/>
      <c r="H538" s="69"/>
      <c r="I538" s="69"/>
      <c r="J538" s="71"/>
      <c r="K538" s="71"/>
      <c r="L538" s="72"/>
      <c r="M538" s="72"/>
      <c r="N538" s="72"/>
      <c r="O538" s="72"/>
      <c r="P538" s="72"/>
      <c r="Q538" s="72"/>
      <c r="R538" s="73"/>
      <c r="S538" s="73"/>
      <c r="T538" s="73"/>
      <c r="U538" s="74"/>
      <c r="V538" s="75"/>
      <c r="W538" s="75"/>
      <c r="X538" s="67"/>
      <c r="Y538" s="76"/>
      <c r="Z538" s="76"/>
      <c r="AA538" s="67"/>
      <c r="AB538" s="67"/>
      <c r="AC538" s="77"/>
    </row>
    <row r="539">
      <c r="A539" s="68"/>
      <c r="B539" s="69"/>
      <c r="C539" s="69"/>
      <c r="D539" s="69"/>
      <c r="E539" s="69"/>
      <c r="F539" s="69"/>
      <c r="G539" s="70"/>
      <c r="H539" s="69"/>
      <c r="I539" s="69"/>
      <c r="J539" s="71"/>
      <c r="K539" s="71"/>
      <c r="L539" s="72"/>
      <c r="M539" s="72"/>
      <c r="N539" s="72"/>
      <c r="O539" s="72"/>
      <c r="P539" s="72"/>
      <c r="Q539" s="72"/>
      <c r="R539" s="73"/>
      <c r="S539" s="73"/>
      <c r="T539" s="73"/>
      <c r="U539" s="74"/>
      <c r="V539" s="75"/>
      <c r="W539" s="75"/>
      <c r="X539" s="67"/>
      <c r="Y539" s="76"/>
      <c r="Z539" s="76"/>
      <c r="AA539" s="67"/>
      <c r="AB539" s="67"/>
      <c r="AC539" s="77"/>
    </row>
    <row r="540">
      <c r="A540" s="68"/>
      <c r="B540" s="69"/>
      <c r="C540" s="69"/>
      <c r="D540" s="69"/>
      <c r="E540" s="69"/>
      <c r="F540" s="69"/>
      <c r="G540" s="70"/>
      <c r="H540" s="69"/>
      <c r="I540" s="69"/>
      <c r="J540" s="71"/>
      <c r="K540" s="71"/>
      <c r="L540" s="72"/>
      <c r="M540" s="72"/>
      <c r="N540" s="72"/>
      <c r="O540" s="72"/>
      <c r="P540" s="72"/>
      <c r="Q540" s="72"/>
      <c r="R540" s="73"/>
      <c r="S540" s="73"/>
      <c r="T540" s="73"/>
      <c r="U540" s="74"/>
      <c r="V540" s="75"/>
      <c r="W540" s="75"/>
      <c r="X540" s="67"/>
      <c r="Y540" s="76"/>
      <c r="Z540" s="76"/>
      <c r="AA540" s="67"/>
      <c r="AB540" s="67"/>
      <c r="AC540" s="77"/>
    </row>
    <row r="541">
      <c r="A541" s="68"/>
      <c r="B541" s="69"/>
      <c r="C541" s="69"/>
      <c r="D541" s="69"/>
      <c r="E541" s="69"/>
      <c r="F541" s="69"/>
      <c r="G541" s="70"/>
      <c r="H541" s="69"/>
      <c r="I541" s="69"/>
      <c r="J541" s="71"/>
      <c r="K541" s="71"/>
      <c r="L541" s="72"/>
      <c r="M541" s="72"/>
      <c r="N541" s="72"/>
      <c r="O541" s="72"/>
      <c r="P541" s="72"/>
      <c r="Q541" s="72"/>
      <c r="R541" s="73"/>
      <c r="S541" s="73"/>
      <c r="T541" s="73"/>
      <c r="U541" s="74"/>
      <c r="V541" s="75"/>
      <c r="W541" s="75"/>
      <c r="X541" s="67"/>
      <c r="Y541" s="76"/>
      <c r="Z541" s="76"/>
      <c r="AA541" s="67"/>
      <c r="AB541" s="67"/>
      <c r="AC541" s="77"/>
    </row>
    <row r="542">
      <c r="A542" s="68"/>
      <c r="B542" s="69"/>
      <c r="C542" s="69"/>
      <c r="D542" s="69"/>
      <c r="E542" s="69"/>
      <c r="F542" s="69"/>
      <c r="G542" s="70"/>
      <c r="H542" s="69"/>
      <c r="I542" s="69"/>
      <c r="J542" s="71"/>
      <c r="K542" s="71"/>
      <c r="L542" s="72"/>
      <c r="M542" s="72"/>
      <c r="N542" s="72"/>
      <c r="O542" s="72"/>
      <c r="P542" s="72"/>
      <c r="Q542" s="72"/>
      <c r="R542" s="73"/>
      <c r="S542" s="73"/>
      <c r="T542" s="73"/>
      <c r="U542" s="74"/>
      <c r="V542" s="75"/>
      <c r="W542" s="75"/>
      <c r="X542" s="67"/>
      <c r="Y542" s="76"/>
      <c r="Z542" s="76"/>
      <c r="AA542" s="67"/>
      <c r="AB542" s="67"/>
      <c r="AC542" s="77"/>
    </row>
    <row r="543">
      <c r="A543" s="68"/>
      <c r="B543" s="69"/>
      <c r="C543" s="69"/>
      <c r="D543" s="69"/>
      <c r="E543" s="69"/>
      <c r="F543" s="69"/>
      <c r="G543" s="70"/>
      <c r="H543" s="69"/>
      <c r="I543" s="69"/>
      <c r="J543" s="71"/>
      <c r="K543" s="71"/>
      <c r="L543" s="72"/>
      <c r="M543" s="72"/>
      <c r="N543" s="72"/>
      <c r="O543" s="72"/>
      <c r="P543" s="72"/>
      <c r="Q543" s="72"/>
      <c r="R543" s="73"/>
      <c r="S543" s="73"/>
      <c r="T543" s="73"/>
      <c r="U543" s="74"/>
      <c r="V543" s="75"/>
      <c r="W543" s="75"/>
      <c r="X543" s="67"/>
      <c r="Y543" s="76"/>
      <c r="Z543" s="76"/>
      <c r="AA543" s="67"/>
      <c r="AB543" s="67"/>
      <c r="AC543" s="77"/>
    </row>
    <row r="544">
      <c r="A544" s="68"/>
      <c r="B544" s="69"/>
      <c r="C544" s="69"/>
      <c r="D544" s="69"/>
      <c r="E544" s="69"/>
      <c r="F544" s="69"/>
      <c r="G544" s="70"/>
      <c r="H544" s="69"/>
      <c r="I544" s="69"/>
      <c r="J544" s="71"/>
      <c r="K544" s="71"/>
      <c r="L544" s="72"/>
      <c r="M544" s="72"/>
      <c r="N544" s="72"/>
      <c r="O544" s="72"/>
      <c r="P544" s="72"/>
      <c r="Q544" s="72"/>
      <c r="R544" s="73"/>
      <c r="S544" s="73"/>
      <c r="T544" s="73"/>
      <c r="U544" s="74"/>
      <c r="V544" s="75"/>
      <c r="W544" s="75"/>
      <c r="X544" s="67"/>
      <c r="Y544" s="76"/>
      <c r="Z544" s="76"/>
      <c r="AA544" s="67"/>
      <c r="AB544" s="67"/>
      <c r="AC544" s="77"/>
    </row>
    <row r="545">
      <c r="A545" s="68"/>
      <c r="B545" s="69"/>
      <c r="C545" s="69"/>
      <c r="D545" s="69"/>
      <c r="E545" s="69"/>
      <c r="F545" s="69"/>
      <c r="G545" s="70"/>
      <c r="H545" s="69"/>
      <c r="I545" s="69"/>
      <c r="J545" s="71"/>
      <c r="K545" s="71"/>
      <c r="L545" s="72"/>
      <c r="M545" s="72"/>
      <c r="N545" s="72"/>
      <c r="O545" s="72"/>
      <c r="P545" s="72"/>
      <c r="Q545" s="72"/>
      <c r="R545" s="73"/>
      <c r="S545" s="73"/>
      <c r="T545" s="73"/>
      <c r="U545" s="74"/>
      <c r="V545" s="75"/>
      <c r="W545" s="75"/>
      <c r="X545" s="67"/>
      <c r="Y545" s="76"/>
      <c r="Z545" s="76"/>
      <c r="AA545" s="67"/>
      <c r="AB545" s="67"/>
      <c r="AC545" s="77"/>
    </row>
    <row r="546">
      <c r="A546" s="68"/>
      <c r="B546" s="69"/>
      <c r="C546" s="69"/>
      <c r="D546" s="69"/>
      <c r="E546" s="69"/>
      <c r="F546" s="69"/>
      <c r="G546" s="70"/>
      <c r="H546" s="69"/>
      <c r="I546" s="69"/>
      <c r="J546" s="71"/>
      <c r="K546" s="71"/>
      <c r="L546" s="72"/>
      <c r="M546" s="72"/>
      <c r="N546" s="72"/>
      <c r="O546" s="72"/>
      <c r="P546" s="72"/>
      <c r="Q546" s="72"/>
      <c r="R546" s="73"/>
      <c r="S546" s="73"/>
      <c r="T546" s="73"/>
      <c r="U546" s="74"/>
      <c r="V546" s="75"/>
      <c r="W546" s="75"/>
      <c r="X546" s="67"/>
      <c r="Y546" s="76"/>
      <c r="Z546" s="76"/>
      <c r="AA546" s="67"/>
      <c r="AB546" s="67"/>
      <c r="AC546" s="77"/>
    </row>
    <row r="547">
      <c r="A547" s="68"/>
      <c r="B547" s="69"/>
      <c r="C547" s="69"/>
      <c r="D547" s="69"/>
      <c r="E547" s="69"/>
      <c r="F547" s="69"/>
      <c r="G547" s="70"/>
      <c r="H547" s="69"/>
      <c r="I547" s="69"/>
      <c r="J547" s="71"/>
      <c r="K547" s="71"/>
      <c r="L547" s="72"/>
      <c r="M547" s="72"/>
      <c r="N547" s="72"/>
      <c r="O547" s="72"/>
      <c r="P547" s="72"/>
      <c r="Q547" s="72"/>
      <c r="R547" s="73"/>
      <c r="S547" s="73"/>
      <c r="T547" s="73"/>
      <c r="U547" s="74"/>
      <c r="V547" s="75"/>
      <c r="W547" s="75"/>
      <c r="X547" s="67"/>
      <c r="Y547" s="76"/>
      <c r="Z547" s="76"/>
      <c r="AA547" s="67"/>
      <c r="AB547" s="67"/>
      <c r="AC547" s="77"/>
    </row>
    <row r="548">
      <c r="A548" s="68"/>
      <c r="B548" s="69"/>
      <c r="C548" s="69"/>
      <c r="D548" s="69"/>
      <c r="E548" s="69"/>
      <c r="F548" s="69"/>
      <c r="G548" s="70"/>
      <c r="H548" s="69"/>
      <c r="I548" s="69"/>
      <c r="J548" s="71"/>
      <c r="K548" s="71"/>
      <c r="L548" s="72"/>
      <c r="M548" s="72"/>
      <c r="N548" s="72"/>
      <c r="O548" s="72"/>
      <c r="P548" s="72"/>
      <c r="Q548" s="72"/>
      <c r="R548" s="73"/>
      <c r="S548" s="73"/>
      <c r="T548" s="73"/>
      <c r="U548" s="74"/>
      <c r="V548" s="75"/>
      <c r="W548" s="75"/>
      <c r="X548" s="67"/>
      <c r="Y548" s="76"/>
      <c r="Z548" s="76"/>
      <c r="AA548" s="67"/>
      <c r="AB548" s="67"/>
      <c r="AC548" s="77"/>
    </row>
    <row r="549">
      <c r="A549" s="68"/>
      <c r="B549" s="69"/>
      <c r="C549" s="69"/>
      <c r="D549" s="69"/>
      <c r="E549" s="69"/>
      <c r="F549" s="69"/>
      <c r="G549" s="70"/>
      <c r="H549" s="69"/>
      <c r="I549" s="69"/>
      <c r="J549" s="71"/>
      <c r="K549" s="71"/>
      <c r="L549" s="72"/>
      <c r="M549" s="72"/>
      <c r="N549" s="72"/>
      <c r="O549" s="72"/>
      <c r="P549" s="72"/>
      <c r="Q549" s="72"/>
      <c r="R549" s="73"/>
      <c r="S549" s="73"/>
      <c r="T549" s="73"/>
      <c r="U549" s="74"/>
      <c r="V549" s="75"/>
      <c r="W549" s="75"/>
      <c r="X549" s="67"/>
      <c r="Y549" s="76"/>
      <c r="Z549" s="76"/>
      <c r="AA549" s="67"/>
      <c r="AB549" s="67"/>
      <c r="AC549" s="77"/>
    </row>
    <row r="550">
      <c r="A550" s="68"/>
      <c r="B550" s="69"/>
      <c r="C550" s="69"/>
      <c r="D550" s="69"/>
      <c r="E550" s="69"/>
      <c r="F550" s="69"/>
      <c r="G550" s="70"/>
      <c r="H550" s="69"/>
      <c r="I550" s="69"/>
      <c r="J550" s="71"/>
      <c r="K550" s="71"/>
      <c r="L550" s="72"/>
      <c r="M550" s="72"/>
      <c r="N550" s="72"/>
      <c r="O550" s="72"/>
      <c r="P550" s="72"/>
      <c r="Q550" s="72"/>
      <c r="R550" s="73"/>
      <c r="S550" s="73"/>
      <c r="T550" s="73"/>
      <c r="U550" s="74"/>
      <c r="V550" s="75"/>
      <c r="W550" s="75"/>
      <c r="X550" s="67"/>
      <c r="Y550" s="76"/>
      <c r="Z550" s="76"/>
      <c r="AA550" s="67"/>
      <c r="AB550" s="67"/>
      <c r="AC550" s="77"/>
    </row>
    <row r="551">
      <c r="A551" s="68"/>
      <c r="B551" s="69"/>
      <c r="C551" s="69"/>
      <c r="D551" s="69"/>
      <c r="E551" s="69"/>
      <c r="F551" s="69"/>
      <c r="G551" s="70"/>
      <c r="H551" s="69"/>
      <c r="I551" s="69"/>
      <c r="J551" s="71"/>
      <c r="K551" s="71"/>
      <c r="L551" s="72"/>
      <c r="M551" s="72"/>
      <c r="N551" s="72"/>
      <c r="O551" s="72"/>
      <c r="P551" s="72"/>
      <c r="Q551" s="72"/>
      <c r="R551" s="73"/>
      <c r="S551" s="73"/>
      <c r="T551" s="73"/>
      <c r="U551" s="74"/>
      <c r="V551" s="75"/>
      <c r="W551" s="75"/>
      <c r="X551" s="67"/>
      <c r="Y551" s="76"/>
      <c r="Z551" s="76"/>
      <c r="AA551" s="67"/>
      <c r="AB551" s="67"/>
      <c r="AC551" s="77"/>
    </row>
    <row r="552">
      <c r="A552" s="68"/>
      <c r="B552" s="69"/>
      <c r="C552" s="69"/>
      <c r="D552" s="69"/>
      <c r="E552" s="69"/>
      <c r="F552" s="69"/>
      <c r="G552" s="70"/>
      <c r="H552" s="69"/>
      <c r="I552" s="69"/>
      <c r="J552" s="71"/>
      <c r="K552" s="71"/>
      <c r="L552" s="72"/>
      <c r="M552" s="72"/>
      <c r="N552" s="72"/>
      <c r="O552" s="72"/>
      <c r="P552" s="72"/>
      <c r="Q552" s="72"/>
      <c r="R552" s="73"/>
      <c r="S552" s="73"/>
      <c r="T552" s="73"/>
      <c r="U552" s="74"/>
      <c r="V552" s="75"/>
      <c r="W552" s="75"/>
      <c r="X552" s="67"/>
      <c r="Y552" s="76"/>
      <c r="Z552" s="76"/>
      <c r="AA552" s="67"/>
      <c r="AB552" s="67"/>
      <c r="AC552" s="77"/>
    </row>
    <row r="553">
      <c r="A553" s="68"/>
      <c r="B553" s="69"/>
      <c r="C553" s="69"/>
      <c r="D553" s="69"/>
      <c r="E553" s="69"/>
      <c r="F553" s="69"/>
      <c r="G553" s="70"/>
      <c r="H553" s="69"/>
      <c r="I553" s="69"/>
      <c r="J553" s="71"/>
      <c r="K553" s="71"/>
      <c r="L553" s="72"/>
      <c r="M553" s="72"/>
      <c r="N553" s="72"/>
      <c r="O553" s="72"/>
      <c r="P553" s="72"/>
      <c r="Q553" s="72"/>
      <c r="R553" s="73"/>
      <c r="S553" s="73"/>
      <c r="T553" s="73"/>
      <c r="U553" s="74"/>
      <c r="V553" s="75"/>
      <c r="W553" s="75"/>
      <c r="X553" s="67"/>
      <c r="Y553" s="76"/>
      <c r="Z553" s="76"/>
      <c r="AA553" s="67"/>
      <c r="AB553" s="67"/>
      <c r="AC553" s="77"/>
    </row>
    <row r="554">
      <c r="A554" s="68"/>
      <c r="B554" s="69"/>
      <c r="C554" s="69"/>
      <c r="D554" s="69"/>
      <c r="E554" s="69"/>
      <c r="F554" s="69"/>
      <c r="G554" s="70"/>
      <c r="H554" s="69"/>
      <c r="I554" s="69"/>
      <c r="J554" s="71"/>
      <c r="K554" s="71"/>
      <c r="L554" s="72"/>
      <c r="M554" s="72"/>
      <c r="N554" s="72"/>
      <c r="O554" s="72"/>
      <c r="P554" s="72"/>
      <c r="Q554" s="72"/>
      <c r="R554" s="73"/>
      <c r="S554" s="73"/>
      <c r="T554" s="73"/>
      <c r="U554" s="74"/>
      <c r="V554" s="75"/>
      <c r="W554" s="75"/>
      <c r="X554" s="67"/>
      <c r="Y554" s="76"/>
      <c r="Z554" s="76"/>
      <c r="AA554" s="67"/>
      <c r="AB554" s="67"/>
      <c r="AC554" s="77"/>
    </row>
    <row r="555">
      <c r="A555" s="68"/>
      <c r="B555" s="69"/>
      <c r="C555" s="69"/>
      <c r="D555" s="69"/>
      <c r="E555" s="69"/>
      <c r="F555" s="69"/>
      <c r="G555" s="70"/>
      <c r="H555" s="69"/>
      <c r="I555" s="69"/>
      <c r="J555" s="71"/>
      <c r="K555" s="71"/>
      <c r="L555" s="72"/>
      <c r="M555" s="72"/>
      <c r="N555" s="72"/>
      <c r="O555" s="72"/>
      <c r="P555" s="72"/>
      <c r="Q555" s="72"/>
      <c r="R555" s="73"/>
      <c r="S555" s="73"/>
      <c r="T555" s="73"/>
      <c r="U555" s="74"/>
      <c r="V555" s="75"/>
      <c r="W555" s="75"/>
      <c r="X555" s="67"/>
      <c r="Y555" s="76"/>
      <c r="Z555" s="76"/>
      <c r="AA555" s="67"/>
      <c r="AB555" s="67"/>
      <c r="AC555" s="77"/>
    </row>
    <row r="556">
      <c r="A556" s="68"/>
      <c r="B556" s="69"/>
      <c r="C556" s="69"/>
      <c r="D556" s="69"/>
      <c r="E556" s="69"/>
      <c r="F556" s="69"/>
      <c r="G556" s="70"/>
      <c r="H556" s="69"/>
      <c r="I556" s="69"/>
      <c r="J556" s="71"/>
      <c r="K556" s="71"/>
      <c r="L556" s="72"/>
      <c r="M556" s="72"/>
      <c r="N556" s="72"/>
      <c r="O556" s="72"/>
      <c r="P556" s="72"/>
      <c r="Q556" s="72"/>
      <c r="R556" s="73"/>
      <c r="S556" s="73"/>
      <c r="T556" s="73"/>
      <c r="U556" s="74"/>
      <c r="V556" s="75"/>
      <c r="W556" s="75"/>
      <c r="X556" s="67"/>
      <c r="Y556" s="76"/>
      <c r="Z556" s="76"/>
      <c r="AA556" s="67"/>
      <c r="AB556" s="67"/>
      <c r="AC556" s="77"/>
    </row>
    <row r="557">
      <c r="A557" s="68"/>
      <c r="B557" s="69"/>
      <c r="C557" s="69"/>
      <c r="D557" s="69"/>
      <c r="E557" s="69"/>
      <c r="F557" s="69"/>
      <c r="G557" s="70"/>
      <c r="H557" s="69"/>
      <c r="I557" s="69"/>
      <c r="J557" s="71"/>
      <c r="K557" s="71"/>
      <c r="L557" s="72"/>
      <c r="M557" s="72"/>
      <c r="N557" s="72"/>
      <c r="O557" s="72"/>
      <c r="P557" s="72"/>
      <c r="Q557" s="72"/>
      <c r="R557" s="73"/>
      <c r="S557" s="73"/>
      <c r="T557" s="73"/>
      <c r="U557" s="74"/>
      <c r="V557" s="75"/>
      <c r="W557" s="75"/>
      <c r="X557" s="67"/>
      <c r="Y557" s="76"/>
      <c r="Z557" s="76"/>
      <c r="AA557" s="67"/>
      <c r="AB557" s="67"/>
      <c r="AC557" s="77"/>
    </row>
    <row r="558">
      <c r="A558" s="68"/>
      <c r="B558" s="69"/>
      <c r="C558" s="69"/>
      <c r="D558" s="69"/>
      <c r="E558" s="69"/>
      <c r="F558" s="69"/>
      <c r="G558" s="70"/>
      <c r="H558" s="69"/>
      <c r="I558" s="69"/>
      <c r="J558" s="71"/>
      <c r="K558" s="71"/>
      <c r="L558" s="72"/>
      <c r="M558" s="72"/>
      <c r="N558" s="72"/>
      <c r="O558" s="72"/>
      <c r="P558" s="72"/>
      <c r="Q558" s="72"/>
      <c r="R558" s="73"/>
      <c r="S558" s="73"/>
      <c r="T558" s="73"/>
      <c r="U558" s="74"/>
      <c r="V558" s="75"/>
      <c r="W558" s="75"/>
      <c r="X558" s="67"/>
      <c r="Y558" s="76"/>
      <c r="Z558" s="76"/>
      <c r="AA558" s="67"/>
      <c r="AB558" s="67"/>
      <c r="AC558" s="77"/>
    </row>
    <row r="559">
      <c r="A559" s="68"/>
      <c r="B559" s="69"/>
      <c r="C559" s="69"/>
      <c r="D559" s="69"/>
      <c r="E559" s="69"/>
      <c r="F559" s="69"/>
      <c r="G559" s="70"/>
      <c r="H559" s="69"/>
      <c r="I559" s="69"/>
      <c r="J559" s="71"/>
      <c r="K559" s="71"/>
      <c r="L559" s="72"/>
      <c r="M559" s="72"/>
      <c r="N559" s="72"/>
      <c r="O559" s="72"/>
      <c r="P559" s="72"/>
      <c r="Q559" s="72"/>
      <c r="R559" s="73"/>
      <c r="S559" s="73"/>
      <c r="T559" s="73"/>
      <c r="U559" s="74"/>
      <c r="V559" s="75"/>
      <c r="W559" s="75"/>
      <c r="X559" s="67"/>
      <c r="Y559" s="76"/>
      <c r="Z559" s="76"/>
      <c r="AA559" s="67"/>
      <c r="AB559" s="67"/>
      <c r="AC559" s="77"/>
    </row>
    <row r="560">
      <c r="A560" s="68"/>
      <c r="B560" s="69"/>
      <c r="C560" s="69"/>
      <c r="D560" s="69"/>
      <c r="E560" s="69"/>
      <c r="F560" s="69"/>
      <c r="G560" s="70"/>
      <c r="H560" s="69"/>
      <c r="I560" s="69"/>
      <c r="J560" s="71"/>
      <c r="K560" s="71"/>
      <c r="L560" s="72"/>
      <c r="M560" s="72"/>
      <c r="N560" s="72"/>
      <c r="O560" s="72"/>
      <c r="P560" s="72"/>
      <c r="Q560" s="72"/>
      <c r="R560" s="73"/>
      <c r="S560" s="73"/>
      <c r="T560" s="73"/>
      <c r="U560" s="74"/>
      <c r="V560" s="75"/>
      <c r="W560" s="75"/>
      <c r="X560" s="67"/>
      <c r="Y560" s="76"/>
      <c r="Z560" s="76"/>
      <c r="AA560" s="67"/>
      <c r="AB560" s="67"/>
      <c r="AC560" s="77"/>
    </row>
    <row r="561">
      <c r="A561" s="68"/>
      <c r="B561" s="69"/>
      <c r="C561" s="69"/>
      <c r="D561" s="69"/>
      <c r="E561" s="69"/>
      <c r="F561" s="69"/>
      <c r="G561" s="70"/>
      <c r="H561" s="69"/>
      <c r="I561" s="69"/>
      <c r="J561" s="71"/>
      <c r="K561" s="71"/>
      <c r="L561" s="72"/>
      <c r="M561" s="72"/>
      <c r="N561" s="72"/>
      <c r="O561" s="72"/>
      <c r="P561" s="72"/>
      <c r="Q561" s="72"/>
      <c r="R561" s="73"/>
      <c r="S561" s="73"/>
      <c r="T561" s="73"/>
      <c r="U561" s="74"/>
      <c r="V561" s="75"/>
      <c r="W561" s="75"/>
      <c r="X561" s="67"/>
      <c r="Y561" s="76"/>
      <c r="Z561" s="76"/>
      <c r="AA561" s="67"/>
      <c r="AB561" s="67"/>
      <c r="AC561" s="77"/>
    </row>
    <row r="562">
      <c r="A562" s="68"/>
      <c r="B562" s="69"/>
      <c r="C562" s="69"/>
      <c r="D562" s="69"/>
      <c r="E562" s="69"/>
      <c r="F562" s="69"/>
      <c r="G562" s="70"/>
      <c r="H562" s="69"/>
      <c r="I562" s="69"/>
      <c r="J562" s="71"/>
      <c r="K562" s="71"/>
      <c r="L562" s="72"/>
      <c r="M562" s="72"/>
      <c r="N562" s="72"/>
      <c r="O562" s="72"/>
      <c r="P562" s="72"/>
      <c r="Q562" s="72"/>
      <c r="R562" s="73"/>
      <c r="S562" s="73"/>
      <c r="T562" s="73"/>
      <c r="U562" s="74"/>
      <c r="V562" s="75"/>
      <c r="W562" s="75"/>
      <c r="X562" s="67"/>
      <c r="Y562" s="76"/>
      <c r="Z562" s="76"/>
      <c r="AA562" s="67"/>
      <c r="AB562" s="67"/>
      <c r="AC562" s="77"/>
    </row>
    <row r="563">
      <c r="A563" s="68"/>
      <c r="B563" s="69"/>
      <c r="C563" s="69"/>
      <c r="D563" s="69"/>
      <c r="E563" s="69"/>
      <c r="F563" s="69"/>
      <c r="G563" s="70"/>
      <c r="H563" s="69"/>
      <c r="I563" s="69"/>
      <c r="J563" s="71"/>
      <c r="K563" s="71"/>
      <c r="L563" s="72"/>
      <c r="M563" s="72"/>
      <c r="N563" s="72"/>
      <c r="O563" s="72"/>
      <c r="P563" s="72"/>
      <c r="Q563" s="72"/>
      <c r="R563" s="73"/>
      <c r="S563" s="73"/>
      <c r="T563" s="73"/>
      <c r="U563" s="74"/>
      <c r="V563" s="75"/>
      <c r="W563" s="75"/>
      <c r="X563" s="67"/>
      <c r="Y563" s="76"/>
      <c r="Z563" s="76"/>
      <c r="AA563" s="67"/>
      <c r="AB563" s="67"/>
      <c r="AC563" s="77"/>
    </row>
    <row r="564">
      <c r="A564" s="68"/>
      <c r="B564" s="69"/>
      <c r="C564" s="69"/>
      <c r="D564" s="69"/>
      <c r="E564" s="69"/>
      <c r="F564" s="69"/>
      <c r="G564" s="70"/>
      <c r="H564" s="69"/>
      <c r="I564" s="69"/>
      <c r="J564" s="71"/>
      <c r="K564" s="71"/>
      <c r="L564" s="72"/>
      <c r="M564" s="72"/>
      <c r="N564" s="72"/>
      <c r="O564" s="72"/>
      <c r="P564" s="72"/>
      <c r="Q564" s="72"/>
      <c r="R564" s="73"/>
      <c r="S564" s="73"/>
      <c r="T564" s="73"/>
      <c r="U564" s="74"/>
      <c r="V564" s="75"/>
      <c r="W564" s="75"/>
      <c r="X564" s="67"/>
      <c r="Y564" s="76"/>
      <c r="Z564" s="76"/>
      <c r="AA564" s="67"/>
      <c r="AB564" s="67"/>
      <c r="AC564" s="77"/>
    </row>
    <row r="565">
      <c r="A565" s="68"/>
      <c r="B565" s="69"/>
      <c r="C565" s="69"/>
      <c r="D565" s="69"/>
      <c r="E565" s="69"/>
      <c r="F565" s="69"/>
      <c r="G565" s="70"/>
      <c r="H565" s="69"/>
      <c r="I565" s="69"/>
      <c r="J565" s="71"/>
      <c r="K565" s="71"/>
      <c r="L565" s="72"/>
      <c r="M565" s="72"/>
      <c r="N565" s="72"/>
      <c r="O565" s="72"/>
      <c r="P565" s="72"/>
      <c r="Q565" s="72"/>
      <c r="R565" s="73"/>
      <c r="S565" s="73"/>
      <c r="T565" s="73"/>
      <c r="U565" s="74"/>
      <c r="V565" s="75"/>
      <c r="W565" s="75"/>
      <c r="X565" s="67"/>
      <c r="Y565" s="76"/>
      <c r="Z565" s="76"/>
      <c r="AA565" s="67"/>
      <c r="AB565" s="67"/>
      <c r="AC565" s="77"/>
    </row>
    <row r="566">
      <c r="A566" s="68"/>
      <c r="B566" s="69"/>
      <c r="C566" s="69"/>
      <c r="D566" s="69"/>
      <c r="E566" s="69"/>
      <c r="F566" s="69"/>
      <c r="G566" s="70"/>
      <c r="H566" s="69"/>
      <c r="I566" s="69"/>
      <c r="J566" s="71"/>
      <c r="K566" s="71"/>
      <c r="L566" s="72"/>
      <c r="M566" s="72"/>
      <c r="N566" s="72"/>
      <c r="O566" s="72"/>
      <c r="P566" s="72"/>
      <c r="Q566" s="72"/>
      <c r="R566" s="73"/>
      <c r="S566" s="73"/>
      <c r="T566" s="73"/>
      <c r="U566" s="74"/>
      <c r="V566" s="75"/>
      <c r="W566" s="75"/>
      <c r="X566" s="67"/>
      <c r="Y566" s="76"/>
      <c r="Z566" s="76"/>
      <c r="AA566" s="67"/>
      <c r="AB566" s="67"/>
      <c r="AC566" s="77"/>
    </row>
    <row r="567">
      <c r="A567" s="68"/>
      <c r="B567" s="69"/>
      <c r="C567" s="69"/>
      <c r="D567" s="69"/>
      <c r="E567" s="69"/>
      <c r="F567" s="69"/>
      <c r="G567" s="70"/>
      <c r="H567" s="69"/>
      <c r="I567" s="69"/>
      <c r="J567" s="71"/>
      <c r="K567" s="71"/>
      <c r="L567" s="72"/>
      <c r="M567" s="72"/>
      <c r="N567" s="72"/>
      <c r="O567" s="72"/>
      <c r="P567" s="72"/>
      <c r="Q567" s="72"/>
      <c r="R567" s="73"/>
      <c r="S567" s="73"/>
      <c r="T567" s="73"/>
      <c r="U567" s="74"/>
      <c r="V567" s="75"/>
      <c r="W567" s="75"/>
      <c r="X567" s="67"/>
      <c r="Y567" s="76"/>
      <c r="Z567" s="76"/>
      <c r="AA567" s="67"/>
      <c r="AB567" s="67"/>
      <c r="AC567" s="77"/>
    </row>
    <row r="568">
      <c r="A568" s="68"/>
      <c r="B568" s="69"/>
      <c r="C568" s="69"/>
      <c r="D568" s="69"/>
      <c r="E568" s="69"/>
      <c r="F568" s="69"/>
      <c r="G568" s="70"/>
      <c r="H568" s="69"/>
      <c r="I568" s="69"/>
      <c r="J568" s="71"/>
      <c r="K568" s="71"/>
      <c r="L568" s="72"/>
      <c r="M568" s="72"/>
      <c r="N568" s="72"/>
      <c r="O568" s="72"/>
      <c r="P568" s="72"/>
      <c r="Q568" s="72"/>
      <c r="R568" s="73"/>
      <c r="S568" s="73"/>
      <c r="T568" s="73"/>
      <c r="U568" s="74"/>
      <c r="V568" s="75"/>
      <c r="W568" s="75"/>
      <c r="X568" s="67"/>
      <c r="Y568" s="76"/>
      <c r="Z568" s="76"/>
      <c r="AA568" s="67"/>
      <c r="AB568" s="67"/>
      <c r="AC568" s="77"/>
    </row>
    <row r="569">
      <c r="A569" s="68"/>
      <c r="B569" s="69"/>
      <c r="C569" s="69"/>
      <c r="D569" s="69"/>
      <c r="E569" s="69"/>
      <c r="F569" s="69"/>
      <c r="G569" s="70"/>
      <c r="H569" s="69"/>
      <c r="I569" s="69"/>
      <c r="J569" s="71"/>
      <c r="K569" s="71"/>
      <c r="L569" s="72"/>
      <c r="M569" s="72"/>
      <c r="N569" s="72"/>
      <c r="O569" s="72"/>
      <c r="P569" s="72"/>
      <c r="Q569" s="72"/>
      <c r="R569" s="73"/>
      <c r="S569" s="73"/>
      <c r="T569" s="73"/>
      <c r="U569" s="74"/>
      <c r="V569" s="75"/>
      <c r="W569" s="75"/>
      <c r="X569" s="67"/>
      <c r="Y569" s="76"/>
      <c r="Z569" s="76"/>
      <c r="AA569" s="67"/>
      <c r="AB569" s="67"/>
      <c r="AC569" s="77"/>
    </row>
    <row r="570">
      <c r="A570" s="68"/>
      <c r="B570" s="69"/>
      <c r="C570" s="69"/>
      <c r="D570" s="69"/>
      <c r="E570" s="69"/>
      <c r="F570" s="69"/>
      <c r="G570" s="70"/>
      <c r="H570" s="69"/>
      <c r="I570" s="69"/>
      <c r="J570" s="71"/>
      <c r="K570" s="71"/>
      <c r="L570" s="72"/>
      <c r="M570" s="72"/>
      <c r="N570" s="72"/>
      <c r="O570" s="72"/>
      <c r="P570" s="72"/>
      <c r="Q570" s="72"/>
      <c r="R570" s="73"/>
      <c r="S570" s="73"/>
      <c r="T570" s="73"/>
      <c r="U570" s="74"/>
      <c r="V570" s="75"/>
      <c r="W570" s="75"/>
      <c r="X570" s="67"/>
      <c r="Y570" s="76"/>
      <c r="Z570" s="76"/>
      <c r="AA570" s="67"/>
      <c r="AB570" s="67"/>
      <c r="AC570" s="77"/>
    </row>
    <row r="571">
      <c r="A571" s="68"/>
      <c r="B571" s="69"/>
      <c r="C571" s="69"/>
      <c r="D571" s="69"/>
      <c r="E571" s="69"/>
      <c r="F571" s="69"/>
      <c r="G571" s="70"/>
      <c r="H571" s="69"/>
      <c r="I571" s="69"/>
      <c r="J571" s="71"/>
      <c r="K571" s="71"/>
      <c r="L571" s="72"/>
      <c r="M571" s="72"/>
      <c r="N571" s="72"/>
      <c r="O571" s="72"/>
      <c r="P571" s="72"/>
      <c r="Q571" s="72"/>
      <c r="R571" s="73"/>
      <c r="S571" s="73"/>
      <c r="T571" s="73"/>
      <c r="U571" s="74"/>
      <c r="V571" s="75"/>
      <c r="W571" s="75"/>
      <c r="X571" s="67"/>
      <c r="Y571" s="76"/>
      <c r="Z571" s="76"/>
      <c r="AA571" s="67"/>
      <c r="AB571" s="67"/>
      <c r="AC571" s="77"/>
    </row>
    <row r="572">
      <c r="A572" s="68"/>
      <c r="B572" s="69"/>
      <c r="C572" s="69"/>
      <c r="D572" s="69"/>
      <c r="E572" s="69"/>
      <c r="F572" s="69"/>
      <c r="G572" s="70"/>
      <c r="H572" s="69"/>
      <c r="I572" s="69"/>
      <c r="J572" s="71"/>
      <c r="K572" s="71"/>
      <c r="L572" s="72"/>
      <c r="M572" s="72"/>
      <c r="N572" s="72"/>
      <c r="O572" s="72"/>
      <c r="P572" s="72"/>
      <c r="Q572" s="72"/>
      <c r="R572" s="73"/>
      <c r="S572" s="73"/>
      <c r="T572" s="73"/>
      <c r="U572" s="74"/>
      <c r="V572" s="75"/>
      <c r="W572" s="75"/>
      <c r="X572" s="67"/>
      <c r="Y572" s="76"/>
      <c r="Z572" s="76"/>
      <c r="AA572" s="67"/>
      <c r="AB572" s="67"/>
      <c r="AC572" s="77"/>
    </row>
    <row r="573">
      <c r="A573" s="68"/>
      <c r="B573" s="69"/>
      <c r="C573" s="69"/>
      <c r="D573" s="69"/>
      <c r="E573" s="69"/>
      <c r="F573" s="69"/>
      <c r="G573" s="70"/>
      <c r="H573" s="69"/>
      <c r="I573" s="69"/>
      <c r="J573" s="71"/>
      <c r="K573" s="71"/>
      <c r="L573" s="72"/>
      <c r="M573" s="72"/>
      <c r="N573" s="72"/>
      <c r="O573" s="72"/>
      <c r="P573" s="72"/>
      <c r="Q573" s="72"/>
      <c r="R573" s="73"/>
      <c r="S573" s="73"/>
      <c r="T573" s="73"/>
      <c r="U573" s="74"/>
      <c r="V573" s="75"/>
      <c r="W573" s="75"/>
      <c r="X573" s="67"/>
      <c r="Y573" s="76"/>
      <c r="Z573" s="76"/>
      <c r="AA573" s="67"/>
      <c r="AB573" s="67"/>
      <c r="AC573" s="77"/>
    </row>
    <row r="574">
      <c r="A574" s="68"/>
      <c r="B574" s="69"/>
      <c r="C574" s="69"/>
      <c r="D574" s="69"/>
      <c r="E574" s="69"/>
      <c r="F574" s="69"/>
      <c r="G574" s="70"/>
      <c r="H574" s="69"/>
      <c r="I574" s="69"/>
      <c r="J574" s="71"/>
      <c r="K574" s="71"/>
      <c r="L574" s="72"/>
      <c r="M574" s="72"/>
      <c r="N574" s="72"/>
      <c r="O574" s="72"/>
      <c r="P574" s="72"/>
      <c r="Q574" s="72"/>
      <c r="R574" s="73"/>
      <c r="S574" s="73"/>
      <c r="T574" s="73"/>
      <c r="U574" s="74"/>
      <c r="V574" s="75"/>
      <c r="W574" s="75"/>
      <c r="X574" s="67"/>
      <c r="Y574" s="76"/>
      <c r="Z574" s="76"/>
      <c r="AA574" s="67"/>
      <c r="AB574" s="67"/>
      <c r="AC574" s="77"/>
    </row>
    <row r="575">
      <c r="A575" s="68"/>
      <c r="B575" s="69"/>
      <c r="C575" s="69"/>
      <c r="D575" s="69"/>
      <c r="E575" s="69"/>
      <c r="F575" s="69"/>
      <c r="G575" s="70"/>
      <c r="H575" s="69"/>
      <c r="I575" s="69"/>
      <c r="J575" s="71"/>
      <c r="K575" s="71"/>
      <c r="L575" s="72"/>
      <c r="M575" s="72"/>
      <c r="N575" s="72"/>
      <c r="O575" s="72"/>
      <c r="P575" s="72"/>
      <c r="Q575" s="72"/>
      <c r="R575" s="73"/>
      <c r="S575" s="73"/>
      <c r="T575" s="73"/>
      <c r="U575" s="74"/>
      <c r="V575" s="75"/>
      <c r="W575" s="75"/>
      <c r="X575" s="67"/>
      <c r="Y575" s="76"/>
      <c r="Z575" s="76"/>
      <c r="AA575" s="67"/>
      <c r="AB575" s="67"/>
      <c r="AC575" s="77"/>
    </row>
    <row r="576">
      <c r="A576" s="68"/>
      <c r="B576" s="69"/>
      <c r="C576" s="69"/>
      <c r="D576" s="69"/>
      <c r="E576" s="69"/>
      <c r="F576" s="69"/>
      <c r="G576" s="70"/>
      <c r="H576" s="69"/>
      <c r="I576" s="69"/>
      <c r="J576" s="71"/>
      <c r="K576" s="71"/>
      <c r="L576" s="72"/>
      <c r="M576" s="72"/>
      <c r="N576" s="72"/>
      <c r="O576" s="72"/>
      <c r="P576" s="72"/>
      <c r="Q576" s="72"/>
      <c r="R576" s="73"/>
      <c r="S576" s="73"/>
      <c r="T576" s="73"/>
      <c r="U576" s="74"/>
      <c r="V576" s="75"/>
      <c r="W576" s="75"/>
      <c r="X576" s="67"/>
      <c r="Y576" s="76"/>
      <c r="Z576" s="76"/>
      <c r="AA576" s="67"/>
      <c r="AB576" s="67"/>
      <c r="AC576" s="77"/>
    </row>
    <row r="577">
      <c r="A577" s="68"/>
      <c r="B577" s="69"/>
      <c r="C577" s="69"/>
      <c r="D577" s="69"/>
      <c r="E577" s="69"/>
      <c r="F577" s="69"/>
      <c r="G577" s="70"/>
      <c r="H577" s="69"/>
      <c r="I577" s="69"/>
      <c r="J577" s="71"/>
      <c r="K577" s="71"/>
      <c r="L577" s="72"/>
      <c r="M577" s="72"/>
      <c r="N577" s="72"/>
      <c r="O577" s="72"/>
      <c r="P577" s="72"/>
      <c r="Q577" s="72"/>
      <c r="R577" s="73"/>
      <c r="S577" s="73"/>
      <c r="T577" s="73"/>
      <c r="U577" s="74"/>
      <c r="V577" s="75"/>
      <c r="W577" s="75"/>
      <c r="X577" s="67"/>
      <c r="Y577" s="76"/>
      <c r="Z577" s="76"/>
      <c r="AA577" s="67"/>
      <c r="AB577" s="67"/>
      <c r="AC577" s="77"/>
    </row>
    <row r="578">
      <c r="A578" s="68"/>
      <c r="B578" s="69"/>
      <c r="C578" s="69"/>
      <c r="D578" s="69"/>
      <c r="E578" s="69"/>
      <c r="F578" s="69"/>
      <c r="G578" s="70"/>
      <c r="H578" s="69"/>
      <c r="I578" s="69"/>
      <c r="J578" s="71"/>
      <c r="K578" s="71"/>
      <c r="L578" s="72"/>
      <c r="M578" s="72"/>
      <c r="N578" s="72"/>
      <c r="O578" s="72"/>
      <c r="P578" s="72"/>
      <c r="Q578" s="72"/>
      <c r="R578" s="73"/>
      <c r="S578" s="73"/>
      <c r="T578" s="73"/>
      <c r="U578" s="74"/>
      <c r="V578" s="75"/>
      <c r="W578" s="75"/>
      <c r="X578" s="67"/>
      <c r="Y578" s="76"/>
      <c r="Z578" s="76"/>
      <c r="AA578" s="67"/>
      <c r="AB578" s="67"/>
      <c r="AC578" s="77"/>
    </row>
    <row r="579">
      <c r="A579" s="68"/>
      <c r="B579" s="69"/>
      <c r="C579" s="69"/>
      <c r="D579" s="69"/>
      <c r="E579" s="69"/>
      <c r="F579" s="69"/>
      <c r="G579" s="70"/>
      <c r="H579" s="69"/>
      <c r="I579" s="69"/>
      <c r="J579" s="71"/>
      <c r="K579" s="71"/>
      <c r="L579" s="72"/>
      <c r="M579" s="72"/>
      <c r="N579" s="72"/>
      <c r="O579" s="72"/>
      <c r="P579" s="72"/>
      <c r="Q579" s="72"/>
      <c r="R579" s="73"/>
      <c r="S579" s="73"/>
      <c r="T579" s="73"/>
      <c r="U579" s="74"/>
      <c r="V579" s="75"/>
      <c r="W579" s="75"/>
      <c r="X579" s="67"/>
      <c r="Y579" s="76"/>
      <c r="Z579" s="76"/>
      <c r="AA579" s="67"/>
      <c r="AB579" s="67"/>
      <c r="AC579" s="77"/>
    </row>
    <row r="580">
      <c r="A580" s="68"/>
      <c r="B580" s="69"/>
      <c r="C580" s="69"/>
      <c r="D580" s="69"/>
      <c r="E580" s="69"/>
      <c r="F580" s="69"/>
      <c r="G580" s="70"/>
      <c r="H580" s="69"/>
      <c r="I580" s="69"/>
      <c r="J580" s="71"/>
      <c r="K580" s="71"/>
      <c r="L580" s="72"/>
      <c r="M580" s="72"/>
      <c r="N580" s="72"/>
      <c r="O580" s="72"/>
      <c r="P580" s="72"/>
      <c r="Q580" s="72"/>
      <c r="R580" s="73"/>
      <c r="S580" s="73"/>
      <c r="T580" s="73"/>
      <c r="U580" s="74"/>
      <c r="V580" s="75"/>
      <c r="W580" s="75"/>
      <c r="X580" s="67"/>
      <c r="Y580" s="76"/>
      <c r="Z580" s="76"/>
      <c r="AA580" s="67"/>
      <c r="AB580" s="67"/>
      <c r="AC580" s="77"/>
    </row>
    <row r="581">
      <c r="A581" s="68"/>
      <c r="B581" s="69"/>
      <c r="C581" s="69"/>
      <c r="D581" s="69"/>
      <c r="E581" s="69"/>
      <c r="F581" s="69"/>
      <c r="G581" s="70"/>
      <c r="H581" s="69"/>
      <c r="I581" s="69"/>
      <c r="J581" s="71"/>
      <c r="K581" s="71"/>
      <c r="L581" s="72"/>
      <c r="M581" s="72"/>
      <c r="N581" s="72"/>
      <c r="O581" s="72"/>
      <c r="P581" s="72"/>
      <c r="Q581" s="72"/>
      <c r="R581" s="73"/>
      <c r="S581" s="73"/>
      <c r="T581" s="73"/>
      <c r="U581" s="74"/>
      <c r="V581" s="75"/>
      <c r="W581" s="75"/>
      <c r="X581" s="67"/>
      <c r="Y581" s="76"/>
      <c r="Z581" s="76"/>
      <c r="AA581" s="67"/>
      <c r="AB581" s="67"/>
      <c r="AC581" s="77"/>
    </row>
    <row r="582">
      <c r="A582" s="68"/>
      <c r="B582" s="69"/>
      <c r="C582" s="69"/>
      <c r="D582" s="69"/>
      <c r="E582" s="69"/>
      <c r="F582" s="69"/>
      <c r="G582" s="70"/>
      <c r="H582" s="69"/>
      <c r="I582" s="69"/>
      <c r="J582" s="71"/>
      <c r="K582" s="71"/>
      <c r="L582" s="72"/>
      <c r="M582" s="72"/>
      <c r="N582" s="72"/>
      <c r="O582" s="72"/>
      <c r="P582" s="72"/>
      <c r="Q582" s="72"/>
      <c r="R582" s="73"/>
      <c r="S582" s="73"/>
      <c r="T582" s="73"/>
      <c r="U582" s="74"/>
      <c r="V582" s="75"/>
      <c r="W582" s="75"/>
      <c r="X582" s="67"/>
      <c r="Y582" s="76"/>
      <c r="Z582" s="76"/>
      <c r="AA582" s="67"/>
      <c r="AB582" s="67"/>
      <c r="AC582" s="77"/>
    </row>
    <row r="583">
      <c r="A583" s="68"/>
      <c r="B583" s="69"/>
      <c r="C583" s="69"/>
      <c r="D583" s="69"/>
      <c r="E583" s="69"/>
      <c r="F583" s="69"/>
      <c r="G583" s="70"/>
      <c r="H583" s="69"/>
      <c r="I583" s="69"/>
      <c r="J583" s="71"/>
      <c r="K583" s="71"/>
      <c r="L583" s="72"/>
      <c r="M583" s="72"/>
      <c r="N583" s="72"/>
      <c r="O583" s="72"/>
      <c r="P583" s="72"/>
      <c r="Q583" s="72"/>
      <c r="R583" s="73"/>
      <c r="S583" s="73"/>
      <c r="T583" s="73"/>
      <c r="U583" s="74"/>
      <c r="V583" s="75"/>
      <c r="W583" s="75"/>
      <c r="X583" s="67"/>
      <c r="Y583" s="76"/>
      <c r="Z583" s="76"/>
      <c r="AA583" s="67"/>
      <c r="AB583" s="67"/>
      <c r="AC583" s="77"/>
    </row>
    <row r="584">
      <c r="A584" s="68"/>
      <c r="B584" s="69"/>
      <c r="C584" s="69"/>
      <c r="D584" s="69"/>
      <c r="E584" s="69"/>
      <c r="F584" s="69"/>
      <c r="G584" s="70"/>
      <c r="H584" s="69"/>
      <c r="I584" s="69"/>
      <c r="J584" s="71"/>
      <c r="K584" s="71"/>
      <c r="L584" s="72"/>
      <c r="M584" s="72"/>
      <c r="N584" s="72"/>
      <c r="O584" s="72"/>
      <c r="P584" s="72"/>
      <c r="Q584" s="72"/>
      <c r="R584" s="73"/>
      <c r="S584" s="73"/>
      <c r="T584" s="73"/>
      <c r="U584" s="74"/>
      <c r="V584" s="75"/>
      <c r="W584" s="75"/>
      <c r="X584" s="67"/>
      <c r="Y584" s="76"/>
      <c r="Z584" s="76"/>
      <c r="AA584" s="67"/>
      <c r="AB584" s="67"/>
      <c r="AC584" s="77"/>
    </row>
    <row r="585">
      <c r="A585" s="68"/>
      <c r="B585" s="69"/>
      <c r="C585" s="69"/>
      <c r="D585" s="69"/>
      <c r="E585" s="69"/>
      <c r="F585" s="69"/>
      <c r="G585" s="70"/>
      <c r="H585" s="69"/>
      <c r="I585" s="69"/>
      <c r="J585" s="71"/>
      <c r="K585" s="71"/>
      <c r="L585" s="72"/>
      <c r="M585" s="72"/>
      <c r="N585" s="72"/>
      <c r="O585" s="72"/>
      <c r="P585" s="72"/>
      <c r="Q585" s="72"/>
      <c r="R585" s="73"/>
      <c r="S585" s="73"/>
      <c r="T585" s="73"/>
      <c r="U585" s="74"/>
      <c r="V585" s="75"/>
      <c r="W585" s="75"/>
      <c r="X585" s="67"/>
      <c r="Y585" s="76"/>
      <c r="Z585" s="76"/>
      <c r="AA585" s="67"/>
      <c r="AB585" s="67"/>
      <c r="AC585" s="77"/>
    </row>
    <row r="586">
      <c r="A586" s="68"/>
      <c r="B586" s="69"/>
      <c r="C586" s="69"/>
      <c r="D586" s="69"/>
      <c r="E586" s="69"/>
      <c r="F586" s="69"/>
      <c r="G586" s="70"/>
      <c r="H586" s="69"/>
      <c r="I586" s="69"/>
      <c r="J586" s="71"/>
      <c r="K586" s="71"/>
      <c r="L586" s="72"/>
      <c r="M586" s="72"/>
      <c r="N586" s="72"/>
      <c r="O586" s="72"/>
      <c r="P586" s="72"/>
      <c r="Q586" s="72"/>
      <c r="R586" s="73"/>
      <c r="S586" s="73"/>
      <c r="T586" s="73"/>
      <c r="U586" s="74"/>
      <c r="V586" s="75"/>
      <c r="W586" s="75"/>
      <c r="X586" s="67"/>
      <c r="Y586" s="76"/>
      <c r="Z586" s="76"/>
      <c r="AA586" s="67"/>
      <c r="AB586" s="67"/>
      <c r="AC586" s="77"/>
    </row>
    <row r="587">
      <c r="A587" s="68"/>
      <c r="B587" s="69"/>
      <c r="C587" s="69"/>
      <c r="D587" s="69"/>
      <c r="E587" s="69"/>
      <c r="F587" s="69"/>
      <c r="G587" s="70"/>
      <c r="H587" s="69"/>
      <c r="I587" s="69"/>
      <c r="J587" s="71"/>
      <c r="K587" s="71"/>
      <c r="L587" s="72"/>
      <c r="M587" s="72"/>
      <c r="N587" s="72"/>
      <c r="O587" s="72"/>
      <c r="P587" s="72"/>
      <c r="Q587" s="72"/>
      <c r="R587" s="73"/>
      <c r="S587" s="73"/>
      <c r="T587" s="73"/>
      <c r="U587" s="74"/>
      <c r="V587" s="75"/>
      <c r="W587" s="75"/>
      <c r="X587" s="67"/>
      <c r="Y587" s="76"/>
      <c r="Z587" s="76"/>
      <c r="AA587" s="67"/>
      <c r="AB587" s="67"/>
      <c r="AC587" s="77"/>
    </row>
    <row r="588">
      <c r="A588" s="68"/>
      <c r="B588" s="69"/>
      <c r="C588" s="69"/>
      <c r="D588" s="69"/>
      <c r="E588" s="69"/>
      <c r="F588" s="69"/>
      <c r="G588" s="70"/>
      <c r="H588" s="69"/>
      <c r="I588" s="69"/>
      <c r="J588" s="71"/>
      <c r="K588" s="71"/>
      <c r="L588" s="72"/>
      <c r="M588" s="72"/>
      <c r="N588" s="72"/>
      <c r="O588" s="72"/>
      <c r="P588" s="72"/>
      <c r="Q588" s="72"/>
      <c r="R588" s="73"/>
      <c r="S588" s="73"/>
      <c r="T588" s="73"/>
      <c r="U588" s="74"/>
      <c r="V588" s="75"/>
      <c r="W588" s="75"/>
      <c r="X588" s="67"/>
      <c r="Y588" s="76"/>
      <c r="Z588" s="76"/>
      <c r="AA588" s="67"/>
      <c r="AB588" s="67"/>
      <c r="AC588" s="77"/>
    </row>
    <row r="589">
      <c r="A589" s="68"/>
      <c r="B589" s="69"/>
      <c r="C589" s="69"/>
      <c r="D589" s="69"/>
      <c r="E589" s="69"/>
      <c r="F589" s="69"/>
      <c r="G589" s="70"/>
      <c r="H589" s="69"/>
      <c r="I589" s="69"/>
      <c r="J589" s="71"/>
      <c r="K589" s="71"/>
      <c r="L589" s="72"/>
      <c r="M589" s="72"/>
      <c r="N589" s="72"/>
      <c r="O589" s="72"/>
      <c r="P589" s="72"/>
      <c r="Q589" s="72"/>
      <c r="R589" s="73"/>
      <c r="S589" s="73"/>
      <c r="T589" s="73"/>
      <c r="U589" s="74"/>
      <c r="V589" s="75"/>
      <c r="W589" s="75"/>
      <c r="X589" s="67"/>
      <c r="Y589" s="76"/>
      <c r="Z589" s="76"/>
      <c r="AA589" s="67"/>
      <c r="AB589" s="67"/>
      <c r="AC589" s="77"/>
    </row>
    <row r="590">
      <c r="A590" s="68"/>
      <c r="B590" s="69"/>
      <c r="C590" s="69"/>
      <c r="D590" s="69"/>
      <c r="E590" s="69"/>
      <c r="F590" s="69"/>
      <c r="G590" s="70"/>
      <c r="H590" s="69"/>
      <c r="I590" s="69"/>
      <c r="J590" s="71"/>
      <c r="K590" s="71"/>
      <c r="L590" s="72"/>
      <c r="M590" s="72"/>
      <c r="N590" s="72"/>
      <c r="O590" s="72"/>
      <c r="P590" s="72"/>
      <c r="Q590" s="72"/>
      <c r="R590" s="73"/>
      <c r="S590" s="73"/>
      <c r="T590" s="73"/>
      <c r="U590" s="74"/>
      <c r="V590" s="75"/>
      <c r="W590" s="75"/>
      <c r="X590" s="67"/>
      <c r="Y590" s="76"/>
      <c r="Z590" s="76"/>
      <c r="AA590" s="67"/>
      <c r="AB590" s="67"/>
      <c r="AC590" s="77"/>
    </row>
    <row r="591">
      <c r="A591" s="68"/>
      <c r="B591" s="69"/>
      <c r="C591" s="69"/>
      <c r="D591" s="69"/>
      <c r="E591" s="69"/>
      <c r="F591" s="69"/>
      <c r="G591" s="70"/>
      <c r="H591" s="69"/>
      <c r="I591" s="69"/>
      <c r="J591" s="71"/>
      <c r="K591" s="71"/>
      <c r="L591" s="72"/>
      <c r="M591" s="72"/>
      <c r="N591" s="72"/>
      <c r="O591" s="72"/>
      <c r="P591" s="72"/>
      <c r="Q591" s="72"/>
      <c r="R591" s="73"/>
      <c r="S591" s="73"/>
      <c r="T591" s="73"/>
      <c r="U591" s="74"/>
      <c r="V591" s="75"/>
      <c r="W591" s="75"/>
      <c r="X591" s="67"/>
      <c r="Y591" s="76"/>
      <c r="Z591" s="76"/>
      <c r="AA591" s="67"/>
      <c r="AB591" s="67"/>
      <c r="AC591" s="77"/>
    </row>
    <row r="592">
      <c r="A592" s="68"/>
      <c r="B592" s="69"/>
      <c r="C592" s="69"/>
      <c r="D592" s="69"/>
      <c r="E592" s="69"/>
      <c r="F592" s="69"/>
      <c r="G592" s="70"/>
      <c r="H592" s="69"/>
      <c r="I592" s="69"/>
      <c r="J592" s="71"/>
      <c r="K592" s="71"/>
      <c r="L592" s="72"/>
      <c r="M592" s="72"/>
      <c r="N592" s="72"/>
      <c r="O592" s="72"/>
      <c r="P592" s="72"/>
      <c r="Q592" s="72"/>
      <c r="R592" s="73"/>
      <c r="S592" s="73"/>
      <c r="T592" s="73"/>
      <c r="U592" s="74"/>
      <c r="V592" s="75"/>
      <c r="W592" s="75"/>
      <c r="X592" s="67"/>
      <c r="Y592" s="76"/>
      <c r="Z592" s="76"/>
      <c r="AA592" s="67"/>
      <c r="AB592" s="67"/>
      <c r="AC592" s="77"/>
    </row>
    <row r="593">
      <c r="A593" s="68"/>
      <c r="B593" s="69"/>
      <c r="C593" s="69"/>
      <c r="D593" s="69"/>
      <c r="E593" s="69"/>
      <c r="F593" s="69"/>
      <c r="G593" s="70"/>
      <c r="H593" s="69"/>
      <c r="I593" s="69"/>
      <c r="J593" s="71"/>
      <c r="K593" s="71"/>
      <c r="L593" s="72"/>
      <c r="M593" s="72"/>
      <c r="N593" s="72"/>
      <c r="O593" s="72"/>
      <c r="P593" s="72"/>
      <c r="Q593" s="72"/>
      <c r="R593" s="73"/>
      <c r="S593" s="73"/>
      <c r="T593" s="73"/>
      <c r="U593" s="74"/>
      <c r="V593" s="75"/>
      <c r="W593" s="75"/>
      <c r="X593" s="67"/>
      <c r="Y593" s="76"/>
      <c r="Z593" s="76"/>
      <c r="AA593" s="67"/>
      <c r="AB593" s="67"/>
      <c r="AC593" s="77"/>
    </row>
    <row r="594">
      <c r="A594" s="68"/>
      <c r="B594" s="69"/>
      <c r="C594" s="69"/>
      <c r="D594" s="69"/>
      <c r="E594" s="69"/>
      <c r="F594" s="69"/>
      <c r="G594" s="70"/>
      <c r="H594" s="69"/>
      <c r="I594" s="69"/>
      <c r="J594" s="71"/>
      <c r="K594" s="71"/>
      <c r="L594" s="72"/>
      <c r="M594" s="72"/>
      <c r="N594" s="72"/>
      <c r="O594" s="72"/>
      <c r="P594" s="72"/>
      <c r="Q594" s="72"/>
      <c r="R594" s="73"/>
      <c r="S594" s="73"/>
      <c r="T594" s="73"/>
      <c r="U594" s="74"/>
      <c r="V594" s="75"/>
      <c r="W594" s="75"/>
      <c r="X594" s="67"/>
      <c r="Y594" s="76"/>
      <c r="Z594" s="76"/>
      <c r="AA594" s="67"/>
      <c r="AB594" s="67"/>
      <c r="AC594" s="77"/>
    </row>
    <row r="595">
      <c r="A595" s="68"/>
      <c r="B595" s="69"/>
      <c r="C595" s="69"/>
      <c r="D595" s="69"/>
      <c r="E595" s="69"/>
      <c r="F595" s="69"/>
      <c r="G595" s="70"/>
      <c r="H595" s="69"/>
      <c r="I595" s="69"/>
      <c r="J595" s="71"/>
      <c r="K595" s="71"/>
      <c r="L595" s="72"/>
      <c r="M595" s="72"/>
      <c r="N595" s="72"/>
      <c r="O595" s="72"/>
      <c r="P595" s="72"/>
      <c r="Q595" s="72"/>
      <c r="R595" s="73"/>
      <c r="S595" s="73"/>
      <c r="T595" s="73"/>
      <c r="U595" s="74"/>
      <c r="V595" s="75"/>
      <c r="W595" s="75"/>
      <c r="X595" s="67"/>
      <c r="Y595" s="76"/>
      <c r="Z595" s="76"/>
      <c r="AA595" s="67"/>
      <c r="AB595" s="67"/>
      <c r="AC595" s="77"/>
    </row>
    <row r="596">
      <c r="A596" s="68"/>
      <c r="B596" s="69"/>
      <c r="C596" s="69"/>
      <c r="D596" s="69"/>
      <c r="E596" s="69"/>
      <c r="F596" s="69"/>
      <c r="G596" s="70"/>
      <c r="H596" s="69"/>
      <c r="I596" s="69"/>
      <c r="J596" s="71"/>
      <c r="K596" s="71"/>
      <c r="L596" s="72"/>
      <c r="M596" s="72"/>
      <c r="N596" s="72"/>
      <c r="O596" s="72"/>
      <c r="P596" s="72"/>
      <c r="Q596" s="72"/>
      <c r="R596" s="73"/>
      <c r="S596" s="73"/>
      <c r="T596" s="73"/>
      <c r="U596" s="74"/>
      <c r="V596" s="75"/>
      <c r="W596" s="75"/>
      <c r="X596" s="67"/>
      <c r="Y596" s="76"/>
      <c r="Z596" s="76"/>
      <c r="AA596" s="67"/>
      <c r="AB596" s="67"/>
      <c r="AC596" s="77"/>
    </row>
    <row r="597">
      <c r="A597" s="68"/>
      <c r="B597" s="69"/>
      <c r="C597" s="69"/>
      <c r="D597" s="69"/>
      <c r="E597" s="69"/>
      <c r="F597" s="69"/>
      <c r="G597" s="70"/>
      <c r="H597" s="69"/>
      <c r="I597" s="69"/>
      <c r="J597" s="71"/>
      <c r="K597" s="71"/>
      <c r="L597" s="72"/>
      <c r="M597" s="72"/>
      <c r="N597" s="72"/>
      <c r="O597" s="72"/>
      <c r="P597" s="72"/>
      <c r="Q597" s="72"/>
      <c r="R597" s="73"/>
      <c r="S597" s="73"/>
      <c r="T597" s="73"/>
      <c r="U597" s="74"/>
      <c r="V597" s="75"/>
      <c r="W597" s="75"/>
      <c r="X597" s="67"/>
      <c r="Y597" s="76"/>
      <c r="Z597" s="76"/>
      <c r="AA597" s="67"/>
      <c r="AB597" s="67"/>
      <c r="AC597" s="77"/>
    </row>
    <row r="598">
      <c r="A598" s="68"/>
      <c r="B598" s="69"/>
      <c r="C598" s="69"/>
      <c r="D598" s="69"/>
      <c r="E598" s="69"/>
      <c r="F598" s="69"/>
      <c r="G598" s="70"/>
      <c r="H598" s="69"/>
      <c r="I598" s="69"/>
      <c r="J598" s="71"/>
      <c r="K598" s="71"/>
      <c r="L598" s="72"/>
      <c r="M598" s="72"/>
      <c r="N598" s="72"/>
      <c r="O598" s="72"/>
      <c r="P598" s="72"/>
      <c r="Q598" s="72"/>
      <c r="R598" s="73"/>
      <c r="S598" s="73"/>
      <c r="T598" s="73"/>
      <c r="U598" s="74"/>
      <c r="V598" s="75"/>
      <c r="W598" s="75"/>
      <c r="X598" s="67"/>
      <c r="Y598" s="76"/>
      <c r="Z598" s="76"/>
      <c r="AA598" s="67"/>
      <c r="AB598" s="67"/>
      <c r="AC598" s="77"/>
    </row>
    <row r="599">
      <c r="A599" s="68"/>
      <c r="B599" s="69"/>
      <c r="C599" s="69"/>
      <c r="D599" s="69"/>
      <c r="E599" s="69"/>
      <c r="F599" s="69"/>
      <c r="G599" s="70"/>
      <c r="H599" s="69"/>
      <c r="I599" s="69"/>
      <c r="J599" s="71"/>
      <c r="K599" s="71"/>
      <c r="L599" s="72"/>
      <c r="M599" s="72"/>
      <c r="N599" s="72"/>
      <c r="O599" s="72"/>
      <c r="P599" s="72"/>
      <c r="Q599" s="72"/>
      <c r="R599" s="73"/>
      <c r="S599" s="73"/>
      <c r="T599" s="73"/>
      <c r="U599" s="74"/>
      <c r="V599" s="75"/>
      <c r="W599" s="75"/>
      <c r="X599" s="67"/>
      <c r="Y599" s="76"/>
      <c r="Z599" s="76"/>
      <c r="AA599" s="67"/>
      <c r="AB599" s="67"/>
      <c r="AC599" s="77"/>
    </row>
    <row r="600">
      <c r="A600" s="68"/>
      <c r="B600" s="69"/>
      <c r="C600" s="69"/>
      <c r="D600" s="69"/>
      <c r="E600" s="69"/>
      <c r="F600" s="69"/>
      <c r="G600" s="70"/>
      <c r="H600" s="69"/>
      <c r="I600" s="69"/>
      <c r="J600" s="71"/>
      <c r="K600" s="71"/>
      <c r="L600" s="72"/>
      <c r="M600" s="72"/>
      <c r="N600" s="72"/>
      <c r="O600" s="72"/>
      <c r="P600" s="72"/>
      <c r="Q600" s="72"/>
      <c r="R600" s="73"/>
      <c r="S600" s="73"/>
      <c r="T600" s="73"/>
      <c r="U600" s="74"/>
      <c r="V600" s="75"/>
      <c r="W600" s="75"/>
      <c r="X600" s="67"/>
      <c r="Y600" s="76"/>
      <c r="Z600" s="76"/>
      <c r="AA600" s="67"/>
      <c r="AB600" s="67"/>
      <c r="AC600" s="77"/>
    </row>
    <row r="601">
      <c r="A601" s="68"/>
      <c r="B601" s="69"/>
      <c r="C601" s="69"/>
      <c r="D601" s="69"/>
      <c r="E601" s="69"/>
      <c r="F601" s="69"/>
      <c r="G601" s="70"/>
      <c r="H601" s="69"/>
      <c r="I601" s="69"/>
      <c r="J601" s="71"/>
      <c r="K601" s="71"/>
      <c r="L601" s="72"/>
      <c r="M601" s="72"/>
      <c r="N601" s="72"/>
      <c r="O601" s="72"/>
      <c r="P601" s="72"/>
      <c r="Q601" s="72"/>
      <c r="R601" s="73"/>
      <c r="S601" s="73"/>
      <c r="T601" s="73"/>
      <c r="U601" s="74"/>
      <c r="V601" s="75"/>
      <c r="W601" s="75"/>
      <c r="X601" s="67"/>
      <c r="Y601" s="76"/>
      <c r="Z601" s="76"/>
      <c r="AA601" s="67"/>
      <c r="AB601" s="67"/>
      <c r="AC601" s="77"/>
    </row>
    <row r="602">
      <c r="A602" s="68"/>
      <c r="B602" s="69"/>
      <c r="C602" s="69"/>
      <c r="D602" s="69"/>
      <c r="E602" s="69"/>
      <c r="F602" s="69"/>
      <c r="G602" s="70"/>
      <c r="H602" s="69"/>
      <c r="I602" s="69"/>
      <c r="J602" s="71"/>
      <c r="K602" s="71"/>
      <c r="L602" s="72"/>
      <c r="M602" s="72"/>
      <c r="N602" s="72"/>
      <c r="O602" s="72"/>
      <c r="P602" s="72"/>
      <c r="Q602" s="72"/>
      <c r="R602" s="73"/>
      <c r="S602" s="73"/>
      <c r="T602" s="73"/>
      <c r="U602" s="74"/>
      <c r="V602" s="75"/>
      <c r="W602" s="75"/>
      <c r="X602" s="67"/>
      <c r="Y602" s="76"/>
      <c r="Z602" s="76"/>
      <c r="AA602" s="67"/>
      <c r="AB602" s="67"/>
      <c r="AC602" s="77"/>
    </row>
    <row r="603">
      <c r="A603" s="68"/>
      <c r="B603" s="69"/>
      <c r="C603" s="69"/>
      <c r="D603" s="69"/>
      <c r="E603" s="69"/>
      <c r="F603" s="69"/>
      <c r="G603" s="70"/>
      <c r="H603" s="69"/>
      <c r="I603" s="69"/>
      <c r="J603" s="71"/>
      <c r="K603" s="71"/>
      <c r="L603" s="72"/>
      <c r="M603" s="72"/>
      <c r="N603" s="72"/>
      <c r="O603" s="72"/>
      <c r="P603" s="72"/>
      <c r="Q603" s="72"/>
      <c r="R603" s="73"/>
      <c r="S603" s="73"/>
      <c r="T603" s="73"/>
      <c r="U603" s="74"/>
      <c r="V603" s="75"/>
      <c r="W603" s="75"/>
      <c r="X603" s="67"/>
      <c r="Y603" s="76"/>
      <c r="Z603" s="76"/>
      <c r="AA603" s="67"/>
      <c r="AB603" s="67"/>
      <c r="AC603" s="77"/>
    </row>
  </sheetData>
  <mergeCells count="22">
    <mergeCell ref="A1:A2"/>
    <mergeCell ref="B1:B2"/>
    <mergeCell ref="C1:C2"/>
    <mergeCell ref="D1:D2"/>
    <mergeCell ref="E1:E2"/>
    <mergeCell ref="F1:F2"/>
    <mergeCell ref="G1:G2"/>
    <mergeCell ref="Q1:Q2"/>
    <mergeCell ref="R1:T1"/>
    <mergeCell ref="U1:U2"/>
    <mergeCell ref="V1:W1"/>
    <mergeCell ref="X1:X2"/>
    <mergeCell ref="Y1:Z1"/>
    <mergeCell ref="AA1:AB1"/>
    <mergeCell ref="AC1:AC2"/>
    <mergeCell ref="H1:H2"/>
    <mergeCell ref="I1:I2"/>
    <mergeCell ref="J1:K1"/>
    <mergeCell ref="L1:M1"/>
    <mergeCell ref="N1:N2"/>
    <mergeCell ref="O1:O2"/>
    <mergeCell ref="P1:P2"/>
  </mergeCells>
  <conditionalFormatting sqref="AC1:AC2">
    <cfRule type="containsText" dxfId="8" priority="1" operator="containsText" text="BUY">
      <formula>NOT(ISERROR(SEARCH(("BUY"),(AC1))))</formula>
    </cfRule>
  </conditionalFormatting>
  <conditionalFormatting sqref="AC1:AC2">
    <cfRule type="containsText" dxfId="9" priority="2" operator="containsText" text="SELL">
      <formula>NOT(ISERROR(SEARCH(("SELL"),(AC1))))</formula>
    </cfRule>
  </conditionalFormatting>
  <conditionalFormatting sqref="J3:K603">
    <cfRule type="cellIs" dxfId="18" priority="3" operator="greaterThan">
      <formula>0</formula>
    </cfRule>
  </conditionalFormatting>
  <conditionalFormatting sqref="J3:K603">
    <cfRule type="cellIs" dxfId="2" priority="4" operator="lessThan">
      <formula>0</formula>
    </cfRule>
  </conditionalFormatting>
  <conditionalFormatting sqref="J3:K603">
    <cfRule type="cellIs" dxfId="19" priority="5" operator="equal">
      <formula>0</formula>
    </cfRule>
  </conditionalFormatting>
  <conditionalFormatting sqref="L1:W603 X3:AC603">
    <cfRule type="cellIs" dxfId="18" priority="6" operator="equal">
      <formula>"Bullish"</formula>
    </cfRule>
  </conditionalFormatting>
  <conditionalFormatting sqref="L1:W603 X3:AC603">
    <cfRule type="cellIs" dxfId="2" priority="7" operator="equal">
      <formula>"Bearish"</formula>
    </cfRule>
  </conditionalFormatting>
  <conditionalFormatting sqref="L1:W603 X3:AC603">
    <cfRule type="cellIs" dxfId="19" priority="8" operator="equal">
      <formula>"Neutral"</formula>
    </cfRule>
  </conditionalFormatting>
  <conditionalFormatting sqref="L1:W603 X3:AC603">
    <cfRule type="cellIs" dxfId="20" priority="9" operator="equal">
      <formula>"Very Bullish"</formula>
    </cfRule>
  </conditionalFormatting>
  <conditionalFormatting sqref="L1:W603 X3:AC603">
    <cfRule type="cellIs" dxfId="21" priority="10" operator="equal">
      <formula>"Very Bearish"</formula>
    </cfRule>
  </conditionalFormatting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4" max="4" width="21.25"/>
  </cols>
  <sheetData>
    <row r="1">
      <c r="A1" s="78" t="s">
        <v>0</v>
      </c>
      <c r="B1" s="79" t="s">
        <v>9</v>
      </c>
      <c r="C1" s="79" t="s">
        <v>491</v>
      </c>
      <c r="D1" s="79" t="s">
        <v>492</v>
      </c>
    </row>
    <row r="2">
      <c r="A2" s="80" t="str">
        <f t="array" ref="A2:A102">INDEX(ReferenceData!A2:A602,0)</f>
        <v>ABB</v>
      </c>
      <c r="B2" s="81">
        <v>112.36</v>
      </c>
      <c r="C2" s="81">
        <v>59.14</v>
      </c>
      <c r="D2" s="81">
        <v>173.94542903778</v>
      </c>
    </row>
    <row r="3">
      <c r="A3" s="82" t="s">
        <v>25</v>
      </c>
      <c r="B3" s="81">
        <v>101.03</v>
      </c>
      <c r="C3" s="81">
        <v>10.41</v>
      </c>
      <c r="D3" s="81">
        <v>42.1481363464022</v>
      </c>
    </row>
    <row r="4">
      <c r="A4" s="82" t="s">
        <v>26</v>
      </c>
      <c r="B4" s="81">
        <v>101.02</v>
      </c>
      <c r="C4" s="81">
        <v>30.75</v>
      </c>
      <c r="D4" s="81">
        <v>78.0138767473109</v>
      </c>
    </row>
    <row r="5">
      <c r="A5" s="82" t="s">
        <v>27</v>
      </c>
      <c r="B5" s="81">
        <v>212.88</v>
      </c>
      <c r="C5" s="81">
        <v>8.51</v>
      </c>
      <c r="D5" s="81">
        <v>65.367573584847</v>
      </c>
    </row>
    <row r="6">
      <c r="A6" s="82" t="s">
        <v>28</v>
      </c>
      <c r="B6" s="81">
        <v>38.91</v>
      </c>
      <c r="C6" s="81">
        <v>33.52</v>
      </c>
      <c r="D6" s="81">
        <v>33.5353036287967</v>
      </c>
    </row>
    <row r="7">
      <c r="A7" s="82" t="s">
        <v>29</v>
      </c>
      <c r="B7" s="81">
        <v>10.41</v>
      </c>
      <c r="C7" s="81">
        <v>57.81</v>
      </c>
      <c r="D7" s="81">
        <v>24.1699496661029</v>
      </c>
    </row>
    <row r="8">
      <c r="A8" s="82" t="s">
        <v>30</v>
      </c>
      <c r="B8" s="81">
        <v>169.61</v>
      </c>
      <c r="C8" s="81">
        <v>5.47</v>
      </c>
      <c r="D8" s="81">
        <v>33.0527673846225</v>
      </c>
    </row>
    <row r="9">
      <c r="A9" s="82" t="s">
        <v>31</v>
      </c>
      <c r="B9" s="81">
        <v>68.46</v>
      </c>
      <c r="C9" s="81">
        <v>9.02</v>
      </c>
      <c r="D9" s="81">
        <v>17.3550676243919</v>
      </c>
    </row>
    <row r="10">
      <c r="A10" s="82" t="s">
        <v>32</v>
      </c>
      <c r="B10" s="81">
        <v>114.95</v>
      </c>
      <c r="C10" s="81">
        <v>55.11</v>
      </c>
      <c r="D10" s="81">
        <v>146.52044758051</v>
      </c>
    </row>
    <row r="11">
      <c r="A11" s="82" t="s">
        <v>33</v>
      </c>
      <c r="B11" s="81">
        <v>50.0</v>
      </c>
      <c r="C11" s="81">
        <v>56.6</v>
      </c>
      <c r="D11" s="81">
        <v>47.0784972293027</v>
      </c>
    </row>
    <row r="12">
      <c r="A12" s="82" t="s">
        <v>34</v>
      </c>
      <c r="B12" s="81">
        <v>123.45</v>
      </c>
      <c r="C12" s="81">
        <v>37.62</v>
      </c>
      <c r="D12" s="81">
        <v>121.771840301449</v>
      </c>
    </row>
    <row r="13">
      <c r="A13" s="82" t="s">
        <v>35</v>
      </c>
      <c r="B13" s="81">
        <v>24.39</v>
      </c>
      <c r="C13" s="81">
        <v>43.13</v>
      </c>
      <c r="D13" s="81">
        <v>20.1516104268221</v>
      </c>
    </row>
    <row r="14">
      <c r="A14" s="82" t="s">
        <v>36</v>
      </c>
      <c r="B14" s="81">
        <v>34.01</v>
      </c>
      <c r="C14" s="81">
        <v>262.22</v>
      </c>
      <c r="D14" s="81">
        <v>224.923449811371</v>
      </c>
    </row>
    <row r="15">
      <c r="A15" s="82" t="s">
        <v>37</v>
      </c>
      <c r="B15" s="81">
        <v>30.77</v>
      </c>
      <c r="C15" s="81">
        <v>226.01</v>
      </c>
      <c r="D15" s="81">
        <v>139.00412936689</v>
      </c>
    </row>
    <row r="16">
      <c r="A16" s="82" t="s">
        <v>38</v>
      </c>
      <c r="B16" s="81">
        <v>33.45</v>
      </c>
      <c r="C16" s="81">
        <v>48.39</v>
      </c>
      <c r="D16" s="81">
        <v>33.7531653395393</v>
      </c>
    </row>
    <row r="17">
      <c r="A17" s="82" t="s">
        <v>39</v>
      </c>
      <c r="B17" s="81">
        <v>14.9</v>
      </c>
      <c r="C17" s="81">
        <v>530.28</v>
      </c>
      <c r="D17" s="81">
        <v>195.477649157259</v>
      </c>
    </row>
    <row r="18">
      <c r="A18" s="82" t="s">
        <v>40</v>
      </c>
      <c r="B18" s="81">
        <v>6.97</v>
      </c>
      <c r="C18" s="81">
        <v>36.52</v>
      </c>
      <c r="D18" s="81">
        <v>7.28602724520223</v>
      </c>
    </row>
    <row r="19">
      <c r="A19" s="82" t="s">
        <v>41</v>
      </c>
      <c r="B19" s="81">
        <v>54.65</v>
      </c>
      <c r="C19" s="81">
        <v>9.72</v>
      </c>
      <c r="D19" s="81">
        <v>12.2936565709318</v>
      </c>
    </row>
    <row r="20">
      <c r="A20" s="82" t="s">
        <v>42</v>
      </c>
      <c r="B20" s="81">
        <v>47.84</v>
      </c>
      <c r="C20" s="81">
        <v>4.88</v>
      </c>
      <c r="D20" s="81">
        <v>7.44646401007632</v>
      </c>
    </row>
    <row r="21">
      <c r="A21" s="82" t="s">
        <v>43</v>
      </c>
      <c r="B21" s="81">
        <v>4.36</v>
      </c>
      <c r="C21" s="81">
        <v>135.93</v>
      </c>
      <c r="D21" s="81">
        <v>20.116042051069</v>
      </c>
    </row>
    <row r="22">
      <c r="A22" s="82" t="s">
        <v>44</v>
      </c>
      <c r="B22" s="81">
        <v>84.01</v>
      </c>
      <c r="C22" s="81">
        <v>14.48</v>
      </c>
      <c r="D22" s="81">
        <v>25.4842386202081</v>
      </c>
    </row>
    <row r="23">
      <c r="A23" s="82" t="s">
        <v>45</v>
      </c>
      <c r="B23" s="81">
        <v>38.02</v>
      </c>
      <c r="C23" s="81">
        <v>788.64</v>
      </c>
      <c r="D23" s="81">
        <v>705.203342852908</v>
      </c>
    </row>
    <row r="24">
      <c r="A24" s="82" t="s">
        <v>46</v>
      </c>
      <c r="B24" s="81">
        <v>52.91</v>
      </c>
      <c r="C24" s="81">
        <v>89.6</v>
      </c>
      <c r="D24" s="81">
        <v>89.6194670427075</v>
      </c>
    </row>
    <row r="25">
      <c r="A25" s="82" t="s">
        <v>47</v>
      </c>
      <c r="B25" s="81">
        <v>7.23</v>
      </c>
      <c r="C25" s="81">
        <v>80.83</v>
      </c>
      <c r="D25" s="81">
        <v>15.3544037350594</v>
      </c>
    </row>
    <row r="26">
      <c r="A26" s="82" t="s">
        <v>48</v>
      </c>
      <c r="B26" s="81">
        <v>29.15</v>
      </c>
      <c r="C26" s="81">
        <v>38.76</v>
      </c>
      <c r="D26" s="81">
        <v>31.8682195494325</v>
      </c>
    </row>
    <row r="27">
      <c r="A27" s="82" t="s">
        <v>49</v>
      </c>
      <c r="B27" s="81">
        <v>29.94</v>
      </c>
      <c r="C27" s="81">
        <v>45.93</v>
      </c>
      <c r="D27" s="81">
        <v>32.0806480625095</v>
      </c>
    </row>
    <row r="28">
      <c r="A28" s="82" t="s">
        <v>50</v>
      </c>
      <c r="B28" s="81">
        <v>9.51</v>
      </c>
      <c r="C28" s="81">
        <v>47.68</v>
      </c>
      <c r="D28" s="81">
        <v>12.333023700406</v>
      </c>
    </row>
    <row r="29">
      <c r="A29" s="82" t="s">
        <v>51</v>
      </c>
      <c r="B29" s="81">
        <v>58.48</v>
      </c>
      <c r="C29" s="81">
        <v>46.2</v>
      </c>
      <c r="D29" s="81">
        <v>73.4533622465655</v>
      </c>
    </row>
    <row r="30">
      <c r="A30" s="82" t="s">
        <v>52</v>
      </c>
      <c r="B30" s="81">
        <v>90.92</v>
      </c>
      <c r="C30" s="81">
        <v>9.63</v>
      </c>
      <c r="D30" s="81">
        <v>26.3547259122023</v>
      </c>
    </row>
    <row r="31">
      <c r="A31" s="82" t="s">
        <v>53</v>
      </c>
      <c r="B31" s="81">
        <v>49.99</v>
      </c>
      <c r="C31" s="81">
        <v>10.08</v>
      </c>
      <c r="D31" s="81">
        <v>9.26036749727416</v>
      </c>
    </row>
    <row r="32">
      <c r="A32" s="82" t="s">
        <v>54</v>
      </c>
      <c r="B32" s="81">
        <v>72.46</v>
      </c>
      <c r="C32" s="81">
        <v>51.95</v>
      </c>
      <c r="D32" s="81">
        <v>81.6403483605702</v>
      </c>
    </row>
    <row r="33">
      <c r="A33" s="82" t="s">
        <v>55</v>
      </c>
      <c r="B33" s="81">
        <v>19.3</v>
      </c>
      <c r="C33" s="81">
        <v>313.41</v>
      </c>
      <c r="D33" s="81">
        <v>114.686069044891</v>
      </c>
    </row>
    <row r="34">
      <c r="A34" s="82" t="s">
        <v>56</v>
      </c>
      <c r="B34" s="81">
        <v>31.15</v>
      </c>
      <c r="C34" s="81">
        <v>139.82</v>
      </c>
      <c r="D34" s="81">
        <v>124.407600492012</v>
      </c>
    </row>
    <row r="35">
      <c r="A35" s="82" t="s">
        <v>57</v>
      </c>
      <c r="B35" s="81">
        <v>16.78</v>
      </c>
      <c r="C35" s="81">
        <v>12.27</v>
      </c>
      <c r="D35" s="81">
        <v>7.17600203200014</v>
      </c>
    </row>
    <row r="36">
      <c r="A36" s="82" t="s">
        <v>58</v>
      </c>
      <c r="B36" s="81">
        <v>67.58</v>
      </c>
      <c r="C36" s="81">
        <v>17.42</v>
      </c>
      <c r="D36" s="81">
        <v>34.4844825553731</v>
      </c>
    </row>
    <row r="37">
      <c r="A37" s="82" t="s">
        <v>59</v>
      </c>
      <c r="B37" s="81">
        <v>26.32</v>
      </c>
      <c r="C37" s="81">
        <v>85.23</v>
      </c>
      <c r="D37" s="81">
        <v>46.663086915176</v>
      </c>
    </row>
    <row r="38">
      <c r="A38" s="82" t="s">
        <v>60</v>
      </c>
      <c r="B38" s="81">
        <v>25.51</v>
      </c>
      <c r="C38" s="81">
        <v>57.91</v>
      </c>
      <c r="D38" s="81">
        <v>34.1551922250385</v>
      </c>
    </row>
    <row r="39">
      <c r="A39" s="82" t="s">
        <v>61</v>
      </c>
      <c r="B39" s="81">
        <v>17.01</v>
      </c>
      <c r="C39" s="81">
        <v>88.74</v>
      </c>
      <c r="D39" s="81">
        <v>24.0562157693595</v>
      </c>
    </row>
    <row r="40">
      <c r="A40" s="82" t="s">
        <v>62</v>
      </c>
      <c r="B40" s="81">
        <v>85.52</v>
      </c>
      <c r="C40" s="81">
        <v>7.07</v>
      </c>
      <c r="D40" s="81">
        <v>13.1347814648096</v>
      </c>
    </row>
    <row r="41">
      <c r="A41" s="82" t="s">
        <v>63</v>
      </c>
      <c r="B41" s="81">
        <v>78.75</v>
      </c>
      <c r="C41" s="81">
        <v>18.82</v>
      </c>
      <c r="D41" s="81">
        <v>38.0053132337706</v>
      </c>
    </row>
    <row r="42">
      <c r="A42" s="82" t="s">
        <v>64</v>
      </c>
      <c r="B42" s="81">
        <v>23.92</v>
      </c>
      <c r="C42" s="81">
        <v>180.7</v>
      </c>
      <c r="D42" s="81">
        <v>119.137645168752</v>
      </c>
    </row>
    <row r="43">
      <c r="A43" s="82" t="s">
        <v>65</v>
      </c>
      <c r="B43" s="81">
        <v>14.43</v>
      </c>
      <c r="C43" s="81">
        <v>42.19</v>
      </c>
      <c r="D43" s="81">
        <v>15.5314268094625</v>
      </c>
    </row>
    <row r="44">
      <c r="A44" s="82" t="s">
        <v>66</v>
      </c>
      <c r="B44" s="81">
        <v>40.48</v>
      </c>
      <c r="C44" s="81">
        <v>91.94</v>
      </c>
      <c r="D44" s="81">
        <v>112.265544599339</v>
      </c>
    </row>
    <row r="45">
      <c r="A45" s="82" t="s">
        <v>67</v>
      </c>
      <c r="B45" s="81">
        <v>50.51</v>
      </c>
      <c r="C45" s="81">
        <v>43.97</v>
      </c>
      <c r="D45" s="81">
        <v>33.223724184027</v>
      </c>
    </row>
    <row r="46">
      <c r="A46" s="82" t="s">
        <v>68</v>
      </c>
      <c r="B46" s="81">
        <v>17.95</v>
      </c>
      <c r="C46" s="81">
        <v>59.43</v>
      </c>
      <c r="D46" s="81">
        <v>19.1459943948179</v>
      </c>
    </row>
    <row r="47">
      <c r="A47" s="82" t="s">
        <v>69</v>
      </c>
      <c r="B47" s="81">
        <v>44.25</v>
      </c>
      <c r="C47" s="81">
        <v>37.26</v>
      </c>
      <c r="D47" s="81">
        <v>45.1495067083093</v>
      </c>
    </row>
    <row r="48">
      <c r="A48" s="82" t="s">
        <v>70</v>
      </c>
      <c r="B48" s="81">
        <v>96.13</v>
      </c>
      <c r="C48" s="81">
        <v>6.33</v>
      </c>
      <c r="D48" s="81">
        <v>17.5965439119692</v>
      </c>
    </row>
    <row r="49">
      <c r="A49" s="82" t="s">
        <v>71</v>
      </c>
      <c r="B49" s="81">
        <v>25.91</v>
      </c>
      <c r="C49" s="81">
        <v>16.44</v>
      </c>
      <c r="D49" s="81">
        <v>7.69836623447677</v>
      </c>
    </row>
    <row r="50">
      <c r="A50" s="82" t="s">
        <v>72</v>
      </c>
      <c r="B50" s="81">
        <v>4.96</v>
      </c>
      <c r="C50" s="81">
        <v>34.04</v>
      </c>
      <c r="D50" s="81">
        <v>5.45844094688107</v>
      </c>
    </row>
    <row r="51">
      <c r="A51" s="82" t="s">
        <v>73</v>
      </c>
      <c r="B51" s="81">
        <v>73.55</v>
      </c>
      <c r="C51" s="81">
        <v>13.82</v>
      </c>
      <c r="D51" s="81">
        <v>30.5107660559394</v>
      </c>
    </row>
    <row r="52">
      <c r="A52" s="82" t="s">
        <v>74</v>
      </c>
      <c r="B52" s="81">
        <v>30.67</v>
      </c>
      <c r="C52" s="81">
        <v>4.62</v>
      </c>
      <c r="D52" s="81">
        <v>6.43562108236884</v>
      </c>
    </row>
    <row r="53">
      <c r="A53" s="82" t="s">
        <v>75</v>
      </c>
      <c r="B53" s="81">
        <v>13.37</v>
      </c>
      <c r="C53" s="81">
        <v>111.52</v>
      </c>
      <c r="D53" s="81">
        <v>33.0988118166526</v>
      </c>
    </row>
    <row r="54">
      <c r="A54" s="82" t="s">
        <v>76</v>
      </c>
      <c r="B54" s="81">
        <v>312.49</v>
      </c>
      <c r="C54" s="81">
        <v>18.39</v>
      </c>
      <c r="D54" s="81">
        <v>177.280055829083</v>
      </c>
    </row>
    <row r="55">
      <c r="A55" s="82" t="s">
        <v>77</v>
      </c>
      <c r="B55" s="81">
        <v>23.81</v>
      </c>
      <c r="C55" s="81">
        <v>59.41</v>
      </c>
      <c r="D55" s="81">
        <v>30.3484201834929</v>
      </c>
    </row>
    <row r="56">
      <c r="A56" s="82" t="s">
        <v>78</v>
      </c>
      <c r="B56" s="81">
        <v>19.16</v>
      </c>
      <c r="C56" s="81">
        <v>186.36</v>
      </c>
      <c r="D56" s="81">
        <v>106.96963548537</v>
      </c>
    </row>
    <row r="57">
      <c r="A57" s="82" t="s">
        <v>79</v>
      </c>
      <c r="B57" s="81">
        <v>18.35</v>
      </c>
      <c r="C57" s="81">
        <v>46.07</v>
      </c>
      <c r="D57" s="81">
        <v>22.0994381476178</v>
      </c>
    </row>
    <row r="58">
      <c r="A58" s="82" t="s">
        <v>80</v>
      </c>
      <c r="B58" s="81">
        <v>16.58</v>
      </c>
      <c r="C58" s="81">
        <v>54.38</v>
      </c>
      <c r="D58" s="81">
        <v>26.9788379101008</v>
      </c>
    </row>
    <row r="59">
      <c r="A59" s="82" t="s">
        <v>81</v>
      </c>
      <c r="B59" s="81">
        <v>9046.25</v>
      </c>
      <c r="C59" s="81">
        <v>0.04</v>
      </c>
      <c r="D59" s="81">
        <v>13.1105589005056</v>
      </c>
    </row>
    <row r="60">
      <c r="A60" s="82" t="s">
        <v>82</v>
      </c>
      <c r="B60" s="81">
        <v>20.45</v>
      </c>
      <c r="C60" s="81">
        <v>87.66</v>
      </c>
      <c r="D60" s="81">
        <v>31.2411214744291</v>
      </c>
    </row>
    <row r="61">
      <c r="A61" s="82" t="s">
        <v>83</v>
      </c>
      <c r="B61" s="81">
        <v>30.12</v>
      </c>
      <c r="C61" s="81">
        <v>154.81</v>
      </c>
      <c r="D61" s="81">
        <v>96.1179143534377</v>
      </c>
    </row>
    <row r="62">
      <c r="A62" s="82" t="s">
        <v>84</v>
      </c>
      <c r="B62" s="81">
        <v>38.91</v>
      </c>
      <c r="C62" s="81">
        <v>91.07</v>
      </c>
      <c r="D62" s="81">
        <v>79.7631593008326</v>
      </c>
    </row>
    <row r="63">
      <c r="A63" s="82" t="s">
        <v>85</v>
      </c>
      <c r="B63" s="81">
        <v>15.31</v>
      </c>
      <c r="C63" s="81">
        <v>63.73</v>
      </c>
      <c r="D63" s="81">
        <v>34.168579597946</v>
      </c>
    </row>
    <row r="64">
      <c r="A64" s="82" t="s">
        <v>86</v>
      </c>
      <c r="B64" s="81" t="s">
        <v>493</v>
      </c>
      <c r="C64" s="81" t="s">
        <v>493</v>
      </c>
      <c r="D64" s="81">
        <v>51.1979462146089</v>
      </c>
    </row>
    <row r="65">
      <c r="A65" s="82" t="s">
        <v>87</v>
      </c>
      <c r="B65" s="81">
        <v>44.85</v>
      </c>
      <c r="C65" s="81">
        <v>11.33</v>
      </c>
      <c r="D65" s="81">
        <v>10.0233260660234</v>
      </c>
    </row>
    <row r="66">
      <c r="A66" s="82" t="s">
        <v>88</v>
      </c>
      <c r="B66" s="81">
        <v>31.45</v>
      </c>
      <c r="C66" s="81">
        <v>397.59</v>
      </c>
      <c r="D66" s="81">
        <v>297.473107058926</v>
      </c>
    </row>
    <row r="67">
      <c r="A67" s="82" t="s">
        <v>89</v>
      </c>
      <c r="B67" s="81">
        <v>19.35</v>
      </c>
      <c r="C67" s="81">
        <v>18.57</v>
      </c>
      <c r="D67" s="81">
        <v>9.64690392511982</v>
      </c>
    </row>
    <row r="68">
      <c r="A68" s="82" t="s">
        <v>90</v>
      </c>
      <c r="B68" s="81">
        <v>82.64</v>
      </c>
      <c r="C68" s="81">
        <v>30.81</v>
      </c>
      <c r="D68" s="81">
        <v>51.9397119150611</v>
      </c>
    </row>
    <row r="69">
      <c r="A69" s="82" t="s">
        <v>91</v>
      </c>
      <c r="B69" s="81">
        <v>8.5</v>
      </c>
      <c r="C69" s="81">
        <v>33.33</v>
      </c>
      <c r="D69" s="81">
        <v>8.80675565486867</v>
      </c>
    </row>
    <row r="70">
      <c r="A70" s="82" t="s">
        <v>92</v>
      </c>
      <c r="B70" s="81">
        <v>85.46</v>
      </c>
      <c r="C70" s="81">
        <v>33.69</v>
      </c>
      <c r="D70" s="81">
        <v>60.2020899426789</v>
      </c>
    </row>
    <row r="71">
      <c r="A71" s="82" t="s">
        <v>93</v>
      </c>
      <c r="B71" s="81">
        <v>6.95</v>
      </c>
      <c r="C71" s="81">
        <v>57.02</v>
      </c>
      <c r="D71" s="81">
        <v>14.4275209828415</v>
      </c>
    </row>
    <row r="72">
      <c r="A72" s="82" t="s">
        <v>94</v>
      </c>
      <c r="B72" s="81">
        <v>15.8</v>
      </c>
      <c r="C72" s="81">
        <v>17.36</v>
      </c>
      <c r="D72" s="81">
        <v>7.31236881715347</v>
      </c>
    </row>
    <row r="73">
      <c r="A73" s="82" t="s">
        <v>95</v>
      </c>
      <c r="B73" s="81">
        <v>18.55</v>
      </c>
      <c r="C73" s="81">
        <v>6.93</v>
      </c>
      <c r="D73" s="81">
        <v>4.37453802375512</v>
      </c>
    </row>
    <row r="74">
      <c r="A74" s="82" t="s">
        <v>96</v>
      </c>
      <c r="B74" s="81">
        <v>8.64</v>
      </c>
      <c r="C74" s="81">
        <v>49.72</v>
      </c>
      <c r="D74" s="81">
        <v>17.2900604508476</v>
      </c>
    </row>
    <row r="75">
      <c r="A75" s="82" t="s">
        <v>97</v>
      </c>
      <c r="B75" s="81">
        <v>28.25</v>
      </c>
      <c r="C75" s="81">
        <v>103.78</v>
      </c>
      <c r="D75" s="81">
        <v>50.2160969266006</v>
      </c>
    </row>
    <row r="76">
      <c r="A76" s="82" t="s">
        <v>98</v>
      </c>
      <c r="B76" s="81">
        <v>29.41</v>
      </c>
      <c r="C76" s="81">
        <v>24.68</v>
      </c>
      <c r="D76" s="81">
        <v>16.0881736507149</v>
      </c>
    </row>
    <row r="77">
      <c r="A77" s="82" t="s">
        <v>99</v>
      </c>
      <c r="B77" s="81">
        <v>78.73</v>
      </c>
      <c r="C77" s="81">
        <v>18.58</v>
      </c>
      <c r="D77" s="81">
        <v>32.2106949551845</v>
      </c>
    </row>
    <row r="78">
      <c r="A78" s="82" t="s">
        <v>100</v>
      </c>
      <c r="B78" s="81">
        <v>50.51</v>
      </c>
      <c r="C78" s="81">
        <v>49.86</v>
      </c>
      <c r="D78" s="81">
        <v>65.4324870947157</v>
      </c>
    </row>
    <row r="79">
      <c r="A79" s="82" t="s">
        <v>101</v>
      </c>
      <c r="B79" s="81">
        <v>42.26</v>
      </c>
      <c r="C79" s="81">
        <v>2.94</v>
      </c>
      <c r="D79" s="81">
        <v>3.65861934193581</v>
      </c>
    </row>
    <row r="80">
      <c r="A80" s="82" t="s">
        <v>102</v>
      </c>
      <c r="B80" s="81">
        <v>40.0</v>
      </c>
      <c r="C80" s="81">
        <v>622.06</v>
      </c>
      <c r="D80" s="81">
        <v>577.983321595273</v>
      </c>
    </row>
    <row r="81">
      <c r="A81" s="82" t="s">
        <v>103</v>
      </c>
      <c r="B81" s="81">
        <v>13.62</v>
      </c>
      <c r="C81" s="81">
        <v>176.22</v>
      </c>
      <c r="D81" s="81">
        <v>70.6530872241331</v>
      </c>
    </row>
    <row r="82">
      <c r="A82" s="82" t="s">
        <v>104</v>
      </c>
      <c r="B82" s="81">
        <v>98.05</v>
      </c>
      <c r="C82" s="81">
        <v>56.42</v>
      </c>
      <c r="D82" s="81">
        <v>152.134148924604</v>
      </c>
    </row>
    <row r="83">
      <c r="A83" s="82" t="s">
        <v>105</v>
      </c>
      <c r="B83" s="81">
        <v>10.51</v>
      </c>
      <c r="C83" s="81">
        <v>71.49</v>
      </c>
      <c r="D83" s="81">
        <v>15.3568706317091</v>
      </c>
    </row>
    <row r="84">
      <c r="A84" s="82" t="s">
        <v>106</v>
      </c>
      <c r="B84" s="81">
        <v>41.5</v>
      </c>
      <c r="C84" s="81">
        <v>37.05</v>
      </c>
      <c r="D84" s="81">
        <v>32.1262894353495</v>
      </c>
    </row>
    <row r="85">
      <c r="A85" s="82" t="s">
        <v>107</v>
      </c>
      <c r="B85" s="81">
        <v>57.46</v>
      </c>
      <c r="C85" s="81">
        <v>34.38</v>
      </c>
      <c r="D85" s="81">
        <v>59.2778545063009</v>
      </c>
    </row>
    <row r="86">
      <c r="A86" s="82" t="s">
        <v>108</v>
      </c>
      <c r="B86" s="81">
        <v>30.77</v>
      </c>
      <c r="C86" s="81">
        <v>125.87</v>
      </c>
      <c r="D86" s="81">
        <v>86.082287184404</v>
      </c>
    </row>
    <row r="87">
      <c r="A87" s="82" t="s">
        <v>109</v>
      </c>
      <c r="B87" s="81">
        <v>87.69</v>
      </c>
      <c r="C87" s="81">
        <v>12.95</v>
      </c>
      <c r="D87" s="81">
        <v>28.1577573192885</v>
      </c>
    </row>
    <row r="88">
      <c r="A88" s="82" t="s">
        <v>110</v>
      </c>
      <c r="B88" s="81">
        <v>12.99</v>
      </c>
      <c r="C88" s="81">
        <v>50.66</v>
      </c>
      <c r="D88" s="81">
        <v>16.2420018228878</v>
      </c>
    </row>
    <row r="89">
      <c r="A89" s="82" t="s">
        <v>111</v>
      </c>
      <c r="B89" s="81">
        <v>19.57</v>
      </c>
      <c r="C89" s="81">
        <v>50.73</v>
      </c>
      <c r="D89" s="81">
        <v>23.5497848439956</v>
      </c>
    </row>
    <row r="90">
      <c r="A90" s="82" t="s">
        <v>112</v>
      </c>
      <c r="B90" s="81">
        <v>23.37</v>
      </c>
      <c r="C90" s="81">
        <v>18.42</v>
      </c>
      <c r="D90" s="81">
        <v>12.7607967847463</v>
      </c>
    </row>
    <row r="91">
      <c r="A91" s="82" t="s">
        <v>113</v>
      </c>
      <c r="B91" s="81" t="s">
        <v>493</v>
      </c>
      <c r="C91" s="81">
        <v>-2.74</v>
      </c>
      <c r="D91" s="81">
        <v>4.50830016549518</v>
      </c>
    </row>
    <row r="92">
      <c r="A92" s="82" t="s">
        <v>114</v>
      </c>
      <c r="B92" s="81">
        <v>37.73</v>
      </c>
      <c r="C92" s="81">
        <v>31.69</v>
      </c>
      <c r="D92" s="81">
        <v>26.7663656487236</v>
      </c>
    </row>
    <row r="93">
      <c r="A93" s="82" t="s">
        <v>115</v>
      </c>
      <c r="B93" s="81">
        <v>93.46</v>
      </c>
      <c r="C93" s="81">
        <v>39.01</v>
      </c>
      <c r="D93" s="81">
        <v>75.7557061415202</v>
      </c>
    </row>
    <row r="94">
      <c r="A94" s="82" t="s">
        <v>116</v>
      </c>
      <c r="B94" s="81">
        <v>57.48</v>
      </c>
      <c r="C94" s="81">
        <v>44.15</v>
      </c>
      <c r="D94" s="81">
        <v>64.831914180388</v>
      </c>
    </row>
    <row r="95">
      <c r="A95" s="82" t="s">
        <v>117</v>
      </c>
      <c r="B95" s="81">
        <v>169.49</v>
      </c>
      <c r="C95" s="81">
        <v>23.53</v>
      </c>
      <c r="D95" s="81">
        <v>117.445521663105</v>
      </c>
    </row>
    <row r="96">
      <c r="A96" s="82" t="s">
        <v>118</v>
      </c>
      <c r="B96" s="81">
        <v>42.55</v>
      </c>
      <c r="C96" s="81">
        <v>222.4</v>
      </c>
      <c r="D96" s="81">
        <v>189.301813033943</v>
      </c>
    </row>
    <row r="97">
      <c r="A97" s="82" t="s">
        <v>119</v>
      </c>
      <c r="B97" s="81">
        <v>64.51</v>
      </c>
      <c r="C97" s="81">
        <v>17.84</v>
      </c>
      <c r="D97" s="81">
        <v>30.3878037259504</v>
      </c>
    </row>
    <row r="98">
      <c r="A98" s="82" t="s">
        <v>120</v>
      </c>
      <c r="B98" s="81">
        <v>88.52</v>
      </c>
      <c r="C98" s="81">
        <v>15.86</v>
      </c>
      <c r="D98" s="81">
        <v>45.7548457858722</v>
      </c>
    </row>
    <row r="99">
      <c r="A99" s="82" t="s">
        <v>121</v>
      </c>
      <c r="B99" s="81">
        <v>30.04</v>
      </c>
      <c r="C99" s="81">
        <v>12.59</v>
      </c>
      <c r="D99" s="81">
        <v>13.5639689316051</v>
      </c>
    </row>
    <row r="100">
      <c r="A100" s="82" t="s">
        <v>122</v>
      </c>
      <c r="B100" s="81">
        <v>20.92</v>
      </c>
      <c r="C100" s="81">
        <v>21.43</v>
      </c>
      <c r="D100" s="81">
        <v>11.5928108611604</v>
      </c>
    </row>
    <row r="101">
      <c r="A101" s="82" t="s">
        <v>123</v>
      </c>
      <c r="B101" s="81" t="s">
        <v>493</v>
      </c>
      <c r="C101" s="81">
        <v>-0.02</v>
      </c>
      <c r="D101" s="81">
        <v>7.14910052470569</v>
      </c>
    </row>
    <row r="102">
      <c r="A102" s="83" t="s">
        <v>124</v>
      </c>
      <c r="B102" s="84">
        <v>32.36</v>
      </c>
      <c r="C102" s="84">
        <v>29.2</v>
      </c>
      <c r="D102" s="84">
        <v>27.2857718476548</v>
      </c>
    </row>
    <row r="103">
      <c r="A103" s="83"/>
      <c r="B103" s="84"/>
      <c r="C103" s="84"/>
      <c r="D103" s="84"/>
    </row>
    <row r="104">
      <c r="A104" s="83"/>
      <c r="B104" s="84"/>
      <c r="C104" s="84"/>
      <c r="D104" s="84"/>
    </row>
    <row r="105">
      <c r="A105" s="83"/>
      <c r="B105" s="84"/>
      <c r="C105" s="84"/>
      <c r="D105" s="84"/>
    </row>
    <row r="106">
      <c r="A106" s="83"/>
      <c r="B106" s="84"/>
      <c r="C106" s="84"/>
      <c r="D106" s="84"/>
    </row>
    <row r="107">
      <c r="A107" s="83"/>
      <c r="B107" s="84"/>
      <c r="C107" s="84"/>
      <c r="D107" s="84"/>
    </row>
    <row r="108">
      <c r="A108" s="83"/>
      <c r="B108" s="84"/>
      <c r="C108" s="84"/>
      <c r="D108" s="84"/>
    </row>
    <row r="109">
      <c r="A109" s="83"/>
      <c r="B109" s="84"/>
      <c r="C109" s="84"/>
      <c r="D109" s="84"/>
    </row>
    <row r="110">
      <c r="A110" s="83"/>
      <c r="B110" s="84"/>
      <c r="C110" s="84"/>
      <c r="D110" s="84"/>
    </row>
    <row r="111">
      <c r="A111" s="83"/>
      <c r="B111" s="84"/>
      <c r="C111" s="84"/>
      <c r="D111" s="84"/>
    </row>
    <row r="112">
      <c r="A112" s="83"/>
      <c r="B112" s="84"/>
      <c r="C112" s="84"/>
      <c r="D112" s="84"/>
    </row>
    <row r="113">
      <c r="A113" s="83"/>
      <c r="B113" s="84"/>
      <c r="C113" s="84"/>
      <c r="D113" s="84"/>
    </row>
    <row r="114">
      <c r="A114" s="83"/>
      <c r="B114" s="84"/>
      <c r="C114" s="84"/>
      <c r="D114" s="84"/>
    </row>
    <row r="115">
      <c r="A115" s="83"/>
      <c r="B115" s="84"/>
      <c r="C115" s="84"/>
      <c r="D115" s="84"/>
    </row>
    <row r="116">
      <c r="A116" s="83"/>
      <c r="B116" s="84"/>
      <c r="C116" s="84"/>
      <c r="D116" s="84"/>
    </row>
    <row r="117">
      <c r="A117" s="83"/>
      <c r="B117" s="84"/>
      <c r="C117" s="84"/>
      <c r="D117" s="84"/>
    </row>
    <row r="118">
      <c r="A118" s="83"/>
      <c r="B118" s="84"/>
      <c r="C118" s="84"/>
      <c r="D118" s="84"/>
    </row>
    <row r="119">
      <c r="A119" s="83"/>
      <c r="B119" s="84"/>
      <c r="C119" s="84"/>
      <c r="D119" s="84"/>
    </row>
    <row r="120">
      <c r="A120" s="83"/>
      <c r="B120" s="84"/>
      <c r="C120" s="84"/>
      <c r="D120" s="84"/>
    </row>
    <row r="121">
      <c r="A121" s="83"/>
      <c r="B121" s="84"/>
      <c r="C121" s="84"/>
      <c r="D121" s="84"/>
    </row>
    <row r="122">
      <c r="A122" s="83"/>
      <c r="B122" s="84"/>
      <c r="C122" s="84"/>
      <c r="D122" s="84"/>
    </row>
    <row r="123">
      <c r="A123" s="83"/>
      <c r="B123" s="84"/>
      <c r="C123" s="84"/>
      <c r="D123" s="84"/>
    </row>
    <row r="124">
      <c r="A124" s="83"/>
      <c r="B124" s="84"/>
      <c r="C124" s="84"/>
      <c r="D124" s="84"/>
    </row>
    <row r="125">
      <c r="A125" s="83"/>
      <c r="B125" s="84"/>
      <c r="C125" s="84"/>
      <c r="D125" s="84"/>
    </row>
    <row r="126">
      <c r="A126" s="83"/>
      <c r="B126" s="84"/>
      <c r="C126" s="84"/>
      <c r="D126" s="84"/>
    </row>
    <row r="127">
      <c r="A127" s="83"/>
      <c r="B127" s="84"/>
      <c r="C127" s="84"/>
      <c r="D127" s="84"/>
    </row>
    <row r="128">
      <c r="A128" s="83"/>
      <c r="B128" s="84"/>
      <c r="C128" s="84"/>
      <c r="D128" s="84"/>
    </row>
    <row r="129">
      <c r="A129" s="83"/>
      <c r="B129" s="84"/>
      <c r="C129" s="84"/>
      <c r="D129" s="84"/>
    </row>
    <row r="130">
      <c r="A130" s="83"/>
      <c r="B130" s="84"/>
      <c r="C130" s="84"/>
      <c r="D130" s="84"/>
    </row>
    <row r="131">
      <c r="A131" s="83"/>
      <c r="B131" s="84"/>
      <c r="C131" s="84"/>
      <c r="D131" s="84"/>
    </row>
    <row r="132">
      <c r="A132" s="83"/>
      <c r="B132" s="84"/>
      <c r="C132" s="84"/>
      <c r="D132" s="84"/>
    </row>
    <row r="133">
      <c r="A133" s="83"/>
      <c r="B133" s="84"/>
      <c r="C133" s="84"/>
      <c r="D133" s="84"/>
    </row>
    <row r="134">
      <c r="A134" s="83"/>
      <c r="B134" s="84"/>
      <c r="C134" s="84"/>
      <c r="D134" s="84"/>
    </row>
    <row r="135">
      <c r="A135" s="83"/>
      <c r="B135" s="84"/>
      <c r="C135" s="84"/>
      <c r="D135" s="84"/>
    </row>
    <row r="136">
      <c r="A136" s="83"/>
      <c r="B136" s="84"/>
      <c r="C136" s="84"/>
      <c r="D136" s="84"/>
    </row>
    <row r="137">
      <c r="A137" s="83"/>
      <c r="B137" s="84"/>
      <c r="C137" s="84"/>
      <c r="D137" s="84"/>
    </row>
    <row r="138">
      <c r="A138" s="83"/>
      <c r="B138" s="84"/>
      <c r="C138" s="84"/>
      <c r="D138" s="84"/>
    </row>
    <row r="139">
      <c r="A139" s="83"/>
      <c r="B139" s="84"/>
      <c r="C139" s="84"/>
      <c r="D139" s="84"/>
    </row>
    <row r="140">
      <c r="A140" s="83"/>
      <c r="B140" s="84"/>
      <c r="C140" s="84"/>
      <c r="D140" s="84"/>
    </row>
    <row r="141">
      <c r="A141" s="83"/>
      <c r="B141" s="84"/>
      <c r="C141" s="84"/>
      <c r="D141" s="84"/>
    </row>
    <row r="142">
      <c r="A142" s="83"/>
      <c r="B142" s="84"/>
      <c r="C142" s="84"/>
      <c r="D142" s="84"/>
    </row>
    <row r="143">
      <c r="A143" s="83"/>
      <c r="B143" s="84"/>
      <c r="C143" s="84"/>
      <c r="D143" s="84"/>
    </row>
    <row r="144">
      <c r="A144" s="83"/>
      <c r="B144" s="84"/>
      <c r="C144" s="84"/>
      <c r="D144" s="84"/>
    </row>
    <row r="145">
      <c r="A145" s="83"/>
      <c r="B145" s="84"/>
      <c r="C145" s="84"/>
      <c r="D145" s="84"/>
    </row>
    <row r="146">
      <c r="A146" s="83"/>
      <c r="B146" s="84"/>
      <c r="C146" s="84"/>
      <c r="D146" s="84"/>
    </row>
    <row r="147">
      <c r="A147" s="83"/>
      <c r="B147" s="84"/>
      <c r="C147" s="84"/>
      <c r="D147" s="84"/>
    </row>
    <row r="148">
      <c r="A148" s="83"/>
      <c r="B148" s="84"/>
      <c r="C148" s="84"/>
      <c r="D148" s="84"/>
    </row>
    <row r="149">
      <c r="A149" s="83"/>
      <c r="B149" s="84"/>
      <c r="C149" s="84"/>
      <c r="D149" s="84"/>
    </row>
    <row r="150">
      <c r="A150" s="83"/>
      <c r="B150" s="84"/>
      <c r="C150" s="84"/>
      <c r="D150" s="84"/>
    </row>
    <row r="151">
      <c r="A151" s="83"/>
      <c r="B151" s="84"/>
      <c r="C151" s="84"/>
      <c r="D151" s="84"/>
    </row>
    <row r="152">
      <c r="A152" s="83"/>
      <c r="B152" s="84"/>
      <c r="C152" s="84"/>
      <c r="D152" s="84"/>
    </row>
    <row r="153">
      <c r="A153" s="83"/>
      <c r="B153" s="84"/>
      <c r="C153" s="84"/>
      <c r="D153" s="84"/>
    </row>
    <row r="154">
      <c r="A154" s="83"/>
      <c r="B154" s="84"/>
      <c r="C154" s="84"/>
      <c r="D154" s="84"/>
    </row>
    <row r="155">
      <c r="A155" s="83"/>
      <c r="B155" s="84"/>
      <c r="C155" s="84"/>
      <c r="D155" s="84"/>
    </row>
    <row r="156">
      <c r="A156" s="83"/>
      <c r="B156" s="84"/>
      <c r="C156" s="84"/>
      <c r="D156" s="84"/>
    </row>
    <row r="157">
      <c r="A157" s="83"/>
      <c r="B157" s="84"/>
      <c r="C157" s="84"/>
      <c r="D157" s="84"/>
    </row>
    <row r="158">
      <c r="A158" s="83"/>
      <c r="B158" s="84"/>
      <c r="C158" s="84"/>
      <c r="D158" s="84"/>
    </row>
    <row r="159">
      <c r="A159" s="83"/>
      <c r="B159" s="84"/>
      <c r="C159" s="84"/>
      <c r="D159" s="84"/>
    </row>
    <row r="160">
      <c r="A160" s="83"/>
      <c r="B160" s="84"/>
      <c r="C160" s="84"/>
      <c r="D160" s="84"/>
    </row>
    <row r="161">
      <c r="A161" s="83"/>
      <c r="B161" s="84"/>
      <c r="C161" s="84"/>
      <c r="D161" s="84"/>
    </row>
    <row r="162">
      <c r="A162" s="83"/>
      <c r="B162" s="84"/>
      <c r="C162" s="84"/>
      <c r="D162" s="84"/>
    </row>
    <row r="163">
      <c r="A163" s="83"/>
      <c r="B163" s="84"/>
      <c r="C163" s="84"/>
      <c r="D163" s="84"/>
    </row>
    <row r="164">
      <c r="A164" s="83"/>
      <c r="B164" s="84"/>
      <c r="C164" s="84"/>
      <c r="D164" s="84"/>
    </row>
    <row r="165">
      <c r="A165" s="83"/>
      <c r="B165" s="84"/>
      <c r="C165" s="84"/>
      <c r="D165" s="84"/>
    </row>
    <row r="166">
      <c r="A166" s="83"/>
      <c r="B166" s="84"/>
      <c r="C166" s="84"/>
      <c r="D166" s="84"/>
    </row>
    <row r="167">
      <c r="A167" s="83"/>
      <c r="B167" s="84"/>
      <c r="C167" s="84"/>
      <c r="D167" s="84"/>
    </row>
    <row r="168">
      <c r="A168" s="83"/>
      <c r="B168" s="84"/>
      <c r="C168" s="84"/>
      <c r="D168" s="84"/>
    </row>
    <row r="169">
      <c r="A169" s="83"/>
      <c r="B169" s="84"/>
      <c r="C169" s="84"/>
      <c r="D169" s="84"/>
    </row>
    <row r="170">
      <c r="A170" s="83"/>
      <c r="B170" s="84"/>
      <c r="C170" s="84"/>
      <c r="D170" s="84"/>
    </row>
    <row r="171">
      <c r="A171" s="83"/>
      <c r="B171" s="84"/>
      <c r="C171" s="84"/>
      <c r="D171" s="84"/>
    </row>
    <row r="172">
      <c r="A172" s="83"/>
      <c r="B172" s="84"/>
      <c r="C172" s="84"/>
      <c r="D172" s="84"/>
    </row>
    <row r="173">
      <c r="A173" s="83"/>
      <c r="B173" s="84"/>
      <c r="C173" s="84"/>
      <c r="D173" s="84"/>
    </row>
    <row r="174">
      <c r="A174" s="83"/>
      <c r="B174" s="84"/>
      <c r="C174" s="84"/>
      <c r="D174" s="84"/>
    </row>
    <row r="175">
      <c r="A175" s="83"/>
      <c r="B175" s="84"/>
      <c r="C175" s="84"/>
      <c r="D175" s="84"/>
    </row>
    <row r="176">
      <c r="A176" s="83"/>
      <c r="B176" s="84"/>
      <c r="C176" s="84"/>
      <c r="D176" s="84"/>
    </row>
    <row r="177">
      <c r="A177" s="83"/>
      <c r="B177" s="84"/>
      <c r="C177" s="84"/>
      <c r="D177" s="84"/>
    </row>
    <row r="178">
      <c r="A178" s="83"/>
      <c r="B178" s="84"/>
      <c r="C178" s="84"/>
      <c r="D178" s="84"/>
    </row>
    <row r="179">
      <c r="A179" s="83"/>
      <c r="B179" s="84"/>
      <c r="C179" s="84"/>
      <c r="D179" s="84"/>
    </row>
    <row r="180">
      <c r="A180" s="83"/>
      <c r="B180" s="84"/>
      <c r="C180" s="84"/>
      <c r="D180" s="84"/>
    </row>
    <row r="181">
      <c r="A181" s="83"/>
      <c r="B181" s="84"/>
      <c r="C181" s="84"/>
      <c r="D181" s="84"/>
    </row>
    <row r="182">
      <c r="A182" s="83"/>
      <c r="B182" s="84"/>
      <c r="C182" s="84"/>
      <c r="D182" s="84"/>
    </row>
    <row r="183">
      <c r="A183" s="83"/>
      <c r="B183" s="84"/>
      <c r="C183" s="84"/>
      <c r="D183" s="84"/>
    </row>
    <row r="184">
      <c r="A184" s="83"/>
      <c r="B184" s="84"/>
      <c r="C184" s="84"/>
      <c r="D184" s="84"/>
    </row>
    <row r="185">
      <c r="A185" s="83"/>
      <c r="B185" s="84"/>
      <c r="C185" s="84"/>
      <c r="D185" s="84"/>
    </row>
    <row r="186">
      <c r="A186" s="83"/>
      <c r="B186" s="84"/>
      <c r="C186" s="84"/>
      <c r="D186" s="84"/>
    </row>
    <row r="187">
      <c r="A187" s="83"/>
      <c r="B187" s="84"/>
      <c r="C187" s="84"/>
      <c r="D187" s="84"/>
    </row>
    <row r="188">
      <c r="A188" s="83"/>
      <c r="B188" s="84"/>
      <c r="C188" s="84"/>
      <c r="D188" s="84"/>
    </row>
    <row r="189">
      <c r="A189" s="83"/>
      <c r="B189" s="84"/>
      <c r="C189" s="84"/>
      <c r="D189" s="84"/>
    </row>
    <row r="190">
      <c r="A190" s="83"/>
      <c r="B190" s="84"/>
      <c r="C190" s="84"/>
      <c r="D190" s="84"/>
    </row>
    <row r="191">
      <c r="A191" s="83"/>
      <c r="B191" s="84"/>
      <c r="C191" s="84"/>
      <c r="D191" s="84"/>
    </row>
    <row r="192">
      <c r="A192" s="83"/>
      <c r="B192" s="84"/>
      <c r="C192" s="84"/>
      <c r="D192" s="84"/>
    </row>
    <row r="193">
      <c r="A193" s="83"/>
      <c r="B193" s="84"/>
      <c r="C193" s="84"/>
      <c r="D193" s="84"/>
    </row>
    <row r="194">
      <c r="A194" s="83"/>
      <c r="B194" s="84"/>
      <c r="C194" s="84"/>
      <c r="D194" s="84"/>
    </row>
    <row r="195">
      <c r="A195" s="83"/>
      <c r="B195" s="84"/>
      <c r="C195" s="84"/>
      <c r="D195" s="84"/>
    </row>
    <row r="196">
      <c r="A196" s="83"/>
      <c r="B196" s="84"/>
      <c r="C196" s="84"/>
      <c r="D196" s="84"/>
    </row>
    <row r="197">
      <c r="A197" s="83"/>
      <c r="B197" s="84"/>
      <c r="C197" s="84"/>
      <c r="D197" s="84"/>
    </row>
    <row r="198">
      <c r="A198" s="83"/>
      <c r="B198" s="84"/>
      <c r="C198" s="84"/>
      <c r="D198" s="84"/>
    </row>
    <row r="199">
      <c r="A199" s="83"/>
      <c r="B199" s="84"/>
      <c r="C199" s="84"/>
      <c r="D199" s="84"/>
    </row>
    <row r="200">
      <c r="A200" s="83"/>
      <c r="B200" s="84"/>
      <c r="C200" s="84"/>
      <c r="D200" s="84"/>
    </row>
    <row r="201">
      <c r="A201" s="83"/>
      <c r="B201" s="84"/>
      <c r="C201" s="84"/>
      <c r="D201" s="84"/>
    </row>
    <row r="202">
      <c r="A202" s="83"/>
      <c r="B202" s="84"/>
      <c r="C202" s="84"/>
      <c r="D202" s="84"/>
    </row>
    <row r="203">
      <c r="A203" s="83"/>
      <c r="B203" s="84"/>
      <c r="C203" s="84"/>
      <c r="D203" s="84"/>
    </row>
    <row r="204">
      <c r="A204" s="83"/>
      <c r="B204" s="84"/>
      <c r="C204" s="84"/>
      <c r="D204" s="84"/>
    </row>
    <row r="205">
      <c r="A205" s="83"/>
      <c r="B205" s="84"/>
      <c r="C205" s="84"/>
      <c r="D205" s="84"/>
    </row>
    <row r="206">
      <c r="A206" s="83"/>
      <c r="B206" s="84"/>
      <c r="C206" s="84"/>
      <c r="D206" s="84"/>
    </row>
    <row r="207">
      <c r="A207" s="83"/>
      <c r="B207" s="84"/>
      <c r="C207" s="84"/>
      <c r="D207" s="84"/>
    </row>
    <row r="208">
      <c r="A208" s="83"/>
      <c r="B208" s="84"/>
      <c r="C208" s="84"/>
      <c r="D208" s="84"/>
    </row>
    <row r="209">
      <c r="A209" s="83"/>
      <c r="B209" s="84"/>
      <c r="C209" s="84"/>
      <c r="D209" s="84"/>
    </row>
    <row r="210">
      <c r="A210" s="83"/>
      <c r="B210" s="84"/>
      <c r="C210" s="84"/>
      <c r="D210" s="84"/>
    </row>
    <row r="211">
      <c r="A211" s="83"/>
      <c r="B211" s="84"/>
      <c r="C211" s="84"/>
      <c r="D211" s="84"/>
    </row>
    <row r="212">
      <c r="A212" s="83"/>
      <c r="B212" s="84"/>
      <c r="C212" s="84"/>
      <c r="D212" s="84"/>
    </row>
    <row r="213">
      <c r="A213" s="83"/>
      <c r="B213" s="84"/>
      <c r="C213" s="84"/>
      <c r="D213" s="84"/>
    </row>
    <row r="214">
      <c r="A214" s="83"/>
      <c r="B214" s="84"/>
      <c r="C214" s="84"/>
      <c r="D214" s="84"/>
    </row>
    <row r="215">
      <c r="A215" s="83"/>
      <c r="B215" s="84"/>
      <c r="C215" s="84"/>
      <c r="D215" s="84"/>
    </row>
    <row r="216">
      <c r="A216" s="83"/>
      <c r="B216" s="84"/>
      <c r="C216" s="84"/>
      <c r="D216" s="84"/>
    </row>
    <row r="217">
      <c r="A217" s="83"/>
      <c r="B217" s="84"/>
      <c r="C217" s="84"/>
      <c r="D217" s="84"/>
    </row>
    <row r="218">
      <c r="A218" s="83"/>
      <c r="B218" s="84"/>
      <c r="C218" s="84"/>
      <c r="D218" s="84"/>
    </row>
    <row r="219">
      <c r="A219" s="83"/>
      <c r="B219" s="84"/>
      <c r="C219" s="84"/>
      <c r="D219" s="84"/>
    </row>
    <row r="220">
      <c r="A220" s="83"/>
      <c r="B220" s="84"/>
      <c r="C220" s="84"/>
      <c r="D220" s="84"/>
    </row>
    <row r="221">
      <c r="A221" s="83"/>
      <c r="B221" s="84"/>
      <c r="C221" s="84"/>
      <c r="D221" s="84"/>
    </row>
    <row r="222">
      <c r="A222" s="83"/>
      <c r="B222" s="84"/>
      <c r="C222" s="84"/>
      <c r="D222" s="84"/>
    </row>
    <row r="223">
      <c r="A223" s="83"/>
      <c r="B223" s="84"/>
      <c r="C223" s="84"/>
      <c r="D223" s="84"/>
    </row>
    <row r="224">
      <c r="A224" s="83"/>
      <c r="B224" s="84"/>
      <c r="C224" s="84"/>
      <c r="D224" s="84"/>
    </row>
    <row r="225">
      <c r="A225" s="83"/>
      <c r="B225" s="84"/>
      <c r="C225" s="84"/>
      <c r="D225" s="84"/>
    </row>
    <row r="226">
      <c r="A226" s="83"/>
      <c r="B226" s="84"/>
      <c r="C226" s="84"/>
      <c r="D226" s="84"/>
    </row>
    <row r="227">
      <c r="A227" s="83"/>
      <c r="B227" s="84"/>
      <c r="C227" s="84"/>
      <c r="D227" s="84"/>
    </row>
    <row r="228">
      <c r="A228" s="83"/>
      <c r="B228" s="84"/>
      <c r="C228" s="84"/>
      <c r="D228" s="84"/>
    </row>
    <row r="229">
      <c r="A229" s="83"/>
      <c r="B229" s="84"/>
      <c r="C229" s="84"/>
      <c r="D229" s="84"/>
    </row>
    <row r="230">
      <c r="A230" s="83"/>
      <c r="B230" s="84"/>
      <c r="C230" s="84"/>
      <c r="D230" s="84"/>
    </row>
    <row r="231">
      <c r="A231" s="83"/>
      <c r="B231" s="84"/>
      <c r="C231" s="84"/>
      <c r="D231" s="84"/>
    </row>
    <row r="232">
      <c r="A232" s="83"/>
      <c r="B232" s="84"/>
      <c r="C232" s="84"/>
      <c r="D232" s="84"/>
    </row>
    <row r="233">
      <c r="A233" s="83"/>
      <c r="B233" s="84"/>
      <c r="C233" s="84"/>
      <c r="D233" s="84"/>
    </row>
    <row r="234">
      <c r="A234" s="83"/>
      <c r="B234" s="84"/>
      <c r="C234" s="84"/>
      <c r="D234" s="84"/>
    </row>
    <row r="235">
      <c r="A235" s="83"/>
      <c r="B235" s="84"/>
      <c r="C235" s="84"/>
      <c r="D235" s="84"/>
    </row>
    <row r="236">
      <c r="A236" s="83"/>
      <c r="B236" s="84"/>
      <c r="C236" s="84"/>
      <c r="D236" s="84"/>
    </row>
    <row r="237">
      <c r="A237" s="83"/>
      <c r="B237" s="84"/>
      <c r="C237" s="84"/>
      <c r="D237" s="84"/>
    </row>
    <row r="238">
      <c r="A238" s="83"/>
      <c r="B238" s="84"/>
      <c r="C238" s="84"/>
      <c r="D238" s="84"/>
    </row>
    <row r="239">
      <c r="A239" s="83"/>
      <c r="B239" s="84"/>
      <c r="C239" s="84"/>
      <c r="D239" s="84"/>
    </row>
    <row r="240">
      <c r="A240" s="83"/>
      <c r="B240" s="84"/>
      <c r="C240" s="84"/>
      <c r="D240" s="84"/>
    </row>
    <row r="241">
      <c r="A241" s="83"/>
      <c r="B241" s="84"/>
      <c r="C241" s="84"/>
      <c r="D241" s="84"/>
    </row>
    <row r="242">
      <c r="A242" s="83"/>
      <c r="B242" s="84"/>
      <c r="C242" s="84"/>
      <c r="D242" s="84"/>
    </row>
    <row r="243">
      <c r="A243" s="83"/>
      <c r="B243" s="84"/>
      <c r="C243" s="84"/>
      <c r="D243" s="84"/>
    </row>
    <row r="244">
      <c r="A244" s="83"/>
      <c r="B244" s="84"/>
      <c r="C244" s="84"/>
      <c r="D244" s="84"/>
    </row>
    <row r="245">
      <c r="A245" s="83"/>
      <c r="B245" s="84"/>
      <c r="C245" s="84"/>
      <c r="D245" s="84"/>
    </row>
    <row r="246">
      <c r="A246" s="83"/>
      <c r="B246" s="84"/>
      <c r="C246" s="84"/>
      <c r="D246" s="84"/>
    </row>
    <row r="247">
      <c r="A247" s="83"/>
      <c r="B247" s="84"/>
      <c r="C247" s="84"/>
      <c r="D247" s="84"/>
    </row>
    <row r="248">
      <c r="A248" s="83"/>
      <c r="B248" s="84"/>
      <c r="C248" s="84"/>
      <c r="D248" s="84"/>
    </row>
    <row r="249">
      <c r="A249" s="83"/>
      <c r="B249" s="84"/>
      <c r="C249" s="84"/>
      <c r="D249" s="84"/>
    </row>
    <row r="250">
      <c r="A250" s="83"/>
      <c r="B250" s="84"/>
      <c r="C250" s="84"/>
      <c r="D250" s="84"/>
    </row>
    <row r="251">
      <c r="A251" s="83"/>
      <c r="B251" s="84"/>
      <c r="C251" s="84"/>
      <c r="D251" s="84"/>
    </row>
    <row r="252">
      <c r="A252" s="83"/>
      <c r="B252" s="84"/>
      <c r="C252" s="84"/>
      <c r="D252" s="84"/>
    </row>
    <row r="253">
      <c r="A253" s="83"/>
      <c r="B253" s="84"/>
      <c r="C253" s="84"/>
      <c r="D253" s="84"/>
    </row>
    <row r="254">
      <c r="A254" s="83"/>
      <c r="B254" s="84"/>
      <c r="C254" s="84"/>
      <c r="D254" s="84"/>
    </row>
    <row r="255">
      <c r="A255" s="83"/>
      <c r="B255" s="84"/>
      <c r="C255" s="84"/>
      <c r="D255" s="84"/>
    </row>
    <row r="256">
      <c r="A256" s="83"/>
      <c r="B256" s="84"/>
      <c r="C256" s="84"/>
      <c r="D256" s="84"/>
    </row>
    <row r="257">
      <c r="A257" s="83"/>
      <c r="B257" s="84"/>
      <c r="C257" s="84"/>
      <c r="D257" s="84"/>
    </row>
    <row r="258">
      <c r="A258" s="83"/>
      <c r="B258" s="84"/>
      <c r="C258" s="84"/>
      <c r="D258" s="84"/>
    </row>
    <row r="259">
      <c r="A259" s="83"/>
      <c r="B259" s="84"/>
      <c r="C259" s="84"/>
      <c r="D259" s="84"/>
    </row>
    <row r="260">
      <c r="A260" s="83"/>
      <c r="B260" s="84"/>
      <c r="C260" s="84"/>
      <c r="D260" s="84"/>
    </row>
    <row r="261">
      <c r="A261" s="83"/>
      <c r="B261" s="84"/>
      <c r="C261" s="84"/>
      <c r="D261" s="84"/>
    </row>
    <row r="262">
      <c r="A262" s="83"/>
      <c r="B262" s="84"/>
      <c r="C262" s="84"/>
      <c r="D262" s="84"/>
    </row>
    <row r="263">
      <c r="A263" s="83"/>
      <c r="B263" s="84"/>
      <c r="C263" s="84"/>
      <c r="D263" s="84"/>
    </row>
    <row r="264">
      <c r="A264" s="83"/>
      <c r="B264" s="84"/>
      <c r="C264" s="84"/>
      <c r="D264" s="84"/>
    </row>
    <row r="265">
      <c r="A265" s="83"/>
      <c r="B265" s="84"/>
      <c r="C265" s="84"/>
      <c r="D265" s="84"/>
    </row>
    <row r="266">
      <c r="A266" s="83"/>
      <c r="B266" s="84"/>
      <c r="C266" s="84"/>
      <c r="D266" s="84"/>
    </row>
    <row r="267">
      <c r="A267" s="83"/>
      <c r="B267" s="84"/>
      <c r="C267" s="84"/>
      <c r="D267" s="84"/>
    </row>
    <row r="268">
      <c r="A268" s="83"/>
      <c r="B268" s="84"/>
      <c r="C268" s="84"/>
      <c r="D268" s="84"/>
    </row>
    <row r="269">
      <c r="A269" s="83"/>
      <c r="B269" s="84"/>
      <c r="C269" s="84"/>
      <c r="D269" s="84"/>
    </row>
    <row r="270">
      <c r="A270" s="83"/>
      <c r="B270" s="84"/>
      <c r="C270" s="84"/>
      <c r="D270" s="84"/>
    </row>
    <row r="271">
      <c r="A271" s="83"/>
      <c r="B271" s="84"/>
      <c r="C271" s="84"/>
      <c r="D271" s="84"/>
    </row>
    <row r="272">
      <c r="A272" s="83"/>
      <c r="B272" s="84"/>
      <c r="C272" s="84"/>
      <c r="D272" s="84"/>
    </row>
    <row r="273">
      <c r="A273" s="83"/>
      <c r="B273" s="84"/>
      <c r="C273" s="84"/>
      <c r="D273" s="84"/>
    </row>
    <row r="274">
      <c r="A274" s="83"/>
      <c r="B274" s="84"/>
      <c r="C274" s="84"/>
      <c r="D274" s="84"/>
    </row>
    <row r="275">
      <c r="A275" s="83"/>
      <c r="B275" s="84"/>
      <c r="C275" s="84"/>
      <c r="D275" s="84"/>
    </row>
    <row r="276">
      <c r="A276" s="83"/>
      <c r="B276" s="84"/>
      <c r="C276" s="84"/>
      <c r="D276" s="84"/>
    </row>
    <row r="277">
      <c r="A277" s="83"/>
      <c r="B277" s="84"/>
      <c r="C277" s="84"/>
      <c r="D277" s="84"/>
    </row>
    <row r="278">
      <c r="A278" s="83"/>
      <c r="B278" s="84"/>
      <c r="C278" s="84"/>
      <c r="D278" s="84"/>
    </row>
    <row r="279">
      <c r="A279" s="83"/>
      <c r="B279" s="84"/>
      <c r="C279" s="84"/>
      <c r="D279" s="84"/>
    </row>
    <row r="280">
      <c r="A280" s="83"/>
      <c r="B280" s="84"/>
      <c r="C280" s="84"/>
      <c r="D280" s="84"/>
    </row>
    <row r="281">
      <c r="A281" s="83"/>
      <c r="B281" s="84"/>
      <c r="C281" s="84"/>
      <c r="D281" s="84"/>
    </row>
    <row r="282">
      <c r="A282" s="83"/>
      <c r="B282" s="84"/>
      <c r="C282" s="84"/>
      <c r="D282" s="84"/>
    </row>
    <row r="283">
      <c r="A283" s="83"/>
      <c r="B283" s="84"/>
      <c r="C283" s="84"/>
      <c r="D283" s="84"/>
    </row>
    <row r="284">
      <c r="A284" s="83"/>
      <c r="B284" s="84"/>
      <c r="C284" s="84"/>
      <c r="D284" s="84"/>
    </row>
    <row r="285">
      <c r="A285" s="83"/>
      <c r="B285" s="84"/>
      <c r="C285" s="84"/>
      <c r="D285" s="84"/>
    </row>
    <row r="286">
      <c r="A286" s="83"/>
      <c r="B286" s="84"/>
      <c r="C286" s="84"/>
      <c r="D286" s="84"/>
    </row>
    <row r="287">
      <c r="A287" s="83"/>
      <c r="B287" s="84"/>
      <c r="C287" s="84"/>
      <c r="D287" s="84"/>
    </row>
    <row r="288">
      <c r="A288" s="83"/>
      <c r="B288" s="84"/>
      <c r="C288" s="84"/>
      <c r="D288" s="84"/>
    </row>
    <row r="289">
      <c r="A289" s="83"/>
      <c r="B289" s="84"/>
      <c r="C289" s="84"/>
      <c r="D289" s="84"/>
    </row>
    <row r="290">
      <c r="A290" s="83"/>
      <c r="B290" s="84"/>
      <c r="C290" s="84"/>
      <c r="D290" s="84"/>
    </row>
    <row r="291">
      <c r="A291" s="83"/>
      <c r="B291" s="84"/>
      <c r="C291" s="84"/>
      <c r="D291" s="84"/>
    </row>
    <row r="292">
      <c r="A292" s="83"/>
      <c r="B292" s="84"/>
      <c r="C292" s="84"/>
      <c r="D292" s="84"/>
    </row>
    <row r="293">
      <c r="A293" s="83"/>
      <c r="B293" s="84"/>
      <c r="C293" s="84"/>
      <c r="D293" s="84"/>
    </row>
    <row r="294">
      <c r="A294" s="83"/>
      <c r="B294" s="84"/>
      <c r="C294" s="84"/>
      <c r="D294" s="84"/>
    </row>
    <row r="295">
      <c r="A295" s="83"/>
      <c r="B295" s="84"/>
      <c r="C295" s="84"/>
      <c r="D295" s="84"/>
    </row>
    <row r="296">
      <c r="A296" s="83"/>
      <c r="B296" s="84"/>
      <c r="C296" s="84"/>
      <c r="D296" s="84"/>
    </row>
    <row r="297">
      <c r="A297" s="83"/>
      <c r="B297" s="84"/>
      <c r="C297" s="84"/>
      <c r="D297" s="84"/>
    </row>
    <row r="298">
      <c r="A298" s="83"/>
      <c r="B298" s="84"/>
      <c r="C298" s="84"/>
      <c r="D298" s="84"/>
    </row>
    <row r="299">
      <c r="A299" s="83"/>
      <c r="B299" s="84"/>
      <c r="C299" s="84"/>
      <c r="D299" s="84"/>
    </row>
    <row r="300">
      <c r="A300" s="83"/>
      <c r="B300" s="84"/>
      <c r="C300" s="84"/>
      <c r="D300" s="84"/>
    </row>
    <row r="301">
      <c r="A301" s="83"/>
      <c r="B301" s="84"/>
      <c r="C301" s="84"/>
      <c r="D301" s="84"/>
    </row>
    <row r="302">
      <c r="A302" s="83"/>
      <c r="B302" s="84"/>
      <c r="C302" s="84"/>
      <c r="D302" s="84"/>
    </row>
    <row r="303">
      <c r="A303" s="83"/>
      <c r="B303" s="84"/>
      <c r="C303" s="84"/>
      <c r="D303" s="84"/>
    </row>
    <row r="304">
      <c r="A304" s="83"/>
      <c r="B304" s="84"/>
      <c r="C304" s="84"/>
      <c r="D304" s="84"/>
    </row>
    <row r="305">
      <c r="A305" s="83"/>
      <c r="B305" s="84"/>
      <c r="C305" s="84"/>
      <c r="D305" s="84"/>
    </row>
    <row r="306">
      <c r="A306" s="83"/>
      <c r="B306" s="84"/>
      <c r="C306" s="84"/>
      <c r="D306" s="84"/>
    </row>
    <row r="307">
      <c r="A307" s="83"/>
      <c r="B307" s="84"/>
      <c r="C307" s="84"/>
      <c r="D307" s="84"/>
    </row>
    <row r="308">
      <c r="A308" s="83"/>
      <c r="B308" s="84"/>
      <c r="C308" s="84"/>
      <c r="D308" s="84"/>
    </row>
    <row r="309">
      <c r="A309" s="83"/>
      <c r="B309" s="84"/>
      <c r="C309" s="84"/>
      <c r="D309" s="84"/>
    </row>
    <row r="310">
      <c r="A310" s="83"/>
      <c r="B310" s="84"/>
      <c r="C310" s="84"/>
      <c r="D310" s="84"/>
    </row>
    <row r="311">
      <c r="A311" s="83"/>
      <c r="B311" s="84"/>
      <c r="C311" s="84"/>
      <c r="D311" s="84"/>
    </row>
    <row r="312">
      <c r="A312" s="83"/>
      <c r="B312" s="84"/>
      <c r="C312" s="84"/>
      <c r="D312" s="84"/>
    </row>
    <row r="313">
      <c r="A313" s="83"/>
      <c r="B313" s="84"/>
      <c r="C313" s="84"/>
      <c r="D313" s="84"/>
    </row>
    <row r="314">
      <c r="A314" s="83"/>
      <c r="B314" s="84"/>
      <c r="C314" s="84"/>
      <c r="D314" s="84"/>
    </row>
    <row r="315">
      <c r="A315" s="83"/>
      <c r="B315" s="84"/>
      <c r="C315" s="84"/>
      <c r="D315" s="84"/>
    </row>
    <row r="316">
      <c r="A316" s="83"/>
      <c r="B316" s="84"/>
      <c r="C316" s="84"/>
      <c r="D316" s="84"/>
    </row>
    <row r="317">
      <c r="A317" s="83"/>
      <c r="B317" s="84"/>
      <c r="C317" s="84"/>
      <c r="D317" s="84"/>
    </row>
    <row r="318">
      <c r="A318" s="83"/>
      <c r="B318" s="84"/>
      <c r="C318" s="84"/>
      <c r="D318" s="84"/>
    </row>
    <row r="319">
      <c r="A319" s="83"/>
      <c r="B319" s="84"/>
      <c r="C319" s="84"/>
      <c r="D319" s="84"/>
    </row>
    <row r="320">
      <c r="A320" s="83"/>
      <c r="B320" s="84"/>
      <c r="C320" s="84"/>
      <c r="D320" s="84"/>
    </row>
    <row r="321">
      <c r="A321" s="83"/>
      <c r="B321" s="84"/>
      <c r="C321" s="84"/>
      <c r="D321" s="84"/>
    </row>
    <row r="322">
      <c r="A322" s="83"/>
      <c r="B322" s="84"/>
      <c r="C322" s="84"/>
      <c r="D322" s="84"/>
    </row>
    <row r="323">
      <c r="A323" s="83"/>
      <c r="B323" s="84"/>
      <c r="C323" s="84"/>
      <c r="D323" s="84"/>
    </row>
    <row r="324">
      <c r="A324" s="83"/>
      <c r="B324" s="84"/>
      <c r="C324" s="84"/>
      <c r="D324" s="84"/>
    </row>
    <row r="325">
      <c r="A325" s="83"/>
      <c r="B325" s="84"/>
      <c r="C325" s="84"/>
      <c r="D325" s="84"/>
    </row>
    <row r="326">
      <c r="A326" s="83"/>
      <c r="B326" s="84"/>
      <c r="C326" s="84"/>
      <c r="D326" s="84"/>
    </row>
    <row r="327">
      <c r="A327" s="83"/>
      <c r="B327" s="84"/>
      <c r="C327" s="84"/>
      <c r="D327" s="84"/>
    </row>
    <row r="328">
      <c r="A328" s="83"/>
      <c r="B328" s="84"/>
      <c r="C328" s="84"/>
      <c r="D328" s="84"/>
    </row>
    <row r="329">
      <c r="A329" s="83"/>
      <c r="B329" s="84"/>
      <c r="C329" s="84"/>
      <c r="D329" s="84"/>
    </row>
    <row r="330">
      <c r="A330" s="83"/>
      <c r="B330" s="84"/>
      <c r="C330" s="84"/>
      <c r="D330" s="84"/>
    </row>
    <row r="331">
      <c r="A331" s="83"/>
      <c r="B331" s="84"/>
      <c r="C331" s="84"/>
      <c r="D331" s="84"/>
    </row>
    <row r="332">
      <c r="A332" s="83"/>
      <c r="B332" s="84"/>
      <c r="C332" s="84"/>
      <c r="D332" s="84"/>
    </row>
    <row r="333">
      <c r="A333" s="83"/>
      <c r="B333" s="84"/>
      <c r="C333" s="84"/>
      <c r="D333" s="84"/>
    </row>
    <row r="334">
      <c r="A334" s="83"/>
      <c r="B334" s="84"/>
      <c r="C334" s="84"/>
      <c r="D334" s="84"/>
    </row>
    <row r="335">
      <c r="A335" s="83"/>
      <c r="B335" s="84"/>
      <c r="C335" s="84"/>
      <c r="D335" s="84"/>
    </row>
    <row r="336">
      <c r="A336" s="83"/>
      <c r="B336" s="84"/>
      <c r="C336" s="84"/>
      <c r="D336" s="84"/>
    </row>
    <row r="337">
      <c r="A337" s="83"/>
      <c r="B337" s="84"/>
      <c r="C337" s="84"/>
      <c r="D337" s="84"/>
    </row>
    <row r="338">
      <c r="A338" s="83"/>
      <c r="B338" s="84"/>
      <c r="C338" s="84"/>
      <c r="D338" s="84"/>
    </row>
    <row r="339">
      <c r="A339" s="83"/>
      <c r="B339" s="84"/>
      <c r="C339" s="84"/>
      <c r="D339" s="84"/>
    </row>
    <row r="340">
      <c r="A340" s="83"/>
      <c r="B340" s="84"/>
      <c r="C340" s="84"/>
      <c r="D340" s="84"/>
    </row>
    <row r="341">
      <c r="A341" s="83"/>
      <c r="B341" s="84"/>
      <c r="C341" s="84"/>
      <c r="D341" s="84"/>
    </row>
    <row r="342">
      <c r="A342" s="83"/>
      <c r="B342" s="84"/>
      <c r="C342" s="84"/>
      <c r="D342" s="84"/>
    </row>
    <row r="343">
      <c r="A343" s="83"/>
      <c r="B343" s="84"/>
      <c r="C343" s="84"/>
      <c r="D343" s="84"/>
    </row>
    <row r="344">
      <c r="A344" s="83"/>
      <c r="B344" s="84"/>
      <c r="C344" s="84"/>
      <c r="D344" s="84"/>
    </row>
    <row r="345">
      <c r="A345" s="83"/>
      <c r="B345" s="84"/>
      <c r="C345" s="84"/>
      <c r="D345" s="84"/>
    </row>
    <row r="346">
      <c r="A346" s="83"/>
      <c r="B346" s="84"/>
      <c r="C346" s="84"/>
      <c r="D346" s="84"/>
    </row>
    <row r="347">
      <c r="A347" s="83"/>
      <c r="B347" s="84"/>
      <c r="C347" s="84"/>
      <c r="D347" s="84"/>
    </row>
    <row r="348">
      <c r="A348" s="83"/>
      <c r="B348" s="84"/>
      <c r="C348" s="84"/>
      <c r="D348" s="84"/>
    </row>
    <row r="349">
      <c r="A349" s="83"/>
      <c r="B349" s="84"/>
      <c r="C349" s="84"/>
      <c r="D349" s="84"/>
    </row>
    <row r="350">
      <c r="A350" s="83"/>
      <c r="B350" s="84"/>
      <c r="C350" s="84"/>
      <c r="D350" s="84"/>
    </row>
    <row r="351">
      <c r="A351" s="83"/>
      <c r="B351" s="84"/>
      <c r="C351" s="84"/>
      <c r="D351" s="84"/>
    </row>
    <row r="352">
      <c r="A352" s="83"/>
      <c r="B352" s="84"/>
      <c r="C352" s="84"/>
      <c r="D352" s="84"/>
    </row>
    <row r="353">
      <c r="A353" s="83"/>
      <c r="B353" s="84"/>
      <c r="C353" s="84"/>
      <c r="D353" s="84"/>
    </row>
    <row r="354">
      <c r="A354" s="83"/>
      <c r="B354" s="84"/>
      <c r="C354" s="84"/>
      <c r="D354" s="84"/>
    </row>
    <row r="355">
      <c r="A355" s="83"/>
      <c r="B355" s="84"/>
      <c r="C355" s="84"/>
      <c r="D355" s="84"/>
    </row>
    <row r="356">
      <c r="A356" s="83"/>
      <c r="B356" s="84"/>
      <c r="C356" s="84"/>
      <c r="D356" s="84"/>
    </row>
    <row r="357">
      <c r="A357" s="83"/>
      <c r="B357" s="84"/>
      <c r="C357" s="84"/>
      <c r="D357" s="84"/>
    </row>
    <row r="358">
      <c r="A358" s="83"/>
      <c r="B358" s="84"/>
      <c r="C358" s="84"/>
      <c r="D358" s="84"/>
    </row>
    <row r="359">
      <c r="A359" s="83"/>
      <c r="B359" s="84"/>
      <c r="C359" s="84"/>
      <c r="D359" s="84"/>
    </row>
    <row r="360">
      <c r="A360" s="83"/>
      <c r="B360" s="84"/>
      <c r="C360" s="84"/>
      <c r="D360" s="84"/>
    </row>
    <row r="361">
      <c r="A361" s="83"/>
      <c r="B361" s="84"/>
      <c r="C361" s="84"/>
      <c r="D361" s="84"/>
    </row>
    <row r="362">
      <c r="A362" s="83"/>
      <c r="B362" s="84"/>
      <c r="C362" s="84"/>
      <c r="D362" s="84"/>
    </row>
    <row r="363">
      <c r="A363" s="83"/>
      <c r="B363" s="84"/>
      <c r="C363" s="84"/>
      <c r="D363" s="84"/>
    </row>
    <row r="364">
      <c r="A364" s="83"/>
      <c r="B364" s="84"/>
      <c r="C364" s="84"/>
      <c r="D364" s="84"/>
    </row>
    <row r="365">
      <c r="A365" s="83"/>
      <c r="B365" s="84"/>
      <c r="C365" s="84"/>
      <c r="D365" s="84"/>
    </row>
    <row r="366">
      <c r="A366" s="83"/>
      <c r="B366" s="84"/>
      <c r="C366" s="84"/>
      <c r="D366" s="84"/>
    </row>
    <row r="367">
      <c r="A367" s="83"/>
      <c r="B367" s="84"/>
      <c r="C367" s="84"/>
      <c r="D367" s="84"/>
    </row>
    <row r="368">
      <c r="A368" s="83"/>
      <c r="B368" s="84"/>
      <c r="C368" s="84"/>
      <c r="D368" s="84"/>
    </row>
    <row r="369">
      <c r="A369" s="83"/>
      <c r="B369" s="84"/>
      <c r="C369" s="84"/>
      <c r="D369" s="84"/>
    </row>
    <row r="370">
      <c r="A370" s="83"/>
      <c r="B370" s="84"/>
      <c r="C370" s="84"/>
      <c r="D370" s="84"/>
    </row>
    <row r="371">
      <c r="A371" s="83"/>
      <c r="B371" s="84"/>
      <c r="C371" s="84"/>
      <c r="D371" s="84"/>
    </row>
    <row r="372">
      <c r="A372" s="83"/>
      <c r="B372" s="84"/>
      <c r="C372" s="84"/>
      <c r="D372" s="84"/>
    </row>
    <row r="373">
      <c r="A373" s="83"/>
      <c r="B373" s="84"/>
      <c r="C373" s="84"/>
      <c r="D373" s="84"/>
    </row>
    <row r="374">
      <c r="A374" s="83"/>
      <c r="B374" s="84"/>
      <c r="C374" s="84"/>
      <c r="D374" s="84"/>
    </row>
    <row r="375">
      <c r="A375" s="83"/>
      <c r="B375" s="84"/>
      <c r="C375" s="84"/>
      <c r="D375" s="84"/>
    </row>
    <row r="376">
      <c r="A376" s="83"/>
      <c r="B376" s="84"/>
      <c r="C376" s="84"/>
      <c r="D376" s="84"/>
    </row>
    <row r="377">
      <c r="A377" s="83"/>
      <c r="B377" s="84"/>
      <c r="C377" s="84"/>
      <c r="D377" s="84"/>
    </row>
    <row r="378">
      <c r="A378" s="83"/>
      <c r="B378" s="84"/>
      <c r="C378" s="84"/>
      <c r="D378" s="84"/>
    </row>
    <row r="379">
      <c r="A379" s="83"/>
      <c r="B379" s="84"/>
      <c r="C379" s="84"/>
      <c r="D379" s="84"/>
    </row>
    <row r="380">
      <c r="A380" s="83"/>
      <c r="B380" s="84"/>
      <c r="C380" s="84"/>
      <c r="D380" s="84"/>
    </row>
    <row r="381">
      <c r="A381" s="83"/>
      <c r="B381" s="84"/>
      <c r="C381" s="84"/>
      <c r="D381" s="84"/>
    </row>
    <row r="382">
      <c r="A382" s="83"/>
      <c r="B382" s="84"/>
      <c r="C382" s="84"/>
      <c r="D382" s="84"/>
    </row>
    <row r="383">
      <c r="A383" s="83"/>
      <c r="B383" s="84"/>
      <c r="C383" s="84"/>
      <c r="D383" s="84"/>
    </row>
    <row r="384">
      <c r="A384" s="83"/>
      <c r="B384" s="84"/>
      <c r="C384" s="84"/>
      <c r="D384" s="84"/>
    </row>
    <row r="385">
      <c r="A385" s="83"/>
      <c r="B385" s="84"/>
      <c r="C385" s="84"/>
      <c r="D385" s="84"/>
    </row>
    <row r="386">
      <c r="A386" s="83"/>
      <c r="B386" s="84"/>
      <c r="C386" s="84"/>
      <c r="D386" s="84"/>
    </row>
    <row r="387">
      <c r="A387" s="83"/>
      <c r="B387" s="84"/>
      <c r="C387" s="84"/>
      <c r="D387" s="84"/>
    </row>
    <row r="388">
      <c r="A388" s="83"/>
      <c r="B388" s="84"/>
      <c r="C388" s="84"/>
      <c r="D388" s="84"/>
    </row>
    <row r="389">
      <c r="A389" s="83"/>
      <c r="B389" s="84"/>
      <c r="C389" s="84"/>
      <c r="D389" s="84"/>
    </row>
    <row r="390">
      <c r="A390" s="83"/>
      <c r="B390" s="84"/>
      <c r="C390" s="84"/>
      <c r="D390" s="84"/>
    </row>
    <row r="391">
      <c r="A391" s="83"/>
      <c r="B391" s="84"/>
      <c r="C391" s="84"/>
      <c r="D391" s="84"/>
    </row>
    <row r="392">
      <c r="A392" s="83"/>
      <c r="B392" s="84"/>
      <c r="C392" s="84"/>
      <c r="D392" s="84"/>
    </row>
    <row r="393">
      <c r="A393" s="83"/>
      <c r="B393" s="84"/>
      <c r="C393" s="84"/>
      <c r="D393" s="84"/>
    </row>
    <row r="394">
      <c r="A394" s="83"/>
      <c r="B394" s="84"/>
      <c r="C394" s="84"/>
      <c r="D394" s="84"/>
    </row>
    <row r="395">
      <c r="A395" s="83"/>
      <c r="B395" s="84"/>
      <c r="C395" s="84"/>
      <c r="D395" s="84"/>
    </row>
    <row r="396">
      <c r="A396" s="83"/>
      <c r="B396" s="84"/>
      <c r="C396" s="84"/>
      <c r="D396" s="84"/>
    </row>
    <row r="397">
      <c r="A397" s="83"/>
      <c r="B397" s="84"/>
      <c r="C397" s="84"/>
      <c r="D397" s="84"/>
    </row>
    <row r="398">
      <c r="A398" s="83"/>
      <c r="B398" s="84"/>
      <c r="C398" s="84"/>
      <c r="D398" s="84"/>
    </row>
    <row r="399">
      <c r="A399" s="83"/>
      <c r="B399" s="84"/>
      <c r="C399" s="84"/>
      <c r="D399" s="84"/>
    </row>
    <row r="400">
      <c r="A400" s="83"/>
      <c r="B400" s="84"/>
      <c r="C400" s="84"/>
      <c r="D400" s="84"/>
    </row>
    <row r="401">
      <c r="A401" s="83"/>
      <c r="B401" s="84"/>
      <c r="C401" s="84"/>
      <c r="D401" s="84"/>
    </row>
    <row r="402">
      <c r="A402" s="83"/>
      <c r="B402" s="84"/>
      <c r="C402" s="84"/>
      <c r="D402" s="84"/>
    </row>
    <row r="403">
      <c r="A403" s="83"/>
      <c r="B403" s="84"/>
      <c r="C403" s="84"/>
      <c r="D403" s="84"/>
    </row>
    <row r="404">
      <c r="A404" s="83"/>
      <c r="B404" s="84"/>
      <c r="C404" s="84"/>
      <c r="D404" s="84"/>
    </row>
    <row r="405">
      <c r="A405" s="83"/>
      <c r="B405" s="84"/>
      <c r="C405" s="84"/>
      <c r="D405" s="84"/>
    </row>
    <row r="406">
      <c r="A406" s="83"/>
      <c r="B406" s="84"/>
      <c r="C406" s="84"/>
      <c r="D406" s="84"/>
    </row>
    <row r="407">
      <c r="A407" s="83"/>
      <c r="B407" s="84"/>
      <c r="C407" s="84"/>
      <c r="D407" s="84"/>
    </row>
    <row r="408">
      <c r="A408" s="83"/>
      <c r="B408" s="84"/>
      <c r="C408" s="84"/>
      <c r="D408" s="84"/>
    </row>
    <row r="409">
      <c r="A409" s="83"/>
      <c r="B409" s="84"/>
      <c r="C409" s="84"/>
      <c r="D409" s="84"/>
    </row>
    <row r="410">
      <c r="A410" s="83"/>
      <c r="B410" s="84"/>
      <c r="C410" s="84"/>
      <c r="D410" s="84"/>
    </row>
    <row r="411">
      <c r="A411" s="83"/>
      <c r="B411" s="84"/>
      <c r="C411" s="84"/>
      <c r="D411" s="84"/>
    </row>
    <row r="412">
      <c r="A412" s="83"/>
      <c r="B412" s="84"/>
      <c r="C412" s="84"/>
      <c r="D412" s="84"/>
    </row>
    <row r="413">
      <c r="A413" s="83"/>
      <c r="B413" s="84"/>
      <c r="C413" s="84"/>
      <c r="D413" s="84"/>
    </row>
    <row r="414">
      <c r="A414" s="83"/>
      <c r="B414" s="84"/>
      <c r="C414" s="84"/>
      <c r="D414" s="84"/>
    </row>
    <row r="415">
      <c r="A415" s="83"/>
      <c r="B415" s="84"/>
      <c r="C415" s="84"/>
      <c r="D415" s="84"/>
    </row>
    <row r="416">
      <c r="A416" s="83"/>
      <c r="B416" s="84"/>
      <c r="C416" s="84"/>
      <c r="D416" s="84"/>
    </row>
    <row r="417">
      <c r="A417" s="83"/>
      <c r="B417" s="84"/>
      <c r="C417" s="84"/>
      <c r="D417" s="84"/>
    </row>
    <row r="418">
      <c r="A418" s="83"/>
      <c r="B418" s="84"/>
      <c r="C418" s="84"/>
      <c r="D418" s="84"/>
    </row>
    <row r="419">
      <c r="A419" s="83"/>
      <c r="B419" s="84"/>
      <c r="C419" s="84"/>
      <c r="D419" s="84"/>
    </row>
    <row r="420">
      <c r="A420" s="83"/>
      <c r="B420" s="84"/>
      <c r="C420" s="84"/>
      <c r="D420" s="84"/>
    </row>
    <row r="421">
      <c r="A421" s="83"/>
      <c r="B421" s="84"/>
      <c r="C421" s="84"/>
      <c r="D421" s="84"/>
    </row>
    <row r="422">
      <c r="A422" s="83"/>
      <c r="B422" s="84"/>
      <c r="C422" s="84"/>
      <c r="D422" s="84"/>
    </row>
    <row r="423">
      <c r="A423" s="83"/>
      <c r="B423" s="84"/>
      <c r="C423" s="84"/>
      <c r="D423" s="84"/>
    </row>
    <row r="424">
      <c r="A424" s="83"/>
      <c r="B424" s="84"/>
      <c r="C424" s="84"/>
      <c r="D424" s="84"/>
    </row>
    <row r="425">
      <c r="A425" s="83"/>
      <c r="B425" s="84"/>
      <c r="C425" s="84"/>
      <c r="D425" s="84"/>
    </row>
    <row r="426">
      <c r="A426" s="83"/>
      <c r="B426" s="84"/>
      <c r="C426" s="84"/>
      <c r="D426" s="84"/>
    </row>
    <row r="427">
      <c r="A427" s="83"/>
      <c r="B427" s="84"/>
      <c r="C427" s="84"/>
      <c r="D427" s="84"/>
    </row>
    <row r="428">
      <c r="A428" s="83"/>
      <c r="B428" s="84"/>
      <c r="C428" s="84"/>
      <c r="D428" s="84"/>
    </row>
    <row r="429">
      <c r="A429" s="83"/>
      <c r="B429" s="84"/>
      <c r="C429" s="84"/>
      <c r="D429" s="84"/>
    </row>
    <row r="430">
      <c r="A430" s="83"/>
      <c r="B430" s="84"/>
      <c r="C430" s="84"/>
      <c r="D430" s="84"/>
    </row>
    <row r="431">
      <c r="A431" s="83"/>
      <c r="B431" s="84"/>
      <c r="C431" s="84"/>
      <c r="D431" s="84"/>
    </row>
    <row r="432">
      <c r="A432" s="83"/>
      <c r="B432" s="84"/>
      <c r="C432" s="84"/>
      <c r="D432" s="84"/>
    </row>
    <row r="433">
      <c r="A433" s="83"/>
      <c r="B433" s="84"/>
      <c r="C433" s="84"/>
      <c r="D433" s="84"/>
    </row>
    <row r="434">
      <c r="A434" s="83"/>
      <c r="B434" s="84"/>
      <c r="C434" s="84"/>
      <c r="D434" s="84"/>
    </row>
    <row r="435">
      <c r="A435" s="83"/>
      <c r="B435" s="84"/>
      <c r="C435" s="84"/>
      <c r="D435" s="84"/>
    </row>
    <row r="436">
      <c r="A436" s="83"/>
      <c r="B436" s="84"/>
      <c r="C436" s="84"/>
      <c r="D436" s="84"/>
    </row>
    <row r="437">
      <c r="A437" s="83"/>
      <c r="B437" s="84"/>
      <c r="C437" s="84"/>
      <c r="D437" s="84"/>
    </row>
    <row r="438">
      <c r="A438" s="83"/>
      <c r="B438" s="84"/>
      <c r="C438" s="84"/>
      <c r="D438" s="84"/>
    </row>
    <row r="439">
      <c r="A439" s="83"/>
      <c r="B439" s="84"/>
      <c r="C439" s="84"/>
      <c r="D439" s="84"/>
    </row>
    <row r="440">
      <c r="A440" s="83"/>
      <c r="B440" s="84"/>
      <c r="C440" s="84"/>
      <c r="D440" s="84"/>
    </row>
    <row r="441">
      <c r="A441" s="83"/>
      <c r="B441" s="84"/>
      <c r="C441" s="84"/>
      <c r="D441" s="84"/>
    </row>
    <row r="442">
      <c r="A442" s="83"/>
      <c r="B442" s="84"/>
      <c r="C442" s="84"/>
      <c r="D442" s="84"/>
    </row>
    <row r="443">
      <c r="A443" s="83"/>
      <c r="B443" s="84"/>
      <c r="C443" s="84"/>
      <c r="D443" s="84"/>
    </row>
    <row r="444">
      <c r="A444" s="83"/>
      <c r="B444" s="84"/>
      <c r="C444" s="84"/>
      <c r="D444" s="84"/>
    </row>
    <row r="445">
      <c r="A445" s="83"/>
      <c r="B445" s="84"/>
      <c r="C445" s="84"/>
      <c r="D445" s="84"/>
    </row>
    <row r="446">
      <c r="A446" s="83"/>
      <c r="B446" s="84"/>
      <c r="C446" s="84"/>
      <c r="D446" s="84"/>
    </row>
    <row r="447">
      <c r="A447" s="83"/>
      <c r="B447" s="84"/>
      <c r="C447" s="84"/>
      <c r="D447" s="84"/>
    </row>
    <row r="448">
      <c r="A448" s="83"/>
      <c r="B448" s="84"/>
      <c r="C448" s="84"/>
      <c r="D448" s="84"/>
    </row>
    <row r="449">
      <c r="A449" s="83"/>
      <c r="B449" s="84"/>
      <c r="C449" s="84"/>
      <c r="D449" s="84"/>
    </row>
    <row r="450">
      <c r="A450" s="83"/>
      <c r="B450" s="84"/>
      <c r="C450" s="84"/>
      <c r="D450" s="84"/>
    </row>
    <row r="451">
      <c r="A451" s="83"/>
      <c r="B451" s="84"/>
      <c r="C451" s="84"/>
      <c r="D451" s="84"/>
    </row>
    <row r="452">
      <c r="A452" s="83"/>
      <c r="B452" s="84"/>
      <c r="C452" s="84"/>
      <c r="D452" s="84"/>
    </row>
    <row r="453">
      <c r="A453" s="83"/>
      <c r="B453" s="84"/>
      <c r="C453" s="84"/>
      <c r="D453" s="84"/>
    </row>
    <row r="454">
      <c r="A454" s="83"/>
      <c r="B454" s="84"/>
      <c r="C454" s="84"/>
      <c r="D454" s="84"/>
    </row>
    <row r="455">
      <c r="A455" s="83"/>
      <c r="B455" s="84"/>
      <c r="C455" s="84"/>
      <c r="D455" s="84"/>
    </row>
    <row r="456">
      <c r="A456" s="83"/>
      <c r="B456" s="84"/>
      <c r="C456" s="84"/>
      <c r="D456" s="84"/>
    </row>
    <row r="457">
      <c r="A457" s="83"/>
      <c r="B457" s="84"/>
      <c r="C457" s="84"/>
      <c r="D457" s="84"/>
    </row>
    <row r="458">
      <c r="A458" s="83"/>
      <c r="B458" s="84"/>
      <c r="C458" s="84"/>
      <c r="D458" s="84"/>
    </row>
    <row r="459">
      <c r="A459" s="83"/>
      <c r="B459" s="84"/>
      <c r="C459" s="84"/>
      <c r="D459" s="84"/>
    </row>
    <row r="460">
      <c r="A460" s="83"/>
      <c r="B460" s="84"/>
      <c r="C460" s="84"/>
      <c r="D460" s="84"/>
    </row>
    <row r="461">
      <c r="A461" s="83"/>
      <c r="B461" s="84"/>
      <c r="C461" s="84"/>
      <c r="D461" s="84"/>
    </row>
    <row r="462">
      <c r="A462" s="83"/>
      <c r="B462" s="84"/>
      <c r="C462" s="84"/>
      <c r="D462" s="84"/>
    </row>
    <row r="463">
      <c r="A463" s="83"/>
      <c r="B463" s="84"/>
      <c r="C463" s="84"/>
      <c r="D463" s="84"/>
    </row>
    <row r="464">
      <c r="A464" s="83"/>
      <c r="B464" s="84"/>
      <c r="C464" s="84"/>
      <c r="D464" s="84"/>
    </row>
    <row r="465">
      <c r="A465" s="83"/>
      <c r="B465" s="84"/>
      <c r="C465" s="84"/>
      <c r="D465" s="84"/>
    </row>
    <row r="466">
      <c r="A466" s="83"/>
      <c r="B466" s="84"/>
      <c r="C466" s="84"/>
      <c r="D466" s="84"/>
    </row>
    <row r="467">
      <c r="A467" s="83"/>
      <c r="B467" s="84"/>
      <c r="C467" s="84"/>
      <c r="D467" s="84"/>
    </row>
    <row r="468">
      <c r="A468" s="83"/>
      <c r="B468" s="84"/>
      <c r="C468" s="84"/>
      <c r="D468" s="84"/>
    </row>
    <row r="469">
      <c r="A469" s="83"/>
      <c r="B469" s="84"/>
      <c r="C469" s="84"/>
      <c r="D469" s="84"/>
    </row>
    <row r="470">
      <c r="A470" s="83"/>
      <c r="B470" s="84"/>
      <c r="C470" s="84"/>
      <c r="D470" s="84"/>
    </row>
    <row r="471">
      <c r="A471" s="83"/>
      <c r="B471" s="84"/>
      <c r="C471" s="84"/>
      <c r="D471" s="84"/>
    </row>
    <row r="472">
      <c r="A472" s="83"/>
      <c r="B472" s="84"/>
      <c r="C472" s="84"/>
      <c r="D472" s="84"/>
    </row>
    <row r="473">
      <c r="A473" s="83"/>
      <c r="B473" s="84"/>
      <c r="C473" s="84"/>
      <c r="D473" s="84"/>
    </row>
    <row r="474">
      <c r="A474" s="83"/>
      <c r="B474" s="84"/>
      <c r="C474" s="84"/>
      <c r="D474" s="84"/>
    </row>
    <row r="475">
      <c r="A475" s="83"/>
      <c r="B475" s="84"/>
      <c r="C475" s="84"/>
      <c r="D475" s="84"/>
    </row>
    <row r="476">
      <c r="A476" s="83"/>
      <c r="B476" s="84"/>
      <c r="C476" s="84"/>
      <c r="D476" s="84"/>
    </row>
    <row r="477">
      <c r="A477" s="83"/>
      <c r="B477" s="84"/>
      <c r="C477" s="84"/>
      <c r="D477" s="84"/>
    </row>
    <row r="478">
      <c r="A478" s="83"/>
      <c r="B478" s="84"/>
      <c r="C478" s="84"/>
      <c r="D478" s="84"/>
    </row>
    <row r="479">
      <c r="A479" s="83"/>
      <c r="B479" s="84"/>
      <c r="C479" s="84"/>
      <c r="D479" s="84"/>
    </row>
    <row r="480">
      <c r="A480" s="83"/>
      <c r="B480" s="84"/>
      <c r="C480" s="84"/>
      <c r="D480" s="84"/>
    </row>
    <row r="481">
      <c r="A481" s="83"/>
      <c r="B481" s="84"/>
      <c r="C481" s="84"/>
      <c r="D481" s="84"/>
    </row>
    <row r="482">
      <c r="A482" s="83"/>
      <c r="B482" s="84"/>
      <c r="C482" s="84"/>
      <c r="D482" s="84"/>
    </row>
    <row r="483">
      <c r="A483" s="83"/>
      <c r="B483" s="84"/>
      <c r="C483" s="84"/>
      <c r="D483" s="84"/>
    </row>
    <row r="484">
      <c r="A484" s="83"/>
      <c r="B484" s="84"/>
      <c r="C484" s="84"/>
      <c r="D484" s="84"/>
    </row>
    <row r="485">
      <c r="A485" s="83"/>
      <c r="B485" s="84"/>
      <c r="C485" s="84"/>
      <c r="D485" s="84"/>
    </row>
    <row r="486">
      <c r="A486" s="83"/>
      <c r="B486" s="84"/>
      <c r="C486" s="84"/>
      <c r="D486" s="84"/>
    </row>
    <row r="487">
      <c r="A487" s="83"/>
      <c r="B487" s="84"/>
      <c r="C487" s="84"/>
      <c r="D487" s="84"/>
    </row>
    <row r="488">
      <c r="A488" s="83"/>
      <c r="B488" s="84"/>
      <c r="C488" s="84"/>
      <c r="D488" s="84"/>
    </row>
    <row r="489">
      <c r="A489" s="83"/>
      <c r="B489" s="84"/>
      <c r="C489" s="84"/>
      <c r="D489" s="84"/>
    </row>
    <row r="490">
      <c r="A490" s="83"/>
      <c r="B490" s="84"/>
      <c r="C490" s="84"/>
      <c r="D490" s="84"/>
    </row>
    <row r="491">
      <c r="A491" s="83"/>
      <c r="B491" s="84"/>
      <c r="C491" s="84"/>
      <c r="D491" s="84"/>
    </row>
    <row r="492">
      <c r="A492" s="83"/>
      <c r="B492" s="84"/>
      <c r="C492" s="84"/>
      <c r="D492" s="84"/>
    </row>
    <row r="493">
      <c r="A493" s="83"/>
      <c r="B493" s="84"/>
      <c r="C493" s="84"/>
      <c r="D493" s="84"/>
    </row>
    <row r="494">
      <c r="A494" s="83"/>
      <c r="B494" s="84"/>
      <c r="C494" s="84"/>
      <c r="D494" s="84"/>
    </row>
    <row r="495">
      <c r="A495" s="83"/>
      <c r="B495" s="84"/>
      <c r="C495" s="84"/>
      <c r="D495" s="84"/>
    </row>
    <row r="496">
      <c r="A496" s="83"/>
      <c r="B496" s="84"/>
      <c r="C496" s="84"/>
      <c r="D496" s="84"/>
    </row>
    <row r="497">
      <c r="A497" s="83"/>
      <c r="B497" s="84"/>
      <c r="C497" s="84"/>
      <c r="D497" s="84"/>
    </row>
    <row r="498">
      <c r="A498" s="83"/>
      <c r="B498" s="84"/>
      <c r="C498" s="84"/>
      <c r="D498" s="84"/>
    </row>
    <row r="499">
      <c r="A499" s="83"/>
      <c r="B499" s="84"/>
      <c r="C499" s="84"/>
      <c r="D499" s="84"/>
    </row>
    <row r="500">
      <c r="A500" s="83"/>
      <c r="B500" s="84"/>
      <c r="C500" s="84"/>
      <c r="D500" s="84"/>
    </row>
    <row r="501">
      <c r="A501" s="83"/>
      <c r="B501" s="84"/>
      <c r="C501" s="84"/>
      <c r="D501" s="84"/>
    </row>
    <row r="502">
      <c r="A502" s="83"/>
      <c r="B502" s="84"/>
      <c r="C502" s="84"/>
      <c r="D502" s="84"/>
    </row>
    <row r="503">
      <c r="A503" s="83"/>
      <c r="B503" s="84"/>
      <c r="C503" s="84"/>
      <c r="D503" s="84"/>
    </row>
    <row r="504">
      <c r="A504" s="83"/>
      <c r="B504" s="84"/>
      <c r="C504" s="84"/>
      <c r="D504" s="84"/>
    </row>
    <row r="505">
      <c r="A505" s="83"/>
      <c r="B505" s="84"/>
      <c r="C505" s="84"/>
      <c r="D505" s="84"/>
    </row>
    <row r="506">
      <c r="A506" s="83"/>
      <c r="B506" s="84"/>
      <c r="C506" s="84"/>
      <c r="D506" s="84"/>
    </row>
    <row r="507">
      <c r="A507" s="83"/>
      <c r="B507" s="84"/>
      <c r="C507" s="84"/>
      <c r="D507" s="84"/>
    </row>
    <row r="508">
      <c r="A508" s="83"/>
      <c r="B508" s="84"/>
      <c r="C508" s="84"/>
      <c r="D508" s="84"/>
    </row>
    <row r="509">
      <c r="A509" s="83"/>
      <c r="B509" s="84"/>
      <c r="C509" s="84"/>
      <c r="D509" s="84"/>
    </row>
    <row r="510">
      <c r="A510" s="83"/>
      <c r="B510" s="84"/>
      <c r="C510" s="84"/>
      <c r="D510" s="84"/>
    </row>
    <row r="511">
      <c r="A511" s="83"/>
      <c r="B511" s="84"/>
      <c r="C511" s="84"/>
      <c r="D511" s="84"/>
    </row>
    <row r="512">
      <c r="A512" s="83"/>
      <c r="B512" s="84"/>
      <c r="C512" s="84"/>
      <c r="D512" s="84"/>
    </row>
    <row r="513">
      <c r="A513" s="83"/>
      <c r="B513" s="84"/>
      <c r="C513" s="84"/>
      <c r="D513" s="84"/>
    </row>
    <row r="514">
      <c r="A514" s="83"/>
      <c r="B514" s="84"/>
      <c r="C514" s="84"/>
      <c r="D514" s="84"/>
    </row>
    <row r="515">
      <c r="A515" s="83"/>
      <c r="B515" s="84"/>
      <c r="C515" s="84"/>
      <c r="D515" s="84"/>
    </row>
    <row r="516">
      <c r="A516" s="83"/>
      <c r="B516" s="84"/>
      <c r="C516" s="84"/>
      <c r="D516" s="84"/>
    </row>
    <row r="517">
      <c r="A517" s="83"/>
      <c r="B517" s="84"/>
      <c r="C517" s="84"/>
      <c r="D517" s="84"/>
    </row>
    <row r="518">
      <c r="A518" s="83"/>
      <c r="B518" s="84"/>
      <c r="C518" s="84"/>
      <c r="D518" s="84"/>
    </row>
    <row r="519">
      <c r="A519" s="83"/>
      <c r="B519" s="84"/>
      <c r="C519" s="84"/>
      <c r="D519" s="84"/>
    </row>
    <row r="520">
      <c r="A520" s="83"/>
      <c r="B520" s="84"/>
      <c r="C520" s="84"/>
      <c r="D520" s="84"/>
    </row>
    <row r="521">
      <c r="A521" s="83"/>
      <c r="B521" s="84"/>
      <c r="C521" s="84"/>
      <c r="D521" s="84"/>
    </row>
    <row r="522">
      <c r="A522" s="83"/>
      <c r="B522" s="84"/>
      <c r="C522" s="84"/>
      <c r="D522" s="84"/>
    </row>
    <row r="523">
      <c r="A523" s="83"/>
      <c r="B523" s="84"/>
      <c r="C523" s="84"/>
      <c r="D523" s="84"/>
    </row>
    <row r="524">
      <c r="A524" s="83"/>
      <c r="B524" s="84"/>
      <c r="C524" s="84"/>
      <c r="D524" s="84"/>
    </row>
    <row r="525">
      <c r="A525" s="83"/>
      <c r="B525" s="84"/>
      <c r="C525" s="84"/>
      <c r="D525" s="84"/>
    </row>
    <row r="526">
      <c r="A526" s="83"/>
      <c r="B526" s="84"/>
      <c r="C526" s="84"/>
      <c r="D526" s="84"/>
    </row>
    <row r="527">
      <c r="A527" s="83"/>
      <c r="B527" s="84"/>
      <c r="C527" s="84"/>
      <c r="D527" s="84"/>
    </row>
    <row r="528">
      <c r="A528" s="83"/>
      <c r="B528" s="84"/>
      <c r="C528" s="84"/>
      <c r="D528" s="84"/>
    </row>
    <row r="529">
      <c r="A529" s="83"/>
      <c r="B529" s="84"/>
      <c r="C529" s="84"/>
      <c r="D529" s="84"/>
    </row>
    <row r="530">
      <c r="A530" s="83"/>
      <c r="B530" s="84"/>
      <c r="C530" s="84"/>
      <c r="D530" s="84"/>
    </row>
    <row r="531">
      <c r="A531" s="83"/>
      <c r="B531" s="84"/>
      <c r="C531" s="84"/>
      <c r="D531" s="84"/>
    </row>
    <row r="532">
      <c r="A532" s="83"/>
      <c r="B532" s="84"/>
      <c r="C532" s="84"/>
      <c r="D532" s="84"/>
    </row>
    <row r="533">
      <c r="A533" s="83"/>
      <c r="B533" s="84"/>
      <c r="C533" s="84"/>
      <c r="D533" s="84"/>
    </row>
    <row r="534">
      <c r="A534" s="83"/>
      <c r="B534" s="84"/>
      <c r="C534" s="84"/>
      <c r="D534" s="84"/>
    </row>
    <row r="535">
      <c r="A535" s="83"/>
      <c r="B535" s="84"/>
      <c r="C535" s="84"/>
      <c r="D535" s="84"/>
    </row>
    <row r="536">
      <c r="A536" s="83"/>
      <c r="B536" s="84"/>
      <c r="C536" s="84"/>
      <c r="D536" s="84"/>
    </row>
    <row r="537">
      <c r="A537" s="83"/>
      <c r="B537" s="84"/>
      <c r="C537" s="84"/>
      <c r="D537" s="84"/>
    </row>
    <row r="538">
      <c r="A538" s="83"/>
      <c r="B538" s="84"/>
      <c r="C538" s="84"/>
      <c r="D538" s="84"/>
    </row>
    <row r="539">
      <c r="A539" s="83"/>
      <c r="B539" s="84"/>
      <c r="C539" s="84"/>
      <c r="D539" s="84"/>
    </row>
    <row r="540">
      <c r="A540" s="83"/>
      <c r="B540" s="84"/>
      <c r="C540" s="84"/>
      <c r="D540" s="84"/>
    </row>
    <row r="541">
      <c r="A541" s="83"/>
      <c r="B541" s="84"/>
      <c r="C541" s="84"/>
      <c r="D541" s="84"/>
    </row>
    <row r="542">
      <c r="A542" s="83"/>
      <c r="B542" s="84"/>
      <c r="C542" s="84"/>
      <c r="D542" s="84"/>
    </row>
    <row r="543">
      <c r="A543" s="83"/>
      <c r="B543" s="84"/>
      <c r="C543" s="84"/>
      <c r="D543" s="84"/>
    </row>
    <row r="544">
      <c r="A544" s="83"/>
      <c r="B544" s="84"/>
      <c r="C544" s="84"/>
      <c r="D544" s="84"/>
    </row>
    <row r="545">
      <c r="A545" s="83"/>
      <c r="B545" s="84"/>
      <c r="C545" s="84"/>
      <c r="D545" s="84"/>
    </row>
    <row r="546">
      <c r="A546" s="83"/>
      <c r="B546" s="84"/>
      <c r="C546" s="84"/>
      <c r="D546" s="84"/>
    </row>
    <row r="547">
      <c r="A547" s="83"/>
      <c r="B547" s="84"/>
      <c r="C547" s="84"/>
      <c r="D547" s="84"/>
    </row>
    <row r="548">
      <c r="A548" s="83"/>
      <c r="B548" s="84"/>
      <c r="C548" s="84"/>
      <c r="D548" s="84"/>
    </row>
    <row r="549">
      <c r="A549" s="83"/>
      <c r="B549" s="84"/>
      <c r="C549" s="84"/>
      <c r="D549" s="84"/>
    </row>
    <row r="550">
      <c r="A550" s="83"/>
      <c r="B550" s="84"/>
      <c r="C550" s="84"/>
      <c r="D550" s="84"/>
    </row>
    <row r="551">
      <c r="A551" s="83"/>
      <c r="B551" s="84"/>
      <c r="C551" s="84"/>
      <c r="D551" s="84"/>
    </row>
    <row r="552">
      <c r="A552" s="83"/>
      <c r="B552" s="84"/>
      <c r="C552" s="84"/>
      <c r="D552" s="84"/>
    </row>
    <row r="553">
      <c r="A553" s="83"/>
      <c r="B553" s="84"/>
      <c r="C553" s="84"/>
      <c r="D553" s="84"/>
    </row>
    <row r="554">
      <c r="A554" s="83"/>
      <c r="B554" s="84"/>
      <c r="C554" s="84"/>
      <c r="D554" s="84"/>
    </row>
    <row r="555">
      <c r="A555" s="83"/>
      <c r="B555" s="84"/>
      <c r="C555" s="84"/>
      <c r="D555" s="84"/>
    </row>
    <row r="556">
      <c r="A556" s="83"/>
      <c r="B556" s="84"/>
      <c r="C556" s="84"/>
      <c r="D556" s="84"/>
    </row>
    <row r="557">
      <c r="A557" s="83"/>
      <c r="B557" s="84"/>
      <c r="C557" s="84"/>
      <c r="D557" s="84"/>
    </row>
    <row r="558">
      <c r="A558" s="83"/>
      <c r="B558" s="84"/>
      <c r="C558" s="84"/>
      <c r="D558" s="84"/>
    </row>
    <row r="559">
      <c r="A559" s="83"/>
      <c r="B559" s="84"/>
      <c r="C559" s="84"/>
      <c r="D559" s="84"/>
    </row>
    <row r="560">
      <c r="A560" s="83"/>
      <c r="B560" s="84"/>
      <c r="C560" s="84"/>
      <c r="D560" s="84"/>
    </row>
    <row r="561">
      <c r="A561" s="83"/>
      <c r="B561" s="84"/>
      <c r="C561" s="84"/>
      <c r="D561" s="84"/>
    </row>
    <row r="562">
      <c r="A562" s="83"/>
      <c r="B562" s="84"/>
      <c r="C562" s="84"/>
      <c r="D562" s="84"/>
    </row>
    <row r="563">
      <c r="A563" s="83"/>
      <c r="B563" s="84"/>
      <c r="C563" s="84"/>
      <c r="D563" s="84"/>
    </row>
    <row r="564">
      <c r="A564" s="83"/>
      <c r="B564" s="84"/>
      <c r="C564" s="84"/>
      <c r="D564" s="84"/>
    </row>
    <row r="565">
      <c r="A565" s="83"/>
      <c r="B565" s="84"/>
      <c r="C565" s="84"/>
      <c r="D565" s="84"/>
    </row>
    <row r="566">
      <c r="A566" s="83"/>
      <c r="B566" s="84"/>
      <c r="C566" s="84"/>
      <c r="D566" s="84"/>
    </row>
    <row r="567">
      <c r="A567" s="83"/>
      <c r="B567" s="84"/>
      <c r="C567" s="84"/>
      <c r="D567" s="84"/>
    </row>
    <row r="568">
      <c r="A568" s="83"/>
      <c r="B568" s="84"/>
      <c r="C568" s="84"/>
      <c r="D568" s="84"/>
    </row>
    <row r="569">
      <c r="A569" s="83"/>
      <c r="B569" s="84"/>
      <c r="C569" s="84"/>
      <c r="D569" s="84"/>
    </row>
    <row r="570">
      <c r="A570" s="83"/>
      <c r="B570" s="84"/>
      <c r="C570" s="84"/>
      <c r="D570" s="84"/>
    </row>
    <row r="571">
      <c r="A571" s="83"/>
      <c r="B571" s="84"/>
      <c r="C571" s="84"/>
      <c r="D571" s="84"/>
    </row>
    <row r="572">
      <c r="A572" s="83"/>
      <c r="B572" s="84"/>
      <c r="C572" s="84"/>
      <c r="D572" s="84"/>
    </row>
    <row r="573">
      <c r="A573" s="83"/>
      <c r="B573" s="84"/>
      <c r="C573" s="84"/>
      <c r="D573" s="84"/>
    </row>
    <row r="574">
      <c r="A574" s="83"/>
      <c r="B574" s="84"/>
      <c r="C574" s="84"/>
      <c r="D574" s="84"/>
    </row>
    <row r="575">
      <c r="A575" s="83"/>
      <c r="B575" s="84"/>
      <c r="C575" s="84"/>
      <c r="D575" s="84"/>
    </row>
    <row r="576">
      <c r="A576" s="83"/>
      <c r="B576" s="84"/>
      <c r="C576" s="84"/>
      <c r="D576" s="84"/>
    </row>
    <row r="577">
      <c r="A577" s="83"/>
      <c r="B577" s="84"/>
      <c r="C577" s="84"/>
      <c r="D577" s="84"/>
    </row>
    <row r="578">
      <c r="A578" s="83"/>
      <c r="B578" s="84"/>
      <c r="C578" s="84"/>
      <c r="D578" s="84"/>
    </row>
    <row r="579">
      <c r="A579" s="83"/>
      <c r="B579" s="84"/>
      <c r="C579" s="84"/>
      <c r="D579" s="84"/>
    </row>
    <row r="580">
      <c r="A580" s="83"/>
      <c r="B580" s="84"/>
      <c r="C580" s="84"/>
      <c r="D580" s="84"/>
    </row>
    <row r="581">
      <c r="A581" s="83"/>
      <c r="B581" s="84"/>
      <c r="C581" s="84"/>
      <c r="D581" s="84"/>
    </row>
    <row r="582">
      <c r="A582" s="83"/>
      <c r="B582" s="84"/>
      <c r="C582" s="84"/>
      <c r="D582" s="84"/>
    </row>
    <row r="583">
      <c r="A583" s="83"/>
      <c r="B583" s="84"/>
      <c r="C583" s="84"/>
      <c r="D583" s="84"/>
    </row>
    <row r="584">
      <c r="A584" s="83"/>
      <c r="B584" s="84"/>
      <c r="C584" s="84"/>
      <c r="D584" s="84"/>
    </row>
    <row r="585">
      <c r="A585" s="83"/>
      <c r="B585" s="84"/>
      <c r="C585" s="84"/>
      <c r="D585" s="84"/>
    </row>
    <row r="586">
      <c r="A586" s="83"/>
      <c r="B586" s="84"/>
      <c r="C586" s="84"/>
      <c r="D586" s="84"/>
    </row>
    <row r="587">
      <c r="A587" s="83"/>
      <c r="B587" s="84"/>
      <c r="C587" s="84"/>
      <c r="D587" s="84"/>
    </row>
    <row r="588">
      <c r="A588" s="83"/>
      <c r="B588" s="84"/>
      <c r="C588" s="84"/>
      <c r="D588" s="84"/>
    </row>
    <row r="589">
      <c r="A589" s="83"/>
      <c r="B589" s="84"/>
      <c r="C589" s="84"/>
      <c r="D589" s="84"/>
    </row>
    <row r="590">
      <c r="A590" s="83"/>
      <c r="B590" s="84"/>
      <c r="C590" s="84"/>
      <c r="D590" s="84"/>
    </row>
    <row r="591">
      <c r="A591" s="83"/>
      <c r="B591" s="84"/>
      <c r="C591" s="84"/>
      <c r="D591" s="84"/>
    </row>
    <row r="592">
      <c r="A592" s="83"/>
      <c r="B592" s="84"/>
      <c r="C592" s="84"/>
      <c r="D592" s="84"/>
    </row>
    <row r="593">
      <c r="A593" s="83"/>
      <c r="B593" s="84"/>
      <c r="C593" s="84"/>
      <c r="D593" s="84"/>
    </row>
    <row r="594">
      <c r="A594" s="83"/>
      <c r="B594" s="84"/>
      <c r="C594" s="84"/>
      <c r="D594" s="84"/>
    </row>
    <row r="595">
      <c r="A595" s="83"/>
      <c r="B595" s="84"/>
      <c r="C595" s="84"/>
      <c r="D595" s="84"/>
    </row>
    <row r="596">
      <c r="A596" s="83"/>
      <c r="B596" s="84"/>
      <c r="C596" s="84"/>
      <c r="D596" s="84"/>
    </row>
    <row r="597">
      <c r="A597" s="83"/>
      <c r="B597" s="84"/>
      <c r="C597" s="84"/>
      <c r="D597" s="84"/>
    </row>
    <row r="598">
      <c r="A598" s="83"/>
      <c r="B598" s="84"/>
      <c r="C598" s="84"/>
      <c r="D598" s="84"/>
    </row>
    <row r="599">
      <c r="A599" s="83"/>
      <c r="B599" s="84"/>
      <c r="C599" s="84"/>
      <c r="D599" s="84"/>
    </row>
    <row r="600">
      <c r="A600" s="83"/>
      <c r="B600" s="84"/>
      <c r="C600" s="84"/>
      <c r="D600" s="84"/>
    </row>
    <row r="601">
      <c r="A601" s="83"/>
      <c r="B601" s="84"/>
      <c r="C601" s="84"/>
      <c r="D601" s="84"/>
    </row>
    <row r="602">
      <c r="A602" s="83"/>
      <c r="B602" s="84"/>
      <c r="C602" s="84"/>
      <c r="D602" s="84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0.13"/>
    <col customWidth="1" min="3" max="3" width="10.88"/>
    <col customWidth="1" min="4" max="7" width="10.13"/>
    <col customWidth="1" min="15" max="16" width="13.0"/>
  </cols>
  <sheetData>
    <row r="1">
      <c r="A1" s="1" t="s">
        <v>0</v>
      </c>
      <c r="B1" s="85" t="s">
        <v>16</v>
      </c>
      <c r="C1" s="3"/>
      <c r="D1" s="3"/>
      <c r="E1" s="3"/>
      <c r="F1" s="3"/>
      <c r="G1" s="3"/>
      <c r="H1" s="3"/>
      <c r="I1" s="3"/>
      <c r="J1" s="4"/>
      <c r="K1" s="86" t="s">
        <v>145</v>
      </c>
      <c r="L1" s="3"/>
      <c r="M1" s="3"/>
      <c r="N1" s="3"/>
      <c r="O1" s="3"/>
      <c r="P1" s="3"/>
      <c r="Q1" s="3"/>
      <c r="R1" s="3"/>
      <c r="S1" s="4"/>
      <c r="T1" s="87" t="s">
        <v>494</v>
      </c>
      <c r="U1" s="3"/>
      <c r="V1" s="3"/>
      <c r="W1" s="3"/>
      <c r="X1" s="3"/>
      <c r="Y1" s="3"/>
      <c r="Z1" s="3"/>
      <c r="AA1" s="3"/>
      <c r="AB1" s="4"/>
    </row>
    <row r="2">
      <c r="A2" s="88"/>
      <c r="B2" s="85" t="s">
        <v>495</v>
      </c>
      <c r="C2" s="4"/>
      <c r="D2" s="85" t="s">
        <v>18</v>
      </c>
      <c r="E2" s="4"/>
      <c r="F2" s="85" t="s">
        <v>496</v>
      </c>
      <c r="G2" s="4"/>
      <c r="H2" s="85" t="s">
        <v>19</v>
      </c>
      <c r="I2" s="4"/>
      <c r="J2" s="89" t="s">
        <v>20</v>
      </c>
      <c r="K2" s="86" t="s">
        <v>495</v>
      </c>
      <c r="L2" s="4"/>
      <c r="M2" s="86" t="s">
        <v>18</v>
      </c>
      <c r="N2" s="4"/>
      <c r="O2" s="86" t="s">
        <v>496</v>
      </c>
      <c r="P2" s="4"/>
      <c r="Q2" s="86" t="s">
        <v>19</v>
      </c>
      <c r="R2" s="4"/>
      <c r="S2" s="90" t="s">
        <v>20</v>
      </c>
      <c r="T2" s="91" t="s">
        <v>495</v>
      </c>
      <c r="U2" s="55"/>
      <c r="V2" s="92" t="s">
        <v>18</v>
      </c>
      <c r="W2" s="55"/>
      <c r="X2" s="92" t="s">
        <v>496</v>
      </c>
      <c r="Y2" s="55"/>
      <c r="Z2" s="92" t="s">
        <v>19</v>
      </c>
      <c r="AA2" s="55"/>
      <c r="AB2" s="93" t="s">
        <v>20</v>
      </c>
    </row>
    <row r="3">
      <c r="A3" s="94"/>
      <c r="B3" s="89" t="s">
        <v>497</v>
      </c>
      <c r="C3" s="89" t="s">
        <v>498</v>
      </c>
      <c r="D3" s="89" t="s">
        <v>497</v>
      </c>
      <c r="E3" s="89" t="s">
        <v>498</v>
      </c>
      <c r="F3" s="89" t="s">
        <v>497</v>
      </c>
      <c r="G3" s="89" t="s">
        <v>498</v>
      </c>
      <c r="H3" s="89" t="s">
        <v>497</v>
      </c>
      <c r="I3" s="89" t="s">
        <v>498</v>
      </c>
      <c r="J3" s="89" t="s">
        <v>497</v>
      </c>
      <c r="K3" s="90" t="s">
        <v>497</v>
      </c>
      <c r="L3" s="90" t="s">
        <v>498</v>
      </c>
      <c r="M3" s="90" t="s">
        <v>497</v>
      </c>
      <c r="N3" s="90" t="s">
        <v>498</v>
      </c>
      <c r="O3" s="90" t="s">
        <v>497</v>
      </c>
      <c r="P3" s="90" t="s">
        <v>498</v>
      </c>
      <c r="Q3" s="90" t="s">
        <v>497</v>
      </c>
      <c r="R3" s="90" t="s">
        <v>498</v>
      </c>
      <c r="S3" s="90" t="s">
        <v>497</v>
      </c>
      <c r="T3" s="95" t="s">
        <v>497</v>
      </c>
      <c r="U3" s="93" t="s">
        <v>498</v>
      </c>
      <c r="V3" s="93" t="s">
        <v>497</v>
      </c>
      <c r="W3" s="93" t="s">
        <v>498</v>
      </c>
      <c r="X3" s="93" t="s">
        <v>497</v>
      </c>
      <c r="Y3" s="93" t="s">
        <v>498</v>
      </c>
      <c r="Z3" s="93" t="s">
        <v>497</v>
      </c>
      <c r="AA3" s="93" t="s">
        <v>498</v>
      </c>
      <c r="AB3" s="93" t="s">
        <v>497</v>
      </c>
    </row>
    <row r="4">
      <c r="A4" s="96" t="str">
        <f t="array" ref="A4:A104">INDEX(ReferenceData!A2:A604,0)</f>
        <v>ABB</v>
      </c>
      <c r="B4" s="97">
        <v>6593.5499514</v>
      </c>
      <c r="C4" s="97">
        <v>6543.64071058787</v>
      </c>
      <c r="D4" s="97">
        <v>6069.62332366666</v>
      </c>
      <c r="E4" s="97">
        <v>6097.39370569872</v>
      </c>
      <c r="F4" s="97">
        <v>5536.72300786</v>
      </c>
      <c r="G4" s="97">
        <v>5768.48029597903</v>
      </c>
      <c r="H4" s="98">
        <v>5104.76750007</v>
      </c>
      <c r="I4" s="98">
        <v>5292.57162923956</v>
      </c>
      <c r="J4" s="98">
        <v>4700.335004925</v>
      </c>
      <c r="K4" s="99">
        <v>6579.5299318</v>
      </c>
      <c r="L4" s="99">
        <v>6521.1497356074</v>
      </c>
      <c r="M4" s="100">
        <v>6029.081657</v>
      </c>
      <c r="N4" s="100">
        <v>6059.63809243656</v>
      </c>
      <c r="O4" s="100">
        <v>5497.25800786</v>
      </c>
      <c r="P4" s="100">
        <v>5732.71009997818</v>
      </c>
      <c r="Q4" s="100">
        <v>5080.64649909</v>
      </c>
      <c r="R4" s="100">
        <v>5265.25287229491</v>
      </c>
      <c r="S4" s="100">
        <v>4688.94300541</v>
      </c>
      <c r="T4" s="101">
        <v>6559.5099611</v>
      </c>
      <c r="U4" s="101">
        <v>6512.28305352015</v>
      </c>
      <c r="V4" s="102">
        <v>5992.06333016666</v>
      </c>
      <c r="W4" s="102">
        <v>6025.05797432874</v>
      </c>
      <c r="X4" s="102">
        <v>5460.63201176</v>
      </c>
      <c r="Y4" s="102">
        <v>5698.90031609973</v>
      </c>
      <c r="Z4" s="102">
        <v>5057.62399909</v>
      </c>
      <c r="AA4" s="102">
        <v>5239.07515648268</v>
      </c>
      <c r="AB4" s="102">
        <v>4678.017756385</v>
      </c>
    </row>
    <row r="5">
      <c r="A5" s="103" t="s">
        <v>25</v>
      </c>
      <c r="B5" s="97">
        <v>1076.2849976</v>
      </c>
      <c r="C5" s="97">
        <v>1062.69653831717</v>
      </c>
      <c r="D5" s="97">
        <v>1052.45833136666</v>
      </c>
      <c r="E5" s="97">
        <v>1059.59831981928</v>
      </c>
      <c r="F5" s="97">
        <v>1058.10799686</v>
      </c>
      <c r="G5" s="97">
        <v>1054.46111832516</v>
      </c>
      <c r="H5" s="98">
        <v>1039.35299927</v>
      </c>
      <c r="I5" s="98">
        <v>1009.67510553225</v>
      </c>
      <c r="J5" s="98" t="s">
        <v>499</v>
      </c>
      <c r="K5" s="99">
        <v>1082.30999759999</v>
      </c>
      <c r="L5" s="99">
        <v>1065.12910238766</v>
      </c>
      <c r="M5" s="100">
        <v>1053.28166306666</v>
      </c>
      <c r="N5" s="100">
        <v>1060.1395832551</v>
      </c>
      <c r="O5" s="100">
        <v>1058.42999638</v>
      </c>
      <c r="P5" s="100">
        <v>1054.57177621598</v>
      </c>
      <c r="Q5" s="100">
        <v>1036.37899903</v>
      </c>
      <c r="R5" s="100">
        <v>1008.82510766422</v>
      </c>
      <c r="S5" s="100" t="s">
        <v>499</v>
      </c>
      <c r="T5" s="101">
        <v>1081.0349976</v>
      </c>
      <c r="U5" s="101">
        <v>1070.8355804738</v>
      </c>
      <c r="V5" s="102">
        <v>1056.05666306666</v>
      </c>
      <c r="W5" s="102">
        <v>1061.5664544451</v>
      </c>
      <c r="X5" s="102">
        <v>1059.09499638</v>
      </c>
      <c r="Y5" s="102">
        <v>1055.18899357174</v>
      </c>
      <c r="Z5" s="102">
        <v>1033.57449952</v>
      </c>
      <c r="AA5" s="102">
        <v>1008.20642396046</v>
      </c>
      <c r="AB5" s="102" t="s">
        <v>499</v>
      </c>
    </row>
    <row r="6">
      <c r="A6" s="96" t="s">
        <v>26</v>
      </c>
      <c r="B6" s="97">
        <v>3206.6549804</v>
      </c>
      <c r="C6" s="97">
        <v>3180.23042468785</v>
      </c>
      <c r="D6" s="97">
        <v>3176.1866536</v>
      </c>
      <c r="E6" s="97">
        <v>3173.20254611371</v>
      </c>
      <c r="F6" s="97">
        <v>3193.12399901999</v>
      </c>
      <c r="G6" s="97">
        <v>3137.60384213509</v>
      </c>
      <c r="H6" s="98">
        <v>2996.27550048999</v>
      </c>
      <c r="I6" s="98">
        <v>2998.48150926722</v>
      </c>
      <c r="J6" s="98">
        <v>2710.14875245</v>
      </c>
      <c r="K6" s="99">
        <v>3221.225</v>
      </c>
      <c r="L6" s="99">
        <v>3196.63720750737</v>
      </c>
      <c r="M6" s="100">
        <v>3179.9399902</v>
      </c>
      <c r="N6" s="100">
        <v>3177.80962501811</v>
      </c>
      <c r="O6" s="100">
        <v>3193.83600097999</v>
      </c>
      <c r="P6" s="100">
        <v>3138.87747234468</v>
      </c>
      <c r="Q6" s="100">
        <v>2987.27050048999</v>
      </c>
      <c r="R6" s="100">
        <v>2996.30133971707</v>
      </c>
      <c r="S6" s="100">
        <v>2706.646502695</v>
      </c>
      <c r="T6" s="101">
        <v>3226.19001469999</v>
      </c>
      <c r="U6" s="101">
        <v>3207.56770895346</v>
      </c>
      <c r="V6" s="102">
        <v>3185.10166013333</v>
      </c>
      <c r="W6" s="102">
        <v>3179.90339564005</v>
      </c>
      <c r="X6" s="102">
        <v>3192.70900391999</v>
      </c>
      <c r="Y6" s="102">
        <v>3138.52757525671</v>
      </c>
      <c r="Z6" s="102">
        <v>2978.04999999999</v>
      </c>
      <c r="AA6" s="102">
        <v>2993.24783241842</v>
      </c>
      <c r="AB6" s="102">
        <v>2702.983253185</v>
      </c>
    </row>
    <row r="7">
      <c r="A7" s="103" t="s">
        <v>27</v>
      </c>
      <c r="B7" s="97">
        <v>1881.79998779999</v>
      </c>
      <c r="C7" s="97">
        <v>1865.88045206089</v>
      </c>
      <c r="D7" s="97">
        <v>1880.39500329999</v>
      </c>
      <c r="E7" s="97">
        <v>1864.88625595426</v>
      </c>
      <c r="F7" s="97">
        <v>1870.67200194</v>
      </c>
      <c r="G7" s="97">
        <v>1823.22380446608</v>
      </c>
      <c r="H7" s="98">
        <v>1668.06900449</v>
      </c>
      <c r="I7" s="98">
        <v>1668.73288248325</v>
      </c>
      <c r="J7" s="98">
        <v>1319.97650417</v>
      </c>
      <c r="K7" s="99">
        <v>1889.4649903</v>
      </c>
      <c r="L7" s="99">
        <v>1877.93165829664</v>
      </c>
      <c r="M7" s="100">
        <v>1883.94500329999</v>
      </c>
      <c r="N7" s="100">
        <v>1868.55772022696</v>
      </c>
      <c r="O7" s="100">
        <v>1867.82800048</v>
      </c>
      <c r="P7" s="100">
        <v>1823.69620366878</v>
      </c>
      <c r="Q7" s="100">
        <v>1659.36600401</v>
      </c>
      <c r="R7" s="100">
        <v>1665.84566750311</v>
      </c>
      <c r="S7" s="100">
        <v>1315.80325405</v>
      </c>
      <c r="T7" s="101">
        <v>1891.46999509999</v>
      </c>
      <c r="U7" s="101">
        <v>1891.89425436256</v>
      </c>
      <c r="V7" s="102">
        <v>1889.42500409999</v>
      </c>
      <c r="W7" s="102">
        <v>1872.24446120813</v>
      </c>
      <c r="X7" s="102">
        <v>1865.11499998</v>
      </c>
      <c r="Y7" s="102">
        <v>1824.04707010424</v>
      </c>
      <c r="Z7" s="102">
        <v>1650.71650449</v>
      </c>
      <c r="AA7" s="102">
        <v>1662.83042894762</v>
      </c>
      <c r="AB7" s="102">
        <v>1311.53625423</v>
      </c>
    </row>
    <row r="8">
      <c r="A8" s="96" t="s">
        <v>28</v>
      </c>
      <c r="B8" s="97">
        <v>1356.5300049</v>
      </c>
      <c r="C8" s="97">
        <v>1336.77812329669</v>
      </c>
      <c r="D8" s="97">
        <v>1318.98999843333</v>
      </c>
      <c r="E8" s="97">
        <v>1317.74837989233</v>
      </c>
      <c r="F8" s="97">
        <v>1304.14299565999</v>
      </c>
      <c r="G8" s="97">
        <v>1283.25563696052</v>
      </c>
      <c r="H8" s="98">
        <v>1172.67249577999</v>
      </c>
      <c r="I8" s="98">
        <v>1184.54513366592</v>
      </c>
      <c r="J8" s="98">
        <v>980.991497829999</v>
      </c>
      <c r="K8" s="99">
        <v>1363.6850097</v>
      </c>
      <c r="L8" s="99">
        <v>1343.98437825151</v>
      </c>
      <c r="M8" s="100">
        <v>1318.82833256666</v>
      </c>
      <c r="N8" s="100">
        <v>1318.67240774697</v>
      </c>
      <c r="O8" s="100">
        <v>1302.20899661999</v>
      </c>
      <c r="P8" s="100">
        <v>1282.39464353034</v>
      </c>
      <c r="Q8" s="100">
        <v>1167.76499577999</v>
      </c>
      <c r="R8" s="100">
        <v>1182.12483382078</v>
      </c>
      <c r="S8" s="100">
        <v>978.216998009999</v>
      </c>
      <c r="T8" s="101">
        <v>1366.3150024</v>
      </c>
      <c r="U8" s="101">
        <v>1350.30311808518</v>
      </c>
      <c r="V8" s="102">
        <v>1319.29166263333</v>
      </c>
      <c r="W8" s="102">
        <v>1318.88774283297</v>
      </c>
      <c r="X8" s="102">
        <v>1299.64499515999</v>
      </c>
      <c r="Y8" s="102">
        <v>1281.04136167443</v>
      </c>
      <c r="Z8" s="102">
        <v>1162.71699528999</v>
      </c>
      <c r="AA8" s="102">
        <v>1179.42937492827</v>
      </c>
      <c r="AB8" s="102">
        <v>975.328247704999</v>
      </c>
    </row>
    <row r="9">
      <c r="A9" s="103" t="s">
        <v>29</v>
      </c>
      <c r="B9" s="97">
        <v>610.8199952</v>
      </c>
      <c r="C9" s="97">
        <v>597.154518145098</v>
      </c>
      <c r="D9" s="97">
        <v>565.324997999999</v>
      </c>
      <c r="E9" s="97">
        <v>574.761322104689</v>
      </c>
      <c r="F9" s="97">
        <v>563.31899904</v>
      </c>
      <c r="G9" s="97">
        <v>561.340727661771</v>
      </c>
      <c r="H9" s="98">
        <v>535.28100126</v>
      </c>
      <c r="I9" s="98">
        <v>522.438911099021</v>
      </c>
      <c r="J9" s="98">
        <v>427.12025009</v>
      </c>
      <c r="K9" s="99">
        <v>606.7049988</v>
      </c>
      <c r="L9" s="99">
        <v>596.166638621787</v>
      </c>
      <c r="M9" s="100">
        <v>563.591664666666</v>
      </c>
      <c r="N9" s="100">
        <v>572.910380456736</v>
      </c>
      <c r="O9" s="100">
        <v>562.54099976</v>
      </c>
      <c r="P9" s="100">
        <v>559.697493035721</v>
      </c>
      <c r="Q9" s="100">
        <v>533.16050138</v>
      </c>
      <c r="R9" s="100">
        <v>520.839697666678</v>
      </c>
      <c r="S9" s="100">
        <v>425.41550018</v>
      </c>
      <c r="T9" s="101">
        <v>600.9699952</v>
      </c>
      <c r="U9" s="101">
        <v>597.281441871073</v>
      </c>
      <c r="V9" s="102">
        <v>562.776664266666</v>
      </c>
      <c r="W9" s="102">
        <v>571.652474005477</v>
      </c>
      <c r="X9" s="102">
        <v>561.883999039999</v>
      </c>
      <c r="Y9" s="102">
        <v>558.413716261669</v>
      </c>
      <c r="Z9" s="102">
        <v>531.15900114</v>
      </c>
      <c r="AA9" s="102">
        <v>519.419287033681</v>
      </c>
      <c r="AB9" s="102">
        <v>423.76825012</v>
      </c>
    </row>
    <row r="10">
      <c r="A10" s="96" t="s">
        <v>30</v>
      </c>
      <c r="B10" s="97">
        <v>960.7650024</v>
      </c>
      <c r="C10" s="97">
        <v>950.091809487979</v>
      </c>
      <c r="D10" s="97">
        <v>966.733333333333</v>
      </c>
      <c r="E10" s="97">
        <v>965.778032548533</v>
      </c>
      <c r="F10" s="97">
        <v>987.371003419999</v>
      </c>
      <c r="G10" s="97">
        <v>968.028352366016</v>
      </c>
      <c r="H10" s="98">
        <v>964.619001499999</v>
      </c>
      <c r="I10" s="98">
        <v>931.22441391046</v>
      </c>
      <c r="J10" s="98">
        <v>793.684501349999</v>
      </c>
      <c r="K10" s="99">
        <v>964.9450012</v>
      </c>
      <c r="L10" s="99">
        <v>955.056656040863</v>
      </c>
      <c r="M10" s="100">
        <v>969.771667466666</v>
      </c>
      <c r="N10" s="100">
        <v>968.400655482915</v>
      </c>
      <c r="O10" s="100">
        <v>989.063002939999</v>
      </c>
      <c r="P10" s="100">
        <v>969.672366748302</v>
      </c>
      <c r="Q10" s="100">
        <v>960.706001619999</v>
      </c>
      <c r="R10" s="100">
        <v>931.29460409047</v>
      </c>
      <c r="S10" s="100">
        <v>792.324751289999</v>
      </c>
      <c r="T10" s="101">
        <v>964.975</v>
      </c>
      <c r="U10" s="101">
        <v>961.458135161055</v>
      </c>
      <c r="V10" s="102">
        <v>973.840002433333</v>
      </c>
      <c r="W10" s="102">
        <v>971.307597240357</v>
      </c>
      <c r="X10" s="102">
        <v>991.101003419999</v>
      </c>
      <c r="Y10" s="102">
        <v>971.444708248233</v>
      </c>
      <c r="Z10" s="102">
        <v>956.841001619999</v>
      </c>
      <c r="AA10" s="102">
        <v>931.396515284216</v>
      </c>
      <c r="AB10" s="102">
        <v>790.986501169999</v>
      </c>
    </row>
    <row r="11">
      <c r="A11" s="103" t="s">
        <v>31</v>
      </c>
      <c r="B11" s="97">
        <v>623.4099976</v>
      </c>
      <c r="C11" s="97">
        <v>616.62564490043</v>
      </c>
      <c r="D11" s="97">
        <v>605.653330533333</v>
      </c>
      <c r="E11" s="97">
        <v>605.197724241257</v>
      </c>
      <c r="F11" s="97">
        <v>594.7949964</v>
      </c>
      <c r="G11" s="97">
        <v>590.946765653439</v>
      </c>
      <c r="H11" s="98">
        <v>549.4474988</v>
      </c>
      <c r="I11" s="98">
        <v>556.538120420686</v>
      </c>
      <c r="J11" s="98">
        <v>492.3174997</v>
      </c>
      <c r="K11" s="99">
        <v>623.8049988</v>
      </c>
      <c r="L11" s="99">
        <v>616.420235322748</v>
      </c>
      <c r="M11" s="100">
        <v>604.7099976</v>
      </c>
      <c r="N11" s="100">
        <v>604.345843982033</v>
      </c>
      <c r="O11" s="100">
        <v>593.6499964</v>
      </c>
      <c r="P11" s="100">
        <v>589.860919843375</v>
      </c>
      <c r="Q11" s="100">
        <v>547.47099886</v>
      </c>
      <c r="R11" s="100">
        <v>555.305557439285</v>
      </c>
      <c r="S11" s="100">
        <v>491.47024979</v>
      </c>
      <c r="T11" s="101">
        <v>624.3549988</v>
      </c>
      <c r="U11" s="101">
        <v>618.546959616692</v>
      </c>
      <c r="V11" s="102">
        <v>604.593330933333</v>
      </c>
      <c r="W11" s="102">
        <v>604.173145222173</v>
      </c>
      <c r="X11" s="102">
        <v>592.9299964</v>
      </c>
      <c r="Y11" s="102">
        <v>589.16748897984</v>
      </c>
      <c r="Z11" s="102">
        <v>545.58399904</v>
      </c>
      <c r="AA11" s="102">
        <v>554.26425605422</v>
      </c>
      <c r="AB11" s="102">
        <v>490.68074997</v>
      </c>
    </row>
    <row r="12">
      <c r="A12" s="96" t="s">
        <v>32</v>
      </c>
      <c r="B12" s="97">
        <v>6398.0249513</v>
      </c>
      <c r="C12" s="97">
        <v>6370.76537876037</v>
      </c>
      <c r="D12" s="97">
        <v>6235.97163089999</v>
      </c>
      <c r="E12" s="97">
        <v>6319.007521104</v>
      </c>
      <c r="F12" s="97">
        <v>6351.36598636</v>
      </c>
      <c r="G12" s="97">
        <v>6252.89963319986</v>
      </c>
      <c r="H12" s="98">
        <v>6028.83749998999</v>
      </c>
      <c r="I12" s="98">
        <v>6024.68561448474</v>
      </c>
      <c r="J12" s="98">
        <v>5537.06174805</v>
      </c>
      <c r="K12" s="99">
        <v>6410.2749513</v>
      </c>
      <c r="L12" s="99">
        <v>6378.76879626267</v>
      </c>
      <c r="M12" s="100">
        <v>6236.89163416666</v>
      </c>
      <c r="N12" s="100">
        <v>6317.92183290428</v>
      </c>
      <c r="O12" s="100">
        <v>6351.72999025999</v>
      </c>
      <c r="P12" s="100">
        <v>6249.55880190189</v>
      </c>
      <c r="Q12" s="100">
        <v>6018.87749999</v>
      </c>
      <c r="R12" s="100">
        <v>6018.42168750463</v>
      </c>
      <c r="S12" s="100">
        <v>5530.98174805</v>
      </c>
      <c r="T12" s="101">
        <v>6415.6399416</v>
      </c>
      <c r="U12" s="101">
        <v>6395.57299498771</v>
      </c>
      <c r="V12" s="102">
        <v>6247.47330736666</v>
      </c>
      <c r="W12" s="102">
        <v>6318.94058675975</v>
      </c>
      <c r="X12" s="102">
        <v>6351.86298832</v>
      </c>
      <c r="Y12" s="102">
        <v>6247.37141006116</v>
      </c>
      <c r="Z12" s="102">
        <v>6008.09550291999</v>
      </c>
      <c r="AA12" s="102">
        <v>6012.66960236331</v>
      </c>
      <c r="AB12" s="102">
        <v>5525.276247565</v>
      </c>
    </row>
    <row r="13">
      <c r="A13" s="103" t="s">
        <v>33</v>
      </c>
      <c r="B13" s="97">
        <v>2872.0099853</v>
      </c>
      <c r="C13" s="97">
        <v>2859.7636551612</v>
      </c>
      <c r="D13" s="97">
        <v>2853.62498366666</v>
      </c>
      <c r="E13" s="97">
        <v>2878.1101121688</v>
      </c>
      <c r="F13" s="97">
        <v>2892.97199216</v>
      </c>
      <c r="G13" s="97">
        <v>2917.56648000531</v>
      </c>
      <c r="H13" s="98">
        <v>3060.33399901999</v>
      </c>
      <c r="I13" s="98">
        <v>2998.13861871145</v>
      </c>
      <c r="J13" s="98">
        <v>3149.02750245</v>
      </c>
      <c r="K13" s="99">
        <v>2876.1099853</v>
      </c>
      <c r="L13" s="99">
        <v>2866.37780075258</v>
      </c>
      <c r="M13" s="100">
        <v>2852.43665359999</v>
      </c>
      <c r="N13" s="100">
        <v>2881.42805093906</v>
      </c>
      <c r="O13" s="100">
        <v>2895.52899412</v>
      </c>
      <c r="P13" s="100">
        <v>2921.14062204634</v>
      </c>
      <c r="Q13" s="100">
        <v>3063.33699950999</v>
      </c>
      <c r="R13" s="100">
        <v>3001.53535848339</v>
      </c>
      <c r="S13" s="100">
        <v>3151.45800294</v>
      </c>
      <c r="T13" s="101">
        <v>2876.3449951</v>
      </c>
      <c r="U13" s="101">
        <v>2871.26177825315</v>
      </c>
      <c r="V13" s="102">
        <v>2852.9416585</v>
      </c>
      <c r="W13" s="102">
        <v>2883.98171638314</v>
      </c>
      <c r="X13" s="102">
        <v>2897.72299804</v>
      </c>
      <c r="Y13" s="102">
        <v>2924.27289633395</v>
      </c>
      <c r="Z13" s="102">
        <v>3066.055</v>
      </c>
      <c r="AA13" s="102">
        <v>3004.70981214973</v>
      </c>
      <c r="AB13" s="102">
        <v>3153.829503185</v>
      </c>
    </row>
    <row r="14">
      <c r="A14" s="96" t="s">
        <v>34</v>
      </c>
      <c r="B14" s="97">
        <v>4637.6148927</v>
      </c>
      <c r="C14" s="97">
        <v>4622.01838818201</v>
      </c>
      <c r="D14" s="97">
        <v>4268.74996753333</v>
      </c>
      <c r="E14" s="97">
        <v>4351.1985708734</v>
      </c>
      <c r="F14" s="97">
        <v>4065.93598149999</v>
      </c>
      <c r="G14" s="97">
        <v>4203.60243417352</v>
      </c>
      <c r="H14" s="98">
        <v>3989.96898191999</v>
      </c>
      <c r="I14" s="98">
        <v>4038.76127800711</v>
      </c>
      <c r="J14" s="98">
        <v>3858.58499144999</v>
      </c>
      <c r="K14" s="99">
        <v>4621.5148927</v>
      </c>
      <c r="L14" s="99">
        <v>4617.06696222246</v>
      </c>
      <c r="M14" s="100">
        <v>4242.27330736666</v>
      </c>
      <c r="N14" s="100">
        <v>4330.98469265777</v>
      </c>
      <c r="O14" s="100">
        <v>4048.90398441999</v>
      </c>
      <c r="P14" s="100">
        <v>4185.61478638468</v>
      </c>
      <c r="Q14" s="100">
        <v>3981.42848386999</v>
      </c>
      <c r="R14" s="100">
        <v>4026.5281764517</v>
      </c>
      <c r="S14" s="100">
        <v>3854.96099242499</v>
      </c>
      <c r="T14" s="101">
        <v>4605.394922</v>
      </c>
      <c r="U14" s="101">
        <v>4601.57077493857</v>
      </c>
      <c r="V14" s="102">
        <v>4214.45331223333</v>
      </c>
      <c r="W14" s="102">
        <v>4306.44571939279</v>
      </c>
      <c r="X14" s="102">
        <v>4028.91398929999</v>
      </c>
      <c r="Y14" s="102">
        <v>4165.15825501263</v>
      </c>
      <c r="Z14" s="102">
        <v>3972.47998532999</v>
      </c>
      <c r="AA14" s="102">
        <v>4013.18935567295</v>
      </c>
      <c r="AB14" s="102">
        <v>3851.46149290999</v>
      </c>
    </row>
    <row r="15">
      <c r="A15" s="103" t="s">
        <v>35</v>
      </c>
      <c r="B15" s="97">
        <v>1065.9649902</v>
      </c>
      <c r="C15" s="97">
        <v>1064.07195920868</v>
      </c>
      <c r="D15" s="97">
        <v>1069.1549968</v>
      </c>
      <c r="E15" s="97">
        <v>1066.48863533563</v>
      </c>
      <c r="F15" s="97">
        <v>1070.42099612</v>
      </c>
      <c r="G15" s="97">
        <v>1069.21145551527</v>
      </c>
      <c r="H15" s="98">
        <v>1079.79049625999</v>
      </c>
      <c r="I15" s="98">
        <v>1062.52448725154</v>
      </c>
      <c r="J15" s="98">
        <v>1031.75949860499</v>
      </c>
      <c r="K15" s="99">
        <v>1066.0849854</v>
      </c>
      <c r="L15" s="99">
        <v>1066.7768336995</v>
      </c>
      <c r="M15" s="100">
        <v>1069.8983277</v>
      </c>
      <c r="N15" s="100">
        <v>1067.49474646222</v>
      </c>
      <c r="O15" s="100">
        <v>1070.73799564</v>
      </c>
      <c r="P15" s="100">
        <v>1069.91804455671</v>
      </c>
      <c r="Q15" s="100">
        <v>1079.53499578</v>
      </c>
      <c r="R15" s="100">
        <v>1062.73912287279</v>
      </c>
      <c r="S15" s="100">
        <v>1031.32999848499</v>
      </c>
      <c r="T15" s="101">
        <v>1065.0099854</v>
      </c>
      <c r="U15" s="101">
        <v>1068.73836318828</v>
      </c>
      <c r="V15" s="102">
        <v>1070.6016643</v>
      </c>
      <c r="W15" s="102">
        <v>1068.15300821824</v>
      </c>
      <c r="X15" s="102">
        <v>1070.66099614</v>
      </c>
      <c r="Y15" s="102">
        <v>1070.40653817127</v>
      </c>
      <c r="Z15" s="102">
        <v>1079.36899602999</v>
      </c>
      <c r="AA15" s="102">
        <v>1062.83587381971</v>
      </c>
      <c r="AB15" s="102">
        <v>1030.91449860999</v>
      </c>
    </row>
    <row r="16">
      <c r="A16" s="96" t="s">
        <v>36</v>
      </c>
      <c r="B16" s="97">
        <v>9050.8200196</v>
      </c>
      <c r="C16" s="97">
        <v>8995.12538803601</v>
      </c>
      <c r="D16" s="97">
        <v>8753.81834319999</v>
      </c>
      <c r="E16" s="97">
        <v>8755.73164648233</v>
      </c>
      <c r="F16" s="97">
        <v>8479.65201173999</v>
      </c>
      <c r="G16" s="97">
        <v>8432.91621915555</v>
      </c>
      <c r="H16" s="98">
        <v>7538.60751466</v>
      </c>
      <c r="I16" s="98">
        <v>7684.07584774671</v>
      </c>
      <c r="J16" s="98">
        <v>6237.86426025999</v>
      </c>
      <c r="K16" s="99">
        <v>9063.1200196</v>
      </c>
      <c r="L16" s="99">
        <v>9012.00872071067</v>
      </c>
      <c r="M16" s="100">
        <v>8729.4683269</v>
      </c>
      <c r="N16" s="100">
        <v>8744.46138823973</v>
      </c>
      <c r="O16" s="100">
        <v>8454.62000001999</v>
      </c>
      <c r="P16" s="100">
        <v>8413.06992642721</v>
      </c>
      <c r="Q16" s="100">
        <v>7504.92500977</v>
      </c>
      <c r="R16" s="100">
        <v>7659.12484687291</v>
      </c>
      <c r="S16" s="100">
        <v>6216.519257815</v>
      </c>
      <c r="T16" s="101">
        <v>9078.2300782</v>
      </c>
      <c r="U16" s="101">
        <v>9015.33292420194</v>
      </c>
      <c r="V16" s="102">
        <v>8711.6833334</v>
      </c>
      <c r="W16" s="102">
        <v>8727.04149742868</v>
      </c>
      <c r="X16" s="102">
        <v>8426.00700195999</v>
      </c>
      <c r="Y16" s="102">
        <v>8389.23401301607</v>
      </c>
      <c r="Z16" s="102">
        <v>7470.32151367</v>
      </c>
      <c r="AA16" s="102">
        <v>7632.09605984004</v>
      </c>
      <c r="AB16" s="102">
        <v>6194.84400879</v>
      </c>
    </row>
    <row r="17">
      <c r="A17" s="103" t="s">
        <v>37</v>
      </c>
      <c r="B17" s="97">
        <v>7183.8149414</v>
      </c>
      <c r="C17" s="97">
        <v>7107.12882303842</v>
      </c>
      <c r="D17" s="97">
        <v>6815.25999346666</v>
      </c>
      <c r="E17" s="97">
        <v>6952.62293903145</v>
      </c>
      <c r="F17" s="97">
        <v>6749.78399409999</v>
      </c>
      <c r="G17" s="97">
        <v>6930.07451310103</v>
      </c>
      <c r="H17" s="98">
        <v>7038.04497558999</v>
      </c>
      <c r="I17" s="98">
        <v>7006.5903525089</v>
      </c>
      <c r="J17" s="98">
        <v>7250.61550293999</v>
      </c>
      <c r="K17" s="99">
        <v>7213.48496089999</v>
      </c>
      <c r="L17" s="99">
        <v>7141.10189482473</v>
      </c>
      <c r="M17" s="100">
        <v>6800.07499996666</v>
      </c>
      <c r="N17" s="100">
        <v>6952.51072793017</v>
      </c>
      <c r="O17" s="100">
        <v>6747.95699213999</v>
      </c>
      <c r="P17" s="100">
        <v>6929.08775853372</v>
      </c>
      <c r="Q17" s="100">
        <v>7042.12697754</v>
      </c>
      <c r="R17" s="100">
        <v>7007.64773336767</v>
      </c>
      <c r="S17" s="100">
        <v>7251.87500244999</v>
      </c>
      <c r="T17" s="101">
        <v>7230.3849609</v>
      </c>
      <c r="U17" s="101">
        <v>7155.51342700801</v>
      </c>
      <c r="V17" s="102">
        <v>6782.74166663333</v>
      </c>
      <c r="W17" s="102">
        <v>6943.9769850288</v>
      </c>
      <c r="X17" s="102">
        <v>6742.77599603999</v>
      </c>
      <c r="Y17" s="102">
        <v>6923.08113643306</v>
      </c>
      <c r="Z17" s="102">
        <v>7043.60747558999</v>
      </c>
      <c r="AA17" s="102">
        <v>7006.26182899126</v>
      </c>
      <c r="AB17" s="102">
        <v>7252.73775147499</v>
      </c>
    </row>
    <row r="18">
      <c r="A18" s="96" t="s">
        <v>38</v>
      </c>
      <c r="B18" s="97">
        <v>1670.8300049</v>
      </c>
      <c r="C18" s="97">
        <v>1659.7851713622</v>
      </c>
      <c r="D18" s="97">
        <v>1617.43834229999</v>
      </c>
      <c r="E18" s="97">
        <v>1633.38757321546</v>
      </c>
      <c r="F18" s="97">
        <v>1608.30500732</v>
      </c>
      <c r="G18" s="97">
        <v>1625.42427179203</v>
      </c>
      <c r="H18" s="98">
        <v>1635.00900509</v>
      </c>
      <c r="I18" s="98">
        <v>1615.70678736954</v>
      </c>
      <c r="J18" s="98">
        <v>1598.577253405</v>
      </c>
      <c r="K18" s="99">
        <v>1673.58000489999</v>
      </c>
      <c r="L18" s="99">
        <v>1668.95965388714</v>
      </c>
      <c r="M18" s="100">
        <v>1616.30500896666</v>
      </c>
      <c r="N18" s="100">
        <v>1634.41430240273</v>
      </c>
      <c r="O18" s="100">
        <v>1608.48100829999</v>
      </c>
      <c r="P18" s="100">
        <v>1625.70689513048</v>
      </c>
      <c r="Q18" s="100">
        <v>1635.03050533</v>
      </c>
      <c r="R18" s="100">
        <v>1615.65035883156</v>
      </c>
      <c r="S18" s="100">
        <v>1598.081003405</v>
      </c>
      <c r="T18" s="101">
        <v>1672.2800049</v>
      </c>
      <c r="U18" s="101">
        <v>1671.65069341762</v>
      </c>
      <c r="V18" s="102">
        <v>1614.43000896666</v>
      </c>
      <c r="W18" s="102">
        <v>1632.86701456843</v>
      </c>
      <c r="X18" s="102">
        <v>1607.15500975999</v>
      </c>
      <c r="Y18" s="102">
        <v>1624.43574897254</v>
      </c>
      <c r="Z18" s="102">
        <v>1634.33250606</v>
      </c>
      <c r="AA18" s="102">
        <v>1614.8180433332</v>
      </c>
      <c r="AB18" s="102">
        <v>1597.40200377</v>
      </c>
    </row>
    <row r="19">
      <c r="A19" s="103" t="s">
        <v>39</v>
      </c>
      <c r="B19" s="97">
        <v>8168.9649414</v>
      </c>
      <c r="C19" s="97">
        <v>8127.98571458707</v>
      </c>
      <c r="D19" s="97">
        <v>8386.49161786666</v>
      </c>
      <c r="E19" s="97">
        <v>8296.65219329409</v>
      </c>
      <c r="F19" s="97">
        <v>8492.2649512</v>
      </c>
      <c r="G19" s="97">
        <v>8308.72848222391</v>
      </c>
      <c r="H19" s="98">
        <v>8174.53197757</v>
      </c>
      <c r="I19" s="98">
        <v>8126.93054923241</v>
      </c>
      <c r="J19" s="98">
        <v>7663.09573000499</v>
      </c>
      <c r="K19" s="99">
        <v>8219.4299317</v>
      </c>
      <c r="L19" s="99">
        <v>8178.00478405086</v>
      </c>
      <c r="M19" s="100">
        <v>8413.16162113333</v>
      </c>
      <c r="N19" s="100">
        <v>8323.80752372816</v>
      </c>
      <c r="O19" s="100">
        <v>8499.23996098</v>
      </c>
      <c r="P19" s="100">
        <v>8325.29291406979</v>
      </c>
      <c r="Q19" s="100">
        <v>8167.33547855</v>
      </c>
      <c r="R19" s="100">
        <v>8131.45642089367</v>
      </c>
      <c r="S19" s="100">
        <v>7658.58798098499</v>
      </c>
      <c r="T19" s="101">
        <v>8251.3649415</v>
      </c>
      <c r="U19" s="101">
        <v>8227.91698006216</v>
      </c>
      <c r="V19" s="102">
        <v>8441.45496423333</v>
      </c>
      <c r="W19" s="102">
        <v>8349.3528769508</v>
      </c>
      <c r="X19" s="102">
        <v>8505.10295904</v>
      </c>
      <c r="Y19" s="102">
        <v>8340.47222068488</v>
      </c>
      <c r="Z19" s="102">
        <v>8159.06348148</v>
      </c>
      <c r="AA19" s="102">
        <v>8135.05352228546</v>
      </c>
      <c r="AB19" s="102">
        <v>7653.77173098499</v>
      </c>
    </row>
    <row r="20">
      <c r="A20" s="96" t="s">
        <v>40</v>
      </c>
      <c r="B20" s="97">
        <v>267.1849991</v>
      </c>
      <c r="C20" s="97">
        <v>264.195576152161</v>
      </c>
      <c r="D20" s="97">
        <v>265.573332733333</v>
      </c>
      <c r="E20" s="97">
        <v>263.612377278218</v>
      </c>
      <c r="F20" s="97">
        <v>264.920000299999</v>
      </c>
      <c r="G20" s="97">
        <v>259.304638320711</v>
      </c>
      <c r="H20" s="98">
        <v>242.4025006</v>
      </c>
      <c r="I20" s="98">
        <v>246.255032916433</v>
      </c>
      <c r="J20" s="98">
        <v>221.04525024</v>
      </c>
      <c r="K20" s="99">
        <v>268.389999399999</v>
      </c>
      <c r="L20" s="99">
        <v>266.305704852641</v>
      </c>
      <c r="M20" s="100">
        <v>265.808332833333</v>
      </c>
      <c r="N20" s="100">
        <v>264.227024193957</v>
      </c>
      <c r="O20" s="100">
        <v>264.77800048</v>
      </c>
      <c r="P20" s="100">
        <v>259.492582864413</v>
      </c>
      <c r="Q20" s="100">
        <v>241.83900069</v>
      </c>
      <c r="R20" s="100">
        <v>246.084427581411</v>
      </c>
      <c r="S20" s="100">
        <v>220.762250285</v>
      </c>
      <c r="T20" s="101">
        <v>268.6549988</v>
      </c>
      <c r="U20" s="101">
        <v>267.395862819895</v>
      </c>
      <c r="V20" s="102">
        <v>266.106666566666</v>
      </c>
      <c r="W20" s="102">
        <v>264.42199179354</v>
      </c>
      <c r="X20" s="102">
        <v>264.29900054</v>
      </c>
      <c r="Y20" s="102">
        <v>259.414729348675</v>
      </c>
      <c r="Z20" s="102">
        <v>241.20200072</v>
      </c>
      <c r="AA20" s="102">
        <v>245.775022199217</v>
      </c>
      <c r="AB20" s="102">
        <v>220.4300003</v>
      </c>
    </row>
    <row r="21">
      <c r="A21" s="103" t="s">
        <v>41</v>
      </c>
      <c r="B21" s="97">
        <v>556.4900084</v>
      </c>
      <c r="C21" s="97">
        <v>553.000106590247</v>
      </c>
      <c r="D21" s="97">
        <v>563.996669466666</v>
      </c>
      <c r="E21" s="97">
        <v>560.29607083452</v>
      </c>
      <c r="F21" s="97">
        <v>563.05800288</v>
      </c>
      <c r="G21" s="97">
        <v>563.794750686244</v>
      </c>
      <c r="H21" s="98">
        <v>572.865499879999</v>
      </c>
      <c r="I21" s="98">
        <v>567.514310685129</v>
      </c>
      <c r="J21" s="98">
        <v>575.144915774999</v>
      </c>
      <c r="K21" s="99">
        <v>560.0150084</v>
      </c>
      <c r="L21" s="99">
        <v>557.844572054746</v>
      </c>
      <c r="M21" s="100">
        <v>565.096669466666</v>
      </c>
      <c r="N21" s="100">
        <v>562.302695581729</v>
      </c>
      <c r="O21" s="100">
        <v>563.737003119999</v>
      </c>
      <c r="P21" s="100">
        <v>565.125148183642</v>
      </c>
      <c r="Q21" s="100">
        <v>573.335999759999</v>
      </c>
      <c r="R21" s="100">
        <v>568.247932880788</v>
      </c>
      <c r="S21" s="100">
        <v>575.336832279999</v>
      </c>
      <c r="T21" s="101">
        <v>562.725006</v>
      </c>
      <c r="U21" s="101">
        <v>560.487807622468</v>
      </c>
      <c r="V21" s="102">
        <v>565.661669866666</v>
      </c>
      <c r="W21" s="102">
        <v>563.430466863227</v>
      </c>
      <c r="X21" s="102">
        <v>564.054002639999</v>
      </c>
      <c r="Y21" s="102">
        <v>565.907806803383</v>
      </c>
      <c r="Z21" s="102">
        <v>573.629499519999</v>
      </c>
      <c r="AA21" s="102">
        <v>568.698395928885</v>
      </c>
      <c r="AB21" s="102">
        <v>575.418748784999</v>
      </c>
    </row>
    <row r="22">
      <c r="A22" s="96" t="s">
        <v>42</v>
      </c>
      <c r="B22" s="97">
        <v>226.9149994</v>
      </c>
      <c r="C22" s="97">
        <v>225.663241604376</v>
      </c>
      <c r="D22" s="97">
        <v>209.5200002</v>
      </c>
      <c r="E22" s="97">
        <v>211.976983368143</v>
      </c>
      <c r="F22" s="97">
        <v>201.11800018</v>
      </c>
      <c r="G22" s="97">
        <v>203.871179444629</v>
      </c>
      <c r="H22" s="98">
        <v>185.88050018</v>
      </c>
      <c r="I22" s="98">
        <v>187.95235326095</v>
      </c>
      <c r="J22" s="98">
        <v>159.225999924999</v>
      </c>
      <c r="K22" s="99">
        <v>224.6800003</v>
      </c>
      <c r="L22" s="99">
        <v>223.93285151646</v>
      </c>
      <c r="M22" s="100">
        <v>208.593333433333</v>
      </c>
      <c r="N22" s="100">
        <v>210.496085876291</v>
      </c>
      <c r="O22" s="100">
        <v>200.167000119999</v>
      </c>
      <c r="P22" s="100">
        <v>202.663880768899</v>
      </c>
      <c r="Q22" s="100">
        <v>184.97200027</v>
      </c>
      <c r="R22" s="100">
        <v>187.03320894299</v>
      </c>
      <c r="S22" s="100">
        <v>158.672749954999</v>
      </c>
      <c r="T22" s="101">
        <v>221.3850006</v>
      </c>
      <c r="U22" s="101">
        <v>221.595708075673</v>
      </c>
      <c r="V22" s="102">
        <v>207.623333733333</v>
      </c>
      <c r="W22" s="102">
        <v>208.84409200569</v>
      </c>
      <c r="X22" s="102">
        <v>199.236000059999</v>
      </c>
      <c r="Y22" s="102">
        <v>201.366488269671</v>
      </c>
      <c r="Z22" s="102">
        <v>184.05800033</v>
      </c>
      <c r="AA22" s="102">
        <v>186.075294032747</v>
      </c>
      <c r="AB22" s="102">
        <v>158.126249979999</v>
      </c>
    </row>
    <row r="23">
      <c r="A23" s="103" t="s">
        <v>43</v>
      </c>
      <c r="B23" s="97">
        <v>598.1200012</v>
      </c>
      <c r="C23" s="97">
        <v>595.76353646946</v>
      </c>
      <c r="D23" s="97">
        <v>602.9050008</v>
      </c>
      <c r="E23" s="97">
        <v>595.831764564691</v>
      </c>
      <c r="F23" s="97">
        <v>606.585999759999</v>
      </c>
      <c r="G23" s="97">
        <v>582.2997402885</v>
      </c>
      <c r="H23" s="98">
        <v>529.43400054</v>
      </c>
      <c r="I23" s="98">
        <v>537.737734495392</v>
      </c>
      <c r="J23" s="98">
        <v>445.65025009</v>
      </c>
      <c r="K23" s="99">
        <v>598.9600036</v>
      </c>
      <c r="L23" s="99">
        <v>596.533213907118</v>
      </c>
      <c r="M23" s="100">
        <v>603.471667466666</v>
      </c>
      <c r="N23" s="100">
        <v>596.075335362256</v>
      </c>
      <c r="O23" s="100">
        <v>604.787000119999</v>
      </c>
      <c r="P23" s="100">
        <v>581.891566912521</v>
      </c>
      <c r="Q23" s="100">
        <v>527.4975006</v>
      </c>
      <c r="R23" s="100">
        <v>536.635466747824</v>
      </c>
      <c r="S23" s="100">
        <v>444.55275009</v>
      </c>
      <c r="T23" s="101">
        <v>600.245007199999</v>
      </c>
      <c r="U23" s="101">
        <v>598.085041886478</v>
      </c>
      <c r="V23" s="102">
        <v>604.655000799999</v>
      </c>
      <c r="W23" s="102">
        <v>596.525359318274</v>
      </c>
      <c r="X23" s="102">
        <v>603.0800006</v>
      </c>
      <c r="Y23" s="102">
        <v>581.578978296705</v>
      </c>
      <c r="Z23" s="102">
        <v>525.527500599999</v>
      </c>
      <c r="AA23" s="102">
        <v>535.566486520507</v>
      </c>
      <c r="AB23" s="102">
        <v>443.46725021</v>
      </c>
    </row>
    <row r="24">
      <c r="A24" s="96" t="s">
        <v>44</v>
      </c>
      <c r="B24" s="97">
        <v>1213.6899902</v>
      </c>
      <c r="C24" s="97">
        <v>1216.66830070362</v>
      </c>
      <c r="D24" s="97">
        <v>1203.17165943333</v>
      </c>
      <c r="E24" s="97">
        <v>1198.83495239612</v>
      </c>
      <c r="F24" s="97">
        <v>1173.76399664</v>
      </c>
      <c r="G24" s="97">
        <v>1174.12030943185</v>
      </c>
      <c r="H24" s="98">
        <v>1105.62599792</v>
      </c>
      <c r="I24" s="98">
        <v>1114.759966609</v>
      </c>
      <c r="J24" s="98">
        <v>1002.27625117999</v>
      </c>
      <c r="K24" s="99">
        <v>1213.7799927</v>
      </c>
      <c r="L24" s="99">
        <v>1216.71682285998</v>
      </c>
      <c r="M24" s="100">
        <v>1200.24832773333</v>
      </c>
      <c r="N24" s="100">
        <v>1197.6201249062</v>
      </c>
      <c r="O24" s="100">
        <v>1172.84899664</v>
      </c>
      <c r="P24" s="100">
        <v>1172.39256895968</v>
      </c>
      <c r="Q24" s="100">
        <v>1102.95699829</v>
      </c>
      <c r="R24" s="100">
        <v>1112.70562348999</v>
      </c>
      <c r="S24" s="100">
        <v>1000.389001425</v>
      </c>
      <c r="T24" s="101">
        <v>1214.1849854</v>
      </c>
      <c r="U24" s="101">
        <v>1214.97610593997</v>
      </c>
      <c r="V24" s="102">
        <v>1197.0133261</v>
      </c>
      <c r="W24" s="102">
        <v>1195.7628887618</v>
      </c>
      <c r="X24" s="102">
        <v>1171.53099614</v>
      </c>
      <c r="Y24" s="102">
        <v>1170.26369222334</v>
      </c>
      <c r="Z24" s="102">
        <v>1100.2114978</v>
      </c>
      <c r="AA24" s="102">
        <v>1110.44614014635</v>
      </c>
      <c r="AB24" s="102">
        <v>998.422251239999</v>
      </c>
    </row>
    <row r="25">
      <c r="A25" s="103" t="s">
        <v>45</v>
      </c>
      <c r="B25" s="97">
        <v>30390.2550782</v>
      </c>
      <c r="C25" s="97">
        <v>30146.6857926607</v>
      </c>
      <c r="D25" s="97">
        <v>29919.8367838666</v>
      </c>
      <c r="E25" s="97">
        <v>29570.5266878079</v>
      </c>
      <c r="F25" s="97">
        <v>28687.4801172</v>
      </c>
      <c r="G25" s="97">
        <v>28501.5007271138</v>
      </c>
      <c r="H25" s="98">
        <v>25411.58759769</v>
      </c>
      <c r="I25" s="98">
        <v>26229.2390519994</v>
      </c>
      <c r="J25" s="98">
        <v>22275.52102539</v>
      </c>
      <c r="K25" s="99">
        <v>30419.8351563</v>
      </c>
      <c r="L25" s="99">
        <v>30182.2826354742</v>
      </c>
      <c r="M25" s="100">
        <v>29864.5384765666</v>
      </c>
      <c r="N25" s="100">
        <v>29541.838873174</v>
      </c>
      <c r="O25" s="100">
        <v>28559.11312502</v>
      </c>
      <c r="P25" s="100">
        <v>28440.8885118939</v>
      </c>
      <c r="Q25" s="100">
        <v>25317.6141016</v>
      </c>
      <c r="R25" s="100">
        <v>26153.3347904237</v>
      </c>
      <c r="S25" s="100">
        <v>22221.597021485</v>
      </c>
      <c r="T25" s="101">
        <v>30442.9251953</v>
      </c>
      <c r="U25" s="101">
        <v>30267.1453564684</v>
      </c>
      <c r="V25" s="102">
        <v>29833.3734375</v>
      </c>
      <c r="W25" s="102">
        <v>29524.0070443584</v>
      </c>
      <c r="X25" s="102">
        <v>28440.61312502</v>
      </c>
      <c r="Y25" s="102">
        <v>28385.3982311141</v>
      </c>
      <c r="Z25" s="102">
        <v>25216.8341016</v>
      </c>
      <c r="AA25" s="102">
        <v>26079.6566974827</v>
      </c>
      <c r="AB25" s="102">
        <v>22167.888271485</v>
      </c>
    </row>
    <row r="26">
      <c r="A26" s="96" t="s">
        <v>46</v>
      </c>
      <c r="B26" s="97">
        <v>4804.5750488</v>
      </c>
      <c r="C26" s="97">
        <v>4798.10083391326</v>
      </c>
      <c r="D26" s="97">
        <v>4860.75502913333</v>
      </c>
      <c r="E26" s="97">
        <v>4859.21853035238</v>
      </c>
      <c r="F26" s="97">
        <v>4913.42001944</v>
      </c>
      <c r="G26" s="97">
        <v>4891.7767501745</v>
      </c>
      <c r="H26" s="98">
        <v>4966.56600579999</v>
      </c>
      <c r="I26" s="98">
        <v>4894.97567888259</v>
      </c>
      <c r="J26" s="98">
        <v>4830.47000486</v>
      </c>
      <c r="K26" s="99">
        <v>4820.0250488</v>
      </c>
      <c r="L26" s="99">
        <v>4810.85653144954</v>
      </c>
      <c r="M26" s="100">
        <v>4866.2100259</v>
      </c>
      <c r="N26" s="100">
        <v>4867.39220865254</v>
      </c>
      <c r="O26" s="100">
        <v>4920.44101554</v>
      </c>
      <c r="P26" s="100">
        <v>4897.94314018163</v>
      </c>
      <c r="Q26" s="100">
        <v>4966.2670019</v>
      </c>
      <c r="R26" s="100">
        <v>4898.09235532466</v>
      </c>
      <c r="S26" s="100">
        <v>4832.04875486</v>
      </c>
      <c r="T26" s="101">
        <v>4834.9600586</v>
      </c>
      <c r="U26" s="101">
        <v>4821.73578243833</v>
      </c>
      <c r="V26" s="102">
        <v>4870.87669256666</v>
      </c>
      <c r="W26" s="102">
        <v>4874.66754014582</v>
      </c>
      <c r="X26" s="102">
        <v>4927.94101554</v>
      </c>
      <c r="Y26" s="102">
        <v>4903.49592541353</v>
      </c>
      <c r="Z26" s="102">
        <v>4965.61150386</v>
      </c>
      <c r="AA26" s="102">
        <v>4900.84371801809</v>
      </c>
      <c r="AB26" s="102">
        <v>4833.344504375</v>
      </c>
    </row>
    <row r="27">
      <c r="A27" s="103" t="s">
        <v>47</v>
      </c>
      <c r="B27" s="97">
        <v>604.0550048</v>
      </c>
      <c r="C27" s="97">
        <v>596.913573262684</v>
      </c>
      <c r="D27" s="97">
        <v>581.9150064</v>
      </c>
      <c r="E27" s="97">
        <v>581.187508449933</v>
      </c>
      <c r="F27" s="97">
        <v>572.24300408</v>
      </c>
      <c r="G27" s="97">
        <v>561.988599857033</v>
      </c>
      <c r="H27" s="98">
        <v>505.75050138</v>
      </c>
      <c r="I27" s="98">
        <v>516.050386171071</v>
      </c>
      <c r="J27" s="98">
        <v>427.562250509999</v>
      </c>
      <c r="K27" s="99">
        <v>604.5550048</v>
      </c>
      <c r="L27" s="99">
        <v>599.772147765503</v>
      </c>
      <c r="M27" s="100">
        <v>580.7950072</v>
      </c>
      <c r="N27" s="100">
        <v>580.99009606717</v>
      </c>
      <c r="O27" s="100">
        <v>570.20200432</v>
      </c>
      <c r="P27" s="100">
        <v>561.088135034871</v>
      </c>
      <c r="Q27" s="100">
        <v>503.96950162</v>
      </c>
      <c r="R27" s="100">
        <v>514.676656841193</v>
      </c>
      <c r="S27" s="100">
        <v>426.17525054</v>
      </c>
      <c r="T27" s="101">
        <v>603.350005999999</v>
      </c>
      <c r="U27" s="101">
        <v>601.254852602282</v>
      </c>
      <c r="V27" s="102">
        <v>580.088342133333</v>
      </c>
      <c r="W27" s="102">
        <v>580.154931933871</v>
      </c>
      <c r="X27" s="102">
        <v>567.88700492</v>
      </c>
      <c r="Y27" s="102">
        <v>559.781529281193</v>
      </c>
      <c r="Z27" s="102">
        <v>502.1125018</v>
      </c>
      <c r="AA27" s="102">
        <v>513.092347363238</v>
      </c>
      <c r="AB27" s="102">
        <v>424.74175063</v>
      </c>
    </row>
    <row r="28">
      <c r="A28" s="96" t="s">
        <v>48</v>
      </c>
      <c r="B28" s="97">
        <v>1188.0250001</v>
      </c>
      <c r="C28" s="97">
        <v>1168.13384722458</v>
      </c>
      <c r="D28" s="97">
        <v>1117.94832766666</v>
      </c>
      <c r="E28" s="97">
        <v>1144.34482638711</v>
      </c>
      <c r="F28" s="97">
        <v>1119.5219971</v>
      </c>
      <c r="G28" s="97">
        <v>1142.88990980913</v>
      </c>
      <c r="H28" s="98">
        <v>1162.4844983</v>
      </c>
      <c r="I28" s="98">
        <v>1147.51916481504</v>
      </c>
      <c r="J28" s="98">
        <v>1154.673751235</v>
      </c>
      <c r="K28" s="99">
        <v>1193.5650025</v>
      </c>
      <c r="L28" s="99">
        <v>1176.6080354967</v>
      </c>
      <c r="M28" s="100">
        <v>1115.93832603333</v>
      </c>
      <c r="N28" s="100">
        <v>1145.33412475864</v>
      </c>
      <c r="O28" s="100">
        <v>1120.60499758</v>
      </c>
      <c r="P28" s="100">
        <v>1143.41602857685</v>
      </c>
      <c r="Q28" s="100">
        <v>1162.83749879</v>
      </c>
      <c r="R28" s="100">
        <v>1147.87308733655</v>
      </c>
      <c r="S28" s="100">
        <v>1154.695501115</v>
      </c>
      <c r="T28" s="101">
        <v>1193.055005</v>
      </c>
      <c r="U28" s="101">
        <v>1179.92094316264</v>
      </c>
      <c r="V28" s="102">
        <v>1113.8366618</v>
      </c>
      <c r="W28" s="102">
        <v>1144.20544708682</v>
      </c>
      <c r="X28" s="102">
        <v>1121.65199954</v>
      </c>
      <c r="Y28" s="102">
        <v>1142.66974602897</v>
      </c>
      <c r="Z28" s="102">
        <v>1162.88799928</v>
      </c>
      <c r="AA28" s="102">
        <v>1147.5937567575</v>
      </c>
      <c r="AB28" s="102">
        <v>1154.49650148</v>
      </c>
    </row>
    <row r="29">
      <c r="A29" s="103" t="s">
        <v>49</v>
      </c>
      <c r="B29" s="97">
        <v>1435.8950072</v>
      </c>
      <c r="C29" s="97">
        <v>1423.75735445184</v>
      </c>
      <c r="D29" s="97">
        <v>1461.73499746666</v>
      </c>
      <c r="E29" s="97">
        <v>1443.77766457564</v>
      </c>
      <c r="F29" s="97">
        <v>1453.891997</v>
      </c>
      <c r="G29" s="97">
        <v>1429.26824090784</v>
      </c>
      <c r="H29" s="98">
        <v>1358.55149899</v>
      </c>
      <c r="I29" s="98">
        <v>1370.57439089579</v>
      </c>
      <c r="J29" s="98">
        <v>1261.96225187</v>
      </c>
      <c r="K29" s="99">
        <v>1448.2400145</v>
      </c>
      <c r="L29" s="99">
        <v>1434.54788855225</v>
      </c>
      <c r="M29" s="100">
        <v>1465.12833243333</v>
      </c>
      <c r="N29" s="100">
        <v>1448.50716206362</v>
      </c>
      <c r="O29" s="100">
        <v>1453.40799798</v>
      </c>
      <c r="P29" s="100">
        <v>1431.47510988367</v>
      </c>
      <c r="Q29" s="100">
        <v>1357.14749997</v>
      </c>
      <c r="R29" s="100">
        <v>1370.48094523712</v>
      </c>
      <c r="S29" s="100">
        <v>1260.130752235</v>
      </c>
      <c r="T29" s="101">
        <v>1459.7950072</v>
      </c>
      <c r="U29" s="101">
        <v>1446.35852511942</v>
      </c>
      <c r="V29" s="102">
        <v>1468.66333</v>
      </c>
      <c r="W29" s="102">
        <v>1453.13524055076</v>
      </c>
      <c r="X29" s="102">
        <v>1452.12199702</v>
      </c>
      <c r="Y29" s="102">
        <v>1433.51899094014</v>
      </c>
      <c r="Z29" s="102">
        <v>1355.75099973</v>
      </c>
      <c r="AA29" s="102">
        <v>1370.26035778737</v>
      </c>
      <c r="AB29" s="102">
        <v>1258.279502235</v>
      </c>
    </row>
    <row r="30">
      <c r="A30" s="96" t="s">
        <v>50</v>
      </c>
      <c r="B30" s="97">
        <v>448.7900054</v>
      </c>
      <c r="C30" s="97">
        <v>448.237664247836</v>
      </c>
      <c r="D30" s="97">
        <v>441.211668866666</v>
      </c>
      <c r="E30" s="97">
        <v>441.212315251745</v>
      </c>
      <c r="F30" s="97">
        <v>443.51100156</v>
      </c>
      <c r="G30" s="97">
        <v>432.655587346408</v>
      </c>
      <c r="H30" s="98">
        <v>404.73800018</v>
      </c>
      <c r="I30" s="98">
        <v>404.095022084807</v>
      </c>
      <c r="J30" s="98">
        <v>334.870999759999</v>
      </c>
      <c r="K30" s="99">
        <v>447.675002999999</v>
      </c>
      <c r="L30" s="99">
        <v>447.13492030291</v>
      </c>
      <c r="M30" s="100">
        <v>440.578335533333</v>
      </c>
      <c r="N30" s="100">
        <v>440.385577544969</v>
      </c>
      <c r="O30" s="100">
        <v>442.5700012</v>
      </c>
      <c r="P30" s="100">
        <v>431.817039401363</v>
      </c>
      <c r="Q30" s="100">
        <v>403.663999939999</v>
      </c>
      <c r="R30" s="100">
        <v>403.10300208652</v>
      </c>
      <c r="S30" s="100">
        <v>333.747249685</v>
      </c>
      <c r="T30" s="101">
        <v>445.985003599999</v>
      </c>
      <c r="U30" s="101">
        <v>446.276013703557</v>
      </c>
      <c r="V30" s="102">
        <v>440.258335333333</v>
      </c>
      <c r="W30" s="102">
        <v>439.653548410139</v>
      </c>
      <c r="X30" s="102">
        <v>441.601000959999</v>
      </c>
      <c r="Y30" s="102">
        <v>431.034061417746</v>
      </c>
      <c r="Z30" s="102">
        <v>402.659999999999</v>
      </c>
      <c r="AA30" s="102">
        <v>402.135385967056</v>
      </c>
      <c r="AB30" s="102">
        <v>332.628499685</v>
      </c>
    </row>
    <row r="31">
      <c r="A31" s="103" t="s">
        <v>51</v>
      </c>
      <c r="B31" s="97">
        <v>2703.0950196</v>
      </c>
      <c r="C31" s="97">
        <v>2686.74811444756</v>
      </c>
      <c r="D31" s="97">
        <v>2659.1466634</v>
      </c>
      <c r="E31" s="97">
        <v>2658.10022111033</v>
      </c>
      <c r="F31" s="97">
        <v>2612.14398922</v>
      </c>
      <c r="G31" s="97">
        <v>2613.12330194264</v>
      </c>
      <c r="H31" s="98">
        <v>2500.38348627999</v>
      </c>
      <c r="I31" s="98">
        <v>2488.31982970311</v>
      </c>
      <c r="J31" s="98">
        <v>2231.86874326499</v>
      </c>
      <c r="K31" s="99">
        <v>2704.54001469999</v>
      </c>
      <c r="L31" s="99">
        <v>2683.41436210257</v>
      </c>
      <c r="M31" s="100">
        <v>2652.30666503333</v>
      </c>
      <c r="N31" s="100">
        <v>2655.08989153173</v>
      </c>
      <c r="O31" s="100">
        <v>2609.49099118</v>
      </c>
      <c r="P31" s="100">
        <v>2609.5058856954</v>
      </c>
      <c r="Q31" s="100">
        <v>2494.65448725999</v>
      </c>
      <c r="R31" s="100">
        <v>2484.00810909105</v>
      </c>
      <c r="S31" s="100">
        <v>2226.62199338499</v>
      </c>
      <c r="T31" s="101">
        <v>2708.24501959999</v>
      </c>
      <c r="U31" s="101">
        <v>2685.66198723648</v>
      </c>
      <c r="V31" s="102">
        <v>2647.58833006666</v>
      </c>
      <c r="W31" s="102">
        <v>2653.83401860289</v>
      </c>
      <c r="X31" s="102">
        <v>2605.8349902</v>
      </c>
      <c r="Y31" s="102">
        <v>2606.90204229521</v>
      </c>
      <c r="Z31" s="102">
        <v>2489.28798578999</v>
      </c>
      <c r="AA31" s="102">
        <v>2480.18402949693</v>
      </c>
      <c r="AB31" s="102">
        <v>2221.476993385</v>
      </c>
    </row>
    <row r="32">
      <c r="A32" s="96" t="s">
        <v>52</v>
      </c>
      <c r="B32" s="97">
        <v>904.269995199999</v>
      </c>
      <c r="C32" s="97">
        <v>896.280019811276</v>
      </c>
      <c r="D32" s="97">
        <v>887.960003599999</v>
      </c>
      <c r="E32" s="97">
        <v>883.358240300215</v>
      </c>
      <c r="F32" s="97">
        <v>872.231000959999</v>
      </c>
      <c r="G32" s="97">
        <v>860.621314439917</v>
      </c>
      <c r="H32" s="98">
        <v>790.932499999999</v>
      </c>
      <c r="I32" s="98">
        <v>795.437266737334</v>
      </c>
      <c r="J32" s="98">
        <v>656.27274934</v>
      </c>
      <c r="K32" s="99">
        <v>911.5349976</v>
      </c>
      <c r="L32" s="99">
        <v>900.875585102671</v>
      </c>
      <c r="M32" s="100">
        <v>888.740004399999</v>
      </c>
      <c r="N32" s="100">
        <v>883.893293010575</v>
      </c>
      <c r="O32" s="100">
        <v>870.771000959999</v>
      </c>
      <c r="P32" s="100">
        <v>860.009940498689</v>
      </c>
      <c r="Q32" s="100">
        <v>788.479000239999</v>
      </c>
      <c r="R32" s="100">
        <v>793.817818065361</v>
      </c>
      <c r="S32" s="100">
        <v>654.30899949</v>
      </c>
      <c r="T32" s="101">
        <v>912.734997599999</v>
      </c>
      <c r="U32" s="101">
        <v>904.403492903264</v>
      </c>
      <c r="V32" s="102">
        <v>889.786671866666</v>
      </c>
      <c r="W32" s="102">
        <v>883.816968390614</v>
      </c>
      <c r="X32" s="102">
        <v>868.809001439999</v>
      </c>
      <c r="Y32" s="102">
        <v>858.989938070064</v>
      </c>
      <c r="Z32" s="102">
        <v>785.849999999999</v>
      </c>
      <c r="AA32" s="102">
        <v>791.975753783853</v>
      </c>
      <c r="AB32" s="102">
        <v>652.32999955</v>
      </c>
    </row>
    <row r="33">
      <c r="A33" s="103" t="s">
        <v>53</v>
      </c>
      <c r="B33" s="97">
        <v>508.8699952</v>
      </c>
      <c r="C33" s="97">
        <v>507.232512815293</v>
      </c>
      <c r="D33" s="97">
        <v>521.575</v>
      </c>
      <c r="E33" s="97">
        <v>518.862651745358</v>
      </c>
      <c r="F33" s="97">
        <v>529.020001199999</v>
      </c>
      <c r="G33" s="97">
        <v>524.998055896889</v>
      </c>
      <c r="H33" s="98">
        <v>536.648497959999</v>
      </c>
      <c r="I33" s="98">
        <v>532.645366385953</v>
      </c>
      <c r="J33" s="98">
        <v>546.933249219999</v>
      </c>
      <c r="K33" s="99">
        <v>511.3949982</v>
      </c>
      <c r="L33" s="99">
        <v>507.973072552025</v>
      </c>
      <c r="M33" s="100">
        <v>522.653333533333</v>
      </c>
      <c r="N33" s="100">
        <v>519.894559176073</v>
      </c>
      <c r="O33" s="100">
        <v>529.734000839999</v>
      </c>
      <c r="P33" s="100">
        <v>525.859201280435</v>
      </c>
      <c r="Q33" s="100">
        <v>536.958498259999</v>
      </c>
      <c r="R33" s="100">
        <v>533.226080979609</v>
      </c>
      <c r="S33" s="100">
        <v>547.249249129999</v>
      </c>
      <c r="T33" s="101">
        <v>514.189999399999</v>
      </c>
      <c r="U33" s="101">
        <v>510.811530452476</v>
      </c>
      <c r="V33" s="102">
        <v>523.999999</v>
      </c>
      <c r="W33" s="102">
        <v>521.597631395112</v>
      </c>
      <c r="X33" s="102">
        <v>530.54900084</v>
      </c>
      <c r="Y33" s="102">
        <v>527.110596761269</v>
      </c>
      <c r="Z33" s="102">
        <v>537.266498139999</v>
      </c>
      <c r="AA33" s="102">
        <v>533.994284393338</v>
      </c>
      <c r="AB33" s="102">
        <v>547.633748949999</v>
      </c>
    </row>
    <row r="34">
      <c r="A34" s="96" t="s">
        <v>54</v>
      </c>
      <c r="B34" s="97">
        <v>3739.02497549999</v>
      </c>
      <c r="C34" s="97">
        <v>3712.90178293275</v>
      </c>
      <c r="D34" s="97">
        <v>3573.03165686666</v>
      </c>
      <c r="E34" s="97">
        <v>3635.30941824508</v>
      </c>
      <c r="F34" s="97">
        <v>3613.05699216</v>
      </c>
      <c r="G34" s="97">
        <v>3633.36055020786</v>
      </c>
      <c r="H34" s="98">
        <v>3690.16499264999</v>
      </c>
      <c r="I34" s="98">
        <v>3642.295139134</v>
      </c>
      <c r="J34" s="98">
        <v>3667.74049681499</v>
      </c>
      <c r="K34" s="99">
        <v>3719.39997549999</v>
      </c>
      <c r="L34" s="99">
        <v>3701.50219002892</v>
      </c>
      <c r="M34" s="100">
        <v>3564.83666176666</v>
      </c>
      <c r="N34" s="100">
        <v>3626.42041598612</v>
      </c>
      <c r="O34" s="100">
        <v>3611.1849951</v>
      </c>
      <c r="P34" s="100">
        <v>3628.02016650206</v>
      </c>
      <c r="Q34" s="100">
        <v>3688.00549314</v>
      </c>
      <c r="R34" s="100">
        <v>3639.83241566196</v>
      </c>
      <c r="S34" s="100">
        <v>3666.46724730499</v>
      </c>
      <c r="T34" s="101">
        <v>3692.27497549999</v>
      </c>
      <c r="U34" s="101">
        <v>3698.15822136868</v>
      </c>
      <c r="V34" s="102">
        <v>3558.94499509999</v>
      </c>
      <c r="W34" s="102">
        <v>3620.20457922655</v>
      </c>
      <c r="X34" s="102">
        <v>3607.88799314</v>
      </c>
      <c r="Y34" s="102">
        <v>3624.40670191031</v>
      </c>
      <c r="Z34" s="102">
        <v>3686.20849363</v>
      </c>
      <c r="AA34" s="102">
        <v>3638.28256448341</v>
      </c>
      <c r="AB34" s="102">
        <v>3665.71549681499</v>
      </c>
    </row>
    <row r="35">
      <c r="A35" s="103" t="s">
        <v>55</v>
      </c>
      <c r="B35" s="97">
        <v>6132.9149415</v>
      </c>
      <c r="C35" s="97">
        <v>6115.19868830715</v>
      </c>
      <c r="D35" s="97">
        <v>6209.82996423333</v>
      </c>
      <c r="E35" s="97">
        <v>6167.82528140048</v>
      </c>
      <c r="F35" s="97">
        <v>6236.96097658</v>
      </c>
      <c r="G35" s="97">
        <v>6140.37627892942</v>
      </c>
      <c r="H35" s="98">
        <v>5979.59449214999</v>
      </c>
      <c r="I35" s="98">
        <v>5991.94381817516</v>
      </c>
      <c r="J35" s="98">
        <v>5737.74099852999</v>
      </c>
      <c r="K35" s="99">
        <v>6152.9149415</v>
      </c>
      <c r="L35" s="99">
        <v>6129.60948615319</v>
      </c>
      <c r="M35" s="100">
        <v>6222.41995446666</v>
      </c>
      <c r="N35" s="100">
        <v>6175.92701818673</v>
      </c>
      <c r="O35" s="100">
        <v>6238.37697265999</v>
      </c>
      <c r="P35" s="100">
        <v>6144.05081692654</v>
      </c>
      <c r="Q35" s="100">
        <v>5974.53349116999</v>
      </c>
      <c r="R35" s="100">
        <v>5990.76389333022</v>
      </c>
      <c r="S35" s="100">
        <v>5732.04124754999</v>
      </c>
      <c r="T35" s="101">
        <v>6167.61992189999</v>
      </c>
      <c r="U35" s="101">
        <v>6156.00046129834</v>
      </c>
      <c r="V35" s="102">
        <v>6237.04495446666</v>
      </c>
      <c r="W35" s="102">
        <v>6187.31163337202</v>
      </c>
      <c r="X35" s="102">
        <v>6234.97897459999</v>
      </c>
      <c r="Y35" s="102">
        <v>6149.48758096436</v>
      </c>
      <c r="Z35" s="102">
        <v>5968.62449213999</v>
      </c>
      <c r="AA35" s="102">
        <v>5990.3581114177</v>
      </c>
      <c r="AB35" s="102">
        <v>5726.49299803499</v>
      </c>
    </row>
    <row r="36">
      <c r="A36" s="96" t="s">
        <v>56</v>
      </c>
      <c r="B36" s="97">
        <v>4154.8750244</v>
      </c>
      <c r="C36" s="97">
        <v>4183.89948122865</v>
      </c>
      <c r="D36" s="97">
        <v>3938.11166173333</v>
      </c>
      <c r="E36" s="97">
        <v>4016.62328441178</v>
      </c>
      <c r="F36" s="97">
        <v>3921.01100096</v>
      </c>
      <c r="G36" s="97">
        <v>3955.59161037762</v>
      </c>
      <c r="H36" s="98">
        <v>3914.24649900999</v>
      </c>
      <c r="I36" s="98">
        <v>3866.13220666178</v>
      </c>
      <c r="J36" s="98">
        <v>3661.897495095</v>
      </c>
      <c r="K36" s="99">
        <v>4113.9699951</v>
      </c>
      <c r="L36" s="99">
        <v>4145.72154483502</v>
      </c>
      <c r="M36" s="100">
        <v>3921.7133219</v>
      </c>
      <c r="N36" s="100">
        <v>3993.23866988845</v>
      </c>
      <c r="O36" s="100">
        <v>3910.68899902</v>
      </c>
      <c r="P36" s="100">
        <v>3939.26064773998</v>
      </c>
      <c r="Q36" s="100">
        <v>3909.05699705999</v>
      </c>
      <c r="R36" s="100">
        <v>3856.24194427111</v>
      </c>
      <c r="S36" s="100">
        <v>3657.971243875</v>
      </c>
      <c r="T36" s="101">
        <v>4093.96499019999</v>
      </c>
      <c r="U36" s="101">
        <v>4129.35964413169</v>
      </c>
      <c r="V36" s="102">
        <v>3914.49331863333</v>
      </c>
      <c r="W36" s="102">
        <v>3977.64477829455</v>
      </c>
      <c r="X36" s="102">
        <v>3900.39699706</v>
      </c>
      <c r="Y36" s="102">
        <v>3927.82842528038</v>
      </c>
      <c r="Z36" s="102">
        <v>3905.34649656999</v>
      </c>
      <c r="AA36" s="102">
        <v>3848.90642601396</v>
      </c>
      <c r="AB36" s="102">
        <v>3654.684993875</v>
      </c>
    </row>
    <row r="37">
      <c r="A37" s="103" t="s">
        <v>57</v>
      </c>
      <c r="B37" s="97">
        <v>196.7100021</v>
      </c>
      <c r="C37" s="97">
        <v>197.502704714311</v>
      </c>
      <c r="D37" s="97">
        <v>185.846667966666</v>
      </c>
      <c r="E37" s="97">
        <v>187.791796076521</v>
      </c>
      <c r="F37" s="97">
        <v>183.128001379999</v>
      </c>
      <c r="G37" s="97">
        <v>181.86627806586</v>
      </c>
      <c r="H37" s="98">
        <v>166.40450095</v>
      </c>
      <c r="I37" s="98">
        <v>168.561784247029</v>
      </c>
      <c r="J37" s="98">
        <v>142.3670006</v>
      </c>
      <c r="K37" s="99">
        <v>194.3600021</v>
      </c>
      <c r="L37" s="99">
        <v>195.647748873046</v>
      </c>
      <c r="M37" s="100">
        <v>184.963334633333</v>
      </c>
      <c r="N37" s="100">
        <v>186.546402288695</v>
      </c>
      <c r="O37" s="100">
        <v>182.463001379999</v>
      </c>
      <c r="P37" s="100">
        <v>180.887350395078</v>
      </c>
      <c r="Q37" s="100">
        <v>165.610000909999</v>
      </c>
      <c r="R37" s="100">
        <v>167.808486837878</v>
      </c>
      <c r="S37" s="100">
        <v>141.871250555</v>
      </c>
      <c r="T37" s="101">
        <v>192.0950027</v>
      </c>
      <c r="U37" s="101">
        <v>193.85836040039</v>
      </c>
      <c r="V37" s="102">
        <v>184.190001399999</v>
      </c>
      <c r="W37" s="102">
        <v>185.363395756881</v>
      </c>
      <c r="X37" s="102">
        <v>181.829001439999</v>
      </c>
      <c r="Y37" s="102">
        <v>179.956221962225</v>
      </c>
      <c r="Z37" s="102">
        <v>164.84150092</v>
      </c>
      <c r="AA37" s="102">
        <v>167.083405824502</v>
      </c>
      <c r="AB37" s="102">
        <v>141.39400057</v>
      </c>
    </row>
    <row r="38">
      <c r="A38" s="96" t="s">
        <v>58</v>
      </c>
      <c r="B38" s="97">
        <v>1205.4600096</v>
      </c>
      <c r="C38" s="97">
        <v>1204.7955551777</v>
      </c>
      <c r="D38" s="97">
        <v>1222.26333406666</v>
      </c>
      <c r="E38" s="97">
        <v>1213.77199080934</v>
      </c>
      <c r="F38" s="97">
        <v>1226.26700192</v>
      </c>
      <c r="G38" s="97">
        <v>1204.6650693564</v>
      </c>
      <c r="H38" s="98">
        <v>1157.16250121999</v>
      </c>
      <c r="I38" s="98">
        <v>1166.22003470829</v>
      </c>
      <c r="J38" s="98">
        <v>1086.59999907999</v>
      </c>
      <c r="K38" s="99">
        <v>1210.5700072</v>
      </c>
      <c r="L38" s="99">
        <v>1210.91678966163</v>
      </c>
      <c r="M38" s="100">
        <v>1224.15666903333</v>
      </c>
      <c r="N38" s="100">
        <v>1216.29074879619</v>
      </c>
      <c r="O38" s="100">
        <v>1226.00600094</v>
      </c>
      <c r="P38" s="100">
        <v>1205.78405177911</v>
      </c>
      <c r="Q38" s="100">
        <v>1155.18800109999</v>
      </c>
      <c r="R38" s="100">
        <v>1165.99720712664</v>
      </c>
      <c r="S38" s="100">
        <v>1086.03174895999</v>
      </c>
      <c r="T38" s="101">
        <v>1218.0100097</v>
      </c>
      <c r="U38" s="101">
        <v>1218.36495980866</v>
      </c>
      <c r="V38" s="102">
        <v>1227.11166986666</v>
      </c>
      <c r="W38" s="102">
        <v>1218.97286774765</v>
      </c>
      <c r="X38" s="102">
        <v>1225.89400143999</v>
      </c>
      <c r="Y38" s="102">
        <v>1206.94258352519</v>
      </c>
      <c r="Z38" s="102">
        <v>1153.29200073999</v>
      </c>
      <c r="AA38" s="102">
        <v>1165.7668471898</v>
      </c>
      <c r="AB38" s="102">
        <v>1085.50424895999</v>
      </c>
    </row>
    <row r="39">
      <c r="A39" s="103" t="s">
        <v>59</v>
      </c>
      <c r="B39" s="97">
        <v>2275.0000245</v>
      </c>
      <c r="C39" s="97">
        <v>2261.30455902946</v>
      </c>
      <c r="D39" s="97">
        <v>2236.36002613333</v>
      </c>
      <c r="E39" s="97">
        <v>2233.88136882174</v>
      </c>
      <c r="F39" s="97">
        <v>2197.23601568</v>
      </c>
      <c r="G39" s="97">
        <v>2202.5781997275</v>
      </c>
      <c r="H39" s="98">
        <v>2129.45514652</v>
      </c>
      <c r="I39" s="98">
        <v>2130.96680067331</v>
      </c>
      <c r="J39" s="98">
        <v>1988.58835818499</v>
      </c>
      <c r="K39" s="99">
        <v>2279.9600343</v>
      </c>
      <c r="L39" s="99">
        <v>2265.38336081379</v>
      </c>
      <c r="M39" s="100">
        <v>2234.46169443333</v>
      </c>
      <c r="N39" s="100">
        <v>2233.25594936117</v>
      </c>
      <c r="O39" s="100">
        <v>2195.87701666</v>
      </c>
      <c r="P39" s="100">
        <v>2200.93037314494</v>
      </c>
      <c r="Q39" s="100">
        <v>2126.37471073</v>
      </c>
      <c r="R39" s="100">
        <v>2128.70451480813</v>
      </c>
      <c r="S39" s="100">
        <v>1986.22790164499</v>
      </c>
      <c r="T39" s="101">
        <v>2284.950049</v>
      </c>
      <c r="U39" s="101">
        <v>2271.60190721685</v>
      </c>
      <c r="V39" s="102">
        <v>2233.37503266666</v>
      </c>
      <c r="W39" s="102">
        <v>2232.97015952401</v>
      </c>
      <c r="X39" s="102">
        <v>2193.65201666</v>
      </c>
      <c r="Y39" s="102">
        <v>2199.44182094678</v>
      </c>
      <c r="Z39" s="102">
        <v>2123.3632227</v>
      </c>
      <c r="AA39" s="102">
        <v>2126.50864840021</v>
      </c>
      <c r="AB39" s="102">
        <v>1983.851369665</v>
      </c>
    </row>
    <row r="40">
      <c r="A40" s="96" t="s">
        <v>60</v>
      </c>
      <c r="B40" s="97">
        <v>1527.260022</v>
      </c>
      <c r="C40" s="97">
        <v>1526.02463936996</v>
      </c>
      <c r="D40" s="97">
        <v>1584.8000041</v>
      </c>
      <c r="E40" s="97">
        <v>1564.7407294022</v>
      </c>
      <c r="F40" s="97">
        <v>1607.70600589999</v>
      </c>
      <c r="G40" s="97">
        <v>1565.60771410343</v>
      </c>
      <c r="H40" s="98">
        <v>1524.16400635</v>
      </c>
      <c r="I40" s="98">
        <v>1513.27962121882</v>
      </c>
      <c r="J40" s="98">
        <v>1365.76250304</v>
      </c>
      <c r="K40" s="99">
        <v>1535.2000122</v>
      </c>
      <c r="L40" s="99">
        <v>1536.85232611884</v>
      </c>
      <c r="M40" s="100">
        <v>1590.62000326666</v>
      </c>
      <c r="N40" s="100">
        <v>1570.77112115407</v>
      </c>
      <c r="O40" s="100">
        <v>1609.68000491999</v>
      </c>
      <c r="P40" s="100">
        <v>1569.21210859744</v>
      </c>
      <c r="Q40" s="100">
        <v>1522.50150635</v>
      </c>
      <c r="R40" s="100">
        <v>1514.00648126364</v>
      </c>
      <c r="S40" s="100">
        <v>1364.22825254999</v>
      </c>
      <c r="T40" s="101">
        <v>1539.05001219999</v>
      </c>
      <c r="U40" s="101">
        <v>1543.91949881191</v>
      </c>
      <c r="V40" s="102">
        <v>1595.74500326666</v>
      </c>
      <c r="W40" s="102">
        <v>1575.30360888884</v>
      </c>
      <c r="X40" s="102">
        <v>1610.76500491999</v>
      </c>
      <c r="Y40" s="102">
        <v>1571.83096817285</v>
      </c>
      <c r="Z40" s="102">
        <v>1520.21750609999</v>
      </c>
      <c r="AA40" s="102">
        <v>1514.18741928917</v>
      </c>
      <c r="AB40" s="102">
        <v>1362.54625242499</v>
      </c>
    </row>
    <row r="41">
      <c r="A41" s="103" t="s">
        <v>61</v>
      </c>
      <c r="B41" s="97">
        <v>1519.4000001</v>
      </c>
      <c r="C41" s="97">
        <v>1509.44587991744</v>
      </c>
      <c r="D41" s="97">
        <v>1468.19333499999</v>
      </c>
      <c r="E41" s="97">
        <v>1483.15019494906</v>
      </c>
      <c r="F41" s="97">
        <v>1449.77700443999</v>
      </c>
      <c r="G41" s="97">
        <v>1483.17158951218</v>
      </c>
      <c r="H41" s="98">
        <v>1525.05350219</v>
      </c>
      <c r="I41" s="98">
        <v>1505.31319201772</v>
      </c>
      <c r="J41" s="98">
        <v>1556.92375243</v>
      </c>
      <c r="K41" s="99">
        <v>1515.5250001</v>
      </c>
      <c r="L41" s="99">
        <v>1509.48940878798</v>
      </c>
      <c r="M41" s="100">
        <v>1464.86500246666</v>
      </c>
      <c r="N41" s="100">
        <v>1481.35020839383</v>
      </c>
      <c r="O41" s="100">
        <v>1448.84300541999</v>
      </c>
      <c r="P41" s="100">
        <v>1482.10716459431</v>
      </c>
      <c r="Q41" s="100">
        <v>1525.04450195</v>
      </c>
      <c r="R41" s="100">
        <v>1505.23366054333</v>
      </c>
      <c r="S41" s="100">
        <v>1557.55550231</v>
      </c>
      <c r="T41" s="101">
        <v>1510.84500739999</v>
      </c>
      <c r="U41" s="101">
        <v>1512.77595496309</v>
      </c>
      <c r="V41" s="102">
        <v>1462.3800049</v>
      </c>
      <c r="W41" s="102">
        <v>1480.42953648995</v>
      </c>
      <c r="X41" s="102">
        <v>1447.83500737999</v>
      </c>
      <c r="Y41" s="102">
        <v>1481.59317331244</v>
      </c>
      <c r="Z41" s="102">
        <v>1525.14150268</v>
      </c>
      <c r="AA41" s="102">
        <v>1505.44646275633</v>
      </c>
      <c r="AB41" s="102">
        <v>1558.119502555</v>
      </c>
    </row>
    <row r="42">
      <c r="A42" s="96" t="s">
        <v>62</v>
      </c>
      <c r="B42" s="97">
        <v>623.3900024</v>
      </c>
      <c r="C42" s="97">
        <v>620.307219237922</v>
      </c>
      <c r="D42" s="97">
        <v>620.908331333333</v>
      </c>
      <c r="E42" s="97">
        <v>618.613530015265</v>
      </c>
      <c r="F42" s="97">
        <v>606.0849976</v>
      </c>
      <c r="G42" s="97">
        <v>616.830021704403</v>
      </c>
      <c r="H42" s="98">
        <v>626.25399844</v>
      </c>
      <c r="I42" s="98">
        <v>618.695535938527</v>
      </c>
      <c r="J42" s="98">
        <v>633.39899934</v>
      </c>
      <c r="K42" s="99">
        <v>626.4050048</v>
      </c>
      <c r="L42" s="99">
        <v>623.797717735238</v>
      </c>
      <c r="M42" s="100">
        <v>620.108331333333</v>
      </c>
      <c r="N42" s="100">
        <v>619.579982016318</v>
      </c>
      <c r="O42" s="100">
        <v>605.5249976</v>
      </c>
      <c r="P42" s="100">
        <v>617.329207243358</v>
      </c>
      <c r="Q42" s="100">
        <v>626.5574988</v>
      </c>
      <c r="R42" s="100">
        <v>618.980294725164</v>
      </c>
      <c r="S42" s="100">
        <v>633.58849946</v>
      </c>
      <c r="T42" s="101">
        <v>628.4450012</v>
      </c>
      <c r="U42" s="101">
        <v>626.208319009735</v>
      </c>
      <c r="V42" s="102">
        <v>619.063330133333</v>
      </c>
      <c r="W42" s="102">
        <v>620.037221327788</v>
      </c>
      <c r="X42" s="102">
        <v>604.76599736</v>
      </c>
      <c r="Y42" s="102">
        <v>617.507949906352</v>
      </c>
      <c r="Z42" s="102">
        <v>626.78949892</v>
      </c>
      <c r="AA42" s="102">
        <v>619.102118618602</v>
      </c>
      <c r="AB42" s="102">
        <v>633.74224946</v>
      </c>
    </row>
    <row r="43">
      <c r="A43" s="103" t="s">
        <v>63</v>
      </c>
      <c r="B43" s="97">
        <v>1522.1950073</v>
      </c>
      <c r="C43" s="97">
        <v>1508.39323884425</v>
      </c>
      <c r="D43" s="97">
        <v>1510.7133341</v>
      </c>
      <c r="E43" s="97">
        <v>1494.16064600177</v>
      </c>
      <c r="F43" s="97">
        <v>1461.51</v>
      </c>
      <c r="G43" s="97">
        <v>1470.01103839705</v>
      </c>
      <c r="H43" s="98">
        <v>1404.04199952</v>
      </c>
      <c r="I43" s="98">
        <v>1426.33026581435</v>
      </c>
      <c r="J43" s="98">
        <v>1366.180752535</v>
      </c>
      <c r="K43" s="99">
        <v>1525.4400024</v>
      </c>
      <c r="L43" s="99">
        <v>1514.25840303186</v>
      </c>
      <c r="M43" s="100">
        <v>1512.4583333</v>
      </c>
      <c r="N43" s="100">
        <v>1494.99931124328</v>
      </c>
      <c r="O43" s="100">
        <v>1457.75800048</v>
      </c>
      <c r="P43" s="100">
        <v>1469.5216930255</v>
      </c>
      <c r="Q43" s="100">
        <v>1402.01349976</v>
      </c>
      <c r="R43" s="100">
        <v>1425.20562471969</v>
      </c>
      <c r="S43" s="100">
        <v>1365.46775265499</v>
      </c>
      <c r="T43" s="101">
        <v>1526.7800048</v>
      </c>
      <c r="U43" s="101">
        <v>1517.07138681672</v>
      </c>
      <c r="V43" s="102">
        <v>1511.37666823333</v>
      </c>
      <c r="W43" s="102">
        <v>1494.54409298419</v>
      </c>
      <c r="X43" s="102">
        <v>1453.62800047999</v>
      </c>
      <c r="Y43" s="102">
        <v>1468.21237535308</v>
      </c>
      <c r="Z43" s="102">
        <v>1399.61800048999</v>
      </c>
      <c r="AA43" s="102">
        <v>1423.66230449181</v>
      </c>
      <c r="AB43" s="102">
        <v>1364.69375301999</v>
      </c>
    </row>
    <row r="44">
      <c r="A44" s="96" t="s">
        <v>64</v>
      </c>
      <c r="B44" s="97">
        <v>4492.2450194</v>
      </c>
      <c r="C44" s="97">
        <v>4474.20106513769</v>
      </c>
      <c r="D44" s="97">
        <v>4563.54332676666</v>
      </c>
      <c r="E44" s="97">
        <v>4535.23560777832</v>
      </c>
      <c r="F44" s="97">
        <v>4611.48999023999</v>
      </c>
      <c r="G44" s="97">
        <v>4495.13472275079</v>
      </c>
      <c r="H44" s="98">
        <v>4299.80648926</v>
      </c>
      <c r="I44" s="98">
        <v>4256.68719010585</v>
      </c>
      <c r="J44" s="98">
        <v>3672.06399659</v>
      </c>
      <c r="K44" s="99">
        <v>4528.0300292</v>
      </c>
      <c r="L44" s="99">
        <v>4507.82354583495</v>
      </c>
      <c r="M44" s="100">
        <v>4565.28165686666</v>
      </c>
      <c r="N44" s="100">
        <v>4549.87944955614</v>
      </c>
      <c r="O44" s="100">
        <v>4617.46298829999</v>
      </c>
      <c r="P44" s="100">
        <v>4502.1647154345</v>
      </c>
      <c r="Q44" s="100">
        <v>4289.37799073</v>
      </c>
      <c r="R44" s="100">
        <v>4255.34955956254</v>
      </c>
      <c r="S44" s="100">
        <v>3664.567247325</v>
      </c>
      <c r="T44" s="101">
        <v>4562.1399902</v>
      </c>
      <c r="U44" s="101">
        <v>4535.96206824272</v>
      </c>
      <c r="V44" s="102">
        <v>4566.9099772</v>
      </c>
      <c r="W44" s="102">
        <v>4561.51250159449</v>
      </c>
      <c r="X44" s="102">
        <v>4621.60598635999</v>
      </c>
      <c r="Y44" s="102">
        <v>4507.10204279917</v>
      </c>
      <c r="Z44" s="102">
        <v>4277.34448976</v>
      </c>
      <c r="AA44" s="102">
        <v>4252.80712248299</v>
      </c>
      <c r="AB44" s="102">
        <v>3656.664746105</v>
      </c>
    </row>
    <row r="45">
      <c r="A45" s="103" t="s">
        <v>65</v>
      </c>
      <c r="B45" s="97">
        <v>588.424994</v>
      </c>
      <c r="C45" s="97">
        <v>589.967706743366</v>
      </c>
      <c r="D45" s="97">
        <v>552.353333533333</v>
      </c>
      <c r="E45" s="97">
        <v>564.770789243245</v>
      </c>
      <c r="F45" s="97">
        <v>547.971000359999</v>
      </c>
      <c r="G45" s="97">
        <v>556.437505913109</v>
      </c>
      <c r="H45" s="98">
        <v>550.867500599999</v>
      </c>
      <c r="I45" s="98">
        <v>541.472487618062</v>
      </c>
      <c r="J45" s="98">
        <v>505.904750509999</v>
      </c>
      <c r="K45" s="99">
        <v>584.399994</v>
      </c>
      <c r="L45" s="99">
        <v>585.771646908559</v>
      </c>
      <c r="M45" s="100">
        <v>548.871667466666</v>
      </c>
      <c r="N45" s="100">
        <v>561.730845328986</v>
      </c>
      <c r="O45" s="100">
        <v>547.381000359999</v>
      </c>
      <c r="P45" s="100">
        <v>554.298221419767</v>
      </c>
      <c r="Q45" s="100">
        <v>549.822000719999</v>
      </c>
      <c r="R45" s="100">
        <v>540.111326236608</v>
      </c>
      <c r="S45" s="100">
        <v>504.965250689999</v>
      </c>
      <c r="T45" s="101">
        <v>579.1549928</v>
      </c>
      <c r="U45" s="101">
        <v>579.787565777128</v>
      </c>
      <c r="V45" s="102">
        <v>545.436666866666</v>
      </c>
      <c r="W45" s="102">
        <v>558.215730386157</v>
      </c>
      <c r="X45" s="102">
        <v>546.512000119999</v>
      </c>
      <c r="Y45" s="102">
        <v>551.914474865472</v>
      </c>
      <c r="Z45" s="102">
        <v>548.749000539999</v>
      </c>
      <c r="AA45" s="102">
        <v>538.644888140378</v>
      </c>
      <c r="AB45" s="102">
        <v>504.046500689999</v>
      </c>
    </row>
    <row r="46">
      <c r="A46" s="96" t="s">
        <v>66</v>
      </c>
      <c r="B46" s="97">
        <v>3592.7899902</v>
      </c>
      <c r="C46" s="97">
        <v>3567.53798481002</v>
      </c>
      <c r="D46" s="97">
        <v>3329.09833986666</v>
      </c>
      <c r="E46" s="97">
        <v>3367.61158725428</v>
      </c>
      <c r="F46" s="97">
        <v>3196.37800783999</v>
      </c>
      <c r="G46" s="97">
        <v>3236.17785117704</v>
      </c>
      <c r="H46" s="98">
        <v>2962.98600588</v>
      </c>
      <c r="I46" s="98">
        <v>2962.86177327556</v>
      </c>
      <c r="J46" s="98">
        <v>2448.53962771</v>
      </c>
      <c r="K46" s="99">
        <v>3560.9100098</v>
      </c>
      <c r="L46" s="99">
        <v>3533.17978099003</v>
      </c>
      <c r="M46" s="100">
        <v>3307.86667483333</v>
      </c>
      <c r="N46" s="100">
        <v>3343.16066899595</v>
      </c>
      <c r="O46" s="100">
        <v>3181.92300783999</v>
      </c>
      <c r="P46" s="100">
        <v>3216.3422572659</v>
      </c>
      <c r="Q46" s="100">
        <v>2946.90750735</v>
      </c>
      <c r="R46" s="100">
        <v>2947.52261915992</v>
      </c>
      <c r="S46" s="100">
        <v>2439.479753445</v>
      </c>
      <c r="T46" s="101">
        <v>3530.68500979999</v>
      </c>
      <c r="U46" s="101">
        <v>3511.83084343226</v>
      </c>
      <c r="V46" s="102">
        <v>3290.07500816666</v>
      </c>
      <c r="W46" s="102">
        <v>3323.43037030602</v>
      </c>
      <c r="X46" s="102">
        <v>3169.58900882</v>
      </c>
      <c r="Y46" s="102">
        <v>3199.48888001145</v>
      </c>
      <c r="Z46" s="102">
        <v>2931.52500735</v>
      </c>
      <c r="AA46" s="102">
        <v>2933.75034883991</v>
      </c>
      <c r="AB46" s="102">
        <v>2430.955253325</v>
      </c>
    </row>
    <row r="47">
      <c r="A47" s="103" t="s">
        <v>67</v>
      </c>
      <c r="B47" s="97">
        <v>2252.49497059999</v>
      </c>
      <c r="C47" s="97">
        <v>2244.68754330274</v>
      </c>
      <c r="D47" s="97">
        <v>2302.325</v>
      </c>
      <c r="E47" s="97">
        <v>2294.76596488135</v>
      </c>
      <c r="F47" s="97">
        <v>2344.27601078</v>
      </c>
      <c r="G47" s="97">
        <v>2337.12172196514</v>
      </c>
      <c r="H47" s="98">
        <v>2444.12699951</v>
      </c>
      <c r="I47" s="98">
        <v>2404.35814236249</v>
      </c>
      <c r="J47" s="98">
        <v>2498.759254165</v>
      </c>
      <c r="K47" s="99">
        <v>2259.0049559</v>
      </c>
      <c r="L47" s="99">
        <v>2249.99587537002</v>
      </c>
      <c r="M47" s="100">
        <v>2309.01666666666</v>
      </c>
      <c r="N47" s="100">
        <v>2299.86706252834</v>
      </c>
      <c r="O47" s="100">
        <v>2349.49101077999</v>
      </c>
      <c r="P47" s="100">
        <v>2341.86954535147</v>
      </c>
      <c r="Q47" s="100">
        <v>2446.83099853</v>
      </c>
      <c r="R47" s="100">
        <v>2408.06638667284</v>
      </c>
      <c r="S47" s="100">
        <v>2501.03825441</v>
      </c>
      <c r="T47" s="101">
        <v>2266.0349608</v>
      </c>
      <c r="U47" s="101">
        <v>2262.42828123003</v>
      </c>
      <c r="V47" s="102">
        <v>2316.05833333333</v>
      </c>
      <c r="W47" s="102">
        <v>2307.16478759926</v>
      </c>
      <c r="X47" s="102">
        <v>2354.78300783999</v>
      </c>
      <c r="Y47" s="102">
        <v>2347.90299418215</v>
      </c>
      <c r="Z47" s="102">
        <v>2449.75449706</v>
      </c>
      <c r="AA47" s="102">
        <v>2412.38994905007</v>
      </c>
      <c r="AB47" s="102">
        <v>2503.448504655</v>
      </c>
    </row>
    <row r="48">
      <c r="A48" s="96" t="s">
        <v>68</v>
      </c>
      <c r="B48" s="97">
        <v>1087.4050048</v>
      </c>
      <c r="C48" s="97">
        <v>1087.06739952647</v>
      </c>
      <c r="D48" s="97">
        <v>1085.47332763333</v>
      </c>
      <c r="E48" s="97">
        <v>1078.78085703857</v>
      </c>
      <c r="F48" s="97">
        <v>1063.8589941</v>
      </c>
      <c r="G48" s="97">
        <v>1064.89087391059</v>
      </c>
      <c r="H48" s="98">
        <v>1026.43699946</v>
      </c>
      <c r="I48" s="98">
        <v>1036.02722432019</v>
      </c>
      <c r="J48" s="98">
        <v>991.211250269999</v>
      </c>
      <c r="K48" s="99">
        <v>1090.6650023</v>
      </c>
      <c r="L48" s="99">
        <v>1091.51569964346</v>
      </c>
      <c r="M48" s="100">
        <v>1084.77832436666</v>
      </c>
      <c r="N48" s="100">
        <v>1079.58987828261</v>
      </c>
      <c r="O48" s="100">
        <v>1063.0809936</v>
      </c>
      <c r="P48" s="100">
        <v>1064.8027443151</v>
      </c>
      <c r="Q48" s="100">
        <v>1025.12649897</v>
      </c>
      <c r="R48" s="100">
        <v>1035.40050058929</v>
      </c>
      <c r="S48" s="100">
        <v>990.499500084999</v>
      </c>
      <c r="T48" s="101">
        <v>1092.1600096</v>
      </c>
      <c r="U48" s="101">
        <v>1094.44141600868</v>
      </c>
      <c r="V48" s="102">
        <v>1084.17332353333</v>
      </c>
      <c r="W48" s="102">
        <v>1079.67538878486</v>
      </c>
      <c r="X48" s="102">
        <v>1061.85199456</v>
      </c>
      <c r="Y48" s="102">
        <v>1064.24979608307</v>
      </c>
      <c r="Z48" s="102">
        <v>1023.75399897</v>
      </c>
      <c r="AA48" s="102">
        <v>1034.53283441938</v>
      </c>
      <c r="AB48" s="102">
        <v>989.735500144999</v>
      </c>
    </row>
    <row r="49">
      <c r="A49" s="103" t="s">
        <v>69</v>
      </c>
      <c r="B49" s="97">
        <v>1678.3700073</v>
      </c>
      <c r="C49" s="97">
        <v>1669.44787879355</v>
      </c>
      <c r="D49" s="97">
        <v>1669.95833336666</v>
      </c>
      <c r="E49" s="97">
        <v>1659.12992643703</v>
      </c>
      <c r="F49" s="97">
        <v>1647.60500004</v>
      </c>
      <c r="G49" s="97">
        <v>1630.15219252652</v>
      </c>
      <c r="H49" s="98">
        <v>1542.41449465999</v>
      </c>
      <c r="I49" s="98">
        <v>1558.41125416037</v>
      </c>
      <c r="J49" s="98">
        <v>1445.05224793999</v>
      </c>
      <c r="K49" s="99">
        <v>1683.2900025</v>
      </c>
      <c r="L49" s="99">
        <v>1674.06962430323</v>
      </c>
      <c r="M49" s="100">
        <v>1672.56166589999</v>
      </c>
      <c r="N49" s="100">
        <v>1659.85267832923</v>
      </c>
      <c r="O49" s="100">
        <v>1644.62599857999</v>
      </c>
      <c r="P49" s="100">
        <v>1629.39717899699</v>
      </c>
      <c r="Q49" s="100">
        <v>1539.88349490999</v>
      </c>
      <c r="R49" s="100">
        <v>1556.58824870906</v>
      </c>
      <c r="S49" s="100">
        <v>1443.27024782</v>
      </c>
      <c r="T49" s="101">
        <v>1688.70999759999</v>
      </c>
      <c r="U49" s="101">
        <v>1683.79619659284</v>
      </c>
      <c r="V49" s="102">
        <v>1673.23666589999</v>
      </c>
      <c r="W49" s="102">
        <v>1661.89079069677</v>
      </c>
      <c r="X49" s="102">
        <v>1641.79699711999</v>
      </c>
      <c r="Y49" s="102">
        <v>1629.36032716013</v>
      </c>
      <c r="Z49" s="102">
        <v>1537.17149417999</v>
      </c>
      <c r="AA49" s="102">
        <v>1555.09912143046</v>
      </c>
      <c r="AB49" s="102">
        <v>1441.418247695</v>
      </c>
    </row>
    <row r="50">
      <c r="A50" s="96" t="s">
        <v>70</v>
      </c>
      <c r="B50" s="97">
        <v>620.4949952</v>
      </c>
      <c r="C50" s="97">
        <v>615.716639891413</v>
      </c>
      <c r="D50" s="97">
        <v>589.004994799999</v>
      </c>
      <c r="E50" s="97">
        <v>591.205872047229</v>
      </c>
      <c r="F50" s="97">
        <v>559.61799568</v>
      </c>
      <c r="G50" s="97">
        <v>574.295399363298</v>
      </c>
      <c r="H50" s="98">
        <v>545.79149874</v>
      </c>
      <c r="I50" s="98">
        <v>555.616845475804</v>
      </c>
      <c r="J50" s="98">
        <v>551.196248799999</v>
      </c>
      <c r="K50" s="99">
        <v>621.2549928</v>
      </c>
      <c r="L50" s="99">
        <v>617.32033764506</v>
      </c>
      <c r="M50" s="100">
        <v>586.016660666666</v>
      </c>
      <c r="N50" s="100">
        <v>590.013173567727</v>
      </c>
      <c r="O50" s="100">
        <v>557.3599958</v>
      </c>
      <c r="P50" s="100">
        <v>572.899293214861</v>
      </c>
      <c r="Q50" s="100">
        <v>545.13899874</v>
      </c>
      <c r="R50" s="100">
        <v>554.54849891976</v>
      </c>
      <c r="S50" s="100">
        <v>550.9699988</v>
      </c>
      <c r="T50" s="101">
        <v>620.484997599999</v>
      </c>
      <c r="U50" s="101">
        <v>617.535973566185</v>
      </c>
      <c r="V50" s="102">
        <v>582.908327333333</v>
      </c>
      <c r="W50" s="102">
        <v>588.196842365502</v>
      </c>
      <c r="X50" s="102">
        <v>554.8649964</v>
      </c>
      <c r="Y50" s="102">
        <v>571.125795958325</v>
      </c>
      <c r="Z50" s="102">
        <v>544.23399874</v>
      </c>
      <c r="AA50" s="102">
        <v>553.29998423127</v>
      </c>
      <c r="AB50" s="102">
        <v>550.634498919999</v>
      </c>
    </row>
    <row r="51">
      <c r="A51" s="103" t="s">
        <v>71</v>
      </c>
      <c r="B51" s="97">
        <v>427.565002399999</v>
      </c>
      <c r="C51" s="97">
        <v>427.318919751513</v>
      </c>
      <c r="D51" s="97">
        <v>420.213335133333</v>
      </c>
      <c r="E51" s="97">
        <v>424.144428250263</v>
      </c>
      <c r="F51" s="97">
        <v>418.551000359999</v>
      </c>
      <c r="G51" s="97">
        <v>425.770051930988</v>
      </c>
      <c r="H51" s="98">
        <v>437.168500059999</v>
      </c>
      <c r="I51" s="98">
        <v>431.513218672521</v>
      </c>
      <c r="J51" s="98">
        <v>443.71525054</v>
      </c>
      <c r="K51" s="99">
        <v>427.6450042</v>
      </c>
      <c r="L51" s="99">
        <v>427.634236585183</v>
      </c>
      <c r="M51" s="100">
        <v>419.626668266666</v>
      </c>
      <c r="N51" s="100">
        <v>424.023354750282</v>
      </c>
      <c r="O51" s="100">
        <v>418.864000239999</v>
      </c>
      <c r="P51" s="100">
        <v>425.764748173069</v>
      </c>
      <c r="Q51" s="100">
        <v>437.296000059999</v>
      </c>
      <c r="R51" s="100">
        <v>431.626617150754</v>
      </c>
      <c r="S51" s="100">
        <v>443.821000509999</v>
      </c>
      <c r="T51" s="101">
        <v>427.890005399999</v>
      </c>
      <c r="U51" s="101">
        <v>428.019623826335</v>
      </c>
      <c r="V51" s="102">
        <v>419.1350016</v>
      </c>
      <c r="W51" s="102">
        <v>423.893931353749</v>
      </c>
      <c r="X51" s="102">
        <v>419.107000119999</v>
      </c>
      <c r="Y51" s="102">
        <v>425.759227935236</v>
      </c>
      <c r="Z51" s="102">
        <v>437.456500239999</v>
      </c>
      <c r="AA51" s="102">
        <v>431.742306507335</v>
      </c>
      <c r="AB51" s="102">
        <v>443.955750569999</v>
      </c>
    </row>
    <row r="52">
      <c r="A52" s="96" t="s">
        <v>72</v>
      </c>
      <c r="B52" s="97">
        <v>170.3349976</v>
      </c>
      <c r="C52" s="97">
        <v>169.189488701417</v>
      </c>
      <c r="D52" s="97">
        <v>168.593332933333</v>
      </c>
      <c r="E52" s="97">
        <v>168.477666710668</v>
      </c>
      <c r="F52" s="97">
        <v>172.6749994</v>
      </c>
      <c r="G52" s="97">
        <v>164.758278457194</v>
      </c>
      <c r="H52" s="98">
        <v>149.219999539999</v>
      </c>
      <c r="I52" s="98">
        <v>151.027432992376</v>
      </c>
      <c r="J52" s="98">
        <v>121.31899964</v>
      </c>
      <c r="K52" s="99">
        <v>170.359997599999</v>
      </c>
      <c r="L52" s="99">
        <v>169.231597301733</v>
      </c>
      <c r="M52" s="100">
        <v>168.5399994</v>
      </c>
      <c r="N52" s="100">
        <v>168.441643725197</v>
      </c>
      <c r="O52" s="100">
        <v>172.233999339999</v>
      </c>
      <c r="P52" s="100">
        <v>164.585146965651</v>
      </c>
      <c r="Q52" s="100">
        <v>148.570999519999</v>
      </c>
      <c r="R52" s="100">
        <v>150.664350830606</v>
      </c>
      <c r="S52" s="100">
        <v>120.93399964</v>
      </c>
      <c r="T52" s="101">
        <v>170.4949982</v>
      </c>
      <c r="U52" s="101">
        <v>169.860842479895</v>
      </c>
      <c r="V52" s="102">
        <v>168.768332933333</v>
      </c>
      <c r="W52" s="102">
        <v>168.582447154521</v>
      </c>
      <c r="X52" s="102">
        <v>171.8599994</v>
      </c>
      <c r="Y52" s="102">
        <v>164.511071576494</v>
      </c>
      <c r="Z52" s="102">
        <v>147.92399955</v>
      </c>
      <c r="AA52" s="102">
        <v>150.346459049406</v>
      </c>
      <c r="AB52" s="102">
        <v>120.56149968</v>
      </c>
    </row>
    <row r="53">
      <c r="A53" s="103" t="s">
        <v>73</v>
      </c>
      <c r="B53" s="97">
        <v>1017.1400084</v>
      </c>
      <c r="C53" s="97">
        <v>1010.16999558412</v>
      </c>
      <c r="D53" s="97">
        <v>955.626674266666</v>
      </c>
      <c r="E53" s="97">
        <v>972.533268568463</v>
      </c>
      <c r="F53" s="97">
        <v>951.03900624</v>
      </c>
      <c r="G53" s="97">
        <v>950.770132465538</v>
      </c>
      <c r="H53" s="98">
        <v>896.429501319999</v>
      </c>
      <c r="I53" s="98">
        <v>897.080978318268</v>
      </c>
      <c r="J53" s="98">
        <v>779.993248919999</v>
      </c>
      <c r="K53" s="99">
        <v>1012.5100096</v>
      </c>
      <c r="L53" s="99">
        <v>1008.7744363806</v>
      </c>
      <c r="M53" s="100">
        <v>952.546673466666</v>
      </c>
      <c r="N53" s="100">
        <v>969.50452764215</v>
      </c>
      <c r="O53" s="100">
        <v>950.25400624</v>
      </c>
      <c r="P53" s="100">
        <v>948.089321055968</v>
      </c>
      <c r="Q53" s="100">
        <v>893.061501439999</v>
      </c>
      <c r="R53" s="100">
        <v>894.669482688334</v>
      </c>
      <c r="S53" s="100">
        <v>778.222748739999</v>
      </c>
      <c r="T53" s="101">
        <v>1002.53001079999</v>
      </c>
      <c r="U53" s="101">
        <v>1004.16875557629</v>
      </c>
      <c r="V53" s="102">
        <v>949.988340133333</v>
      </c>
      <c r="W53" s="102">
        <v>965.36690885885</v>
      </c>
      <c r="X53" s="102">
        <v>948.945006</v>
      </c>
      <c r="Y53" s="102">
        <v>944.76643620111</v>
      </c>
      <c r="Z53" s="102">
        <v>889.540001199999</v>
      </c>
      <c r="AA53" s="102">
        <v>891.945633853754</v>
      </c>
      <c r="AB53" s="102">
        <v>776.395498679999</v>
      </c>
    </row>
    <row r="54">
      <c r="A54" s="96" t="s">
        <v>74</v>
      </c>
      <c r="B54" s="97">
        <v>145.1650009</v>
      </c>
      <c r="C54" s="97">
        <v>143.864259291337</v>
      </c>
      <c r="D54" s="97">
        <v>141.838333633333</v>
      </c>
      <c r="E54" s="97">
        <v>143.45728174514</v>
      </c>
      <c r="F54" s="97">
        <v>147.53399934</v>
      </c>
      <c r="G54" s="97">
        <v>140.65134912795</v>
      </c>
      <c r="H54" s="98">
        <v>125.84549973</v>
      </c>
      <c r="I54" s="98">
        <v>126.55347933996</v>
      </c>
      <c r="J54" s="98">
        <v>91.73149978</v>
      </c>
      <c r="K54" s="99">
        <v>145.4750015</v>
      </c>
      <c r="L54" s="99">
        <v>144.345206467189</v>
      </c>
      <c r="M54" s="100">
        <v>142.028333533333</v>
      </c>
      <c r="N54" s="100">
        <v>143.578473796529</v>
      </c>
      <c r="O54" s="100">
        <v>148.20299928</v>
      </c>
      <c r="P54" s="100">
        <v>140.608547173988</v>
      </c>
      <c r="Q54" s="100">
        <v>125.15949974</v>
      </c>
      <c r="R54" s="100">
        <v>126.247489084202</v>
      </c>
      <c r="S54" s="100">
        <v>91.18824979</v>
      </c>
      <c r="T54" s="101">
        <v>145.685002099999</v>
      </c>
      <c r="U54" s="101">
        <v>145.255252348787</v>
      </c>
      <c r="V54" s="102">
        <v>142.406667066666</v>
      </c>
      <c r="W54" s="102">
        <v>143.808023713531</v>
      </c>
      <c r="X54" s="102">
        <v>148.73099916</v>
      </c>
      <c r="Y54" s="102">
        <v>140.623181752518</v>
      </c>
      <c r="Z54" s="102">
        <v>124.49199974</v>
      </c>
      <c r="AA54" s="102">
        <v>125.964610075802</v>
      </c>
      <c r="AB54" s="102">
        <v>90.65249978</v>
      </c>
    </row>
    <row r="55">
      <c r="A55" s="103" t="s">
        <v>75</v>
      </c>
      <c r="B55" s="97">
        <v>1546.1549925</v>
      </c>
      <c r="C55" s="97">
        <v>1535.70094651683</v>
      </c>
      <c r="D55" s="97">
        <v>1523.10666906666</v>
      </c>
      <c r="E55" s="97">
        <v>1526.70964510837</v>
      </c>
      <c r="F55" s="97">
        <v>1510.85200434</v>
      </c>
      <c r="G55" s="97">
        <v>1524.04967522112</v>
      </c>
      <c r="H55" s="98">
        <v>1532.33450318</v>
      </c>
      <c r="I55" s="98">
        <v>1510.26184737067</v>
      </c>
      <c r="J55" s="98">
        <v>1474.273749995</v>
      </c>
      <c r="K55" s="99">
        <v>1551.2999998</v>
      </c>
      <c r="L55" s="99">
        <v>1545.64561218724</v>
      </c>
      <c r="M55" s="100">
        <v>1521.7150024</v>
      </c>
      <c r="N55" s="100">
        <v>1529.17583090895</v>
      </c>
      <c r="O55" s="100">
        <v>1511.7140063</v>
      </c>
      <c r="P55" s="100">
        <v>1525.400684373</v>
      </c>
      <c r="Q55" s="100">
        <v>1532.41150391</v>
      </c>
      <c r="R55" s="100">
        <v>1510.65198669129</v>
      </c>
      <c r="S55" s="100">
        <v>1473.25200012</v>
      </c>
      <c r="T55" s="101">
        <v>1552.6099974</v>
      </c>
      <c r="U55" s="101">
        <v>1546.92240956218</v>
      </c>
      <c r="V55" s="102">
        <v>1520.15333656666</v>
      </c>
      <c r="W55" s="102">
        <v>1528.43623138543</v>
      </c>
      <c r="X55" s="102">
        <v>1511.3140063</v>
      </c>
      <c r="Y55" s="102">
        <v>1524.80887459231</v>
      </c>
      <c r="Z55" s="102">
        <v>1531.95200318</v>
      </c>
      <c r="AA55" s="102">
        <v>1510.06111725071</v>
      </c>
      <c r="AB55" s="102">
        <v>1472.04450012</v>
      </c>
    </row>
    <row r="56">
      <c r="A56" s="96" t="s">
        <v>76</v>
      </c>
      <c r="B56" s="97">
        <v>5865.8600097</v>
      </c>
      <c r="C56" s="97">
        <v>5825.37681586827</v>
      </c>
      <c r="D56" s="97">
        <v>5445.13500976666</v>
      </c>
      <c r="E56" s="97">
        <v>5566.32230531021</v>
      </c>
      <c r="F56" s="97">
        <v>5385.66402342</v>
      </c>
      <c r="G56" s="97">
        <v>5427.20640433458</v>
      </c>
      <c r="H56" s="98">
        <v>5177.65050776999</v>
      </c>
      <c r="I56" s="98">
        <v>5183.25229185326</v>
      </c>
      <c r="J56" s="98">
        <v>4782.85299192999</v>
      </c>
      <c r="K56" s="99">
        <v>5862.1149901</v>
      </c>
      <c r="L56" s="99">
        <v>5842.88275317233</v>
      </c>
      <c r="M56" s="100">
        <v>5430.74500323333</v>
      </c>
      <c r="N56" s="100">
        <v>5553.88935409022</v>
      </c>
      <c r="O56" s="100">
        <v>5371.36501949999</v>
      </c>
      <c r="P56" s="100">
        <v>5414.16992704212</v>
      </c>
      <c r="Q56" s="100">
        <v>5167.78450678999</v>
      </c>
      <c r="R56" s="100">
        <v>5171.87152809272</v>
      </c>
      <c r="S56" s="100">
        <v>4776.49049192999</v>
      </c>
      <c r="T56" s="101">
        <v>5838.6299803</v>
      </c>
      <c r="U56" s="101">
        <v>5846.44556543285</v>
      </c>
      <c r="V56" s="102">
        <v>5414.6983398</v>
      </c>
      <c r="W56" s="102">
        <v>5535.06447519989</v>
      </c>
      <c r="X56" s="102">
        <v>5352.68202143999</v>
      </c>
      <c r="Y56" s="102">
        <v>5397.32583843159</v>
      </c>
      <c r="Z56" s="102">
        <v>5156.95200678999</v>
      </c>
      <c r="AA56" s="102">
        <v>5158.63963779157</v>
      </c>
      <c r="AB56" s="102">
        <v>4769.63474241499</v>
      </c>
    </row>
    <row r="57">
      <c r="A57" s="103" t="s">
        <v>77</v>
      </c>
      <c r="B57" s="97">
        <v>1477.4999878</v>
      </c>
      <c r="C57" s="97">
        <v>1477.86909571728</v>
      </c>
      <c r="D57" s="97">
        <v>1548.20498856666</v>
      </c>
      <c r="E57" s="97">
        <v>1532.666998125</v>
      </c>
      <c r="F57" s="97">
        <v>1601.41999026</v>
      </c>
      <c r="G57" s="97">
        <v>1555.21917742145</v>
      </c>
      <c r="H57" s="98">
        <v>1568.37149658</v>
      </c>
      <c r="I57" s="98">
        <v>1547.14750390317</v>
      </c>
      <c r="J57" s="98">
        <v>1487.64624694</v>
      </c>
      <c r="K57" s="99">
        <v>1485.5999878</v>
      </c>
      <c r="L57" s="99">
        <v>1491.96223898779</v>
      </c>
      <c r="M57" s="100">
        <v>1556.7649902</v>
      </c>
      <c r="N57" s="100">
        <v>1540.81989792672</v>
      </c>
      <c r="O57" s="100">
        <v>1606.34899171999</v>
      </c>
      <c r="P57" s="100">
        <v>1560.96486013253</v>
      </c>
      <c r="Q57" s="100">
        <v>1568.67599731</v>
      </c>
      <c r="R57" s="100">
        <v>1549.82826254768</v>
      </c>
      <c r="S57" s="100">
        <v>1487.070747065</v>
      </c>
      <c r="T57" s="101">
        <v>1488.5899903</v>
      </c>
      <c r="U57" s="101">
        <v>1497.25384231841</v>
      </c>
      <c r="V57" s="102">
        <v>1563.27998859999</v>
      </c>
      <c r="W57" s="102">
        <v>1545.83161336994</v>
      </c>
      <c r="X57" s="102">
        <v>1610.01499025999</v>
      </c>
      <c r="Y57" s="102">
        <v>1564.753220791</v>
      </c>
      <c r="Z57" s="102">
        <v>1568.09949707</v>
      </c>
      <c r="AA57" s="102">
        <v>1551.47832797288</v>
      </c>
      <c r="AB57" s="102">
        <v>1486.246997065</v>
      </c>
    </row>
    <row r="58">
      <c r="A58" s="96" t="s">
        <v>78</v>
      </c>
      <c r="B58" s="97">
        <v>3593.0300294</v>
      </c>
      <c r="C58" s="97">
        <v>3584.7426441377</v>
      </c>
      <c r="D58" s="97">
        <v>3371.29501143333</v>
      </c>
      <c r="E58" s="97">
        <v>3419.55052631571</v>
      </c>
      <c r="F58" s="97">
        <v>3266.92400881999</v>
      </c>
      <c r="G58" s="97">
        <v>3306.95715984732</v>
      </c>
      <c r="H58" s="98">
        <v>3079.2050098</v>
      </c>
      <c r="I58" s="98">
        <v>3110.72845856025</v>
      </c>
      <c r="J58" s="98">
        <v>2799.96525146999</v>
      </c>
      <c r="K58" s="99">
        <v>3590.9200196</v>
      </c>
      <c r="L58" s="99">
        <v>3588.00766527941</v>
      </c>
      <c r="M58" s="100">
        <v>3356.49000653333</v>
      </c>
      <c r="N58" s="100">
        <v>3409.17124888921</v>
      </c>
      <c r="O58" s="100">
        <v>3254.75000979999</v>
      </c>
      <c r="P58" s="100">
        <v>3296.21867457579</v>
      </c>
      <c r="Q58" s="100">
        <v>3069.17650882</v>
      </c>
      <c r="R58" s="100">
        <v>3101.44923451096</v>
      </c>
      <c r="S58" s="100">
        <v>2794.46650146999</v>
      </c>
      <c r="T58" s="101">
        <v>3586.2200196</v>
      </c>
      <c r="U58" s="101">
        <v>3586.30939045262</v>
      </c>
      <c r="V58" s="102">
        <v>3342.73500979999</v>
      </c>
      <c r="W58" s="102">
        <v>3396.31065212294</v>
      </c>
      <c r="X58" s="102">
        <v>3241.41701175999</v>
      </c>
      <c r="Y58" s="102">
        <v>3283.99699182378</v>
      </c>
      <c r="Z58" s="102">
        <v>3058.65351078</v>
      </c>
      <c r="AA58" s="102">
        <v>3091.4653826425</v>
      </c>
      <c r="AB58" s="102">
        <v>2788.67700195999</v>
      </c>
    </row>
    <row r="59">
      <c r="A59" s="103" t="s">
        <v>79</v>
      </c>
      <c r="B59" s="97">
        <v>867.5</v>
      </c>
      <c r="C59" s="97">
        <v>859.062167599326</v>
      </c>
      <c r="D59" s="97">
        <v>832.793334933333</v>
      </c>
      <c r="E59" s="97">
        <v>841.578231048085</v>
      </c>
      <c r="F59" s="97">
        <v>826.56400144</v>
      </c>
      <c r="G59" s="97">
        <v>833.576657599097</v>
      </c>
      <c r="H59" s="98">
        <v>826.03950192</v>
      </c>
      <c r="I59" s="98">
        <v>821.128015612169</v>
      </c>
      <c r="J59" s="98">
        <v>805.11325252</v>
      </c>
      <c r="K59" s="99">
        <v>870.170001199999</v>
      </c>
      <c r="L59" s="99">
        <v>862.131538176954</v>
      </c>
      <c r="M59" s="100">
        <v>831.238334133333</v>
      </c>
      <c r="N59" s="100">
        <v>841.325005603125</v>
      </c>
      <c r="O59" s="100">
        <v>826.03200192</v>
      </c>
      <c r="P59" s="100">
        <v>833.100194643958</v>
      </c>
      <c r="Q59" s="100">
        <v>825.27850216</v>
      </c>
      <c r="R59" s="100">
        <v>820.640702796253</v>
      </c>
      <c r="S59" s="100">
        <v>804.68075252</v>
      </c>
      <c r="T59" s="101">
        <v>867.1450012</v>
      </c>
      <c r="U59" s="101">
        <v>862.505210660722</v>
      </c>
      <c r="V59" s="102">
        <v>829.8550008</v>
      </c>
      <c r="W59" s="102">
        <v>840.00603964472</v>
      </c>
      <c r="X59" s="102">
        <v>825.06300168</v>
      </c>
      <c r="Y59" s="102">
        <v>831.983875568201</v>
      </c>
      <c r="Z59" s="102">
        <v>824.4025018</v>
      </c>
      <c r="AA59" s="102">
        <v>819.836474327491</v>
      </c>
      <c r="AB59" s="102">
        <v>804.24425258</v>
      </c>
    </row>
    <row r="60">
      <c r="A60" s="96" t="s">
        <v>80</v>
      </c>
      <c r="B60" s="97">
        <v>902.3349976</v>
      </c>
      <c r="C60" s="97">
        <v>891.389003720285</v>
      </c>
      <c r="D60" s="97">
        <v>844.3599996</v>
      </c>
      <c r="E60" s="97">
        <v>850.952462080021</v>
      </c>
      <c r="F60" s="97">
        <v>812.97800048</v>
      </c>
      <c r="G60" s="97">
        <v>822.877873008014</v>
      </c>
      <c r="H60" s="98">
        <v>762.47700012</v>
      </c>
      <c r="I60" s="98">
        <v>775.823304744047</v>
      </c>
      <c r="J60" s="98">
        <v>709.044498319999</v>
      </c>
      <c r="K60" s="99">
        <v>898.9899964</v>
      </c>
      <c r="L60" s="99">
        <v>889.075451658127</v>
      </c>
      <c r="M60" s="100">
        <v>839.475</v>
      </c>
      <c r="N60" s="100">
        <v>847.445736154505</v>
      </c>
      <c r="O60" s="100">
        <v>810.0850012</v>
      </c>
      <c r="P60" s="100">
        <v>819.656562192015</v>
      </c>
      <c r="Q60" s="100">
        <v>759.93100036</v>
      </c>
      <c r="R60" s="100">
        <v>773.278321243927</v>
      </c>
      <c r="S60" s="100">
        <v>707.452998379999</v>
      </c>
      <c r="T60" s="101">
        <v>894.5299988</v>
      </c>
      <c r="U60" s="101">
        <v>888.03666313771</v>
      </c>
      <c r="V60" s="102">
        <v>835.553332533333</v>
      </c>
      <c r="W60" s="102">
        <v>844.252338647919</v>
      </c>
      <c r="X60" s="102">
        <v>807.13400144</v>
      </c>
      <c r="Y60" s="102">
        <v>816.632340240669</v>
      </c>
      <c r="Z60" s="102">
        <v>757.47650024</v>
      </c>
      <c r="AA60" s="102">
        <v>770.844549955926</v>
      </c>
      <c r="AB60" s="102">
        <v>705.954998499999</v>
      </c>
    </row>
    <row r="61">
      <c r="A61" s="103" t="s">
        <v>81</v>
      </c>
      <c r="B61" s="97">
        <v>364.4450042</v>
      </c>
      <c r="C61" s="97">
        <v>362.141998625257</v>
      </c>
      <c r="D61" s="97">
        <v>347.998335733333</v>
      </c>
      <c r="E61" s="97">
        <v>344.882396905354</v>
      </c>
      <c r="F61" s="97">
        <v>322.21700162</v>
      </c>
      <c r="G61" s="97">
        <v>326.590222679442</v>
      </c>
      <c r="H61" s="98">
        <v>279.99650084</v>
      </c>
      <c r="I61" s="98">
        <v>295.630193957251</v>
      </c>
      <c r="J61" s="98" t="s">
        <v>499</v>
      </c>
      <c r="K61" s="99">
        <v>363.9550048</v>
      </c>
      <c r="L61" s="99">
        <v>362.206885875314</v>
      </c>
      <c r="M61" s="100">
        <v>346.213335133333</v>
      </c>
      <c r="N61" s="100">
        <v>343.712216967792</v>
      </c>
      <c r="O61" s="100">
        <v>319.9450015</v>
      </c>
      <c r="P61" s="100">
        <v>325.151047850032</v>
      </c>
      <c r="Q61" s="100">
        <v>278.61950072</v>
      </c>
      <c r="R61" s="100">
        <v>294.292419976589</v>
      </c>
      <c r="S61" s="100" t="s">
        <v>499</v>
      </c>
      <c r="T61" s="101">
        <v>363.900006</v>
      </c>
      <c r="U61" s="101">
        <v>363.963974292051</v>
      </c>
      <c r="V61" s="102">
        <v>345.0200022</v>
      </c>
      <c r="W61" s="102">
        <v>342.982025862123</v>
      </c>
      <c r="X61" s="102">
        <v>317.81300168</v>
      </c>
      <c r="Y61" s="102">
        <v>323.961295190849</v>
      </c>
      <c r="Z61" s="102">
        <v>277.32400084</v>
      </c>
      <c r="AA61" s="102">
        <v>293.080145875106</v>
      </c>
      <c r="AB61" s="102" t="s">
        <v>499</v>
      </c>
    </row>
    <row r="62">
      <c r="A62" s="96" t="s">
        <v>82</v>
      </c>
      <c r="B62" s="97">
        <v>1782.1600096</v>
      </c>
      <c r="C62" s="97">
        <v>1788.93475142526</v>
      </c>
      <c r="D62" s="97">
        <v>1758.55666896666</v>
      </c>
      <c r="E62" s="97">
        <v>1770.54909204814</v>
      </c>
      <c r="F62" s="97">
        <v>1754.36099846</v>
      </c>
      <c r="G62" s="97">
        <v>1769.38179850124</v>
      </c>
      <c r="H62" s="98">
        <v>1787.50499754999</v>
      </c>
      <c r="I62" s="98">
        <v>1778.60488428974</v>
      </c>
      <c r="J62" s="98">
        <v>1792.213495495</v>
      </c>
      <c r="K62" s="99">
        <v>1781.9700071</v>
      </c>
      <c r="L62" s="99">
        <v>1788.12025707532</v>
      </c>
      <c r="M62" s="100">
        <v>1754.92333563333</v>
      </c>
      <c r="N62" s="100">
        <v>1769.02834143077</v>
      </c>
      <c r="O62" s="100">
        <v>1755.01399894</v>
      </c>
      <c r="P62" s="100">
        <v>1768.43411778701</v>
      </c>
      <c r="Q62" s="100">
        <v>1787.30749754999</v>
      </c>
      <c r="R62" s="100">
        <v>1778.32215516428</v>
      </c>
      <c r="S62" s="100">
        <v>1792.47824586</v>
      </c>
      <c r="T62" s="101">
        <v>1780.7050047</v>
      </c>
      <c r="U62" s="101">
        <v>1785.89141998095</v>
      </c>
      <c r="V62" s="102">
        <v>1751.87666816666</v>
      </c>
      <c r="W62" s="102">
        <v>1767.01994952945</v>
      </c>
      <c r="X62" s="102">
        <v>1755.52299798</v>
      </c>
      <c r="Y62" s="102">
        <v>1767.22122365586</v>
      </c>
      <c r="Z62" s="102">
        <v>1787.02099730999</v>
      </c>
      <c r="AA62" s="102">
        <v>1777.9215921575</v>
      </c>
      <c r="AB62" s="102">
        <v>1792.70749574</v>
      </c>
    </row>
    <row r="63">
      <c r="A63" s="103" t="s">
        <v>83</v>
      </c>
      <c r="B63" s="97">
        <v>4870.8049804</v>
      </c>
      <c r="C63" s="97">
        <v>4862.47540546358</v>
      </c>
      <c r="D63" s="97">
        <v>5038.87669266666</v>
      </c>
      <c r="E63" s="97">
        <v>5040.13447736202</v>
      </c>
      <c r="F63" s="97">
        <v>5214.31499995999</v>
      </c>
      <c r="G63" s="97">
        <v>5174.17689187078</v>
      </c>
      <c r="H63" s="98">
        <v>5521.06449215999</v>
      </c>
      <c r="I63" s="98">
        <v>5305.48303423525</v>
      </c>
      <c r="J63" s="98">
        <v>5348.52724116999</v>
      </c>
      <c r="K63" s="99">
        <v>4892.7799804</v>
      </c>
      <c r="L63" s="99">
        <v>4906.83658489993</v>
      </c>
      <c r="M63" s="100">
        <v>5063.78002923333</v>
      </c>
      <c r="N63" s="100">
        <v>5066.15408973181</v>
      </c>
      <c r="O63" s="100">
        <v>5230.02899409999</v>
      </c>
      <c r="P63" s="100">
        <v>5195.04737325326</v>
      </c>
      <c r="Q63" s="100">
        <v>5529.63099117999</v>
      </c>
      <c r="R63" s="100">
        <v>5318.46551779555</v>
      </c>
      <c r="S63" s="100">
        <v>5350.21549067999</v>
      </c>
      <c r="T63" s="101">
        <v>4905.1049804</v>
      </c>
      <c r="U63" s="101">
        <v>4927.21140332214</v>
      </c>
      <c r="V63" s="102">
        <v>5084.69837233333</v>
      </c>
      <c r="W63" s="102">
        <v>5083.46472336849</v>
      </c>
      <c r="X63" s="102">
        <v>5240.78199215999</v>
      </c>
      <c r="Y63" s="102">
        <v>5210.55339248809</v>
      </c>
      <c r="Z63" s="102">
        <v>5535.49599117999</v>
      </c>
      <c r="AA63" s="102">
        <v>5328.63351003385</v>
      </c>
      <c r="AB63" s="102">
        <v>5351.25049067999</v>
      </c>
    </row>
    <row r="64">
      <c r="A64" s="96" t="s">
        <v>84</v>
      </c>
      <c r="B64" s="97">
        <v>3730.06000979999</v>
      </c>
      <c r="C64" s="97">
        <v>3682.79382149469</v>
      </c>
      <c r="D64" s="97">
        <v>3655.42666013333</v>
      </c>
      <c r="E64" s="97">
        <v>3643.99725282503</v>
      </c>
      <c r="F64" s="97">
        <v>3541.32399412</v>
      </c>
      <c r="G64" s="97">
        <v>3588.12854739115</v>
      </c>
      <c r="H64" s="98">
        <v>3476.9325</v>
      </c>
      <c r="I64" s="98">
        <v>3442.47222306227</v>
      </c>
      <c r="J64" s="98">
        <v>3123.316004655</v>
      </c>
      <c r="K64" s="99">
        <v>3759.51501469999</v>
      </c>
      <c r="L64" s="99">
        <v>3713.75912604907</v>
      </c>
      <c r="M64" s="100">
        <v>3652.98499346666</v>
      </c>
      <c r="N64" s="100">
        <v>3650.93154950262</v>
      </c>
      <c r="O64" s="100">
        <v>3540.0499951</v>
      </c>
      <c r="P64" s="100">
        <v>3589.95216357038</v>
      </c>
      <c r="Q64" s="100">
        <v>3472.00949951</v>
      </c>
      <c r="R64" s="100">
        <v>3440.43226896251</v>
      </c>
      <c r="S64" s="100">
        <v>3117.571004655</v>
      </c>
      <c r="T64" s="101">
        <v>3775.82499999999</v>
      </c>
      <c r="U64" s="101">
        <v>3738.86114317109</v>
      </c>
      <c r="V64" s="102">
        <v>3649.8399902</v>
      </c>
      <c r="W64" s="102">
        <v>3654.38889436487</v>
      </c>
      <c r="X64" s="102">
        <v>3540.6999951</v>
      </c>
      <c r="Y64" s="102">
        <v>3589.50939273652</v>
      </c>
      <c r="Z64" s="102">
        <v>3466.65099853</v>
      </c>
      <c r="AA64" s="102">
        <v>3437.19251583044</v>
      </c>
      <c r="AB64" s="102">
        <v>3111.47700441</v>
      </c>
    </row>
    <row r="65">
      <c r="A65" s="103" t="s">
        <v>85</v>
      </c>
      <c r="B65" s="97">
        <v>985.675006</v>
      </c>
      <c r="C65" s="97">
        <v>971.862725188791</v>
      </c>
      <c r="D65" s="97">
        <v>964.525003999999</v>
      </c>
      <c r="E65" s="97">
        <v>967.080916205202</v>
      </c>
      <c r="F65" s="97">
        <v>992.538000439999</v>
      </c>
      <c r="G65" s="97">
        <v>954.408806532041</v>
      </c>
      <c r="H65" s="98">
        <v>892.36300226</v>
      </c>
      <c r="I65" s="98">
        <v>895.981536484846</v>
      </c>
      <c r="J65" s="98">
        <v>764.555501669999</v>
      </c>
      <c r="K65" s="99">
        <v>985.145001199999</v>
      </c>
      <c r="L65" s="99">
        <v>970.965547675189</v>
      </c>
      <c r="M65" s="100">
        <v>965.560003599999</v>
      </c>
      <c r="N65" s="100">
        <v>966.472701874526</v>
      </c>
      <c r="O65" s="100">
        <v>992.014999959999</v>
      </c>
      <c r="P65" s="100">
        <v>953.531613982328</v>
      </c>
      <c r="Q65" s="100">
        <v>888.6970019</v>
      </c>
      <c r="R65" s="100">
        <v>894.36702158555</v>
      </c>
      <c r="S65" s="100">
        <v>762.85625149</v>
      </c>
      <c r="T65" s="101">
        <v>980.6050048</v>
      </c>
      <c r="U65" s="101">
        <v>973.057894269676</v>
      </c>
      <c r="V65" s="102">
        <v>968.181669033333</v>
      </c>
      <c r="W65" s="102">
        <v>966.812199383114</v>
      </c>
      <c r="X65" s="102">
        <v>991.442000679999</v>
      </c>
      <c r="Y65" s="102">
        <v>953.204333410179</v>
      </c>
      <c r="Z65" s="102">
        <v>885.1495019</v>
      </c>
      <c r="AA65" s="102">
        <v>893.009789940814</v>
      </c>
      <c r="AB65" s="102">
        <v>761.20025143</v>
      </c>
    </row>
    <row r="66">
      <c r="A66" s="96" t="s">
        <v>86</v>
      </c>
      <c r="B66" s="97">
        <v>2037.8149902</v>
      </c>
      <c r="C66" s="97">
        <v>2026.72957040994</v>
      </c>
      <c r="D66" s="97">
        <v>1940.55500076666</v>
      </c>
      <c r="E66" s="97">
        <v>1946.16157628621</v>
      </c>
      <c r="F66" s="97">
        <v>1875.24200677999</v>
      </c>
      <c r="G66" s="97">
        <v>1888.38291311907</v>
      </c>
      <c r="H66" s="98">
        <v>1758.15000240999</v>
      </c>
      <c r="I66" s="98">
        <v>1787.08742860069</v>
      </c>
      <c r="J66" s="98">
        <v>1645.57049924999</v>
      </c>
      <c r="K66" s="99">
        <v>2026.27998039999</v>
      </c>
      <c r="L66" s="99">
        <v>2025.71390850104</v>
      </c>
      <c r="M66" s="100">
        <v>1936.23333326666</v>
      </c>
      <c r="N66" s="100">
        <v>1940.28995747836</v>
      </c>
      <c r="O66" s="100">
        <v>1867.64700677999</v>
      </c>
      <c r="P66" s="100">
        <v>1882.54956063413</v>
      </c>
      <c r="Q66" s="100">
        <v>1753.53200191999</v>
      </c>
      <c r="R66" s="100">
        <v>1782.15384030979</v>
      </c>
      <c r="S66" s="100">
        <v>1642.28524900499</v>
      </c>
      <c r="T66" s="101">
        <v>2013.0699829</v>
      </c>
      <c r="U66" s="101">
        <v>2019.55034350128</v>
      </c>
      <c r="V66" s="102">
        <v>1932.80500076666</v>
      </c>
      <c r="W66" s="102">
        <v>1932.48581999411</v>
      </c>
      <c r="X66" s="102">
        <v>1858.98500727999</v>
      </c>
      <c r="Y66" s="102">
        <v>1875.57403449675</v>
      </c>
      <c r="Z66" s="102">
        <v>1748.43900265</v>
      </c>
      <c r="AA66" s="102">
        <v>1776.6731108009</v>
      </c>
      <c r="AB66" s="102">
        <v>1639.00024900499</v>
      </c>
    </row>
    <row r="67">
      <c r="A67" s="103" t="s">
        <v>87</v>
      </c>
      <c r="B67" s="97">
        <v>507.174996999999</v>
      </c>
      <c r="C67" s="97">
        <v>507.913276961594</v>
      </c>
      <c r="D67" s="97">
        <v>505.316662666666</v>
      </c>
      <c r="E67" s="97">
        <v>508.255093996699</v>
      </c>
      <c r="F67" s="97">
        <v>514.058000479999</v>
      </c>
      <c r="G67" s="97">
        <v>512.502307633559</v>
      </c>
      <c r="H67" s="98">
        <v>523.6600006</v>
      </c>
      <c r="I67" s="98">
        <v>520.563999131515</v>
      </c>
      <c r="J67" s="98">
        <v>537.35925018</v>
      </c>
      <c r="K67" s="99">
        <v>505.939996399999</v>
      </c>
      <c r="L67" s="99">
        <v>507.860673175281</v>
      </c>
      <c r="M67" s="100">
        <v>505.823328733333</v>
      </c>
      <c r="N67" s="100">
        <v>508.262342272333</v>
      </c>
      <c r="O67" s="100">
        <v>514.45200012</v>
      </c>
      <c r="P67" s="100">
        <v>512.67995308799</v>
      </c>
      <c r="Q67" s="100">
        <v>523.74900054</v>
      </c>
      <c r="R67" s="100">
        <v>520.81478711397</v>
      </c>
      <c r="S67" s="100">
        <v>537.45425033</v>
      </c>
      <c r="T67" s="101">
        <v>504.734997599999</v>
      </c>
      <c r="U67" s="101">
        <v>507.551933880899</v>
      </c>
      <c r="V67" s="102">
        <v>506.289995399999</v>
      </c>
      <c r="W67" s="102">
        <v>508.194227946287</v>
      </c>
      <c r="X67" s="102">
        <v>514.730000599999</v>
      </c>
      <c r="Y67" s="102">
        <v>512.819951173214</v>
      </c>
      <c r="Z67" s="102">
        <v>523.8475003</v>
      </c>
      <c r="AA67" s="102">
        <v>521.048419176879</v>
      </c>
      <c r="AB67" s="102">
        <v>537.58850021</v>
      </c>
    </row>
    <row r="68">
      <c r="A68" s="96" t="s">
        <v>88</v>
      </c>
      <c r="B68" s="97">
        <v>12559.7098631</v>
      </c>
      <c r="C68" s="97">
        <v>12489.0200286915</v>
      </c>
      <c r="D68" s="97">
        <v>12045.8765950333</v>
      </c>
      <c r="E68" s="97">
        <v>12096.204002053</v>
      </c>
      <c r="F68" s="97">
        <v>11661.35695308</v>
      </c>
      <c r="G68" s="97">
        <v>11749.3174171172</v>
      </c>
      <c r="H68" s="98">
        <v>10963.75000976</v>
      </c>
      <c r="I68" s="98">
        <v>11215.3533952055</v>
      </c>
      <c r="J68" s="98">
        <v>10503.4424902649</v>
      </c>
      <c r="K68" s="99">
        <v>12566.3998044999</v>
      </c>
      <c r="L68" s="99">
        <v>12485.9799917341</v>
      </c>
      <c r="M68" s="100">
        <v>12000.8799153666</v>
      </c>
      <c r="N68" s="100">
        <v>12068.1697818497</v>
      </c>
      <c r="O68" s="100">
        <v>11615.040957</v>
      </c>
      <c r="P68" s="100">
        <v>11718.5670996526</v>
      </c>
      <c r="Q68" s="100">
        <v>10943.56800781</v>
      </c>
      <c r="R68" s="100">
        <v>11189.346389149</v>
      </c>
      <c r="S68" s="100">
        <v>10488.1332373349</v>
      </c>
      <c r="T68" s="101">
        <v>12584.1498044999</v>
      </c>
      <c r="U68" s="101">
        <v>12500.008965675</v>
      </c>
      <c r="V68" s="102">
        <v>11970.1399414333</v>
      </c>
      <c r="W68" s="102">
        <v>12043.7091041152</v>
      </c>
      <c r="X68" s="102">
        <v>11565.61697264</v>
      </c>
      <c r="Y68" s="102">
        <v>11689.8208747813</v>
      </c>
      <c r="Z68" s="102">
        <v>10923.9000097699</v>
      </c>
      <c r="AA68" s="102">
        <v>11164.4271321823</v>
      </c>
      <c r="AB68" s="102">
        <v>10473.4794873349</v>
      </c>
    </row>
    <row r="69">
      <c r="A69" s="103" t="s">
        <v>89</v>
      </c>
      <c r="B69" s="97">
        <v>357.629995799999</v>
      </c>
      <c r="C69" s="97">
        <v>355.765389440232</v>
      </c>
      <c r="D69" s="97">
        <v>341.928333533333</v>
      </c>
      <c r="E69" s="97">
        <v>344.086121694882</v>
      </c>
      <c r="F69" s="97">
        <v>338.33400024</v>
      </c>
      <c r="G69" s="97">
        <v>336.121621004459</v>
      </c>
      <c r="H69" s="98">
        <v>316.658999489999</v>
      </c>
      <c r="I69" s="98">
        <v>314.857409982663</v>
      </c>
      <c r="J69" s="98">
        <v>269.2662497</v>
      </c>
      <c r="K69" s="99">
        <v>355.9399964</v>
      </c>
      <c r="L69" s="99">
        <v>354.991031538061</v>
      </c>
      <c r="M69" s="100">
        <v>341.063333133333</v>
      </c>
      <c r="N69" s="100">
        <v>343.040336984184</v>
      </c>
      <c r="O69" s="100">
        <v>337.49900024</v>
      </c>
      <c r="P69" s="100">
        <v>335.177605535253</v>
      </c>
      <c r="Q69" s="100">
        <v>315.589999549999</v>
      </c>
      <c r="R69" s="100">
        <v>313.960589982313</v>
      </c>
      <c r="S69" s="100">
        <v>268.4074997</v>
      </c>
      <c r="T69" s="101">
        <v>353.4049958</v>
      </c>
      <c r="U69" s="101">
        <v>353.622373213186</v>
      </c>
      <c r="V69" s="102">
        <v>340.228333533333</v>
      </c>
      <c r="W69" s="102">
        <v>341.791395121024</v>
      </c>
      <c r="X69" s="102">
        <v>336.5850006</v>
      </c>
      <c r="Y69" s="102">
        <v>334.117508046896</v>
      </c>
      <c r="Z69" s="102">
        <v>314.451499639999</v>
      </c>
      <c r="AA69" s="102">
        <v>313.007268689026</v>
      </c>
      <c r="AB69" s="102">
        <v>267.53924973</v>
      </c>
    </row>
    <row r="70">
      <c r="A70" s="96" t="s">
        <v>90</v>
      </c>
      <c r="B70" s="97">
        <v>2542.8900147</v>
      </c>
      <c r="C70" s="97">
        <v>2544.22865162285</v>
      </c>
      <c r="D70" s="97">
        <v>2565.45</v>
      </c>
      <c r="E70" s="97">
        <v>2552.17710763736</v>
      </c>
      <c r="F70" s="97">
        <v>2540.82599608</v>
      </c>
      <c r="G70" s="97">
        <v>2545.74907881991</v>
      </c>
      <c r="H70" s="98">
        <v>2530.70809571</v>
      </c>
      <c r="I70" s="98">
        <v>2509.47501065109</v>
      </c>
      <c r="J70" s="98">
        <v>2407.873449705</v>
      </c>
      <c r="K70" s="99">
        <v>2546.84001469999</v>
      </c>
      <c r="L70" s="99">
        <v>2543.81277465015</v>
      </c>
      <c r="M70" s="100">
        <v>2566.27666013333</v>
      </c>
      <c r="N70" s="100">
        <v>2552.59621175029</v>
      </c>
      <c r="O70" s="100">
        <v>2540.02399411999</v>
      </c>
      <c r="P70" s="100">
        <v>2545.73475150643</v>
      </c>
      <c r="Q70" s="100">
        <v>2529.32999512</v>
      </c>
      <c r="R70" s="100">
        <v>2508.73510989656</v>
      </c>
      <c r="S70" s="100">
        <v>2406.58874877499</v>
      </c>
      <c r="T70" s="101">
        <v>2553.71003429999</v>
      </c>
      <c r="U70" s="101">
        <v>2541.62674635018</v>
      </c>
      <c r="V70" s="102">
        <v>2567.77832843333</v>
      </c>
      <c r="W70" s="102">
        <v>2552.5235434572</v>
      </c>
      <c r="X70" s="102">
        <v>2538.79199705999</v>
      </c>
      <c r="Y70" s="102">
        <v>2545.41168413935</v>
      </c>
      <c r="Z70" s="102">
        <v>2527.96754639</v>
      </c>
      <c r="AA70" s="102">
        <v>2507.82774035912</v>
      </c>
      <c r="AB70" s="102">
        <v>2405.29827392499</v>
      </c>
    </row>
    <row r="71">
      <c r="A71" s="103" t="s">
        <v>91</v>
      </c>
      <c r="B71" s="97">
        <v>272.4850036</v>
      </c>
      <c r="C71" s="97">
        <v>273.005473483735</v>
      </c>
      <c r="D71" s="97">
        <v>269.305001799999</v>
      </c>
      <c r="E71" s="97">
        <v>268.412806099947</v>
      </c>
      <c r="F71" s="97">
        <v>268.924001439999</v>
      </c>
      <c r="G71" s="97">
        <v>262.202128417789</v>
      </c>
      <c r="H71" s="98">
        <v>239.593500809999</v>
      </c>
      <c r="I71" s="98">
        <v>244.466252974936</v>
      </c>
      <c r="J71" s="98">
        <v>209.112250059999</v>
      </c>
      <c r="K71" s="99">
        <v>271.1600036</v>
      </c>
      <c r="L71" s="99">
        <v>270.751135591232</v>
      </c>
      <c r="M71" s="100">
        <v>268.725001999999</v>
      </c>
      <c r="N71" s="100">
        <v>267.396448313737</v>
      </c>
      <c r="O71" s="100">
        <v>268.306001559999</v>
      </c>
      <c r="P71" s="100">
        <v>261.347113496066</v>
      </c>
      <c r="Q71" s="100">
        <v>238.780000899999</v>
      </c>
      <c r="R71" s="100">
        <v>243.684763257258</v>
      </c>
      <c r="S71" s="100">
        <v>208.497500074999</v>
      </c>
      <c r="T71" s="101">
        <v>269.980001799999</v>
      </c>
      <c r="U71" s="101">
        <v>268.729164389284</v>
      </c>
      <c r="V71" s="102">
        <v>268.375001999999</v>
      </c>
      <c r="W71" s="102">
        <v>266.537582266408</v>
      </c>
      <c r="X71" s="102">
        <v>267.693001379999</v>
      </c>
      <c r="Y71" s="102">
        <v>260.591893393865</v>
      </c>
      <c r="Z71" s="102">
        <v>237.976500839999</v>
      </c>
      <c r="AA71" s="102">
        <v>242.954152292758</v>
      </c>
      <c r="AB71" s="102">
        <v>207.884500044999</v>
      </c>
    </row>
    <row r="72">
      <c r="A72" s="96" t="s">
        <v>92</v>
      </c>
      <c r="B72" s="97">
        <v>2980.8350343</v>
      </c>
      <c r="C72" s="97">
        <v>2957.39677942899</v>
      </c>
      <c r="D72" s="97">
        <v>2910.85334476666</v>
      </c>
      <c r="E72" s="97">
        <v>2909.04023793569</v>
      </c>
      <c r="F72" s="97">
        <v>2813.22700685999</v>
      </c>
      <c r="G72" s="97">
        <v>2849.60892809139</v>
      </c>
      <c r="H72" s="98">
        <v>2719.93201421</v>
      </c>
      <c r="I72" s="98">
        <v>2753.30998677923</v>
      </c>
      <c r="J72" s="98">
        <v>2619.14476323</v>
      </c>
      <c r="K72" s="99">
        <v>2998.0800294</v>
      </c>
      <c r="L72" s="99">
        <v>2974.79604196877</v>
      </c>
      <c r="M72" s="100">
        <v>2904.94501143333</v>
      </c>
      <c r="N72" s="100">
        <v>2911.10507517263</v>
      </c>
      <c r="O72" s="100">
        <v>2806.30600587999</v>
      </c>
      <c r="P72" s="100">
        <v>2848.40520687063</v>
      </c>
      <c r="Q72" s="100">
        <v>2715.73201421</v>
      </c>
      <c r="R72" s="100">
        <v>2750.76877241114</v>
      </c>
      <c r="S72" s="100">
        <v>2618.10551274</v>
      </c>
      <c r="T72" s="101">
        <v>3011.2200196</v>
      </c>
      <c r="U72" s="101">
        <v>2995.12848485072</v>
      </c>
      <c r="V72" s="102">
        <v>2899.90000816666</v>
      </c>
      <c r="W72" s="102">
        <v>2913.02266318454</v>
      </c>
      <c r="X72" s="102">
        <v>2799.99400391999</v>
      </c>
      <c r="Y72" s="102">
        <v>2846.98092760005</v>
      </c>
      <c r="Z72" s="102">
        <v>2711.50201421</v>
      </c>
      <c r="AA72" s="102">
        <v>2748.09137288409</v>
      </c>
      <c r="AB72" s="102">
        <v>2617.081512495</v>
      </c>
    </row>
    <row r="73">
      <c r="A73" s="103" t="s">
        <v>93</v>
      </c>
      <c r="B73" s="97">
        <v>406.829995799999</v>
      </c>
      <c r="C73" s="97">
        <v>401.484690960164</v>
      </c>
      <c r="D73" s="97">
        <v>402.108332333333</v>
      </c>
      <c r="E73" s="97">
        <v>403.408961333875</v>
      </c>
      <c r="F73" s="97">
        <v>413.74699952</v>
      </c>
      <c r="G73" s="97">
        <v>402.519393402579</v>
      </c>
      <c r="H73" s="98">
        <v>399.537999279999</v>
      </c>
      <c r="I73" s="98">
        <v>380.091142774007</v>
      </c>
      <c r="J73" s="98">
        <v>310.271049054999</v>
      </c>
      <c r="K73" s="99">
        <v>407.2949982</v>
      </c>
      <c r="L73" s="99">
        <v>402.581291617979</v>
      </c>
      <c r="M73" s="100">
        <v>401.873332733333</v>
      </c>
      <c r="N73" s="100">
        <v>403.881993977591</v>
      </c>
      <c r="O73" s="100">
        <v>414.680999759999</v>
      </c>
      <c r="P73" s="100">
        <v>402.763042602685</v>
      </c>
      <c r="Q73" s="100">
        <v>398.675499279999</v>
      </c>
      <c r="R73" s="100">
        <v>379.75864085025</v>
      </c>
      <c r="S73" s="100">
        <v>309.123499079999</v>
      </c>
      <c r="T73" s="101">
        <v>407.0799988</v>
      </c>
      <c r="U73" s="101">
        <v>404.843802199752</v>
      </c>
      <c r="V73" s="102">
        <v>402.176666266666</v>
      </c>
      <c r="W73" s="102">
        <v>404.673856045011</v>
      </c>
      <c r="X73" s="102">
        <v>415.730999759999</v>
      </c>
      <c r="Y73" s="102">
        <v>403.186024178304</v>
      </c>
      <c r="Z73" s="102">
        <v>397.855499279999</v>
      </c>
      <c r="AA73" s="102">
        <v>379.503259978538</v>
      </c>
      <c r="AB73" s="102">
        <v>307.977299129999</v>
      </c>
    </row>
    <row r="74">
      <c r="A74" s="96" t="s">
        <v>94</v>
      </c>
      <c r="B74" s="97">
        <v>278.474997</v>
      </c>
      <c r="C74" s="97">
        <v>276.942074510063</v>
      </c>
      <c r="D74" s="97">
        <v>277.799998</v>
      </c>
      <c r="E74" s="97">
        <v>275.818968052958</v>
      </c>
      <c r="F74" s="97">
        <v>277.80699832</v>
      </c>
      <c r="G74" s="97">
        <v>271.374298423993</v>
      </c>
      <c r="H74" s="98">
        <v>254.65049913</v>
      </c>
      <c r="I74" s="98">
        <v>256.474631117797</v>
      </c>
      <c r="J74" s="98">
        <v>224.064749685</v>
      </c>
      <c r="K74" s="99">
        <v>279.0649964</v>
      </c>
      <c r="L74" s="99">
        <v>277.540313290077</v>
      </c>
      <c r="M74" s="100">
        <v>277.976664266666</v>
      </c>
      <c r="N74" s="100">
        <v>275.927172746265</v>
      </c>
      <c r="O74" s="100">
        <v>277.50799808</v>
      </c>
      <c r="P74" s="100">
        <v>271.256922849462</v>
      </c>
      <c r="Q74" s="100">
        <v>253.9799991</v>
      </c>
      <c r="R74" s="100">
        <v>256.11553275654</v>
      </c>
      <c r="S74" s="100">
        <v>223.661749655</v>
      </c>
      <c r="T74" s="101">
        <v>279.349997</v>
      </c>
      <c r="U74" s="101">
        <v>278.315941132316</v>
      </c>
      <c r="V74" s="102">
        <v>278.591664666666</v>
      </c>
      <c r="W74" s="102">
        <v>276.056633763249</v>
      </c>
      <c r="X74" s="102">
        <v>277.10899844</v>
      </c>
      <c r="Y74" s="102">
        <v>271.142920190256</v>
      </c>
      <c r="Z74" s="102">
        <v>253.34099916</v>
      </c>
      <c r="AA74" s="102">
        <v>255.753220529399</v>
      </c>
      <c r="AB74" s="102">
        <v>223.224312215</v>
      </c>
    </row>
    <row r="75">
      <c r="A75" s="103" t="s">
        <v>95</v>
      </c>
      <c r="B75" s="97">
        <v>133.1450012</v>
      </c>
      <c r="C75" s="97">
        <v>131.498372871757</v>
      </c>
      <c r="D75" s="97">
        <v>126.661667366666</v>
      </c>
      <c r="E75" s="97">
        <v>127.213989922826</v>
      </c>
      <c r="F75" s="97">
        <v>125.886000539999</v>
      </c>
      <c r="G75" s="97">
        <v>122.649010178122</v>
      </c>
      <c r="H75" s="98">
        <v>108.61500026</v>
      </c>
      <c r="I75" s="98">
        <v>110.968783854529</v>
      </c>
      <c r="J75" s="98">
        <v>88.00000003</v>
      </c>
      <c r="K75" s="99">
        <v>132.850000699999</v>
      </c>
      <c r="L75" s="99">
        <v>132.153566176593</v>
      </c>
      <c r="M75" s="100">
        <v>126.401667266666</v>
      </c>
      <c r="N75" s="100">
        <v>127.121851089918</v>
      </c>
      <c r="O75" s="100">
        <v>125.60300052</v>
      </c>
      <c r="P75" s="100">
        <v>122.40815332825</v>
      </c>
      <c r="Q75" s="100">
        <v>108.125500209999</v>
      </c>
      <c r="R75" s="100">
        <v>110.613607710176</v>
      </c>
      <c r="S75" s="100">
        <v>87.621500005</v>
      </c>
      <c r="T75" s="101">
        <v>132.0050003</v>
      </c>
      <c r="U75" s="101">
        <v>131.998801771391</v>
      </c>
      <c r="V75" s="102">
        <v>126.086667133333</v>
      </c>
      <c r="W75" s="102">
        <v>126.726805923705</v>
      </c>
      <c r="X75" s="102">
        <v>125.1310004</v>
      </c>
      <c r="Y75" s="102">
        <v>121.981955260015</v>
      </c>
      <c r="Z75" s="102">
        <v>107.58650012</v>
      </c>
      <c r="AA75" s="102">
        <v>110.164387542705</v>
      </c>
      <c r="AB75" s="102">
        <v>87.2167499849999</v>
      </c>
    </row>
    <row r="76">
      <c r="A76" s="96" t="s">
        <v>96</v>
      </c>
      <c r="B76" s="97">
        <v>452.389999399999</v>
      </c>
      <c r="C76" s="97">
        <v>445.0469732824</v>
      </c>
      <c r="D76" s="97">
        <v>454.744999199999</v>
      </c>
      <c r="E76" s="97">
        <v>452.554929042795</v>
      </c>
      <c r="F76" s="97">
        <v>462.766000359999</v>
      </c>
      <c r="G76" s="97">
        <v>450.134726936937</v>
      </c>
      <c r="H76" s="98">
        <v>437.671000059999</v>
      </c>
      <c r="I76" s="98">
        <v>421.346050760165</v>
      </c>
      <c r="J76" s="98">
        <v>337.900749895</v>
      </c>
      <c r="K76" s="99">
        <v>455.509997599999</v>
      </c>
      <c r="L76" s="99">
        <v>448.535188234044</v>
      </c>
      <c r="M76" s="100">
        <v>454.653332533333</v>
      </c>
      <c r="N76" s="100">
        <v>454.155268562988</v>
      </c>
      <c r="O76" s="100">
        <v>464.159999999999</v>
      </c>
      <c r="P76" s="100">
        <v>450.983082893547</v>
      </c>
      <c r="Q76" s="100">
        <v>436.681000059999</v>
      </c>
      <c r="R76" s="100">
        <v>421.184354694713</v>
      </c>
      <c r="S76" s="100">
        <v>336.573249894999</v>
      </c>
      <c r="T76" s="101">
        <v>457.699997</v>
      </c>
      <c r="U76" s="101">
        <v>452.854117619388</v>
      </c>
      <c r="V76" s="102">
        <v>455.123332733333</v>
      </c>
      <c r="W76" s="102">
        <v>455.883217705263</v>
      </c>
      <c r="X76" s="102">
        <v>465.418999639999</v>
      </c>
      <c r="Y76" s="102">
        <v>451.876269705529</v>
      </c>
      <c r="Z76" s="102">
        <v>435.72850006</v>
      </c>
      <c r="AA76" s="102">
        <v>421.024442547132</v>
      </c>
      <c r="AB76" s="102">
        <v>335.226749879999</v>
      </c>
    </row>
    <row r="77">
      <c r="A77" s="103" t="s">
        <v>97</v>
      </c>
      <c r="B77" s="97">
        <v>2941.69997549999</v>
      </c>
      <c r="C77" s="97">
        <v>2937.48709441697</v>
      </c>
      <c r="D77" s="97">
        <v>2932.95832516666</v>
      </c>
      <c r="E77" s="97">
        <v>2924.30982193013</v>
      </c>
      <c r="F77" s="97">
        <v>2929.81099118</v>
      </c>
      <c r="G77" s="97">
        <v>2887.32817710565</v>
      </c>
      <c r="H77" s="98">
        <v>2745.32899412</v>
      </c>
      <c r="I77" s="98">
        <v>2776.24425362576</v>
      </c>
      <c r="J77" s="98">
        <v>2581.03741696499</v>
      </c>
      <c r="K77" s="99">
        <v>2945.5049804</v>
      </c>
      <c r="L77" s="99">
        <v>2938.81755984297</v>
      </c>
      <c r="M77" s="100">
        <v>2932.28332516666</v>
      </c>
      <c r="N77" s="100">
        <v>2923.81394758048</v>
      </c>
      <c r="O77" s="100">
        <v>2928.24599118</v>
      </c>
      <c r="P77" s="100">
        <v>2885.52524555894</v>
      </c>
      <c r="Q77" s="100">
        <v>2739.62099363</v>
      </c>
      <c r="R77" s="100">
        <v>2773.10777390103</v>
      </c>
      <c r="S77" s="100">
        <v>2578.21415768999</v>
      </c>
      <c r="T77" s="101">
        <v>2949.7099853</v>
      </c>
      <c r="U77" s="101">
        <v>2940.8548171414</v>
      </c>
      <c r="V77" s="102">
        <v>2933.6716634</v>
      </c>
      <c r="W77" s="102">
        <v>2923.41146796534</v>
      </c>
      <c r="X77" s="102">
        <v>2925.95799314</v>
      </c>
      <c r="Y77" s="102">
        <v>2883.72423917359</v>
      </c>
      <c r="Z77" s="102">
        <v>2733.88899412</v>
      </c>
      <c r="AA77" s="102">
        <v>2769.94530666671</v>
      </c>
      <c r="AB77" s="102">
        <v>2575.36692014499</v>
      </c>
    </row>
    <row r="78">
      <c r="A78" s="96" t="s">
        <v>98</v>
      </c>
      <c r="B78" s="97">
        <v>722.0299988</v>
      </c>
      <c r="C78" s="97">
        <v>723.346428603676</v>
      </c>
      <c r="D78" s="97">
        <v>708.394997199999</v>
      </c>
      <c r="E78" s="97">
        <v>715.812796814565</v>
      </c>
      <c r="F78" s="97">
        <v>714.294999999999</v>
      </c>
      <c r="G78" s="97">
        <v>719.604714174928</v>
      </c>
      <c r="H78" s="98">
        <v>734.175999759999</v>
      </c>
      <c r="I78" s="98">
        <v>736.16880969608</v>
      </c>
      <c r="J78" s="98">
        <v>777.40524994</v>
      </c>
      <c r="K78" s="99">
        <v>718.2549988</v>
      </c>
      <c r="L78" s="99">
        <v>722.801193182271</v>
      </c>
      <c r="M78" s="100">
        <v>708.516664666666</v>
      </c>
      <c r="N78" s="100">
        <v>715.124025008673</v>
      </c>
      <c r="O78" s="100">
        <v>714.085999759999</v>
      </c>
      <c r="P78" s="100">
        <v>719.351845855537</v>
      </c>
      <c r="Q78" s="100">
        <v>734.643499759999</v>
      </c>
      <c r="R78" s="100">
        <v>736.378280841456</v>
      </c>
      <c r="S78" s="100">
        <v>778.20524994</v>
      </c>
      <c r="T78" s="101">
        <v>714.3699952</v>
      </c>
      <c r="U78" s="101">
        <v>723.112564111664</v>
      </c>
      <c r="V78" s="102">
        <v>708.863330133333</v>
      </c>
      <c r="W78" s="102">
        <v>714.69119749203</v>
      </c>
      <c r="X78" s="102">
        <v>713.908999039999</v>
      </c>
      <c r="Y78" s="102">
        <v>719.2682467476</v>
      </c>
      <c r="Z78" s="102">
        <v>735.095499279999</v>
      </c>
      <c r="AA78" s="102">
        <v>736.680871888758</v>
      </c>
      <c r="AB78" s="102">
        <v>779.06724976</v>
      </c>
    </row>
    <row r="79">
      <c r="A79" s="103" t="s">
        <v>99</v>
      </c>
      <c r="B79" s="97">
        <v>1483.5950196</v>
      </c>
      <c r="C79" s="97">
        <v>1483.78602704299</v>
      </c>
      <c r="D79" s="97">
        <v>1494.90334066666</v>
      </c>
      <c r="E79" s="97">
        <v>1486.68156253497</v>
      </c>
      <c r="F79" s="97">
        <v>1489.22799804</v>
      </c>
      <c r="G79" s="97">
        <v>1479.52185206913</v>
      </c>
      <c r="H79" s="98">
        <v>1458.49549926999</v>
      </c>
      <c r="I79" s="98">
        <v>1449.23873324091</v>
      </c>
      <c r="J79" s="98">
        <v>1385.30674742999</v>
      </c>
      <c r="K79" s="99">
        <v>1486.3150147</v>
      </c>
      <c r="L79" s="99">
        <v>1488.46069971921</v>
      </c>
      <c r="M79" s="100">
        <v>1497.4850057</v>
      </c>
      <c r="N79" s="100">
        <v>1488.33201512359</v>
      </c>
      <c r="O79" s="100">
        <v>1487.99599852</v>
      </c>
      <c r="P79" s="100">
        <v>1480.2064174597</v>
      </c>
      <c r="Q79" s="100">
        <v>1457.46749877999</v>
      </c>
      <c r="R79" s="100">
        <v>1448.96577835689</v>
      </c>
      <c r="S79" s="100">
        <v>1384.46774718499</v>
      </c>
      <c r="T79" s="101">
        <v>1489.65001229999</v>
      </c>
      <c r="U79" s="101">
        <v>1493.25196099014</v>
      </c>
      <c r="V79" s="102">
        <v>1500.01166993333</v>
      </c>
      <c r="W79" s="102">
        <v>1489.81008347694</v>
      </c>
      <c r="X79" s="102">
        <v>1486.63799804</v>
      </c>
      <c r="Y79" s="102">
        <v>1480.7495355601</v>
      </c>
      <c r="Z79" s="102">
        <v>1456.36949829999</v>
      </c>
      <c r="AA79" s="102">
        <v>1448.6034703641</v>
      </c>
      <c r="AB79" s="102">
        <v>1383.60999694499</v>
      </c>
    </row>
    <row r="80">
      <c r="A80" s="96" t="s">
        <v>100</v>
      </c>
      <c r="B80" s="97">
        <v>2597.6750245</v>
      </c>
      <c r="C80" s="97">
        <v>2577.78528599587</v>
      </c>
      <c r="D80" s="97">
        <v>2508.27668463333</v>
      </c>
      <c r="E80" s="97">
        <v>2521.4042036504</v>
      </c>
      <c r="F80" s="97">
        <v>2441.73401371999</v>
      </c>
      <c r="G80" s="97">
        <v>2478.74105449832</v>
      </c>
      <c r="H80" s="98">
        <v>2412.87101322999</v>
      </c>
      <c r="I80" s="98">
        <v>2427.59476753368</v>
      </c>
      <c r="J80" s="98">
        <v>2345.467259555</v>
      </c>
      <c r="K80" s="99">
        <v>2607.5100343</v>
      </c>
      <c r="L80" s="99">
        <v>2591.01534955051</v>
      </c>
      <c r="M80" s="100">
        <v>2503.3683513</v>
      </c>
      <c r="N80" s="100">
        <v>2521.62173493664</v>
      </c>
      <c r="O80" s="100">
        <v>2437.87101568</v>
      </c>
      <c r="P80" s="100">
        <v>2477.12844447784</v>
      </c>
      <c r="Q80" s="100">
        <v>2411.22901372</v>
      </c>
      <c r="R80" s="100">
        <v>2425.76334869598</v>
      </c>
      <c r="S80" s="100">
        <v>2344.8250098</v>
      </c>
      <c r="T80" s="101">
        <v>2607.8000245</v>
      </c>
      <c r="U80" s="101">
        <v>2598.49651656174</v>
      </c>
      <c r="V80" s="102">
        <v>2497.88168136666</v>
      </c>
      <c r="W80" s="102">
        <v>2519.15770989778</v>
      </c>
      <c r="X80" s="102">
        <v>2431.17101567999</v>
      </c>
      <c r="Y80" s="102">
        <v>2473.85409127286</v>
      </c>
      <c r="Z80" s="102">
        <v>2409.26351322999</v>
      </c>
      <c r="AA80" s="102">
        <v>2423.10503052822</v>
      </c>
      <c r="AB80" s="102">
        <v>2344.068009065</v>
      </c>
    </row>
    <row r="81">
      <c r="A81" s="103" t="s">
        <v>101</v>
      </c>
      <c r="B81" s="97">
        <v>120.335000599999</v>
      </c>
      <c r="C81" s="97">
        <v>120.239359210422</v>
      </c>
      <c r="D81" s="97">
        <v>117.753333233333</v>
      </c>
      <c r="E81" s="97">
        <v>117.848534101</v>
      </c>
      <c r="F81" s="97">
        <v>117.05600018</v>
      </c>
      <c r="G81" s="97">
        <v>115.716844757045</v>
      </c>
      <c r="H81" s="98">
        <v>108.49000014</v>
      </c>
      <c r="I81" s="98">
        <v>110.273987405069</v>
      </c>
      <c r="J81" s="98">
        <v>101.53100005</v>
      </c>
      <c r="K81" s="99">
        <v>119.925000799999</v>
      </c>
      <c r="L81" s="99">
        <v>119.348105701627</v>
      </c>
      <c r="M81" s="100">
        <v>117.563333333333</v>
      </c>
      <c r="N81" s="100">
        <v>117.407053694173</v>
      </c>
      <c r="O81" s="100">
        <v>116.83600018</v>
      </c>
      <c r="P81" s="100">
        <v>115.368552706312</v>
      </c>
      <c r="Q81" s="100">
        <v>108.15850012</v>
      </c>
      <c r="R81" s="100">
        <v>109.991643716282</v>
      </c>
      <c r="S81" s="100">
        <v>101.33900004</v>
      </c>
      <c r="T81" s="101">
        <v>119.5550003</v>
      </c>
      <c r="U81" s="101">
        <v>119.025461857545</v>
      </c>
      <c r="V81" s="102">
        <v>117.3816665</v>
      </c>
      <c r="W81" s="102">
        <v>117.173057190323</v>
      </c>
      <c r="X81" s="102">
        <v>116.70500012</v>
      </c>
      <c r="Y81" s="102">
        <v>115.14686085759</v>
      </c>
      <c r="Z81" s="102">
        <v>107.85700011</v>
      </c>
      <c r="AA81" s="102">
        <v>109.773293023682</v>
      </c>
      <c r="AB81" s="102">
        <v>101.14600001</v>
      </c>
    </row>
    <row r="82">
      <c r="A82" s="96" t="s">
        <v>102</v>
      </c>
      <c r="B82" s="97">
        <v>25783.5402344</v>
      </c>
      <c r="C82" s="97">
        <v>25553.2119033322</v>
      </c>
      <c r="D82" s="97">
        <v>25471.7034505333</v>
      </c>
      <c r="E82" s="97">
        <v>25767.5547858118</v>
      </c>
      <c r="F82" s="97">
        <v>26150.5871094</v>
      </c>
      <c r="G82" s="97">
        <v>26019.9229692778</v>
      </c>
      <c r="H82" s="98">
        <v>26819.01414064</v>
      </c>
      <c r="I82" s="98">
        <v>26255.292616085</v>
      </c>
      <c r="J82" s="98">
        <v>25927.132587885</v>
      </c>
      <c r="K82" s="99">
        <v>25941.0851563</v>
      </c>
      <c r="L82" s="99">
        <v>25702.2477082949</v>
      </c>
      <c r="M82" s="100">
        <v>25515.3284505333</v>
      </c>
      <c r="N82" s="100">
        <v>25828.5895447644</v>
      </c>
      <c r="O82" s="100">
        <v>26214.4910937799</v>
      </c>
      <c r="P82" s="100">
        <v>26066.3463239014</v>
      </c>
      <c r="Q82" s="100">
        <v>26832.22312502</v>
      </c>
      <c r="R82" s="100">
        <v>26283.0247743695</v>
      </c>
      <c r="S82" s="100">
        <v>25932.465830075</v>
      </c>
      <c r="T82" s="101">
        <v>25979.7501953</v>
      </c>
      <c r="U82" s="101">
        <v>25792.480705916</v>
      </c>
      <c r="V82" s="102">
        <v>25542.1117838666</v>
      </c>
      <c r="W82" s="102">
        <v>25865.306118955</v>
      </c>
      <c r="X82" s="102">
        <v>26276.7981250199</v>
      </c>
      <c r="Y82" s="102">
        <v>26097.7808996117</v>
      </c>
      <c r="Z82" s="102">
        <v>26841.22312502</v>
      </c>
      <c r="AA82" s="102">
        <v>26302.960644175</v>
      </c>
      <c r="AB82" s="102">
        <v>25935.97983398</v>
      </c>
    </row>
    <row r="83">
      <c r="A83" s="103" t="s">
        <v>103</v>
      </c>
      <c r="B83" s="97">
        <v>2498.9199951</v>
      </c>
      <c r="C83" s="97">
        <v>2463.42147547064</v>
      </c>
      <c r="D83" s="97">
        <v>2418.23000489999</v>
      </c>
      <c r="E83" s="97">
        <v>2427.06815309701</v>
      </c>
      <c r="F83" s="97">
        <v>2408.99099118</v>
      </c>
      <c r="G83" s="97">
        <v>2385.84756603606</v>
      </c>
      <c r="H83" s="98">
        <v>2259.77249268</v>
      </c>
      <c r="I83" s="98">
        <v>2268.62013675733</v>
      </c>
      <c r="J83" s="98">
        <v>2057.81724303499</v>
      </c>
      <c r="K83" s="99">
        <v>2502.0199951</v>
      </c>
      <c r="L83" s="99">
        <v>2477.34847001967</v>
      </c>
      <c r="M83" s="100">
        <v>2417.28500163333</v>
      </c>
      <c r="N83" s="100">
        <v>2428.88319813818</v>
      </c>
      <c r="O83" s="100">
        <v>2410.0349902</v>
      </c>
      <c r="P83" s="100">
        <v>2385.23930342529</v>
      </c>
      <c r="Q83" s="100">
        <v>2256.12249268</v>
      </c>
      <c r="R83" s="100">
        <v>2265.95084659082</v>
      </c>
      <c r="S83" s="100">
        <v>2053.61174315499</v>
      </c>
      <c r="T83" s="101">
        <v>2496.5350098</v>
      </c>
      <c r="U83" s="101">
        <v>2491.28148513516</v>
      </c>
      <c r="V83" s="102">
        <v>2419.63500163333</v>
      </c>
      <c r="W83" s="102">
        <v>2429.8648047684</v>
      </c>
      <c r="X83" s="102">
        <v>2409.92199216</v>
      </c>
      <c r="Y83" s="102">
        <v>2384.03887083041</v>
      </c>
      <c r="Z83" s="102">
        <v>2251.65399415</v>
      </c>
      <c r="AA83" s="102">
        <v>2262.94682526942</v>
      </c>
      <c r="AB83" s="102">
        <v>2048.88774352499</v>
      </c>
    </row>
    <row r="84">
      <c r="A84" s="96" t="s">
        <v>104</v>
      </c>
      <c r="B84" s="97">
        <v>5588.9649904</v>
      </c>
      <c r="C84" s="97">
        <v>5500.33808261632</v>
      </c>
      <c r="D84" s="97">
        <v>5103.14163416666</v>
      </c>
      <c r="E84" s="97">
        <v>5169.06353419376</v>
      </c>
      <c r="F84" s="97">
        <v>4804.8669727</v>
      </c>
      <c r="G84" s="97">
        <v>4919.26038788465</v>
      </c>
      <c r="H84" s="98">
        <v>4377.5729761</v>
      </c>
      <c r="I84" s="98">
        <v>4538.59775994043</v>
      </c>
      <c r="J84" s="98">
        <v>4022.455495645</v>
      </c>
      <c r="K84" s="99">
        <v>5582.0699708</v>
      </c>
      <c r="L84" s="99">
        <v>5493.33541253106</v>
      </c>
      <c r="M84" s="100">
        <v>5071.3066244</v>
      </c>
      <c r="N84" s="100">
        <v>5144.04377117264</v>
      </c>
      <c r="O84" s="100">
        <v>4777.03796878</v>
      </c>
      <c r="P84" s="100">
        <v>4894.25672624729</v>
      </c>
      <c r="Q84" s="100">
        <v>4357.50447512</v>
      </c>
      <c r="R84" s="100">
        <v>4518.53205614125</v>
      </c>
      <c r="S84" s="100">
        <v>4013.807495155</v>
      </c>
      <c r="T84" s="101">
        <v>5575.3899415</v>
      </c>
      <c r="U84" s="101">
        <v>5504.99881576019</v>
      </c>
      <c r="V84" s="102">
        <v>5042.7882813</v>
      </c>
      <c r="W84" s="102">
        <v>5123.57436932248</v>
      </c>
      <c r="X84" s="102">
        <v>4751.09196292</v>
      </c>
      <c r="Y84" s="102">
        <v>4871.94679270636</v>
      </c>
      <c r="Z84" s="102">
        <v>4338.05097414</v>
      </c>
      <c r="AA84" s="102">
        <v>4499.89936842693</v>
      </c>
      <c r="AB84" s="102">
        <v>4005.750244175</v>
      </c>
    </row>
    <row r="85">
      <c r="A85" s="103" t="s">
        <v>105</v>
      </c>
      <c r="B85" s="97">
        <v>764.854998799999</v>
      </c>
      <c r="C85" s="97">
        <v>760.668587666594</v>
      </c>
      <c r="D85" s="97">
        <v>757.111665866666</v>
      </c>
      <c r="E85" s="97">
        <v>750.839118494778</v>
      </c>
      <c r="F85" s="97">
        <v>743.04200192</v>
      </c>
      <c r="G85" s="97">
        <v>734.031741869614</v>
      </c>
      <c r="H85" s="98">
        <v>679.68050168</v>
      </c>
      <c r="I85" s="98">
        <v>695.948631868865</v>
      </c>
      <c r="J85" s="98">
        <v>631.29100066</v>
      </c>
      <c r="K85" s="99">
        <v>765.5149964</v>
      </c>
      <c r="L85" s="99">
        <v>762.661604481393</v>
      </c>
      <c r="M85" s="100">
        <v>756.8049988</v>
      </c>
      <c r="N85" s="100">
        <v>750.7797465289</v>
      </c>
      <c r="O85" s="100">
        <v>740.81800168</v>
      </c>
      <c r="P85" s="100">
        <v>733.310587986741</v>
      </c>
      <c r="Q85" s="100">
        <v>678.0100018</v>
      </c>
      <c r="R85" s="100">
        <v>694.822341361165</v>
      </c>
      <c r="S85" s="100">
        <v>630.36425048</v>
      </c>
      <c r="T85" s="101">
        <v>764.999994</v>
      </c>
      <c r="U85" s="101">
        <v>763.808627699481</v>
      </c>
      <c r="V85" s="102">
        <v>756.549998</v>
      </c>
      <c r="W85" s="102">
        <v>750.316280772273</v>
      </c>
      <c r="X85" s="102">
        <v>738.20300168</v>
      </c>
      <c r="Y85" s="102">
        <v>732.323265047425</v>
      </c>
      <c r="Z85" s="102">
        <v>676.28200192</v>
      </c>
      <c r="AA85" s="102">
        <v>693.556126035128</v>
      </c>
      <c r="AB85" s="102">
        <v>629.4137506</v>
      </c>
    </row>
    <row r="86">
      <c r="A86" s="96" t="s">
        <v>106</v>
      </c>
      <c r="B86" s="97">
        <v>1589.43500989999</v>
      </c>
      <c r="C86" s="97">
        <v>1575.21551945332</v>
      </c>
      <c r="D86" s="97">
        <v>1583.92165939999</v>
      </c>
      <c r="E86" s="97">
        <v>1569.78806586196</v>
      </c>
      <c r="F86" s="97">
        <v>1557.47399172</v>
      </c>
      <c r="G86" s="97">
        <v>1534.21834012197</v>
      </c>
      <c r="H86" s="98">
        <v>1414.78399294999</v>
      </c>
      <c r="I86" s="98">
        <v>1439.1622493677</v>
      </c>
      <c r="J86" s="98">
        <v>1266.163998725</v>
      </c>
      <c r="K86" s="99">
        <v>1598.605005</v>
      </c>
      <c r="L86" s="99">
        <v>1583.5856239985</v>
      </c>
      <c r="M86" s="100">
        <v>1585.13165696666</v>
      </c>
      <c r="N86" s="100">
        <v>1572.01137736968</v>
      </c>
      <c r="O86" s="100">
        <v>1555.09198976</v>
      </c>
      <c r="P86" s="100">
        <v>1534.0823520045</v>
      </c>
      <c r="Q86" s="100">
        <v>1411.30399295</v>
      </c>
      <c r="R86" s="100">
        <v>1437.17461705189</v>
      </c>
      <c r="S86" s="100">
        <v>1263.4357486</v>
      </c>
      <c r="T86" s="101">
        <v>1606.65500499999</v>
      </c>
      <c r="U86" s="101">
        <v>1593.26019622039</v>
      </c>
      <c r="V86" s="102">
        <v>1586.55498866666</v>
      </c>
      <c r="W86" s="102">
        <v>1574.21560691242</v>
      </c>
      <c r="X86" s="102">
        <v>1551.72598878</v>
      </c>
      <c r="Y86" s="102">
        <v>1533.8387725353</v>
      </c>
      <c r="Z86" s="102">
        <v>1407.7124927</v>
      </c>
      <c r="AA86" s="102">
        <v>1435.09632549738</v>
      </c>
      <c r="AB86" s="102">
        <v>1260.695248415</v>
      </c>
    </row>
    <row r="87">
      <c r="A87" s="103" t="s">
        <v>107</v>
      </c>
      <c r="B87" s="97">
        <v>2076.3049682</v>
      </c>
      <c r="C87" s="97">
        <v>2059.01337689914</v>
      </c>
      <c r="D87" s="97">
        <v>2126.07833253333</v>
      </c>
      <c r="E87" s="97">
        <v>2091.2541302702</v>
      </c>
      <c r="F87" s="97">
        <v>2107.92099364</v>
      </c>
      <c r="G87" s="97">
        <v>2079.02718806847</v>
      </c>
      <c r="H87" s="98">
        <v>2028.85899903</v>
      </c>
      <c r="I87" s="98">
        <v>1988.25821120258</v>
      </c>
      <c r="J87" s="98">
        <v>1739.167501835</v>
      </c>
      <c r="K87" s="99">
        <v>2092.6549804</v>
      </c>
      <c r="L87" s="99">
        <v>2077.54968821006</v>
      </c>
      <c r="M87" s="100">
        <v>2130.04333496666</v>
      </c>
      <c r="N87" s="100">
        <v>2099.23027884056</v>
      </c>
      <c r="O87" s="100">
        <v>2108.43599364</v>
      </c>
      <c r="P87" s="100">
        <v>2083.24870692841</v>
      </c>
      <c r="Q87" s="100">
        <v>2025.94449951</v>
      </c>
      <c r="R87" s="100">
        <v>1988.51393312586</v>
      </c>
      <c r="S87" s="100">
        <v>1736.044002075</v>
      </c>
      <c r="T87" s="101">
        <v>2107.82498779999</v>
      </c>
      <c r="U87" s="101">
        <v>2094.74961359007</v>
      </c>
      <c r="V87" s="102">
        <v>2134.47666423333</v>
      </c>
      <c r="W87" s="102">
        <v>2106.06339986405</v>
      </c>
      <c r="X87" s="102">
        <v>2107.58499268</v>
      </c>
      <c r="Y87" s="102">
        <v>2086.64048990508</v>
      </c>
      <c r="Z87" s="102">
        <v>2022.67449951</v>
      </c>
      <c r="AA87" s="102">
        <v>1988.27886058295</v>
      </c>
      <c r="AB87" s="102">
        <v>1732.7622522</v>
      </c>
    </row>
    <row r="88">
      <c r="A88" s="96" t="s">
        <v>108</v>
      </c>
      <c r="B88" s="97">
        <v>3953.2800049</v>
      </c>
      <c r="C88" s="97">
        <v>3947.83931254087</v>
      </c>
      <c r="D88" s="97">
        <v>4012.48001306666</v>
      </c>
      <c r="E88" s="97">
        <v>3980.09219582929</v>
      </c>
      <c r="F88" s="97">
        <v>4034.93401858</v>
      </c>
      <c r="G88" s="97">
        <v>3967.46220855027</v>
      </c>
      <c r="H88" s="98">
        <v>3871.64701174</v>
      </c>
      <c r="I88" s="98">
        <v>3872.51431896146</v>
      </c>
      <c r="J88" s="98">
        <v>3650.97300537999</v>
      </c>
      <c r="K88" s="99">
        <v>3957.675</v>
      </c>
      <c r="L88" s="99">
        <v>3964.51470443884</v>
      </c>
      <c r="M88" s="100">
        <v>4020.68501793333</v>
      </c>
      <c r="N88" s="100">
        <v>3987.49165423131</v>
      </c>
      <c r="O88" s="100">
        <v>4033.79701662</v>
      </c>
      <c r="P88" s="100">
        <v>3971.32597016457</v>
      </c>
      <c r="Q88" s="100">
        <v>3867.89751223</v>
      </c>
      <c r="R88" s="100">
        <v>3872.50854663745</v>
      </c>
      <c r="S88" s="100">
        <v>3647.90000488999</v>
      </c>
      <c r="T88" s="101">
        <v>3951.18500979999</v>
      </c>
      <c r="U88" s="101">
        <v>3969.69576075858</v>
      </c>
      <c r="V88" s="102">
        <v>4026.12501629999</v>
      </c>
      <c r="W88" s="102">
        <v>3990.68418548864</v>
      </c>
      <c r="X88" s="102">
        <v>4030.98401858</v>
      </c>
      <c r="Y88" s="102">
        <v>3972.55560359986</v>
      </c>
      <c r="Z88" s="102">
        <v>3862.52851321</v>
      </c>
      <c r="AA88" s="102">
        <v>3871.12084149882</v>
      </c>
      <c r="AB88" s="102">
        <v>3644.33250488999</v>
      </c>
    </row>
    <row r="89">
      <c r="A89" s="103" t="s">
        <v>109</v>
      </c>
      <c r="B89" s="97">
        <v>1130.8150024</v>
      </c>
      <c r="C89" s="97">
        <v>1132.78592257044</v>
      </c>
      <c r="D89" s="97">
        <v>1157.02000323333</v>
      </c>
      <c r="E89" s="97">
        <v>1140.90288895581</v>
      </c>
      <c r="F89" s="97">
        <v>1154.87400144</v>
      </c>
      <c r="G89" s="97">
        <v>1134.87189275935</v>
      </c>
      <c r="H89" s="98">
        <v>1092.94999999</v>
      </c>
      <c r="I89" s="98">
        <v>1090.52273516453</v>
      </c>
      <c r="J89" s="98">
        <v>980.818498855</v>
      </c>
      <c r="K89" s="99">
        <v>1125.9400024</v>
      </c>
      <c r="L89" s="99">
        <v>1132.14945558609</v>
      </c>
      <c r="M89" s="100">
        <v>1158.09666746666</v>
      </c>
      <c r="N89" s="100">
        <v>1141.26515550449</v>
      </c>
      <c r="O89" s="100">
        <v>1154.52100096</v>
      </c>
      <c r="P89" s="100">
        <v>1134.84013230055</v>
      </c>
      <c r="Q89" s="100">
        <v>1090.79399963</v>
      </c>
      <c r="R89" s="100">
        <v>1089.61107276381</v>
      </c>
      <c r="S89" s="100">
        <v>979.440998855</v>
      </c>
      <c r="T89" s="101">
        <v>1122.4949951</v>
      </c>
      <c r="U89" s="101">
        <v>1132.48266260522</v>
      </c>
      <c r="V89" s="102">
        <v>1159.86166586666</v>
      </c>
      <c r="W89" s="102">
        <v>1141.99723353928</v>
      </c>
      <c r="X89" s="102">
        <v>1154.36600096</v>
      </c>
      <c r="Y89" s="102">
        <v>1135.01115712914</v>
      </c>
      <c r="Z89" s="102">
        <v>1088.78349915</v>
      </c>
      <c r="AA89" s="102">
        <v>1088.78200304187</v>
      </c>
      <c r="AB89" s="102">
        <v>978.082248855</v>
      </c>
    </row>
    <row r="90">
      <c r="A90" s="96" t="s">
        <v>110</v>
      </c>
      <c r="B90" s="97">
        <v>667.3400024</v>
      </c>
      <c r="C90" s="97">
        <v>663.63002931133</v>
      </c>
      <c r="D90" s="97">
        <v>657.575</v>
      </c>
      <c r="E90" s="97">
        <v>650.612416429849</v>
      </c>
      <c r="F90" s="97">
        <v>639.06900024</v>
      </c>
      <c r="G90" s="97">
        <v>630.979959608246</v>
      </c>
      <c r="H90" s="98">
        <v>571.96399994</v>
      </c>
      <c r="I90" s="98">
        <v>579.850701931825</v>
      </c>
      <c r="J90" s="98">
        <v>484.935750569999</v>
      </c>
      <c r="K90" s="99">
        <v>667.4799988</v>
      </c>
      <c r="L90" s="99">
        <v>664.903363824959</v>
      </c>
      <c r="M90" s="100">
        <v>656.713332133333</v>
      </c>
      <c r="N90" s="100">
        <v>650.109822804322</v>
      </c>
      <c r="O90" s="100">
        <v>637.59099976</v>
      </c>
      <c r="P90" s="100">
        <v>629.881181469807</v>
      </c>
      <c r="Q90" s="100">
        <v>569.971499639999</v>
      </c>
      <c r="R90" s="100">
        <v>578.273947950649</v>
      </c>
      <c r="S90" s="100">
        <v>483.205750419999</v>
      </c>
      <c r="T90" s="101">
        <v>667.0</v>
      </c>
      <c r="U90" s="101">
        <v>665.548555786061</v>
      </c>
      <c r="V90" s="102">
        <v>655.763332133333</v>
      </c>
      <c r="W90" s="102">
        <v>649.28981058393</v>
      </c>
      <c r="X90" s="102">
        <v>635.77900024</v>
      </c>
      <c r="Y90" s="102">
        <v>628.570209284901</v>
      </c>
      <c r="Z90" s="102">
        <v>567.88649964</v>
      </c>
      <c r="AA90" s="102">
        <v>576.582512555713</v>
      </c>
      <c r="AB90" s="102">
        <v>481.475250389999</v>
      </c>
    </row>
    <row r="91">
      <c r="A91" s="103" t="s">
        <v>111</v>
      </c>
      <c r="B91" s="97">
        <v>1007.7799988</v>
      </c>
      <c r="C91" s="97">
        <v>1002.41863983322</v>
      </c>
      <c r="D91" s="97">
        <v>992.2666727</v>
      </c>
      <c r="E91" s="97">
        <v>982.533002723215</v>
      </c>
      <c r="F91" s="97">
        <v>965.361000979999</v>
      </c>
      <c r="G91" s="97">
        <v>952.349439385278</v>
      </c>
      <c r="H91" s="98">
        <v>859.96450133</v>
      </c>
      <c r="I91" s="98">
        <v>877.702962572813</v>
      </c>
      <c r="J91" s="98">
        <v>741.975000605</v>
      </c>
      <c r="K91" s="99">
        <v>1007.725</v>
      </c>
      <c r="L91" s="99">
        <v>1004.55611801838</v>
      </c>
      <c r="M91" s="100">
        <v>991.108339366666</v>
      </c>
      <c r="N91" s="100">
        <v>981.824934773092</v>
      </c>
      <c r="O91" s="100">
        <v>963.189001459999</v>
      </c>
      <c r="P91" s="100">
        <v>950.698396584677</v>
      </c>
      <c r="Q91" s="100">
        <v>856.84050169</v>
      </c>
      <c r="R91" s="100">
        <v>875.37777013994</v>
      </c>
      <c r="S91" s="100">
        <v>739.918000784999</v>
      </c>
      <c r="T91" s="101">
        <v>1007.125</v>
      </c>
      <c r="U91" s="101">
        <v>1005.83525802247</v>
      </c>
      <c r="V91" s="102">
        <v>989.905006833333</v>
      </c>
      <c r="W91" s="102">
        <v>980.654241447098</v>
      </c>
      <c r="X91" s="102">
        <v>960.390001219999</v>
      </c>
      <c r="Y91" s="102">
        <v>948.735066322827</v>
      </c>
      <c r="Z91" s="102">
        <v>853.56800169</v>
      </c>
      <c r="AA91" s="102">
        <v>872.884392001353</v>
      </c>
      <c r="AB91" s="102">
        <v>737.840250844999</v>
      </c>
    </row>
    <row r="92">
      <c r="A92" s="96" t="s">
        <v>112</v>
      </c>
      <c r="B92" s="97">
        <v>422.6900024</v>
      </c>
      <c r="C92" s="97">
        <v>422.587263002573</v>
      </c>
      <c r="D92" s="97">
        <v>401.631669066666</v>
      </c>
      <c r="E92" s="97">
        <v>404.599137613552</v>
      </c>
      <c r="F92" s="97">
        <v>393.51400144</v>
      </c>
      <c r="G92" s="97">
        <v>391.535123325107</v>
      </c>
      <c r="H92" s="98">
        <v>358.537999579999</v>
      </c>
      <c r="I92" s="98">
        <v>361.038763713659</v>
      </c>
      <c r="J92" s="98">
        <v>300.544749759999</v>
      </c>
      <c r="K92" s="99">
        <v>420.3450042</v>
      </c>
      <c r="L92" s="99">
        <v>420.851100558701</v>
      </c>
      <c r="M92" s="100">
        <v>399.476669266666</v>
      </c>
      <c r="N92" s="100">
        <v>402.81976820759</v>
      </c>
      <c r="O92" s="100">
        <v>392.70100156</v>
      </c>
      <c r="P92" s="100">
        <v>389.948802073071</v>
      </c>
      <c r="Q92" s="100">
        <v>356.858499759999</v>
      </c>
      <c r="R92" s="100">
        <v>359.637526738178</v>
      </c>
      <c r="S92" s="100">
        <v>299.514249804999</v>
      </c>
      <c r="T92" s="101">
        <v>416.6050048</v>
      </c>
      <c r="U92" s="101">
        <v>418.462454905079</v>
      </c>
      <c r="V92" s="102">
        <v>397.608335333333</v>
      </c>
      <c r="W92" s="102">
        <v>400.834924221906</v>
      </c>
      <c r="X92" s="102">
        <v>391.734001439999</v>
      </c>
      <c r="Y92" s="102">
        <v>388.248752933196</v>
      </c>
      <c r="Z92" s="102">
        <v>355.134499819999</v>
      </c>
      <c r="AA92" s="102">
        <v>358.183739278343</v>
      </c>
      <c r="AB92" s="102">
        <v>298.480999759999</v>
      </c>
    </row>
    <row r="93">
      <c r="A93" s="103" t="s">
        <v>113</v>
      </c>
      <c r="B93" s="97">
        <v>163.569999699999</v>
      </c>
      <c r="C93" s="97">
        <v>161.587153724964</v>
      </c>
      <c r="D93" s="97">
        <v>154.8049998</v>
      </c>
      <c r="E93" s="97">
        <v>155.61264839463</v>
      </c>
      <c r="F93" s="97">
        <v>149.5799991</v>
      </c>
      <c r="G93" s="97">
        <v>151.01667016373</v>
      </c>
      <c r="H93" s="98">
        <v>141.02499939</v>
      </c>
      <c r="I93" s="98">
        <v>143.139219766055</v>
      </c>
      <c r="J93" s="98">
        <v>131.04399964</v>
      </c>
      <c r="K93" s="99">
        <v>163.879998799999</v>
      </c>
      <c r="L93" s="99">
        <v>161.928742774956</v>
      </c>
      <c r="M93" s="100">
        <v>154.161666366666</v>
      </c>
      <c r="N93" s="100">
        <v>155.306623939088</v>
      </c>
      <c r="O93" s="100">
        <v>149.09799898</v>
      </c>
      <c r="P93" s="100">
        <v>150.647962701025</v>
      </c>
      <c r="Q93" s="100">
        <v>140.67149933</v>
      </c>
      <c r="R93" s="100">
        <v>142.797587781531</v>
      </c>
      <c r="S93" s="100">
        <v>130.813249635</v>
      </c>
      <c r="T93" s="101">
        <v>163.379998799999</v>
      </c>
      <c r="U93" s="101">
        <v>162.16846205828</v>
      </c>
      <c r="V93" s="102">
        <v>153.606666066666</v>
      </c>
      <c r="W93" s="102">
        <v>154.92432172799</v>
      </c>
      <c r="X93" s="102">
        <v>148.5749988</v>
      </c>
      <c r="Y93" s="102">
        <v>150.231552770455</v>
      </c>
      <c r="Z93" s="102">
        <v>140.3034993</v>
      </c>
      <c r="AA93" s="102">
        <v>142.432892463986</v>
      </c>
      <c r="AB93" s="102">
        <v>130.580249604999</v>
      </c>
    </row>
    <row r="94">
      <c r="A94" s="96" t="s">
        <v>114</v>
      </c>
      <c r="B94" s="97">
        <v>1247.4100219</v>
      </c>
      <c r="C94" s="97">
        <v>1240.52008518988</v>
      </c>
      <c r="D94" s="97">
        <v>1263.36334636666</v>
      </c>
      <c r="E94" s="97">
        <v>1261.59342736569</v>
      </c>
      <c r="F94" s="97">
        <v>1283.48601079999</v>
      </c>
      <c r="G94" s="97">
        <v>1269.1940957648</v>
      </c>
      <c r="H94" s="98">
        <v>1274.86050658</v>
      </c>
      <c r="I94" s="98">
        <v>1261.31238217055</v>
      </c>
      <c r="J94" s="98">
        <v>1233.70175169499</v>
      </c>
      <c r="K94" s="99">
        <v>1252.2850219</v>
      </c>
      <c r="L94" s="99">
        <v>1250.45787100986</v>
      </c>
      <c r="M94" s="100">
        <v>1266.36501059999</v>
      </c>
      <c r="N94" s="100">
        <v>1266.13090173574</v>
      </c>
      <c r="O94" s="100">
        <v>1286.24301029999</v>
      </c>
      <c r="P94" s="100">
        <v>1272.18977114295</v>
      </c>
      <c r="Q94" s="100">
        <v>1274.9745056</v>
      </c>
      <c r="R94" s="100">
        <v>1262.63586364874</v>
      </c>
      <c r="S94" s="100">
        <v>1233.32225156999</v>
      </c>
      <c r="T94" s="101">
        <v>1255.2200195</v>
      </c>
      <c r="U94" s="101">
        <v>1257.5040645676</v>
      </c>
      <c r="V94" s="102">
        <v>1268.94167889999</v>
      </c>
      <c r="W94" s="102">
        <v>1269.39855013131</v>
      </c>
      <c r="X94" s="102">
        <v>1288.22500981999</v>
      </c>
      <c r="Y94" s="102">
        <v>1274.37098629164</v>
      </c>
      <c r="Z94" s="102">
        <v>1274.52450559999</v>
      </c>
      <c r="AA94" s="102">
        <v>1263.52244675276</v>
      </c>
      <c r="AB94" s="102">
        <v>1232.76525144999</v>
      </c>
    </row>
    <row r="95">
      <c r="A95" s="103" t="s">
        <v>115</v>
      </c>
      <c r="B95" s="97">
        <v>3701.0899902</v>
      </c>
      <c r="C95" s="97">
        <v>3678.01548960978</v>
      </c>
      <c r="D95" s="97">
        <v>3698.85496406666</v>
      </c>
      <c r="E95" s="97">
        <v>3687.29461267906</v>
      </c>
      <c r="F95" s="97">
        <v>3665.9049804</v>
      </c>
      <c r="G95" s="97">
        <v>3673.93804053799</v>
      </c>
      <c r="H95" s="98">
        <v>3645.58199216</v>
      </c>
      <c r="I95" s="98">
        <v>3595.21484110005</v>
      </c>
      <c r="J95" s="98">
        <v>3388.32174559</v>
      </c>
      <c r="K95" s="99">
        <v>3710.33999019999</v>
      </c>
      <c r="L95" s="99">
        <v>3685.1522868564</v>
      </c>
      <c r="M95" s="100">
        <v>3697.14829903333</v>
      </c>
      <c r="N95" s="100">
        <v>3690.1494203121</v>
      </c>
      <c r="O95" s="100">
        <v>3666.93798334</v>
      </c>
      <c r="P95" s="100">
        <v>3675.08245435586</v>
      </c>
      <c r="Q95" s="100">
        <v>3642.48249265</v>
      </c>
      <c r="R95" s="100">
        <v>3594.19090047581</v>
      </c>
      <c r="S95" s="100">
        <v>3384.94774657</v>
      </c>
      <c r="T95" s="101">
        <v>3730.45998529999</v>
      </c>
      <c r="U95" s="101">
        <v>3703.94166215783</v>
      </c>
      <c r="V95" s="102">
        <v>3698.92329903333</v>
      </c>
      <c r="W95" s="102">
        <v>3696.32523564397</v>
      </c>
      <c r="X95" s="102">
        <v>3669.64098138</v>
      </c>
      <c r="Y95" s="102">
        <v>3678.12255053365</v>
      </c>
      <c r="Z95" s="102">
        <v>3639.43599118</v>
      </c>
      <c r="AA95" s="102">
        <v>3594.06142173795</v>
      </c>
      <c r="AB95" s="102">
        <v>3381.81474608</v>
      </c>
    </row>
    <row r="96">
      <c r="A96" s="96" t="s">
        <v>116</v>
      </c>
      <c r="B96" s="97">
        <v>2576.1350343</v>
      </c>
      <c r="C96" s="97">
        <v>2567.6241291785</v>
      </c>
      <c r="D96" s="97">
        <v>2608.28666993333</v>
      </c>
      <c r="E96" s="97">
        <v>2583.71339841751</v>
      </c>
      <c r="F96" s="97">
        <v>2610.35</v>
      </c>
      <c r="G96" s="97">
        <v>2557.09226729736</v>
      </c>
      <c r="H96" s="98">
        <v>2433.28450441</v>
      </c>
      <c r="I96" s="98">
        <v>2437.56797908488</v>
      </c>
      <c r="J96" s="98">
        <v>2181.16525453</v>
      </c>
      <c r="K96" s="99">
        <v>2589.9100343</v>
      </c>
      <c r="L96" s="99">
        <v>2574.29613610706</v>
      </c>
      <c r="M96" s="100">
        <v>2610.80333659999</v>
      </c>
      <c r="N96" s="100">
        <v>2586.89362603251</v>
      </c>
      <c r="O96" s="100">
        <v>2610.22</v>
      </c>
      <c r="P96" s="100">
        <v>2557.88786604419</v>
      </c>
      <c r="Q96" s="100">
        <v>2428.30400392</v>
      </c>
      <c r="R96" s="100">
        <v>2435.5471281977</v>
      </c>
      <c r="S96" s="100">
        <v>2177.788253795</v>
      </c>
      <c r="T96" s="101">
        <v>2597.9850343</v>
      </c>
      <c r="U96" s="101">
        <v>2586.3952556864</v>
      </c>
      <c r="V96" s="102">
        <v>2614.33999836666</v>
      </c>
      <c r="W96" s="102">
        <v>2591.51731762096</v>
      </c>
      <c r="X96" s="102">
        <v>2609.28599608</v>
      </c>
      <c r="Y96" s="102">
        <v>2559.44042800518</v>
      </c>
      <c r="Z96" s="102">
        <v>2423.65150392</v>
      </c>
      <c r="AA96" s="102">
        <v>2433.84403789866</v>
      </c>
      <c r="AB96" s="102">
        <v>2174.48925355</v>
      </c>
    </row>
    <row r="97">
      <c r="A97" s="103" t="s">
        <v>117</v>
      </c>
      <c r="B97" s="97">
        <v>3961.71501469999</v>
      </c>
      <c r="C97" s="97">
        <v>3971.26235463126</v>
      </c>
      <c r="D97" s="97">
        <v>3954.42668463333</v>
      </c>
      <c r="E97" s="97">
        <v>3913.66300573396</v>
      </c>
      <c r="F97" s="97">
        <v>3863.97701176</v>
      </c>
      <c r="G97" s="97">
        <v>3790.59059219671</v>
      </c>
      <c r="H97" s="98">
        <v>3415.25600587999</v>
      </c>
      <c r="I97" s="98">
        <v>3434.24941922076</v>
      </c>
      <c r="J97" s="98">
        <v>2695.28100588</v>
      </c>
      <c r="K97" s="99">
        <v>3951.57502449999</v>
      </c>
      <c r="L97" s="99">
        <v>3967.49844432709</v>
      </c>
      <c r="M97" s="100">
        <v>3952.31335456666</v>
      </c>
      <c r="N97" s="100">
        <v>3908.52252675009</v>
      </c>
      <c r="O97" s="100">
        <v>3845.95201176</v>
      </c>
      <c r="P97" s="100">
        <v>3782.52490408229</v>
      </c>
      <c r="Q97" s="100">
        <v>3400.82100587999</v>
      </c>
      <c r="R97" s="100">
        <v>3423.05849938684</v>
      </c>
      <c r="S97" s="100">
        <v>2683.84400637</v>
      </c>
      <c r="T97" s="101">
        <v>3949.45502939999</v>
      </c>
      <c r="U97" s="101">
        <v>3967.12033173312</v>
      </c>
      <c r="V97" s="102">
        <v>3951.25668953333</v>
      </c>
      <c r="W97" s="102">
        <v>3904.33787680182</v>
      </c>
      <c r="X97" s="102">
        <v>3827.66701176</v>
      </c>
      <c r="Y97" s="102">
        <v>3774.90551441218</v>
      </c>
      <c r="Z97" s="102">
        <v>3386.66050538999</v>
      </c>
      <c r="AA97" s="102">
        <v>3412.02533874819</v>
      </c>
      <c r="AB97" s="102">
        <v>2672.59525637</v>
      </c>
    </row>
    <row r="98">
      <c r="A98" s="96" t="s">
        <v>118</v>
      </c>
      <c r="B98" s="97">
        <v>9794.209961</v>
      </c>
      <c r="C98" s="97">
        <v>9692.68641260727</v>
      </c>
      <c r="D98" s="97">
        <v>9736.5717123</v>
      </c>
      <c r="E98" s="97">
        <v>9755.42078789609</v>
      </c>
      <c r="F98" s="97">
        <v>9821.70603519999</v>
      </c>
      <c r="G98" s="97">
        <v>9760.42156209819</v>
      </c>
      <c r="H98" s="98">
        <v>9758.51950196</v>
      </c>
      <c r="I98" s="98">
        <v>9591.59542086498</v>
      </c>
      <c r="J98" s="98">
        <v>9043.145014645</v>
      </c>
      <c r="K98" s="99">
        <v>9843.2700196</v>
      </c>
      <c r="L98" s="99">
        <v>9743.55010318666</v>
      </c>
      <c r="M98" s="100">
        <v>9747.94339196666</v>
      </c>
      <c r="N98" s="100">
        <v>9775.53257981996</v>
      </c>
      <c r="O98" s="100">
        <v>9835.77703127999</v>
      </c>
      <c r="P98" s="100">
        <v>9772.52857259199</v>
      </c>
      <c r="Q98" s="100">
        <v>9751.63200196</v>
      </c>
      <c r="R98" s="100">
        <v>9594.17715047842</v>
      </c>
      <c r="S98" s="100">
        <v>9037.033764645</v>
      </c>
      <c r="T98" s="101">
        <v>9867.5600587</v>
      </c>
      <c r="U98" s="101">
        <v>9796.28345945037</v>
      </c>
      <c r="V98" s="102">
        <v>9762.77171226666</v>
      </c>
      <c r="W98" s="102">
        <v>9794.10379222134</v>
      </c>
      <c r="X98" s="102">
        <v>9844.92402346</v>
      </c>
      <c r="Y98" s="102">
        <v>9783.39708575902</v>
      </c>
      <c r="Z98" s="102">
        <v>9744.23850587</v>
      </c>
      <c r="AA98" s="102">
        <v>9595.95345654869</v>
      </c>
      <c r="AB98" s="102">
        <v>9030.71976562</v>
      </c>
    </row>
    <row r="99">
      <c r="A99" s="103" t="s">
        <v>119</v>
      </c>
      <c r="B99" s="97">
        <v>1148.3649903</v>
      </c>
      <c r="C99" s="97">
        <v>1151.06080596047</v>
      </c>
      <c r="D99" s="97">
        <v>1139.0166708</v>
      </c>
      <c r="E99" s="97">
        <v>1139.02684626247</v>
      </c>
      <c r="F99" s="97">
        <v>1131.18800784</v>
      </c>
      <c r="G99" s="97">
        <v>1130.08220721554</v>
      </c>
      <c r="H99" s="98">
        <v>1105.70200319999</v>
      </c>
      <c r="I99" s="98">
        <v>1103.58589286818</v>
      </c>
      <c r="J99" s="98">
        <v>1056.65275055499</v>
      </c>
      <c r="K99" s="99">
        <v>1149.1099976</v>
      </c>
      <c r="L99" s="99">
        <v>1151.1076570628</v>
      </c>
      <c r="M99" s="100">
        <v>1138.5766724</v>
      </c>
      <c r="N99" s="100">
        <v>1138.21145800471</v>
      </c>
      <c r="O99" s="100">
        <v>1129.96600832</v>
      </c>
      <c r="P99" s="100">
        <v>1129.23454318353</v>
      </c>
      <c r="Q99" s="100">
        <v>1104.60000368</v>
      </c>
      <c r="R99" s="100">
        <v>1102.63106290592</v>
      </c>
      <c r="S99" s="100">
        <v>1055.38050079499</v>
      </c>
      <c r="T99" s="101">
        <v>1147.64000249999</v>
      </c>
      <c r="U99" s="101">
        <v>1151.58714729898</v>
      </c>
      <c r="V99" s="102">
        <v>1138.72167566666</v>
      </c>
      <c r="W99" s="102">
        <v>1137.47087228089</v>
      </c>
      <c r="X99" s="102">
        <v>1128.59500978</v>
      </c>
      <c r="Y99" s="102">
        <v>1128.4298326604</v>
      </c>
      <c r="Z99" s="102">
        <v>1103.57150392999</v>
      </c>
      <c r="AA99" s="102">
        <v>1101.69532779291</v>
      </c>
      <c r="AB99" s="102">
        <v>1054.09450103999</v>
      </c>
    </row>
    <row r="100">
      <c r="A100" s="96" t="s">
        <v>120</v>
      </c>
      <c r="B100" s="97">
        <v>1437.30000009999</v>
      </c>
      <c r="C100" s="97">
        <v>1418.32381349131</v>
      </c>
      <c r="D100" s="97">
        <v>1419.07832846666</v>
      </c>
      <c r="E100" s="97">
        <v>1414.89230976294</v>
      </c>
      <c r="F100" s="97">
        <v>1413.96999513999</v>
      </c>
      <c r="G100" s="97">
        <v>1388.21549130627</v>
      </c>
      <c r="H100" s="98">
        <v>1296.77849855999</v>
      </c>
      <c r="I100" s="98">
        <v>1296.6407814964</v>
      </c>
      <c r="J100" s="98">
        <v>1091.37024904499</v>
      </c>
      <c r="K100" s="99">
        <v>1436.6250001</v>
      </c>
      <c r="L100" s="99">
        <v>1421.51800515605</v>
      </c>
      <c r="M100" s="100">
        <v>1418.87499596666</v>
      </c>
      <c r="N100" s="100">
        <v>1415.64695519487</v>
      </c>
      <c r="O100" s="100">
        <v>1411.49899659999</v>
      </c>
      <c r="P100" s="100">
        <v>1387.57326846163</v>
      </c>
      <c r="Q100" s="100">
        <v>1293.18449953999</v>
      </c>
      <c r="R100" s="100">
        <v>1294.47291948622</v>
      </c>
      <c r="S100" s="100">
        <v>1088.44899934999</v>
      </c>
      <c r="T100" s="101">
        <v>1438.3750001</v>
      </c>
      <c r="U100" s="101">
        <v>1430.49978941295</v>
      </c>
      <c r="V100" s="102">
        <v>1421.73833009999</v>
      </c>
      <c r="W100" s="102">
        <v>1418.02950548417</v>
      </c>
      <c r="X100" s="102">
        <v>1408.9009961</v>
      </c>
      <c r="Y100" s="102">
        <v>1387.83748448047</v>
      </c>
      <c r="Z100" s="102">
        <v>1289.5154999</v>
      </c>
      <c r="AA100" s="102">
        <v>1292.72287794049</v>
      </c>
      <c r="AB100" s="102">
        <v>1085.61024934999</v>
      </c>
    </row>
    <row r="101">
      <c r="A101" s="103" t="s">
        <v>121</v>
      </c>
      <c r="B101" s="97">
        <v>337.379998799999</v>
      </c>
      <c r="C101" s="97">
        <v>342.271662832875</v>
      </c>
      <c r="D101" s="97">
        <v>293.7649984</v>
      </c>
      <c r="E101" s="97">
        <v>305.912866204775</v>
      </c>
      <c r="F101" s="97">
        <v>284.80299868</v>
      </c>
      <c r="G101" s="97">
        <v>292.293487756937</v>
      </c>
      <c r="H101" s="98">
        <v>269.86149889</v>
      </c>
      <c r="I101" s="98">
        <v>276.963775514263</v>
      </c>
      <c r="J101" s="98">
        <v>257.533999414999</v>
      </c>
      <c r="K101" s="99">
        <v>328.3099976</v>
      </c>
      <c r="L101" s="99">
        <v>334.28758524018</v>
      </c>
      <c r="M101" s="100">
        <v>289.923331733333</v>
      </c>
      <c r="N101" s="100">
        <v>300.927545805104</v>
      </c>
      <c r="O101" s="100">
        <v>282.71599856</v>
      </c>
      <c r="P101" s="100">
        <v>288.787099012322</v>
      </c>
      <c r="Q101" s="100">
        <v>268.4674988</v>
      </c>
      <c r="R101" s="100">
        <v>274.918599019601</v>
      </c>
      <c r="S101" s="100">
        <v>257.049249354999</v>
      </c>
      <c r="T101" s="101">
        <v>318.419998199999</v>
      </c>
      <c r="U101" s="101">
        <v>326.229273515776</v>
      </c>
      <c r="V101" s="102">
        <v>286.368331933333</v>
      </c>
      <c r="W101" s="102">
        <v>296.125998067525</v>
      </c>
      <c r="X101" s="102">
        <v>280.6299988</v>
      </c>
      <c r="Y101" s="102">
        <v>285.449838237315</v>
      </c>
      <c r="Z101" s="102">
        <v>267.16299898</v>
      </c>
      <c r="AA101" s="102">
        <v>272.986651767472</v>
      </c>
      <c r="AB101" s="102">
        <v>256.609749384999</v>
      </c>
    </row>
    <row r="102">
      <c r="A102" s="96" t="s">
        <v>122</v>
      </c>
      <c r="B102" s="97">
        <v>474.8299988</v>
      </c>
      <c r="C102" s="97">
        <v>471.561927346137</v>
      </c>
      <c r="D102" s="97">
        <v>493.883333333333</v>
      </c>
      <c r="E102" s="97">
        <v>486.546941131995</v>
      </c>
      <c r="F102" s="97">
        <v>501.10200312</v>
      </c>
      <c r="G102" s="97">
        <v>487.238728271938</v>
      </c>
      <c r="H102" s="98">
        <v>472.33950192</v>
      </c>
      <c r="I102" s="98">
        <v>473.344713236219</v>
      </c>
      <c r="J102" s="98">
        <v>438.83825117</v>
      </c>
      <c r="K102" s="99">
        <v>478.4899994</v>
      </c>
      <c r="L102" s="99">
        <v>476.720132089723</v>
      </c>
      <c r="M102" s="100">
        <v>496.1950002</v>
      </c>
      <c r="N102" s="100">
        <v>489.181212520408</v>
      </c>
      <c r="O102" s="100">
        <v>501.69800288</v>
      </c>
      <c r="P102" s="100">
        <v>488.826023058548</v>
      </c>
      <c r="Q102" s="100">
        <v>471.82700192</v>
      </c>
      <c r="R102" s="100">
        <v>473.849656816749</v>
      </c>
      <c r="S102" s="100">
        <v>438.52400114</v>
      </c>
      <c r="T102" s="101">
        <v>480.564999399999</v>
      </c>
      <c r="U102" s="101">
        <v>480.580160109661</v>
      </c>
      <c r="V102" s="102">
        <v>498.598333733333</v>
      </c>
      <c r="W102" s="102">
        <v>491.238537108023</v>
      </c>
      <c r="X102" s="102">
        <v>501.96100276</v>
      </c>
      <c r="Y102" s="102">
        <v>490.029125795632</v>
      </c>
      <c r="Z102" s="102">
        <v>471.1500018</v>
      </c>
      <c r="AA102" s="102">
        <v>474.142579055471</v>
      </c>
      <c r="AB102" s="102">
        <v>438.13975111</v>
      </c>
    </row>
    <row r="103">
      <c r="A103" s="103" t="s">
        <v>123</v>
      </c>
      <c r="B103" s="97">
        <v>188.8150009</v>
      </c>
      <c r="C103" s="97">
        <v>187.566839025936</v>
      </c>
      <c r="D103" s="97">
        <v>173.493333933333</v>
      </c>
      <c r="E103" s="97">
        <v>175.976761768426</v>
      </c>
      <c r="F103" s="97">
        <v>165.27700072</v>
      </c>
      <c r="G103" s="97">
        <v>166.935610281525</v>
      </c>
      <c r="H103" s="98">
        <v>145.66700058</v>
      </c>
      <c r="I103" s="98">
        <v>149.909363735242</v>
      </c>
      <c r="J103" s="98">
        <v>120.870250364999</v>
      </c>
      <c r="K103" s="99">
        <v>188.6200012</v>
      </c>
      <c r="L103" s="99">
        <v>187.81502614281</v>
      </c>
      <c r="M103" s="100">
        <v>172.5900009</v>
      </c>
      <c r="N103" s="100">
        <v>175.25446968349</v>
      </c>
      <c r="O103" s="100">
        <v>164.33900084</v>
      </c>
      <c r="P103" s="100">
        <v>166.139104701179</v>
      </c>
      <c r="Q103" s="100">
        <v>145.02100059</v>
      </c>
      <c r="R103" s="100">
        <v>149.171169123833</v>
      </c>
      <c r="S103" s="100">
        <v>120.31350037</v>
      </c>
      <c r="T103" s="101">
        <v>188.0000015</v>
      </c>
      <c r="U103" s="101">
        <v>187.70725350788</v>
      </c>
      <c r="V103" s="102">
        <v>171.6900009</v>
      </c>
      <c r="W103" s="102">
        <v>174.354777730627</v>
      </c>
      <c r="X103" s="102">
        <v>163.31700072</v>
      </c>
      <c r="Y103" s="102">
        <v>165.234578240003</v>
      </c>
      <c r="Z103" s="102">
        <v>144.34050056</v>
      </c>
      <c r="AA103" s="102">
        <v>148.380687631385</v>
      </c>
      <c r="AB103" s="102">
        <v>119.751250345</v>
      </c>
    </row>
    <row r="104">
      <c r="A104" s="104" t="s">
        <v>124</v>
      </c>
      <c r="B104" s="105">
        <v>979.650012</v>
      </c>
      <c r="C104" s="105">
        <v>972.437500253378</v>
      </c>
      <c r="D104" s="105">
        <v>979.388338133333</v>
      </c>
      <c r="E104" s="105">
        <v>960.955132866268</v>
      </c>
      <c r="F104" s="105">
        <v>931.10200192</v>
      </c>
      <c r="G104" s="105">
        <v>923.111688278495</v>
      </c>
      <c r="H104" s="106">
        <v>805.62100336</v>
      </c>
      <c r="I104" s="106">
        <v>839.406305056779</v>
      </c>
      <c r="J104" s="106">
        <v>708.5425006</v>
      </c>
      <c r="K104" s="107">
        <v>985.1450132</v>
      </c>
      <c r="L104" s="107">
        <v>978.568061198574</v>
      </c>
      <c r="M104" s="108">
        <v>978.9800048</v>
      </c>
      <c r="N104" s="108">
        <v>962.065833339804</v>
      </c>
      <c r="O104" s="108">
        <v>927.42100216</v>
      </c>
      <c r="P104" s="108">
        <v>922.224411228637</v>
      </c>
      <c r="Q104" s="108">
        <v>802.49100336</v>
      </c>
      <c r="R104" s="108">
        <v>837.276129886209</v>
      </c>
      <c r="S104" s="108">
        <v>706.6187506</v>
      </c>
      <c r="T104" s="109">
        <v>992.3650084</v>
      </c>
      <c r="U104" s="109">
        <v>988.216513909368</v>
      </c>
      <c r="V104" s="110">
        <v>979.236669866666</v>
      </c>
      <c r="W104" s="110">
        <v>963.922096052894</v>
      </c>
      <c r="X104" s="110">
        <v>923.83600216</v>
      </c>
      <c r="Y104" s="110">
        <v>921.696835197153</v>
      </c>
      <c r="Z104" s="110">
        <v>799.35100336</v>
      </c>
      <c r="AA104" s="110">
        <v>835.298879500072</v>
      </c>
      <c r="AB104" s="110">
        <v>704.72325042</v>
      </c>
    </row>
    <row r="105">
      <c r="A105" s="111"/>
      <c r="B105" s="105"/>
      <c r="C105" s="105"/>
      <c r="D105" s="105"/>
      <c r="E105" s="105"/>
      <c r="F105" s="105"/>
      <c r="G105" s="105"/>
      <c r="H105" s="106"/>
      <c r="I105" s="106"/>
      <c r="J105" s="106"/>
      <c r="K105" s="107"/>
      <c r="L105" s="107"/>
      <c r="M105" s="108"/>
      <c r="N105" s="108"/>
      <c r="O105" s="108"/>
      <c r="P105" s="108"/>
      <c r="Q105" s="108"/>
      <c r="R105" s="108"/>
      <c r="S105" s="108"/>
      <c r="T105" s="109"/>
      <c r="U105" s="109"/>
      <c r="V105" s="110"/>
      <c r="W105" s="110"/>
      <c r="X105" s="110"/>
      <c r="Y105" s="110"/>
      <c r="Z105" s="110"/>
      <c r="AA105" s="110"/>
      <c r="AB105" s="110"/>
    </row>
    <row r="106">
      <c r="A106" s="104"/>
      <c r="B106" s="105"/>
      <c r="C106" s="105"/>
      <c r="D106" s="105"/>
      <c r="E106" s="105"/>
      <c r="F106" s="105"/>
      <c r="G106" s="105"/>
      <c r="H106" s="106"/>
      <c r="I106" s="106"/>
      <c r="J106" s="106"/>
      <c r="K106" s="107"/>
      <c r="L106" s="107"/>
      <c r="M106" s="108"/>
      <c r="N106" s="108"/>
      <c r="O106" s="108"/>
      <c r="P106" s="108"/>
      <c r="Q106" s="108"/>
      <c r="R106" s="108"/>
      <c r="S106" s="108"/>
      <c r="T106" s="109"/>
      <c r="U106" s="109"/>
      <c r="V106" s="110"/>
      <c r="W106" s="110"/>
      <c r="X106" s="110"/>
      <c r="Y106" s="110"/>
      <c r="Z106" s="110"/>
      <c r="AA106" s="110"/>
      <c r="AB106" s="110"/>
    </row>
    <row r="107">
      <c r="A107" s="111"/>
      <c r="B107" s="105"/>
      <c r="C107" s="105"/>
      <c r="D107" s="105"/>
      <c r="E107" s="105"/>
      <c r="F107" s="105"/>
      <c r="G107" s="105"/>
      <c r="H107" s="106"/>
      <c r="I107" s="106"/>
      <c r="J107" s="106"/>
      <c r="K107" s="107"/>
      <c r="L107" s="107"/>
      <c r="M107" s="108"/>
      <c r="N107" s="108"/>
      <c r="O107" s="108"/>
      <c r="P107" s="108"/>
      <c r="Q107" s="108"/>
      <c r="R107" s="108"/>
      <c r="S107" s="108"/>
      <c r="T107" s="109"/>
      <c r="U107" s="109"/>
      <c r="V107" s="110"/>
      <c r="W107" s="110"/>
      <c r="X107" s="110"/>
      <c r="Y107" s="110"/>
      <c r="Z107" s="110"/>
      <c r="AA107" s="110"/>
      <c r="AB107" s="110"/>
    </row>
    <row r="108">
      <c r="A108" s="104"/>
      <c r="B108" s="105"/>
      <c r="C108" s="105"/>
      <c r="D108" s="105"/>
      <c r="E108" s="105"/>
      <c r="F108" s="105"/>
      <c r="G108" s="105"/>
      <c r="H108" s="106"/>
      <c r="I108" s="106"/>
      <c r="J108" s="106"/>
      <c r="K108" s="107"/>
      <c r="L108" s="107"/>
      <c r="M108" s="108"/>
      <c r="N108" s="108"/>
      <c r="O108" s="108"/>
      <c r="P108" s="108"/>
      <c r="Q108" s="108"/>
      <c r="R108" s="108"/>
      <c r="S108" s="108"/>
      <c r="T108" s="109"/>
      <c r="U108" s="109"/>
      <c r="V108" s="110"/>
      <c r="W108" s="110"/>
      <c r="X108" s="110"/>
      <c r="Y108" s="110"/>
      <c r="Z108" s="110"/>
      <c r="AA108" s="110"/>
      <c r="AB108" s="110"/>
    </row>
    <row r="109">
      <c r="A109" s="111"/>
      <c r="B109" s="105"/>
      <c r="C109" s="105"/>
      <c r="D109" s="105"/>
      <c r="E109" s="105"/>
      <c r="F109" s="105"/>
      <c r="G109" s="105"/>
      <c r="H109" s="106"/>
      <c r="I109" s="106"/>
      <c r="J109" s="106"/>
      <c r="K109" s="107"/>
      <c r="L109" s="107"/>
      <c r="M109" s="108"/>
      <c r="N109" s="108"/>
      <c r="O109" s="108"/>
      <c r="P109" s="108"/>
      <c r="Q109" s="108"/>
      <c r="R109" s="108"/>
      <c r="S109" s="108"/>
      <c r="T109" s="109"/>
      <c r="U109" s="109"/>
      <c r="V109" s="110"/>
      <c r="W109" s="110"/>
      <c r="X109" s="110"/>
      <c r="Y109" s="110"/>
      <c r="Z109" s="110"/>
      <c r="AA109" s="110"/>
      <c r="AB109" s="110"/>
    </row>
    <row r="110">
      <c r="A110" s="104"/>
      <c r="B110" s="105"/>
      <c r="C110" s="105"/>
      <c r="D110" s="105"/>
      <c r="E110" s="105"/>
      <c r="F110" s="105"/>
      <c r="G110" s="105"/>
      <c r="H110" s="106"/>
      <c r="I110" s="106"/>
      <c r="J110" s="106"/>
      <c r="K110" s="107"/>
      <c r="L110" s="107"/>
      <c r="M110" s="108"/>
      <c r="N110" s="108"/>
      <c r="O110" s="108"/>
      <c r="P110" s="108"/>
      <c r="Q110" s="108"/>
      <c r="R110" s="108"/>
      <c r="S110" s="108"/>
      <c r="T110" s="109"/>
      <c r="U110" s="109"/>
      <c r="V110" s="110"/>
      <c r="W110" s="110"/>
      <c r="X110" s="110"/>
      <c r="Y110" s="110"/>
      <c r="Z110" s="110"/>
      <c r="AA110" s="110"/>
      <c r="AB110" s="110"/>
    </row>
    <row r="111">
      <c r="A111" s="111"/>
      <c r="B111" s="105"/>
      <c r="C111" s="105"/>
      <c r="D111" s="105"/>
      <c r="E111" s="105"/>
      <c r="F111" s="105"/>
      <c r="G111" s="105"/>
      <c r="H111" s="106"/>
      <c r="I111" s="106"/>
      <c r="J111" s="106"/>
      <c r="K111" s="107"/>
      <c r="L111" s="107"/>
      <c r="M111" s="108"/>
      <c r="N111" s="108"/>
      <c r="O111" s="108"/>
      <c r="P111" s="108"/>
      <c r="Q111" s="108"/>
      <c r="R111" s="108"/>
      <c r="S111" s="108"/>
      <c r="T111" s="109"/>
      <c r="U111" s="109"/>
      <c r="V111" s="110"/>
      <c r="W111" s="110"/>
      <c r="X111" s="110"/>
      <c r="Y111" s="110"/>
      <c r="Z111" s="110"/>
      <c r="AA111" s="110"/>
      <c r="AB111" s="110"/>
    </row>
    <row r="112">
      <c r="A112" s="104"/>
      <c r="B112" s="105"/>
      <c r="C112" s="105"/>
      <c r="D112" s="105"/>
      <c r="E112" s="105"/>
      <c r="F112" s="105"/>
      <c r="G112" s="105"/>
      <c r="H112" s="106"/>
      <c r="I112" s="106"/>
      <c r="J112" s="106"/>
      <c r="K112" s="107"/>
      <c r="L112" s="107"/>
      <c r="M112" s="108"/>
      <c r="N112" s="108"/>
      <c r="O112" s="108"/>
      <c r="P112" s="108"/>
      <c r="Q112" s="108"/>
      <c r="R112" s="108"/>
      <c r="S112" s="108"/>
      <c r="T112" s="109"/>
      <c r="U112" s="109"/>
      <c r="V112" s="110"/>
      <c r="W112" s="110"/>
      <c r="X112" s="110"/>
      <c r="Y112" s="110"/>
      <c r="Z112" s="110"/>
      <c r="AA112" s="110"/>
      <c r="AB112" s="110"/>
    </row>
    <row r="113">
      <c r="A113" s="111"/>
      <c r="B113" s="105"/>
      <c r="C113" s="105"/>
      <c r="D113" s="105"/>
      <c r="E113" s="105"/>
      <c r="F113" s="105"/>
      <c r="G113" s="105"/>
      <c r="H113" s="106"/>
      <c r="I113" s="106"/>
      <c r="J113" s="106"/>
      <c r="K113" s="107"/>
      <c r="L113" s="107"/>
      <c r="M113" s="108"/>
      <c r="N113" s="108"/>
      <c r="O113" s="108"/>
      <c r="P113" s="108"/>
      <c r="Q113" s="108"/>
      <c r="R113" s="108"/>
      <c r="S113" s="108"/>
      <c r="T113" s="109"/>
      <c r="U113" s="109"/>
      <c r="V113" s="110"/>
      <c r="W113" s="110"/>
      <c r="X113" s="110"/>
      <c r="Y113" s="110"/>
      <c r="Z113" s="110"/>
      <c r="AA113" s="110"/>
      <c r="AB113" s="110"/>
    </row>
    <row r="114">
      <c r="A114" s="104"/>
      <c r="B114" s="105"/>
      <c r="C114" s="105"/>
      <c r="D114" s="105"/>
      <c r="E114" s="105"/>
      <c r="F114" s="105"/>
      <c r="G114" s="105"/>
      <c r="H114" s="106"/>
      <c r="I114" s="106"/>
      <c r="J114" s="106"/>
      <c r="K114" s="107"/>
      <c r="L114" s="107"/>
      <c r="M114" s="108"/>
      <c r="N114" s="108"/>
      <c r="O114" s="108"/>
      <c r="P114" s="108"/>
      <c r="Q114" s="108"/>
      <c r="R114" s="108"/>
      <c r="S114" s="108"/>
      <c r="T114" s="109"/>
      <c r="U114" s="109"/>
      <c r="V114" s="110"/>
      <c r="W114" s="110"/>
      <c r="X114" s="110"/>
      <c r="Y114" s="110"/>
      <c r="Z114" s="110"/>
      <c r="AA114" s="110"/>
      <c r="AB114" s="110"/>
    </row>
    <row r="115">
      <c r="A115" s="111"/>
      <c r="B115" s="105"/>
      <c r="C115" s="105"/>
      <c r="D115" s="105"/>
      <c r="E115" s="105"/>
      <c r="F115" s="105"/>
      <c r="G115" s="105"/>
      <c r="H115" s="106"/>
      <c r="I115" s="106"/>
      <c r="J115" s="106"/>
      <c r="K115" s="107"/>
      <c r="L115" s="107"/>
      <c r="M115" s="108"/>
      <c r="N115" s="108"/>
      <c r="O115" s="108"/>
      <c r="P115" s="108"/>
      <c r="Q115" s="108"/>
      <c r="R115" s="108"/>
      <c r="S115" s="108"/>
      <c r="T115" s="109"/>
      <c r="U115" s="109"/>
      <c r="V115" s="110"/>
      <c r="W115" s="110"/>
      <c r="X115" s="110"/>
      <c r="Y115" s="110"/>
      <c r="Z115" s="110"/>
      <c r="AA115" s="110"/>
      <c r="AB115" s="110"/>
    </row>
    <row r="116">
      <c r="A116" s="104"/>
      <c r="B116" s="105"/>
      <c r="C116" s="105"/>
      <c r="D116" s="105"/>
      <c r="E116" s="105"/>
      <c r="F116" s="105"/>
      <c r="G116" s="105"/>
      <c r="H116" s="106"/>
      <c r="I116" s="106"/>
      <c r="J116" s="106"/>
      <c r="K116" s="107"/>
      <c r="L116" s="107"/>
      <c r="M116" s="108"/>
      <c r="N116" s="108"/>
      <c r="O116" s="108"/>
      <c r="P116" s="108"/>
      <c r="Q116" s="108"/>
      <c r="R116" s="108"/>
      <c r="S116" s="108"/>
      <c r="T116" s="109"/>
      <c r="U116" s="109"/>
      <c r="V116" s="110"/>
      <c r="W116" s="110"/>
      <c r="X116" s="110"/>
      <c r="Y116" s="110"/>
      <c r="Z116" s="110"/>
      <c r="AA116" s="110"/>
      <c r="AB116" s="110"/>
    </row>
    <row r="117">
      <c r="A117" s="111"/>
      <c r="B117" s="105"/>
      <c r="C117" s="105"/>
      <c r="D117" s="105"/>
      <c r="E117" s="105"/>
      <c r="F117" s="105"/>
      <c r="G117" s="105"/>
      <c r="H117" s="106"/>
      <c r="I117" s="106"/>
      <c r="J117" s="106"/>
      <c r="K117" s="107"/>
      <c r="L117" s="107"/>
      <c r="M117" s="108"/>
      <c r="N117" s="108"/>
      <c r="O117" s="108"/>
      <c r="P117" s="108"/>
      <c r="Q117" s="108"/>
      <c r="R117" s="108"/>
      <c r="S117" s="108"/>
      <c r="T117" s="109"/>
      <c r="U117" s="109"/>
      <c r="V117" s="110"/>
      <c r="W117" s="110"/>
      <c r="X117" s="110"/>
      <c r="Y117" s="110"/>
      <c r="Z117" s="110"/>
      <c r="AA117" s="110"/>
      <c r="AB117" s="110"/>
    </row>
    <row r="118">
      <c r="A118" s="104"/>
      <c r="B118" s="105"/>
      <c r="C118" s="105"/>
      <c r="D118" s="105"/>
      <c r="E118" s="105"/>
      <c r="F118" s="105"/>
      <c r="G118" s="105"/>
      <c r="H118" s="106"/>
      <c r="I118" s="106"/>
      <c r="J118" s="106"/>
      <c r="K118" s="107"/>
      <c r="L118" s="107"/>
      <c r="M118" s="108"/>
      <c r="N118" s="108"/>
      <c r="O118" s="108"/>
      <c r="P118" s="108"/>
      <c r="Q118" s="108"/>
      <c r="R118" s="108"/>
      <c r="S118" s="108"/>
      <c r="T118" s="109"/>
      <c r="U118" s="109"/>
      <c r="V118" s="110"/>
      <c r="W118" s="110"/>
      <c r="X118" s="110"/>
      <c r="Y118" s="110"/>
      <c r="Z118" s="110"/>
      <c r="AA118" s="110"/>
      <c r="AB118" s="110"/>
    </row>
    <row r="119">
      <c r="A119" s="111"/>
      <c r="B119" s="105"/>
      <c r="C119" s="105"/>
      <c r="D119" s="105"/>
      <c r="E119" s="105"/>
      <c r="F119" s="105"/>
      <c r="G119" s="105"/>
      <c r="H119" s="106"/>
      <c r="I119" s="106"/>
      <c r="J119" s="106"/>
      <c r="K119" s="107"/>
      <c r="L119" s="107"/>
      <c r="M119" s="108"/>
      <c r="N119" s="108"/>
      <c r="O119" s="108"/>
      <c r="P119" s="108"/>
      <c r="Q119" s="108"/>
      <c r="R119" s="108"/>
      <c r="S119" s="108"/>
      <c r="T119" s="109"/>
      <c r="U119" s="109"/>
      <c r="V119" s="110"/>
      <c r="W119" s="110"/>
      <c r="X119" s="110"/>
      <c r="Y119" s="110"/>
      <c r="Z119" s="110"/>
      <c r="AA119" s="110"/>
      <c r="AB119" s="110"/>
    </row>
    <row r="120">
      <c r="A120" s="104"/>
      <c r="B120" s="105"/>
      <c r="C120" s="105"/>
      <c r="D120" s="105"/>
      <c r="E120" s="105"/>
      <c r="F120" s="105"/>
      <c r="G120" s="105"/>
      <c r="H120" s="106"/>
      <c r="I120" s="106"/>
      <c r="J120" s="106"/>
      <c r="K120" s="107"/>
      <c r="L120" s="107"/>
      <c r="M120" s="108"/>
      <c r="N120" s="108"/>
      <c r="O120" s="108"/>
      <c r="P120" s="108"/>
      <c r="Q120" s="108"/>
      <c r="R120" s="108"/>
      <c r="S120" s="108"/>
      <c r="T120" s="109"/>
      <c r="U120" s="109"/>
      <c r="V120" s="110"/>
      <c r="W120" s="110"/>
      <c r="X120" s="110"/>
      <c r="Y120" s="110"/>
      <c r="Z120" s="110"/>
      <c r="AA120" s="110"/>
      <c r="AB120" s="110"/>
    </row>
    <row r="121">
      <c r="A121" s="111"/>
      <c r="B121" s="105"/>
      <c r="C121" s="105"/>
      <c r="D121" s="105"/>
      <c r="E121" s="105"/>
      <c r="F121" s="105"/>
      <c r="G121" s="105"/>
      <c r="H121" s="106"/>
      <c r="I121" s="106"/>
      <c r="J121" s="106"/>
      <c r="K121" s="107"/>
      <c r="L121" s="107"/>
      <c r="M121" s="108"/>
      <c r="N121" s="108"/>
      <c r="O121" s="108"/>
      <c r="P121" s="108"/>
      <c r="Q121" s="108"/>
      <c r="R121" s="108"/>
      <c r="S121" s="108"/>
      <c r="T121" s="109"/>
      <c r="U121" s="109"/>
      <c r="V121" s="110"/>
      <c r="W121" s="110"/>
      <c r="X121" s="110"/>
      <c r="Y121" s="110"/>
      <c r="Z121" s="110"/>
      <c r="AA121" s="110"/>
      <c r="AB121" s="110"/>
    </row>
    <row r="122">
      <c r="A122" s="104"/>
      <c r="B122" s="105"/>
      <c r="C122" s="105"/>
      <c r="D122" s="105"/>
      <c r="E122" s="105"/>
      <c r="F122" s="105"/>
      <c r="G122" s="105"/>
      <c r="H122" s="106"/>
      <c r="I122" s="106"/>
      <c r="J122" s="106"/>
      <c r="K122" s="107"/>
      <c r="L122" s="107"/>
      <c r="M122" s="108"/>
      <c r="N122" s="108"/>
      <c r="O122" s="108"/>
      <c r="P122" s="108"/>
      <c r="Q122" s="108"/>
      <c r="R122" s="108"/>
      <c r="S122" s="108"/>
      <c r="T122" s="109"/>
      <c r="U122" s="109"/>
      <c r="V122" s="110"/>
      <c r="W122" s="110"/>
      <c r="X122" s="110"/>
      <c r="Y122" s="110"/>
      <c r="Z122" s="110"/>
      <c r="AA122" s="110"/>
      <c r="AB122" s="110"/>
    </row>
    <row r="123">
      <c r="A123" s="111"/>
      <c r="B123" s="105"/>
      <c r="C123" s="105"/>
      <c r="D123" s="105"/>
      <c r="E123" s="105"/>
      <c r="F123" s="105"/>
      <c r="G123" s="105"/>
      <c r="H123" s="106"/>
      <c r="I123" s="106"/>
      <c r="J123" s="106"/>
      <c r="K123" s="107"/>
      <c r="L123" s="107"/>
      <c r="M123" s="108"/>
      <c r="N123" s="108"/>
      <c r="O123" s="108"/>
      <c r="P123" s="108"/>
      <c r="Q123" s="108"/>
      <c r="R123" s="108"/>
      <c r="S123" s="108"/>
      <c r="T123" s="109"/>
      <c r="U123" s="109"/>
      <c r="V123" s="110"/>
      <c r="W123" s="110"/>
      <c r="X123" s="110"/>
      <c r="Y123" s="110"/>
      <c r="Z123" s="110"/>
      <c r="AA123" s="110"/>
      <c r="AB123" s="110"/>
    </row>
    <row r="124">
      <c r="A124" s="104"/>
      <c r="B124" s="105"/>
      <c r="C124" s="105"/>
      <c r="D124" s="105"/>
      <c r="E124" s="105"/>
      <c r="F124" s="105"/>
      <c r="G124" s="105"/>
      <c r="H124" s="106"/>
      <c r="I124" s="106"/>
      <c r="J124" s="106"/>
      <c r="K124" s="107"/>
      <c r="L124" s="107"/>
      <c r="M124" s="108"/>
      <c r="N124" s="108"/>
      <c r="O124" s="108"/>
      <c r="P124" s="108"/>
      <c r="Q124" s="108"/>
      <c r="R124" s="108"/>
      <c r="S124" s="108"/>
      <c r="T124" s="109"/>
      <c r="U124" s="109"/>
      <c r="V124" s="110"/>
      <c r="W124" s="110"/>
      <c r="X124" s="110"/>
      <c r="Y124" s="110"/>
      <c r="Z124" s="110"/>
      <c r="AA124" s="110"/>
      <c r="AB124" s="110"/>
    </row>
    <row r="125">
      <c r="A125" s="111"/>
      <c r="B125" s="105"/>
      <c r="C125" s="105"/>
      <c r="D125" s="105"/>
      <c r="E125" s="105"/>
      <c r="F125" s="105"/>
      <c r="G125" s="105"/>
      <c r="H125" s="106"/>
      <c r="I125" s="106"/>
      <c r="J125" s="106"/>
      <c r="K125" s="107"/>
      <c r="L125" s="107"/>
      <c r="M125" s="108"/>
      <c r="N125" s="108"/>
      <c r="O125" s="108"/>
      <c r="P125" s="108"/>
      <c r="Q125" s="108"/>
      <c r="R125" s="108"/>
      <c r="S125" s="108"/>
      <c r="T125" s="109"/>
      <c r="U125" s="109"/>
      <c r="V125" s="110"/>
      <c r="W125" s="110"/>
      <c r="X125" s="110"/>
      <c r="Y125" s="110"/>
      <c r="Z125" s="110"/>
      <c r="AA125" s="110"/>
      <c r="AB125" s="110"/>
    </row>
    <row r="126">
      <c r="A126" s="104"/>
      <c r="B126" s="105"/>
      <c r="C126" s="105"/>
      <c r="D126" s="105"/>
      <c r="E126" s="105"/>
      <c r="F126" s="105"/>
      <c r="G126" s="105"/>
      <c r="H126" s="106"/>
      <c r="I126" s="106"/>
      <c r="J126" s="106"/>
      <c r="K126" s="107"/>
      <c r="L126" s="107"/>
      <c r="M126" s="108"/>
      <c r="N126" s="108"/>
      <c r="O126" s="108"/>
      <c r="P126" s="108"/>
      <c r="Q126" s="108"/>
      <c r="R126" s="108"/>
      <c r="S126" s="108"/>
      <c r="T126" s="109"/>
      <c r="U126" s="109"/>
      <c r="V126" s="110"/>
      <c r="W126" s="110"/>
      <c r="X126" s="110"/>
      <c r="Y126" s="110"/>
      <c r="Z126" s="110"/>
      <c r="AA126" s="110"/>
      <c r="AB126" s="110"/>
    </row>
    <row r="127">
      <c r="A127" s="111"/>
      <c r="B127" s="105"/>
      <c r="C127" s="105"/>
      <c r="D127" s="105"/>
      <c r="E127" s="105"/>
      <c r="F127" s="105"/>
      <c r="G127" s="105"/>
      <c r="H127" s="106"/>
      <c r="I127" s="106"/>
      <c r="J127" s="106"/>
      <c r="K127" s="107"/>
      <c r="L127" s="107"/>
      <c r="M127" s="108"/>
      <c r="N127" s="108"/>
      <c r="O127" s="108"/>
      <c r="P127" s="108"/>
      <c r="Q127" s="108"/>
      <c r="R127" s="108"/>
      <c r="S127" s="108"/>
      <c r="T127" s="109"/>
      <c r="U127" s="109"/>
      <c r="V127" s="110"/>
      <c r="W127" s="110"/>
      <c r="X127" s="110"/>
      <c r="Y127" s="110"/>
      <c r="Z127" s="110"/>
      <c r="AA127" s="110"/>
      <c r="AB127" s="110"/>
    </row>
    <row r="128">
      <c r="A128" s="104"/>
      <c r="B128" s="105"/>
      <c r="C128" s="105"/>
      <c r="D128" s="105"/>
      <c r="E128" s="105"/>
      <c r="F128" s="105"/>
      <c r="G128" s="105"/>
      <c r="H128" s="106"/>
      <c r="I128" s="106"/>
      <c r="J128" s="106"/>
      <c r="K128" s="107"/>
      <c r="L128" s="107"/>
      <c r="M128" s="108"/>
      <c r="N128" s="108"/>
      <c r="O128" s="108"/>
      <c r="P128" s="108"/>
      <c r="Q128" s="108"/>
      <c r="R128" s="108"/>
      <c r="S128" s="108"/>
      <c r="T128" s="109"/>
      <c r="U128" s="109"/>
      <c r="V128" s="110"/>
      <c r="W128" s="110"/>
      <c r="X128" s="110"/>
      <c r="Y128" s="110"/>
      <c r="Z128" s="110"/>
      <c r="AA128" s="110"/>
      <c r="AB128" s="110"/>
    </row>
    <row r="129">
      <c r="A129" s="111"/>
      <c r="B129" s="105"/>
      <c r="C129" s="105"/>
      <c r="D129" s="105"/>
      <c r="E129" s="105"/>
      <c r="F129" s="105"/>
      <c r="G129" s="105"/>
      <c r="H129" s="106"/>
      <c r="I129" s="106"/>
      <c r="J129" s="106"/>
      <c r="K129" s="107"/>
      <c r="L129" s="107"/>
      <c r="M129" s="108"/>
      <c r="N129" s="108"/>
      <c r="O129" s="108"/>
      <c r="P129" s="108"/>
      <c r="Q129" s="108"/>
      <c r="R129" s="108"/>
      <c r="S129" s="108"/>
      <c r="T129" s="109"/>
      <c r="U129" s="109"/>
      <c r="V129" s="110"/>
      <c r="W129" s="110"/>
      <c r="X129" s="110"/>
      <c r="Y129" s="110"/>
      <c r="Z129" s="110"/>
      <c r="AA129" s="110"/>
      <c r="AB129" s="110"/>
    </row>
    <row r="130">
      <c r="A130" s="104"/>
      <c r="B130" s="105"/>
      <c r="C130" s="105"/>
      <c r="D130" s="105"/>
      <c r="E130" s="105"/>
      <c r="F130" s="105"/>
      <c r="G130" s="105"/>
      <c r="H130" s="106"/>
      <c r="I130" s="106"/>
      <c r="J130" s="106"/>
      <c r="K130" s="107"/>
      <c r="L130" s="107"/>
      <c r="M130" s="108"/>
      <c r="N130" s="108"/>
      <c r="O130" s="108"/>
      <c r="P130" s="108"/>
      <c r="Q130" s="108"/>
      <c r="R130" s="108"/>
      <c r="S130" s="108"/>
      <c r="T130" s="109"/>
      <c r="U130" s="109"/>
      <c r="V130" s="110"/>
      <c r="W130" s="110"/>
      <c r="X130" s="110"/>
      <c r="Y130" s="110"/>
      <c r="Z130" s="110"/>
      <c r="AA130" s="110"/>
      <c r="AB130" s="110"/>
    </row>
    <row r="131">
      <c r="A131" s="111"/>
      <c r="B131" s="105"/>
      <c r="C131" s="105"/>
      <c r="D131" s="105"/>
      <c r="E131" s="105"/>
      <c r="F131" s="105"/>
      <c r="G131" s="105"/>
      <c r="H131" s="106"/>
      <c r="I131" s="106"/>
      <c r="J131" s="106"/>
      <c r="K131" s="107"/>
      <c r="L131" s="107"/>
      <c r="M131" s="108"/>
      <c r="N131" s="108"/>
      <c r="O131" s="108"/>
      <c r="P131" s="108"/>
      <c r="Q131" s="108"/>
      <c r="R131" s="108"/>
      <c r="S131" s="108"/>
      <c r="T131" s="109"/>
      <c r="U131" s="109"/>
      <c r="V131" s="110"/>
      <c r="W131" s="110"/>
      <c r="X131" s="110"/>
      <c r="Y131" s="110"/>
      <c r="Z131" s="110"/>
      <c r="AA131" s="110"/>
      <c r="AB131" s="110"/>
    </row>
    <row r="132">
      <c r="A132" s="104"/>
      <c r="B132" s="105"/>
      <c r="C132" s="105"/>
      <c r="D132" s="105"/>
      <c r="E132" s="105"/>
      <c r="F132" s="105"/>
      <c r="G132" s="105"/>
      <c r="H132" s="106"/>
      <c r="I132" s="106"/>
      <c r="J132" s="106"/>
      <c r="K132" s="107"/>
      <c r="L132" s="107"/>
      <c r="M132" s="108"/>
      <c r="N132" s="108"/>
      <c r="O132" s="108"/>
      <c r="P132" s="108"/>
      <c r="Q132" s="108"/>
      <c r="R132" s="108"/>
      <c r="S132" s="108"/>
      <c r="T132" s="109"/>
      <c r="U132" s="109"/>
      <c r="V132" s="110"/>
      <c r="W132" s="110"/>
      <c r="X132" s="110"/>
      <c r="Y132" s="110"/>
      <c r="Z132" s="110"/>
      <c r="AA132" s="110"/>
      <c r="AB132" s="110"/>
    </row>
    <row r="133">
      <c r="A133" s="111"/>
      <c r="B133" s="105"/>
      <c r="C133" s="105"/>
      <c r="D133" s="105"/>
      <c r="E133" s="105"/>
      <c r="F133" s="105"/>
      <c r="G133" s="105"/>
      <c r="H133" s="106"/>
      <c r="I133" s="106"/>
      <c r="J133" s="106"/>
      <c r="K133" s="107"/>
      <c r="L133" s="107"/>
      <c r="M133" s="108"/>
      <c r="N133" s="108"/>
      <c r="O133" s="108"/>
      <c r="P133" s="108"/>
      <c r="Q133" s="108"/>
      <c r="R133" s="108"/>
      <c r="S133" s="108"/>
      <c r="T133" s="109"/>
      <c r="U133" s="109"/>
      <c r="V133" s="110"/>
      <c r="W133" s="110"/>
      <c r="X133" s="110"/>
      <c r="Y133" s="110"/>
      <c r="Z133" s="110"/>
      <c r="AA133" s="110"/>
      <c r="AB133" s="110"/>
    </row>
    <row r="134">
      <c r="A134" s="104"/>
      <c r="B134" s="105"/>
      <c r="C134" s="105"/>
      <c r="D134" s="105"/>
      <c r="E134" s="105"/>
      <c r="F134" s="105"/>
      <c r="G134" s="105"/>
      <c r="H134" s="106"/>
      <c r="I134" s="106"/>
      <c r="J134" s="106"/>
      <c r="K134" s="107"/>
      <c r="L134" s="107"/>
      <c r="M134" s="108"/>
      <c r="N134" s="108"/>
      <c r="O134" s="108"/>
      <c r="P134" s="108"/>
      <c r="Q134" s="108"/>
      <c r="R134" s="108"/>
      <c r="S134" s="108"/>
      <c r="T134" s="109"/>
      <c r="U134" s="109"/>
      <c r="V134" s="110"/>
      <c r="W134" s="110"/>
      <c r="X134" s="110"/>
      <c r="Y134" s="110"/>
      <c r="Z134" s="110"/>
      <c r="AA134" s="110"/>
      <c r="AB134" s="110"/>
    </row>
    <row r="135">
      <c r="A135" s="111"/>
      <c r="B135" s="105"/>
      <c r="C135" s="105"/>
      <c r="D135" s="105"/>
      <c r="E135" s="105"/>
      <c r="F135" s="105"/>
      <c r="G135" s="105"/>
      <c r="H135" s="106"/>
      <c r="I135" s="106"/>
      <c r="J135" s="106"/>
      <c r="K135" s="107"/>
      <c r="L135" s="107"/>
      <c r="M135" s="108"/>
      <c r="N135" s="108"/>
      <c r="O135" s="108"/>
      <c r="P135" s="108"/>
      <c r="Q135" s="108"/>
      <c r="R135" s="108"/>
      <c r="S135" s="108"/>
      <c r="T135" s="109"/>
      <c r="U135" s="109"/>
      <c r="V135" s="110"/>
      <c r="W135" s="110"/>
      <c r="X135" s="110"/>
      <c r="Y135" s="110"/>
      <c r="Z135" s="110"/>
      <c r="AA135" s="110"/>
      <c r="AB135" s="110"/>
    </row>
    <row r="136">
      <c r="A136" s="104"/>
      <c r="B136" s="105"/>
      <c r="C136" s="105"/>
      <c r="D136" s="105"/>
      <c r="E136" s="105"/>
      <c r="F136" s="105"/>
      <c r="G136" s="105"/>
      <c r="H136" s="106"/>
      <c r="I136" s="106"/>
      <c r="J136" s="106"/>
      <c r="K136" s="107"/>
      <c r="L136" s="107"/>
      <c r="M136" s="108"/>
      <c r="N136" s="108"/>
      <c r="O136" s="108"/>
      <c r="P136" s="108"/>
      <c r="Q136" s="108"/>
      <c r="R136" s="108"/>
      <c r="S136" s="108"/>
      <c r="T136" s="109"/>
      <c r="U136" s="109"/>
      <c r="V136" s="110"/>
      <c r="W136" s="110"/>
      <c r="X136" s="110"/>
      <c r="Y136" s="110"/>
      <c r="Z136" s="110"/>
      <c r="AA136" s="110"/>
      <c r="AB136" s="110"/>
    </row>
    <row r="137">
      <c r="A137" s="111"/>
      <c r="B137" s="105"/>
      <c r="C137" s="105"/>
      <c r="D137" s="105"/>
      <c r="E137" s="105"/>
      <c r="F137" s="105"/>
      <c r="G137" s="105"/>
      <c r="H137" s="106"/>
      <c r="I137" s="106"/>
      <c r="J137" s="106"/>
      <c r="K137" s="107"/>
      <c r="L137" s="107"/>
      <c r="M137" s="108"/>
      <c r="N137" s="108"/>
      <c r="O137" s="108"/>
      <c r="P137" s="108"/>
      <c r="Q137" s="108"/>
      <c r="R137" s="108"/>
      <c r="S137" s="108"/>
      <c r="T137" s="109"/>
      <c r="U137" s="109"/>
      <c r="V137" s="110"/>
      <c r="W137" s="110"/>
      <c r="X137" s="110"/>
      <c r="Y137" s="110"/>
      <c r="Z137" s="110"/>
      <c r="AA137" s="110"/>
      <c r="AB137" s="110"/>
    </row>
    <row r="138">
      <c r="A138" s="104"/>
      <c r="B138" s="105"/>
      <c r="C138" s="105"/>
      <c r="D138" s="105"/>
      <c r="E138" s="105"/>
      <c r="F138" s="105"/>
      <c r="G138" s="105"/>
      <c r="H138" s="106"/>
      <c r="I138" s="106"/>
      <c r="J138" s="106"/>
      <c r="K138" s="107"/>
      <c r="L138" s="107"/>
      <c r="M138" s="108"/>
      <c r="N138" s="108"/>
      <c r="O138" s="108"/>
      <c r="P138" s="108"/>
      <c r="Q138" s="108"/>
      <c r="R138" s="108"/>
      <c r="S138" s="108"/>
      <c r="T138" s="109"/>
      <c r="U138" s="109"/>
      <c r="V138" s="110"/>
      <c r="W138" s="110"/>
      <c r="X138" s="110"/>
      <c r="Y138" s="110"/>
      <c r="Z138" s="110"/>
      <c r="AA138" s="110"/>
      <c r="AB138" s="110"/>
    </row>
    <row r="139">
      <c r="A139" s="111"/>
      <c r="B139" s="105"/>
      <c r="C139" s="105"/>
      <c r="D139" s="105"/>
      <c r="E139" s="105"/>
      <c r="F139" s="105"/>
      <c r="G139" s="105"/>
      <c r="H139" s="106"/>
      <c r="I139" s="106"/>
      <c r="J139" s="106"/>
      <c r="K139" s="107"/>
      <c r="L139" s="107"/>
      <c r="M139" s="108"/>
      <c r="N139" s="108"/>
      <c r="O139" s="108"/>
      <c r="P139" s="108"/>
      <c r="Q139" s="108"/>
      <c r="R139" s="108"/>
      <c r="S139" s="108"/>
      <c r="T139" s="109"/>
      <c r="U139" s="109"/>
      <c r="V139" s="110"/>
      <c r="W139" s="110"/>
      <c r="X139" s="110"/>
      <c r="Y139" s="110"/>
      <c r="Z139" s="110"/>
      <c r="AA139" s="110"/>
      <c r="AB139" s="110"/>
    </row>
    <row r="140">
      <c r="A140" s="104"/>
      <c r="B140" s="105"/>
      <c r="C140" s="105"/>
      <c r="D140" s="105"/>
      <c r="E140" s="105"/>
      <c r="F140" s="105"/>
      <c r="G140" s="105"/>
      <c r="H140" s="106"/>
      <c r="I140" s="106"/>
      <c r="J140" s="106"/>
      <c r="K140" s="107"/>
      <c r="L140" s="107"/>
      <c r="M140" s="108"/>
      <c r="N140" s="108"/>
      <c r="O140" s="108"/>
      <c r="P140" s="108"/>
      <c r="Q140" s="108"/>
      <c r="R140" s="108"/>
      <c r="S140" s="108"/>
      <c r="T140" s="109"/>
      <c r="U140" s="109"/>
      <c r="V140" s="110"/>
      <c r="W140" s="110"/>
      <c r="X140" s="110"/>
      <c r="Y140" s="110"/>
      <c r="Z140" s="110"/>
      <c r="AA140" s="110"/>
      <c r="AB140" s="110"/>
    </row>
    <row r="141">
      <c r="A141" s="111"/>
      <c r="B141" s="105"/>
      <c r="C141" s="105"/>
      <c r="D141" s="105"/>
      <c r="E141" s="105"/>
      <c r="F141" s="105"/>
      <c r="G141" s="105"/>
      <c r="H141" s="106"/>
      <c r="I141" s="106"/>
      <c r="J141" s="106"/>
      <c r="K141" s="107"/>
      <c r="L141" s="107"/>
      <c r="M141" s="108"/>
      <c r="N141" s="108"/>
      <c r="O141" s="108"/>
      <c r="P141" s="108"/>
      <c r="Q141" s="108"/>
      <c r="R141" s="108"/>
      <c r="S141" s="108"/>
      <c r="T141" s="109"/>
      <c r="U141" s="109"/>
      <c r="V141" s="110"/>
      <c r="W141" s="110"/>
      <c r="X141" s="110"/>
      <c r="Y141" s="110"/>
      <c r="Z141" s="110"/>
      <c r="AA141" s="110"/>
      <c r="AB141" s="110"/>
    </row>
    <row r="142">
      <c r="A142" s="104"/>
      <c r="B142" s="105"/>
      <c r="C142" s="105"/>
      <c r="D142" s="105"/>
      <c r="E142" s="105"/>
      <c r="F142" s="105"/>
      <c r="G142" s="105"/>
      <c r="H142" s="106"/>
      <c r="I142" s="106"/>
      <c r="J142" s="106"/>
      <c r="K142" s="107"/>
      <c r="L142" s="107"/>
      <c r="M142" s="108"/>
      <c r="N142" s="108"/>
      <c r="O142" s="108"/>
      <c r="P142" s="108"/>
      <c r="Q142" s="108"/>
      <c r="R142" s="108"/>
      <c r="S142" s="108"/>
      <c r="T142" s="109"/>
      <c r="U142" s="109"/>
      <c r="V142" s="110"/>
      <c r="W142" s="110"/>
      <c r="X142" s="110"/>
      <c r="Y142" s="110"/>
      <c r="Z142" s="110"/>
      <c r="AA142" s="110"/>
      <c r="AB142" s="110"/>
    </row>
    <row r="143">
      <c r="A143" s="111"/>
      <c r="B143" s="105"/>
      <c r="C143" s="105"/>
      <c r="D143" s="105"/>
      <c r="E143" s="105"/>
      <c r="F143" s="105"/>
      <c r="G143" s="105"/>
      <c r="H143" s="106"/>
      <c r="I143" s="106"/>
      <c r="J143" s="106"/>
      <c r="K143" s="107"/>
      <c r="L143" s="107"/>
      <c r="M143" s="108"/>
      <c r="N143" s="108"/>
      <c r="O143" s="108"/>
      <c r="P143" s="108"/>
      <c r="Q143" s="108"/>
      <c r="R143" s="108"/>
      <c r="S143" s="108"/>
      <c r="T143" s="109"/>
      <c r="U143" s="109"/>
      <c r="V143" s="110"/>
      <c r="W143" s="110"/>
      <c r="X143" s="110"/>
      <c r="Y143" s="110"/>
      <c r="Z143" s="110"/>
      <c r="AA143" s="110"/>
      <c r="AB143" s="110"/>
    </row>
    <row r="144">
      <c r="A144" s="104"/>
      <c r="B144" s="105"/>
      <c r="C144" s="105"/>
      <c r="D144" s="105"/>
      <c r="E144" s="105"/>
      <c r="F144" s="105"/>
      <c r="G144" s="105"/>
      <c r="H144" s="106"/>
      <c r="I144" s="106"/>
      <c r="J144" s="106"/>
      <c r="K144" s="107"/>
      <c r="L144" s="107"/>
      <c r="M144" s="108"/>
      <c r="N144" s="108"/>
      <c r="O144" s="108"/>
      <c r="P144" s="108"/>
      <c r="Q144" s="108"/>
      <c r="R144" s="108"/>
      <c r="S144" s="108"/>
      <c r="T144" s="109"/>
      <c r="U144" s="109"/>
      <c r="V144" s="110"/>
      <c r="W144" s="110"/>
      <c r="X144" s="110"/>
      <c r="Y144" s="110"/>
      <c r="Z144" s="110"/>
      <c r="AA144" s="110"/>
      <c r="AB144" s="110"/>
    </row>
    <row r="145">
      <c r="A145" s="111"/>
      <c r="B145" s="105"/>
      <c r="C145" s="105"/>
      <c r="D145" s="105"/>
      <c r="E145" s="105"/>
      <c r="F145" s="105"/>
      <c r="G145" s="105"/>
      <c r="H145" s="106"/>
      <c r="I145" s="106"/>
      <c r="J145" s="106"/>
      <c r="K145" s="107"/>
      <c r="L145" s="107"/>
      <c r="M145" s="108"/>
      <c r="N145" s="108"/>
      <c r="O145" s="108"/>
      <c r="P145" s="108"/>
      <c r="Q145" s="108"/>
      <c r="R145" s="108"/>
      <c r="S145" s="108"/>
      <c r="T145" s="109"/>
      <c r="U145" s="109"/>
      <c r="V145" s="110"/>
      <c r="W145" s="110"/>
      <c r="X145" s="110"/>
      <c r="Y145" s="110"/>
      <c r="Z145" s="110"/>
      <c r="AA145" s="110"/>
      <c r="AB145" s="110"/>
    </row>
    <row r="146">
      <c r="A146" s="104"/>
      <c r="B146" s="105"/>
      <c r="C146" s="105"/>
      <c r="D146" s="105"/>
      <c r="E146" s="105"/>
      <c r="F146" s="105"/>
      <c r="G146" s="105"/>
      <c r="H146" s="106"/>
      <c r="I146" s="106"/>
      <c r="J146" s="106"/>
      <c r="K146" s="107"/>
      <c r="L146" s="107"/>
      <c r="M146" s="108"/>
      <c r="N146" s="108"/>
      <c r="O146" s="108"/>
      <c r="P146" s="108"/>
      <c r="Q146" s="108"/>
      <c r="R146" s="108"/>
      <c r="S146" s="108"/>
      <c r="T146" s="109"/>
      <c r="U146" s="109"/>
      <c r="V146" s="110"/>
      <c r="W146" s="110"/>
      <c r="X146" s="110"/>
      <c r="Y146" s="110"/>
      <c r="Z146" s="110"/>
      <c r="AA146" s="110"/>
      <c r="AB146" s="110"/>
    </row>
    <row r="147">
      <c r="A147" s="111"/>
      <c r="B147" s="105"/>
      <c r="C147" s="105"/>
      <c r="D147" s="105"/>
      <c r="E147" s="105"/>
      <c r="F147" s="105"/>
      <c r="G147" s="105"/>
      <c r="H147" s="106"/>
      <c r="I147" s="106"/>
      <c r="J147" s="106"/>
      <c r="K147" s="107"/>
      <c r="L147" s="107"/>
      <c r="M147" s="108"/>
      <c r="N147" s="108"/>
      <c r="O147" s="108"/>
      <c r="P147" s="108"/>
      <c r="Q147" s="108"/>
      <c r="R147" s="108"/>
      <c r="S147" s="108"/>
      <c r="T147" s="109"/>
      <c r="U147" s="109"/>
      <c r="V147" s="110"/>
      <c r="W147" s="110"/>
      <c r="X147" s="110"/>
      <c r="Y147" s="110"/>
      <c r="Z147" s="110"/>
      <c r="AA147" s="110"/>
      <c r="AB147" s="110"/>
    </row>
    <row r="148">
      <c r="A148" s="104"/>
      <c r="B148" s="105"/>
      <c r="C148" s="105"/>
      <c r="D148" s="105"/>
      <c r="E148" s="105"/>
      <c r="F148" s="105"/>
      <c r="G148" s="105"/>
      <c r="H148" s="106"/>
      <c r="I148" s="106"/>
      <c r="J148" s="106"/>
      <c r="K148" s="107"/>
      <c r="L148" s="107"/>
      <c r="M148" s="108"/>
      <c r="N148" s="108"/>
      <c r="O148" s="108"/>
      <c r="P148" s="108"/>
      <c r="Q148" s="108"/>
      <c r="R148" s="108"/>
      <c r="S148" s="108"/>
      <c r="T148" s="109"/>
      <c r="U148" s="109"/>
      <c r="V148" s="110"/>
      <c r="W148" s="110"/>
      <c r="X148" s="110"/>
      <c r="Y148" s="110"/>
      <c r="Z148" s="110"/>
      <c r="AA148" s="110"/>
      <c r="AB148" s="110"/>
    </row>
    <row r="149">
      <c r="A149" s="111"/>
      <c r="B149" s="105"/>
      <c r="C149" s="105"/>
      <c r="D149" s="105"/>
      <c r="E149" s="105"/>
      <c r="F149" s="105"/>
      <c r="G149" s="105"/>
      <c r="H149" s="106"/>
      <c r="I149" s="106"/>
      <c r="J149" s="106"/>
      <c r="K149" s="107"/>
      <c r="L149" s="107"/>
      <c r="M149" s="108"/>
      <c r="N149" s="108"/>
      <c r="O149" s="108"/>
      <c r="P149" s="108"/>
      <c r="Q149" s="108"/>
      <c r="R149" s="108"/>
      <c r="S149" s="108"/>
      <c r="T149" s="109"/>
      <c r="U149" s="109"/>
      <c r="V149" s="110"/>
      <c r="W149" s="110"/>
      <c r="X149" s="110"/>
      <c r="Y149" s="110"/>
      <c r="Z149" s="110"/>
      <c r="AA149" s="110"/>
      <c r="AB149" s="110"/>
    </row>
    <row r="150">
      <c r="A150" s="104"/>
      <c r="B150" s="105"/>
      <c r="C150" s="105"/>
      <c r="D150" s="105"/>
      <c r="E150" s="105"/>
      <c r="F150" s="105"/>
      <c r="G150" s="105"/>
      <c r="H150" s="106"/>
      <c r="I150" s="106"/>
      <c r="J150" s="106"/>
      <c r="K150" s="107"/>
      <c r="L150" s="107"/>
      <c r="M150" s="108"/>
      <c r="N150" s="108"/>
      <c r="O150" s="108"/>
      <c r="P150" s="108"/>
      <c r="Q150" s="108"/>
      <c r="R150" s="108"/>
      <c r="S150" s="108"/>
      <c r="T150" s="109"/>
      <c r="U150" s="109"/>
      <c r="V150" s="110"/>
      <c r="W150" s="110"/>
      <c r="X150" s="110"/>
      <c r="Y150" s="110"/>
      <c r="Z150" s="110"/>
      <c r="AA150" s="110"/>
      <c r="AB150" s="110"/>
    </row>
    <row r="151">
      <c r="A151" s="111"/>
      <c r="B151" s="105"/>
      <c r="C151" s="105"/>
      <c r="D151" s="105"/>
      <c r="E151" s="105"/>
      <c r="F151" s="105"/>
      <c r="G151" s="105"/>
      <c r="H151" s="106"/>
      <c r="I151" s="106"/>
      <c r="J151" s="106"/>
      <c r="K151" s="107"/>
      <c r="L151" s="107"/>
      <c r="M151" s="108"/>
      <c r="N151" s="108"/>
      <c r="O151" s="108"/>
      <c r="P151" s="108"/>
      <c r="Q151" s="108"/>
      <c r="R151" s="108"/>
      <c r="S151" s="108"/>
      <c r="T151" s="109"/>
      <c r="U151" s="109"/>
      <c r="V151" s="110"/>
      <c r="W151" s="110"/>
      <c r="X151" s="110"/>
      <c r="Y151" s="110"/>
      <c r="Z151" s="110"/>
      <c r="AA151" s="110"/>
      <c r="AB151" s="110"/>
    </row>
    <row r="152">
      <c r="A152" s="104"/>
      <c r="B152" s="105"/>
      <c r="C152" s="105"/>
      <c r="D152" s="105"/>
      <c r="E152" s="105"/>
      <c r="F152" s="105"/>
      <c r="G152" s="105"/>
      <c r="H152" s="106"/>
      <c r="I152" s="106"/>
      <c r="J152" s="106"/>
      <c r="K152" s="107"/>
      <c r="L152" s="107"/>
      <c r="M152" s="108"/>
      <c r="N152" s="108"/>
      <c r="O152" s="108"/>
      <c r="P152" s="108"/>
      <c r="Q152" s="108"/>
      <c r="R152" s="108"/>
      <c r="S152" s="108"/>
      <c r="T152" s="109"/>
      <c r="U152" s="109"/>
      <c r="V152" s="110"/>
      <c r="W152" s="110"/>
      <c r="X152" s="110"/>
      <c r="Y152" s="110"/>
      <c r="Z152" s="110"/>
      <c r="AA152" s="110"/>
      <c r="AB152" s="110"/>
    </row>
    <row r="153">
      <c r="A153" s="111"/>
      <c r="B153" s="105"/>
      <c r="C153" s="105"/>
      <c r="D153" s="105"/>
      <c r="E153" s="105"/>
      <c r="F153" s="105"/>
      <c r="G153" s="105"/>
      <c r="H153" s="106"/>
      <c r="I153" s="106"/>
      <c r="J153" s="106"/>
      <c r="K153" s="107"/>
      <c r="L153" s="107"/>
      <c r="M153" s="108"/>
      <c r="N153" s="108"/>
      <c r="O153" s="108"/>
      <c r="P153" s="108"/>
      <c r="Q153" s="108"/>
      <c r="R153" s="108"/>
      <c r="S153" s="108"/>
      <c r="T153" s="109"/>
      <c r="U153" s="109"/>
      <c r="V153" s="110"/>
      <c r="W153" s="110"/>
      <c r="X153" s="110"/>
      <c r="Y153" s="110"/>
      <c r="Z153" s="110"/>
      <c r="AA153" s="110"/>
      <c r="AB153" s="110"/>
    </row>
    <row r="154">
      <c r="A154" s="104"/>
      <c r="B154" s="105"/>
      <c r="C154" s="105"/>
      <c r="D154" s="105"/>
      <c r="E154" s="105"/>
      <c r="F154" s="105"/>
      <c r="G154" s="105"/>
      <c r="H154" s="106"/>
      <c r="I154" s="106"/>
      <c r="J154" s="106"/>
      <c r="K154" s="107"/>
      <c r="L154" s="107"/>
      <c r="M154" s="108"/>
      <c r="N154" s="108"/>
      <c r="O154" s="108"/>
      <c r="P154" s="108"/>
      <c r="Q154" s="108"/>
      <c r="R154" s="108"/>
      <c r="S154" s="108"/>
      <c r="T154" s="109"/>
      <c r="U154" s="109"/>
      <c r="V154" s="110"/>
      <c r="W154" s="110"/>
      <c r="X154" s="110"/>
      <c r="Y154" s="110"/>
      <c r="Z154" s="110"/>
      <c r="AA154" s="110"/>
      <c r="AB154" s="110"/>
    </row>
    <row r="155">
      <c r="A155" s="111"/>
      <c r="B155" s="105"/>
      <c r="C155" s="105"/>
      <c r="D155" s="105"/>
      <c r="E155" s="105"/>
      <c r="F155" s="105"/>
      <c r="G155" s="105"/>
      <c r="H155" s="106"/>
      <c r="I155" s="106"/>
      <c r="J155" s="106"/>
      <c r="K155" s="107"/>
      <c r="L155" s="107"/>
      <c r="M155" s="108"/>
      <c r="N155" s="108"/>
      <c r="O155" s="108"/>
      <c r="P155" s="108"/>
      <c r="Q155" s="108"/>
      <c r="R155" s="108"/>
      <c r="S155" s="108"/>
      <c r="T155" s="109"/>
      <c r="U155" s="109"/>
      <c r="V155" s="110"/>
      <c r="W155" s="110"/>
      <c r="X155" s="110"/>
      <c r="Y155" s="110"/>
      <c r="Z155" s="110"/>
      <c r="AA155" s="110"/>
      <c r="AB155" s="110"/>
    </row>
    <row r="156">
      <c r="A156" s="104"/>
      <c r="B156" s="105"/>
      <c r="C156" s="105"/>
      <c r="D156" s="105"/>
      <c r="E156" s="105"/>
      <c r="F156" s="105"/>
      <c r="G156" s="105"/>
      <c r="H156" s="106"/>
      <c r="I156" s="106"/>
      <c r="J156" s="106"/>
      <c r="K156" s="107"/>
      <c r="L156" s="107"/>
      <c r="M156" s="108"/>
      <c r="N156" s="108"/>
      <c r="O156" s="108"/>
      <c r="P156" s="108"/>
      <c r="Q156" s="108"/>
      <c r="R156" s="108"/>
      <c r="S156" s="108"/>
      <c r="T156" s="109"/>
      <c r="U156" s="109"/>
      <c r="V156" s="110"/>
      <c r="W156" s="110"/>
      <c r="X156" s="110"/>
      <c r="Y156" s="110"/>
      <c r="Z156" s="110"/>
      <c r="AA156" s="110"/>
      <c r="AB156" s="110"/>
    </row>
    <row r="157">
      <c r="A157" s="111"/>
      <c r="B157" s="105"/>
      <c r="C157" s="105"/>
      <c r="D157" s="105"/>
      <c r="E157" s="105"/>
      <c r="F157" s="105"/>
      <c r="G157" s="105"/>
      <c r="H157" s="106"/>
      <c r="I157" s="106"/>
      <c r="J157" s="106"/>
      <c r="K157" s="107"/>
      <c r="L157" s="107"/>
      <c r="M157" s="108"/>
      <c r="N157" s="108"/>
      <c r="O157" s="108"/>
      <c r="P157" s="108"/>
      <c r="Q157" s="108"/>
      <c r="R157" s="108"/>
      <c r="S157" s="108"/>
      <c r="T157" s="109"/>
      <c r="U157" s="109"/>
      <c r="V157" s="110"/>
      <c r="W157" s="110"/>
      <c r="X157" s="110"/>
      <c r="Y157" s="110"/>
      <c r="Z157" s="110"/>
      <c r="AA157" s="110"/>
      <c r="AB157" s="110"/>
    </row>
    <row r="158">
      <c r="A158" s="104"/>
      <c r="B158" s="105"/>
      <c r="C158" s="105"/>
      <c r="D158" s="105"/>
      <c r="E158" s="105"/>
      <c r="F158" s="105"/>
      <c r="G158" s="105"/>
      <c r="H158" s="106"/>
      <c r="I158" s="106"/>
      <c r="J158" s="106"/>
      <c r="K158" s="107"/>
      <c r="L158" s="107"/>
      <c r="M158" s="108"/>
      <c r="N158" s="108"/>
      <c r="O158" s="108"/>
      <c r="P158" s="108"/>
      <c r="Q158" s="108"/>
      <c r="R158" s="108"/>
      <c r="S158" s="108"/>
      <c r="T158" s="109"/>
      <c r="U158" s="109"/>
      <c r="V158" s="110"/>
      <c r="W158" s="110"/>
      <c r="X158" s="110"/>
      <c r="Y158" s="110"/>
      <c r="Z158" s="110"/>
      <c r="AA158" s="110"/>
      <c r="AB158" s="110"/>
    </row>
    <row r="159">
      <c r="A159" s="111"/>
      <c r="B159" s="105"/>
      <c r="C159" s="105"/>
      <c r="D159" s="105"/>
      <c r="E159" s="105"/>
      <c r="F159" s="105"/>
      <c r="G159" s="105"/>
      <c r="H159" s="106"/>
      <c r="I159" s="106"/>
      <c r="J159" s="106"/>
      <c r="K159" s="107"/>
      <c r="L159" s="107"/>
      <c r="M159" s="108"/>
      <c r="N159" s="108"/>
      <c r="O159" s="108"/>
      <c r="P159" s="108"/>
      <c r="Q159" s="108"/>
      <c r="R159" s="108"/>
      <c r="S159" s="108"/>
      <c r="T159" s="109"/>
      <c r="U159" s="109"/>
      <c r="V159" s="110"/>
      <c r="W159" s="110"/>
      <c r="X159" s="110"/>
      <c r="Y159" s="110"/>
      <c r="Z159" s="110"/>
      <c r="AA159" s="110"/>
      <c r="AB159" s="110"/>
    </row>
    <row r="160">
      <c r="A160" s="104"/>
      <c r="B160" s="105"/>
      <c r="C160" s="105"/>
      <c r="D160" s="105"/>
      <c r="E160" s="105"/>
      <c r="F160" s="105"/>
      <c r="G160" s="105"/>
      <c r="H160" s="106"/>
      <c r="I160" s="106"/>
      <c r="J160" s="106"/>
      <c r="K160" s="107"/>
      <c r="L160" s="107"/>
      <c r="M160" s="108"/>
      <c r="N160" s="108"/>
      <c r="O160" s="108"/>
      <c r="P160" s="108"/>
      <c r="Q160" s="108"/>
      <c r="R160" s="108"/>
      <c r="S160" s="108"/>
      <c r="T160" s="109"/>
      <c r="U160" s="109"/>
      <c r="V160" s="110"/>
      <c r="W160" s="110"/>
      <c r="X160" s="110"/>
      <c r="Y160" s="110"/>
      <c r="Z160" s="110"/>
      <c r="AA160" s="110"/>
      <c r="AB160" s="110"/>
    </row>
    <row r="161">
      <c r="A161" s="111"/>
      <c r="B161" s="105"/>
      <c r="C161" s="105"/>
      <c r="D161" s="105"/>
      <c r="E161" s="105"/>
      <c r="F161" s="105"/>
      <c r="G161" s="105"/>
      <c r="H161" s="106"/>
      <c r="I161" s="106"/>
      <c r="J161" s="106"/>
      <c r="K161" s="107"/>
      <c r="L161" s="107"/>
      <c r="M161" s="108"/>
      <c r="N161" s="108"/>
      <c r="O161" s="108"/>
      <c r="P161" s="108"/>
      <c r="Q161" s="108"/>
      <c r="R161" s="108"/>
      <c r="S161" s="108"/>
      <c r="T161" s="109"/>
      <c r="U161" s="109"/>
      <c r="V161" s="110"/>
      <c r="W161" s="110"/>
      <c r="X161" s="110"/>
      <c r="Y161" s="110"/>
      <c r="Z161" s="110"/>
      <c r="AA161" s="110"/>
      <c r="AB161" s="110"/>
    </row>
    <row r="162">
      <c r="A162" s="104"/>
      <c r="B162" s="105"/>
      <c r="C162" s="105"/>
      <c r="D162" s="105"/>
      <c r="E162" s="105"/>
      <c r="F162" s="105"/>
      <c r="G162" s="105"/>
      <c r="H162" s="106"/>
      <c r="I162" s="106"/>
      <c r="J162" s="106"/>
      <c r="K162" s="107"/>
      <c r="L162" s="107"/>
      <c r="M162" s="108"/>
      <c r="N162" s="108"/>
      <c r="O162" s="108"/>
      <c r="P162" s="108"/>
      <c r="Q162" s="108"/>
      <c r="R162" s="108"/>
      <c r="S162" s="108"/>
      <c r="T162" s="109"/>
      <c r="U162" s="109"/>
      <c r="V162" s="110"/>
      <c r="W162" s="110"/>
      <c r="X162" s="110"/>
      <c r="Y162" s="110"/>
      <c r="Z162" s="110"/>
      <c r="AA162" s="110"/>
      <c r="AB162" s="110"/>
    </row>
    <row r="163">
      <c r="A163" s="111"/>
      <c r="B163" s="105"/>
      <c r="C163" s="105"/>
      <c r="D163" s="105"/>
      <c r="E163" s="105"/>
      <c r="F163" s="105"/>
      <c r="G163" s="105"/>
      <c r="H163" s="106"/>
      <c r="I163" s="106"/>
      <c r="J163" s="106"/>
      <c r="K163" s="107"/>
      <c r="L163" s="107"/>
      <c r="M163" s="108"/>
      <c r="N163" s="108"/>
      <c r="O163" s="108"/>
      <c r="P163" s="108"/>
      <c r="Q163" s="108"/>
      <c r="R163" s="108"/>
      <c r="S163" s="108"/>
      <c r="T163" s="109"/>
      <c r="U163" s="109"/>
      <c r="V163" s="110"/>
      <c r="W163" s="110"/>
      <c r="X163" s="110"/>
      <c r="Y163" s="110"/>
      <c r="Z163" s="110"/>
      <c r="AA163" s="110"/>
      <c r="AB163" s="110"/>
    </row>
    <row r="164">
      <c r="A164" s="104"/>
      <c r="B164" s="105"/>
      <c r="C164" s="105"/>
      <c r="D164" s="105"/>
      <c r="E164" s="105"/>
      <c r="F164" s="105"/>
      <c r="G164" s="105"/>
      <c r="H164" s="106"/>
      <c r="I164" s="106"/>
      <c r="J164" s="106"/>
      <c r="K164" s="107"/>
      <c r="L164" s="107"/>
      <c r="M164" s="108"/>
      <c r="N164" s="108"/>
      <c r="O164" s="108"/>
      <c r="P164" s="108"/>
      <c r="Q164" s="108"/>
      <c r="R164" s="108"/>
      <c r="S164" s="108"/>
      <c r="T164" s="109"/>
      <c r="U164" s="109"/>
      <c r="V164" s="110"/>
      <c r="W164" s="110"/>
      <c r="X164" s="110"/>
      <c r="Y164" s="110"/>
      <c r="Z164" s="110"/>
      <c r="AA164" s="110"/>
      <c r="AB164" s="110"/>
    </row>
    <row r="165">
      <c r="A165" s="111"/>
      <c r="B165" s="105"/>
      <c r="C165" s="105"/>
      <c r="D165" s="105"/>
      <c r="E165" s="105"/>
      <c r="F165" s="105"/>
      <c r="G165" s="105"/>
      <c r="H165" s="106"/>
      <c r="I165" s="106"/>
      <c r="J165" s="106"/>
      <c r="K165" s="107"/>
      <c r="L165" s="107"/>
      <c r="M165" s="108"/>
      <c r="N165" s="108"/>
      <c r="O165" s="108"/>
      <c r="P165" s="108"/>
      <c r="Q165" s="108"/>
      <c r="R165" s="108"/>
      <c r="S165" s="108"/>
      <c r="T165" s="109"/>
      <c r="U165" s="109"/>
      <c r="V165" s="110"/>
      <c r="W165" s="110"/>
      <c r="X165" s="110"/>
      <c r="Y165" s="110"/>
      <c r="Z165" s="110"/>
      <c r="AA165" s="110"/>
      <c r="AB165" s="110"/>
    </row>
    <row r="166">
      <c r="A166" s="104"/>
      <c r="B166" s="105"/>
      <c r="C166" s="105"/>
      <c r="D166" s="105"/>
      <c r="E166" s="105"/>
      <c r="F166" s="105"/>
      <c r="G166" s="105"/>
      <c r="H166" s="106"/>
      <c r="I166" s="106"/>
      <c r="J166" s="106"/>
      <c r="K166" s="107"/>
      <c r="L166" s="107"/>
      <c r="M166" s="108"/>
      <c r="N166" s="108"/>
      <c r="O166" s="108"/>
      <c r="P166" s="108"/>
      <c r="Q166" s="108"/>
      <c r="R166" s="108"/>
      <c r="S166" s="108"/>
      <c r="T166" s="109"/>
      <c r="U166" s="109"/>
      <c r="V166" s="110"/>
      <c r="W166" s="110"/>
      <c r="X166" s="110"/>
      <c r="Y166" s="110"/>
      <c r="Z166" s="110"/>
      <c r="AA166" s="110"/>
      <c r="AB166" s="110"/>
    </row>
    <row r="167">
      <c r="A167" s="111"/>
      <c r="B167" s="105"/>
      <c r="C167" s="105"/>
      <c r="D167" s="105"/>
      <c r="E167" s="105"/>
      <c r="F167" s="105"/>
      <c r="G167" s="105"/>
      <c r="H167" s="106"/>
      <c r="I167" s="106"/>
      <c r="J167" s="106"/>
      <c r="K167" s="107"/>
      <c r="L167" s="107"/>
      <c r="M167" s="108"/>
      <c r="N167" s="108"/>
      <c r="O167" s="108"/>
      <c r="P167" s="108"/>
      <c r="Q167" s="108"/>
      <c r="R167" s="108"/>
      <c r="S167" s="108"/>
      <c r="T167" s="109"/>
      <c r="U167" s="109"/>
      <c r="V167" s="110"/>
      <c r="W167" s="110"/>
      <c r="X167" s="110"/>
      <c r="Y167" s="110"/>
      <c r="Z167" s="110"/>
      <c r="AA167" s="110"/>
      <c r="AB167" s="110"/>
    </row>
    <row r="168">
      <c r="A168" s="104"/>
      <c r="B168" s="105"/>
      <c r="C168" s="105"/>
      <c r="D168" s="105"/>
      <c r="E168" s="105"/>
      <c r="F168" s="105"/>
      <c r="G168" s="105"/>
      <c r="H168" s="106"/>
      <c r="I168" s="106"/>
      <c r="J168" s="106"/>
      <c r="K168" s="107"/>
      <c r="L168" s="107"/>
      <c r="M168" s="108"/>
      <c r="N168" s="108"/>
      <c r="O168" s="108"/>
      <c r="P168" s="108"/>
      <c r="Q168" s="108"/>
      <c r="R168" s="108"/>
      <c r="S168" s="108"/>
      <c r="T168" s="109"/>
      <c r="U168" s="109"/>
      <c r="V168" s="110"/>
      <c r="W168" s="110"/>
      <c r="X168" s="110"/>
      <c r="Y168" s="110"/>
      <c r="Z168" s="110"/>
      <c r="AA168" s="110"/>
      <c r="AB168" s="110"/>
    </row>
    <row r="169">
      <c r="A169" s="111"/>
      <c r="B169" s="105"/>
      <c r="C169" s="105"/>
      <c r="D169" s="105"/>
      <c r="E169" s="105"/>
      <c r="F169" s="105"/>
      <c r="G169" s="105"/>
      <c r="H169" s="106"/>
      <c r="I169" s="106"/>
      <c r="J169" s="106"/>
      <c r="K169" s="107"/>
      <c r="L169" s="107"/>
      <c r="M169" s="108"/>
      <c r="N169" s="108"/>
      <c r="O169" s="108"/>
      <c r="P169" s="108"/>
      <c r="Q169" s="108"/>
      <c r="R169" s="108"/>
      <c r="S169" s="108"/>
      <c r="T169" s="109"/>
      <c r="U169" s="109"/>
      <c r="V169" s="110"/>
      <c r="W169" s="110"/>
      <c r="X169" s="110"/>
      <c r="Y169" s="110"/>
      <c r="Z169" s="110"/>
      <c r="AA169" s="110"/>
      <c r="AB169" s="110"/>
    </row>
    <row r="170">
      <c r="A170" s="104"/>
      <c r="B170" s="105"/>
      <c r="C170" s="105"/>
      <c r="D170" s="105"/>
      <c r="E170" s="105"/>
      <c r="F170" s="105"/>
      <c r="G170" s="105"/>
      <c r="H170" s="106"/>
      <c r="I170" s="106"/>
      <c r="J170" s="106"/>
      <c r="K170" s="107"/>
      <c r="L170" s="107"/>
      <c r="M170" s="108"/>
      <c r="N170" s="108"/>
      <c r="O170" s="108"/>
      <c r="P170" s="108"/>
      <c r="Q170" s="108"/>
      <c r="R170" s="108"/>
      <c r="S170" s="108"/>
      <c r="T170" s="109"/>
      <c r="U170" s="109"/>
      <c r="V170" s="110"/>
      <c r="W170" s="110"/>
      <c r="X170" s="110"/>
      <c r="Y170" s="110"/>
      <c r="Z170" s="110"/>
      <c r="AA170" s="110"/>
      <c r="AB170" s="110"/>
    </row>
    <row r="171">
      <c r="A171" s="111"/>
      <c r="B171" s="105"/>
      <c r="C171" s="105"/>
      <c r="D171" s="105"/>
      <c r="E171" s="105"/>
      <c r="F171" s="105"/>
      <c r="G171" s="105"/>
      <c r="H171" s="106"/>
      <c r="I171" s="106"/>
      <c r="J171" s="106"/>
      <c r="K171" s="107"/>
      <c r="L171" s="107"/>
      <c r="M171" s="108"/>
      <c r="N171" s="108"/>
      <c r="O171" s="108"/>
      <c r="P171" s="108"/>
      <c r="Q171" s="108"/>
      <c r="R171" s="108"/>
      <c r="S171" s="108"/>
      <c r="T171" s="109"/>
      <c r="U171" s="109"/>
      <c r="V171" s="110"/>
      <c r="W171" s="110"/>
      <c r="X171" s="110"/>
      <c r="Y171" s="110"/>
      <c r="Z171" s="110"/>
      <c r="AA171" s="110"/>
      <c r="AB171" s="110"/>
    </row>
    <row r="172">
      <c r="A172" s="104"/>
      <c r="B172" s="105"/>
      <c r="C172" s="105"/>
      <c r="D172" s="105"/>
      <c r="E172" s="105"/>
      <c r="F172" s="105"/>
      <c r="G172" s="105"/>
      <c r="H172" s="106"/>
      <c r="I172" s="106"/>
      <c r="J172" s="106"/>
      <c r="K172" s="107"/>
      <c r="L172" s="107"/>
      <c r="M172" s="108"/>
      <c r="N172" s="108"/>
      <c r="O172" s="108"/>
      <c r="P172" s="108"/>
      <c r="Q172" s="108"/>
      <c r="R172" s="108"/>
      <c r="S172" s="108"/>
      <c r="T172" s="109"/>
      <c r="U172" s="109"/>
      <c r="V172" s="110"/>
      <c r="W172" s="110"/>
      <c r="X172" s="110"/>
      <c r="Y172" s="110"/>
      <c r="Z172" s="110"/>
      <c r="AA172" s="110"/>
      <c r="AB172" s="110"/>
    </row>
    <row r="173">
      <c r="A173" s="111"/>
      <c r="B173" s="105"/>
      <c r="C173" s="105"/>
      <c r="D173" s="105"/>
      <c r="E173" s="105"/>
      <c r="F173" s="105"/>
      <c r="G173" s="105"/>
      <c r="H173" s="106"/>
      <c r="I173" s="106"/>
      <c r="J173" s="106"/>
      <c r="K173" s="107"/>
      <c r="L173" s="107"/>
      <c r="M173" s="108"/>
      <c r="N173" s="108"/>
      <c r="O173" s="108"/>
      <c r="P173" s="108"/>
      <c r="Q173" s="108"/>
      <c r="R173" s="108"/>
      <c r="S173" s="108"/>
      <c r="T173" s="109"/>
      <c r="U173" s="109"/>
      <c r="V173" s="110"/>
      <c r="W173" s="110"/>
      <c r="X173" s="110"/>
      <c r="Y173" s="110"/>
      <c r="Z173" s="110"/>
      <c r="AA173" s="110"/>
      <c r="AB173" s="110"/>
    </row>
    <row r="174">
      <c r="A174" s="104"/>
      <c r="B174" s="105"/>
      <c r="C174" s="105"/>
      <c r="D174" s="105"/>
      <c r="E174" s="105"/>
      <c r="F174" s="105"/>
      <c r="G174" s="105"/>
      <c r="H174" s="106"/>
      <c r="I174" s="106"/>
      <c r="J174" s="106"/>
      <c r="K174" s="107"/>
      <c r="L174" s="107"/>
      <c r="M174" s="108"/>
      <c r="N174" s="108"/>
      <c r="O174" s="108"/>
      <c r="P174" s="108"/>
      <c r="Q174" s="108"/>
      <c r="R174" s="108"/>
      <c r="S174" s="108"/>
      <c r="T174" s="109"/>
      <c r="U174" s="109"/>
      <c r="V174" s="110"/>
      <c r="W174" s="110"/>
      <c r="X174" s="110"/>
      <c r="Y174" s="110"/>
      <c r="Z174" s="110"/>
      <c r="AA174" s="110"/>
      <c r="AB174" s="110"/>
    </row>
    <row r="175">
      <c r="A175" s="111"/>
      <c r="B175" s="105"/>
      <c r="C175" s="105"/>
      <c r="D175" s="105"/>
      <c r="E175" s="105"/>
      <c r="F175" s="105"/>
      <c r="G175" s="105"/>
      <c r="H175" s="106"/>
      <c r="I175" s="106"/>
      <c r="J175" s="106"/>
      <c r="K175" s="107"/>
      <c r="L175" s="107"/>
      <c r="M175" s="108"/>
      <c r="N175" s="108"/>
      <c r="O175" s="108"/>
      <c r="P175" s="108"/>
      <c r="Q175" s="108"/>
      <c r="R175" s="108"/>
      <c r="S175" s="108"/>
      <c r="T175" s="109"/>
      <c r="U175" s="109"/>
      <c r="V175" s="110"/>
      <c r="W175" s="110"/>
      <c r="X175" s="110"/>
      <c r="Y175" s="110"/>
      <c r="Z175" s="110"/>
      <c r="AA175" s="110"/>
      <c r="AB175" s="110"/>
    </row>
    <row r="176">
      <c r="A176" s="104"/>
      <c r="B176" s="105"/>
      <c r="C176" s="105"/>
      <c r="D176" s="105"/>
      <c r="E176" s="105"/>
      <c r="F176" s="105"/>
      <c r="G176" s="105"/>
      <c r="H176" s="106"/>
      <c r="I176" s="106"/>
      <c r="J176" s="106"/>
      <c r="K176" s="107"/>
      <c r="L176" s="107"/>
      <c r="M176" s="108"/>
      <c r="N176" s="108"/>
      <c r="O176" s="108"/>
      <c r="P176" s="108"/>
      <c r="Q176" s="108"/>
      <c r="R176" s="108"/>
      <c r="S176" s="108"/>
      <c r="T176" s="109"/>
      <c r="U176" s="109"/>
      <c r="V176" s="110"/>
      <c r="W176" s="110"/>
      <c r="X176" s="110"/>
      <c r="Y176" s="110"/>
      <c r="Z176" s="110"/>
      <c r="AA176" s="110"/>
      <c r="AB176" s="110"/>
    </row>
    <row r="177">
      <c r="A177" s="111"/>
      <c r="B177" s="105"/>
      <c r="C177" s="105"/>
      <c r="D177" s="105"/>
      <c r="E177" s="105"/>
      <c r="F177" s="105"/>
      <c r="G177" s="105"/>
      <c r="H177" s="106"/>
      <c r="I177" s="106"/>
      <c r="J177" s="106"/>
      <c r="K177" s="107"/>
      <c r="L177" s="107"/>
      <c r="M177" s="108"/>
      <c r="N177" s="108"/>
      <c r="O177" s="108"/>
      <c r="P177" s="108"/>
      <c r="Q177" s="108"/>
      <c r="R177" s="108"/>
      <c r="S177" s="108"/>
      <c r="T177" s="109"/>
      <c r="U177" s="109"/>
      <c r="V177" s="110"/>
      <c r="W177" s="110"/>
      <c r="X177" s="110"/>
      <c r="Y177" s="110"/>
      <c r="Z177" s="110"/>
      <c r="AA177" s="110"/>
      <c r="AB177" s="110"/>
    </row>
    <row r="178">
      <c r="A178" s="104"/>
      <c r="B178" s="105"/>
      <c r="C178" s="105"/>
      <c r="D178" s="105"/>
      <c r="E178" s="105"/>
      <c r="F178" s="105"/>
      <c r="G178" s="105"/>
      <c r="H178" s="106"/>
      <c r="I178" s="106"/>
      <c r="J178" s="106"/>
      <c r="K178" s="107"/>
      <c r="L178" s="107"/>
      <c r="M178" s="108"/>
      <c r="N178" s="108"/>
      <c r="O178" s="108"/>
      <c r="P178" s="108"/>
      <c r="Q178" s="108"/>
      <c r="R178" s="108"/>
      <c r="S178" s="108"/>
      <c r="T178" s="109"/>
      <c r="U178" s="109"/>
      <c r="V178" s="110"/>
      <c r="W178" s="110"/>
      <c r="X178" s="110"/>
      <c r="Y178" s="110"/>
      <c r="Z178" s="110"/>
      <c r="AA178" s="110"/>
      <c r="AB178" s="110"/>
    </row>
    <row r="179">
      <c r="A179" s="111"/>
      <c r="B179" s="105"/>
      <c r="C179" s="105"/>
      <c r="D179" s="105"/>
      <c r="E179" s="105"/>
      <c r="F179" s="105"/>
      <c r="G179" s="105"/>
      <c r="H179" s="106"/>
      <c r="I179" s="106"/>
      <c r="J179" s="106"/>
      <c r="K179" s="107"/>
      <c r="L179" s="107"/>
      <c r="M179" s="108"/>
      <c r="N179" s="108"/>
      <c r="O179" s="108"/>
      <c r="P179" s="108"/>
      <c r="Q179" s="108"/>
      <c r="R179" s="108"/>
      <c r="S179" s="108"/>
      <c r="T179" s="109"/>
      <c r="U179" s="109"/>
      <c r="V179" s="110"/>
      <c r="W179" s="110"/>
      <c r="X179" s="110"/>
      <c r="Y179" s="110"/>
      <c r="Z179" s="110"/>
      <c r="AA179" s="110"/>
      <c r="AB179" s="110"/>
    </row>
    <row r="180">
      <c r="A180" s="104"/>
      <c r="B180" s="105"/>
      <c r="C180" s="105"/>
      <c r="D180" s="105"/>
      <c r="E180" s="105"/>
      <c r="F180" s="105"/>
      <c r="G180" s="105"/>
      <c r="H180" s="106"/>
      <c r="I180" s="106"/>
      <c r="J180" s="106"/>
      <c r="K180" s="107"/>
      <c r="L180" s="107"/>
      <c r="M180" s="108"/>
      <c r="N180" s="108"/>
      <c r="O180" s="108"/>
      <c r="P180" s="108"/>
      <c r="Q180" s="108"/>
      <c r="R180" s="108"/>
      <c r="S180" s="108"/>
      <c r="T180" s="109"/>
      <c r="U180" s="109"/>
      <c r="V180" s="110"/>
      <c r="W180" s="110"/>
      <c r="X180" s="110"/>
      <c r="Y180" s="110"/>
      <c r="Z180" s="110"/>
      <c r="AA180" s="110"/>
      <c r="AB180" s="110"/>
    </row>
    <row r="181">
      <c r="A181" s="111"/>
      <c r="B181" s="105"/>
      <c r="C181" s="105"/>
      <c r="D181" s="105"/>
      <c r="E181" s="105"/>
      <c r="F181" s="105"/>
      <c r="G181" s="105"/>
      <c r="H181" s="106"/>
      <c r="I181" s="106"/>
      <c r="J181" s="106"/>
      <c r="K181" s="107"/>
      <c r="L181" s="107"/>
      <c r="M181" s="108"/>
      <c r="N181" s="108"/>
      <c r="O181" s="108"/>
      <c r="P181" s="108"/>
      <c r="Q181" s="108"/>
      <c r="R181" s="108"/>
      <c r="S181" s="108"/>
      <c r="T181" s="109"/>
      <c r="U181" s="109"/>
      <c r="V181" s="110"/>
      <c r="W181" s="110"/>
      <c r="X181" s="110"/>
      <c r="Y181" s="110"/>
      <c r="Z181" s="110"/>
      <c r="AA181" s="110"/>
      <c r="AB181" s="110"/>
    </row>
    <row r="182">
      <c r="A182" s="104"/>
      <c r="B182" s="105"/>
      <c r="C182" s="105"/>
      <c r="D182" s="105"/>
      <c r="E182" s="105"/>
      <c r="F182" s="105"/>
      <c r="G182" s="105"/>
      <c r="H182" s="106"/>
      <c r="I182" s="106"/>
      <c r="J182" s="106"/>
      <c r="K182" s="107"/>
      <c r="L182" s="107"/>
      <c r="M182" s="108"/>
      <c r="N182" s="108"/>
      <c r="O182" s="108"/>
      <c r="P182" s="108"/>
      <c r="Q182" s="108"/>
      <c r="R182" s="108"/>
      <c r="S182" s="108"/>
      <c r="T182" s="109"/>
      <c r="U182" s="109"/>
      <c r="V182" s="110"/>
      <c r="W182" s="110"/>
      <c r="X182" s="110"/>
      <c r="Y182" s="110"/>
      <c r="Z182" s="110"/>
      <c r="AA182" s="110"/>
      <c r="AB182" s="110"/>
    </row>
    <row r="183">
      <c r="A183" s="111"/>
      <c r="B183" s="105"/>
      <c r="C183" s="105"/>
      <c r="D183" s="105"/>
      <c r="E183" s="105"/>
      <c r="F183" s="105"/>
      <c r="G183" s="105"/>
      <c r="H183" s="106"/>
      <c r="I183" s="106"/>
      <c r="J183" s="106"/>
      <c r="K183" s="107"/>
      <c r="L183" s="107"/>
      <c r="M183" s="108"/>
      <c r="N183" s="108"/>
      <c r="O183" s="108"/>
      <c r="P183" s="108"/>
      <c r="Q183" s="108"/>
      <c r="R183" s="108"/>
      <c r="S183" s="108"/>
      <c r="T183" s="109"/>
      <c r="U183" s="109"/>
      <c r="V183" s="110"/>
      <c r="W183" s="110"/>
      <c r="X183" s="110"/>
      <c r="Y183" s="110"/>
      <c r="Z183" s="110"/>
      <c r="AA183" s="110"/>
      <c r="AB183" s="110"/>
    </row>
    <row r="184">
      <c r="A184" s="104"/>
      <c r="B184" s="105"/>
      <c r="C184" s="105"/>
      <c r="D184" s="105"/>
      <c r="E184" s="105"/>
      <c r="F184" s="105"/>
      <c r="G184" s="105"/>
      <c r="H184" s="106"/>
      <c r="I184" s="106"/>
      <c r="J184" s="106"/>
      <c r="K184" s="107"/>
      <c r="L184" s="107"/>
      <c r="M184" s="108"/>
      <c r="N184" s="108"/>
      <c r="O184" s="108"/>
      <c r="P184" s="108"/>
      <c r="Q184" s="108"/>
      <c r="R184" s="108"/>
      <c r="S184" s="108"/>
      <c r="T184" s="109"/>
      <c r="U184" s="109"/>
      <c r="V184" s="110"/>
      <c r="W184" s="110"/>
      <c r="X184" s="110"/>
      <c r="Y184" s="110"/>
      <c r="Z184" s="110"/>
      <c r="AA184" s="110"/>
      <c r="AB184" s="110"/>
    </row>
    <row r="185">
      <c r="A185" s="111"/>
      <c r="B185" s="105"/>
      <c r="C185" s="105"/>
      <c r="D185" s="105"/>
      <c r="E185" s="105"/>
      <c r="F185" s="105"/>
      <c r="G185" s="105"/>
      <c r="H185" s="106"/>
      <c r="I185" s="106"/>
      <c r="J185" s="106"/>
      <c r="K185" s="107"/>
      <c r="L185" s="107"/>
      <c r="M185" s="108"/>
      <c r="N185" s="108"/>
      <c r="O185" s="108"/>
      <c r="P185" s="108"/>
      <c r="Q185" s="108"/>
      <c r="R185" s="108"/>
      <c r="S185" s="108"/>
      <c r="T185" s="109"/>
      <c r="U185" s="109"/>
      <c r="V185" s="110"/>
      <c r="W185" s="110"/>
      <c r="X185" s="110"/>
      <c r="Y185" s="110"/>
      <c r="Z185" s="110"/>
      <c r="AA185" s="110"/>
      <c r="AB185" s="110"/>
    </row>
    <row r="186">
      <c r="A186" s="104"/>
      <c r="B186" s="105"/>
      <c r="C186" s="105"/>
      <c r="D186" s="105"/>
      <c r="E186" s="105"/>
      <c r="F186" s="105"/>
      <c r="G186" s="105"/>
      <c r="H186" s="106"/>
      <c r="I186" s="106"/>
      <c r="J186" s="106"/>
      <c r="K186" s="107"/>
      <c r="L186" s="107"/>
      <c r="M186" s="108"/>
      <c r="N186" s="108"/>
      <c r="O186" s="108"/>
      <c r="P186" s="108"/>
      <c r="Q186" s="108"/>
      <c r="R186" s="108"/>
      <c r="S186" s="108"/>
      <c r="T186" s="109"/>
      <c r="U186" s="109"/>
      <c r="V186" s="110"/>
      <c r="W186" s="110"/>
      <c r="X186" s="110"/>
      <c r="Y186" s="110"/>
      <c r="Z186" s="110"/>
      <c r="AA186" s="110"/>
      <c r="AB186" s="110"/>
    </row>
    <row r="187">
      <c r="A187" s="111"/>
      <c r="B187" s="105"/>
      <c r="C187" s="105"/>
      <c r="D187" s="105"/>
      <c r="E187" s="105"/>
      <c r="F187" s="105"/>
      <c r="G187" s="105"/>
      <c r="H187" s="106"/>
      <c r="I187" s="106"/>
      <c r="J187" s="106"/>
      <c r="K187" s="107"/>
      <c r="L187" s="107"/>
      <c r="M187" s="108"/>
      <c r="N187" s="108"/>
      <c r="O187" s="108"/>
      <c r="P187" s="108"/>
      <c r="Q187" s="108"/>
      <c r="R187" s="108"/>
      <c r="S187" s="108"/>
      <c r="T187" s="109"/>
      <c r="U187" s="109"/>
      <c r="V187" s="110"/>
      <c r="W187" s="110"/>
      <c r="X187" s="110"/>
      <c r="Y187" s="110"/>
      <c r="Z187" s="110"/>
      <c r="AA187" s="110"/>
      <c r="AB187" s="110"/>
    </row>
    <row r="188">
      <c r="A188" s="104"/>
      <c r="B188" s="105"/>
      <c r="C188" s="105"/>
      <c r="D188" s="105"/>
      <c r="E188" s="105"/>
      <c r="F188" s="105"/>
      <c r="G188" s="105"/>
      <c r="H188" s="106"/>
      <c r="I188" s="106"/>
      <c r="J188" s="106"/>
      <c r="K188" s="107"/>
      <c r="L188" s="107"/>
      <c r="M188" s="108"/>
      <c r="N188" s="108"/>
      <c r="O188" s="108"/>
      <c r="P188" s="108"/>
      <c r="Q188" s="108"/>
      <c r="R188" s="108"/>
      <c r="S188" s="108"/>
      <c r="T188" s="109"/>
      <c r="U188" s="109"/>
      <c r="V188" s="110"/>
      <c r="W188" s="110"/>
      <c r="X188" s="110"/>
      <c r="Y188" s="110"/>
      <c r="Z188" s="110"/>
      <c r="AA188" s="110"/>
      <c r="AB188" s="110"/>
    </row>
    <row r="189">
      <c r="A189" s="111"/>
      <c r="B189" s="105"/>
      <c r="C189" s="105"/>
      <c r="D189" s="105"/>
      <c r="E189" s="105"/>
      <c r="F189" s="105"/>
      <c r="G189" s="105"/>
      <c r="H189" s="106"/>
      <c r="I189" s="106"/>
      <c r="J189" s="106"/>
      <c r="K189" s="107"/>
      <c r="L189" s="107"/>
      <c r="M189" s="108"/>
      <c r="N189" s="108"/>
      <c r="O189" s="108"/>
      <c r="P189" s="108"/>
      <c r="Q189" s="108"/>
      <c r="R189" s="108"/>
      <c r="S189" s="108"/>
      <c r="T189" s="109"/>
      <c r="U189" s="109"/>
      <c r="V189" s="110"/>
      <c r="W189" s="110"/>
      <c r="X189" s="110"/>
      <c r="Y189" s="110"/>
      <c r="Z189" s="110"/>
      <c r="AA189" s="110"/>
      <c r="AB189" s="110"/>
    </row>
    <row r="190">
      <c r="A190" s="104"/>
      <c r="B190" s="105"/>
      <c r="C190" s="105"/>
      <c r="D190" s="105"/>
      <c r="E190" s="105"/>
      <c r="F190" s="105"/>
      <c r="G190" s="105"/>
      <c r="H190" s="106"/>
      <c r="I190" s="106"/>
      <c r="J190" s="106"/>
      <c r="K190" s="107"/>
      <c r="L190" s="107"/>
      <c r="M190" s="108"/>
      <c r="N190" s="108"/>
      <c r="O190" s="108"/>
      <c r="P190" s="108"/>
      <c r="Q190" s="108"/>
      <c r="R190" s="108"/>
      <c r="S190" s="108"/>
      <c r="T190" s="109"/>
      <c r="U190" s="109"/>
      <c r="V190" s="110"/>
      <c r="W190" s="110"/>
      <c r="X190" s="110"/>
      <c r="Y190" s="110"/>
      <c r="Z190" s="110"/>
      <c r="AA190" s="110"/>
      <c r="AB190" s="110"/>
    </row>
    <row r="191">
      <c r="A191" s="111"/>
      <c r="B191" s="105"/>
      <c r="C191" s="105"/>
      <c r="D191" s="105"/>
      <c r="E191" s="105"/>
      <c r="F191" s="105"/>
      <c r="G191" s="105"/>
      <c r="H191" s="106"/>
      <c r="I191" s="106"/>
      <c r="J191" s="106"/>
      <c r="K191" s="107"/>
      <c r="L191" s="107"/>
      <c r="M191" s="108"/>
      <c r="N191" s="108"/>
      <c r="O191" s="108"/>
      <c r="P191" s="108"/>
      <c r="Q191" s="108"/>
      <c r="R191" s="108"/>
      <c r="S191" s="108"/>
      <c r="T191" s="109"/>
      <c r="U191" s="109"/>
      <c r="V191" s="110"/>
      <c r="W191" s="110"/>
      <c r="X191" s="110"/>
      <c r="Y191" s="110"/>
      <c r="Z191" s="110"/>
      <c r="AA191" s="110"/>
      <c r="AB191" s="110"/>
    </row>
    <row r="192">
      <c r="A192" s="104"/>
      <c r="B192" s="105"/>
      <c r="C192" s="105"/>
      <c r="D192" s="105"/>
      <c r="E192" s="105"/>
      <c r="F192" s="105"/>
      <c r="G192" s="105"/>
      <c r="H192" s="106"/>
      <c r="I192" s="106"/>
      <c r="J192" s="106"/>
      <c r="K192" s="107"/>
      <c r="L192" s="107"/>
      <c r="M192" s="108"/>
      <c r="N192" s="108"/>
      <c r="O192" s="108"/>
      <c r="P192" s="108"/>
      <c r="Q192" s="108"/>
      <c r="R192" s="108"/>
      <c r="S192" s="108"/>
      <c r="T192" s="109"/>
      <c r="U192" s="109"/>
      <c r="V192" s="110"/>
      <c r="W192" s="110"/>
      <c r="X192" s="110"/>
      <c r="Y192" s="110"/>
      <c r="Z192" s="110"/>
      <c r="AA192" s="110"/>
      <c r="AB192" s="110"/>
    </row>
    <row r="193">
      <c r="A193" s="111"/>
      <c r="B193" s="105"/>
      <c r="C193" s="105"/>
      <c r="D193" s="105"/>
      <c r="E193" s="105"/>
      <c r="F193" s="105"/>
      <c r="G193" s="105"/>
      <c r="H193" s="106"/>
      <c r="I193" s="106"/>
      <c r="J193" s="106"/>
      <c r="K193" s="107"/>
      <c r="L193" s="107"/>
      <c r="M193" s="108"/>
      <c r="N193" s="108"/>
      <c r="O193" s="108"/>
      <c r="P193" s="108"/>
      <c r="Q193" s="108"/>
      <c r="R193" s="108"/>
      <c r="S193" s="108"/>
      <c r="T193" s="109"/>
      <c r="U193" s="109"/>
      <c r="V193" s="110"/>
      <c r="W193" s="110"/>
      <c r="X193" s="110"/>
      <c r="Y193" s="110"/>
      <c r="Z193" s="110"/>
      <c r="AA193" s="110"/>
      <c r="AB193" s="110"/>
    </row>
    <row r="194">
      <c r="A194" s="104"/>
      <c r="B194" s="105"/>
      <c r="C194" s="105"/>
      <c r="D194" s="105"/>
      <c r="E194" s="105"/>
      <c r="F194" s="105"/>
      <c r="G194" s="105"/>
      <c r="H194" s="106"/>
      <c r="I194" s="106"/>
      <c r="J194" s="106"/>
      <c r="K194" s="107"/>
      <c r="L194" s="107"/>
      <c r="M194" s="108"/>
      <c r="N194" s="108"/>
      <c r="O194" s="108"/>
      <c r="P194" s="108"/>
      <c r="Q194" s="108"/>
      <c r="R194" s="108"/>
      <c r="S194" s="108"/>
      <c r="T194" s="109"/>
      <c r="U194" s="109"/>
      <c r="V194" s="110"/>
      <c r="W194" s="110"/>
      <c r="X194" s="110"/>
      <c r="Y194" s="110"/>
      <c r="Z194" s="110"/>
      <c r="AA194" s="110"/>
      <c r="AB194" s="110"/>
    </row>
    <row r="195">
      <c r="A195" s="111"/>
      <c r="B195" s="105"/>
      <c r="C195" s="105"/>
      <c r="D195" s="105"/>
      <c r="E195" s="105"/>
      <c r="F195" s="105"/>
      <c r="G195" s="105"/>
      <c r="H195" s="106"/>
      <c r="I195" s="106"/>
      <c r="J195" s="106"/>
      <c r="K195" s="107"/>
      <c r="L195" s="107"/>
      <c r="M195" s="108"/>
      <c r="N195" s="108"/>
      <c r="O195" s="108"/>
      <c r="P195" s="108"/>
      <c r="Q195" s="108"/>
      <c r="R195" s="108"/>
      <c r="S195" s="108"/>
      <c r="T195" s="109"/>
      <c r="U195" s="109"/>
      <c r="V195" s="110"/>
      <c r="W195" s="110"/>
      <c r="X195" s="110"/>
      <c r="Y195" s="110"/>
      <c r="Z195" s="110"/>
      <c r="AA195" s="110"/>
      <c r="AB195" s="110"/>
    </row>
    <row r="196">
      <c r="A196" s="104"/>
      <c r="B196" s="105"/>
      <c r="C196" s="105"/>
      <c r="D196" s="105"/>
      <c r="E196" s="105"/>
      <c r="F196" s="105"/>
      <c r="G196" s="105"/>
      <c r="H196" s="106"/>
      <c r="I196" s="106"/>
      <c r="J196" s="106"/>
      <c r="K196" s="107"/>
      <c r="L196" s="107"/>
      <c r="M196" s="108"/>
      <c r="N196" s="108"/>
      <c r="O196" s="108"/>
      <c r="P196" s="108"/>
      <c r="Q196" s="108"/>
      <c r="R196" s="108"/>
      <c r="S196" s="108"/>
      <c r="T196" s="109"/>
      <c r="U196" s="109"/>
      <c r="V196" s="110"/>
      <c r="W196" s="110"/>
      <c r="X196" s="110"/>
      <c r="Y196" s="110"/>
      <c r="Z196" s="110"/>
      <c r="AA196" s="110"/>
      <c r="AB196" s="110"/>
    </row>
    <row r="197">
      <c r="A197" s="111"/>
      <c r="B197" s="105"/>
      <c r="C197" s="105"/>
      <c r="D197" s="105"/>
      <c r="E197" s="105"/>
      <c r="F197" s="105"/>
      <c r="G197" s="105"/>
      <c r="H197" s="106"/>
      <c r="I197" s="106"/>
      <c r="J197" s="106"/>
      <c r="K197" s="107"/>
      <c r="L197" s="107"/>
      <c r="M197" s="108"/>
      <c r="N197" s="108"/>
      <c r="O197" s="108"/>
      <c r="P197" s="108"/>
      <c r="Q197" s="108"/>
      <c r="R197" s="108"/>
      <c r="S197" s="108"/>
      <c r="T197" s="109"/>
      <c r="U197" s="109"/>
      <c r="V197" s="110"/>
      <c r="W197" s="110"/>
      <c r="X197" s="110"/>
      <c r="Y197" s="110"/>
      <c r="Z197" s="110"/>
      <c r="AA197" s="110"/>
      <c r="AB197" s="110"/>
    </row>
    <row r="198">
      <c r="A198" s="104"/>
      <c r="B198" s="105"/>
      <c r="C198" s="105"/>
      <c r="D198" s="105"/>
      <c r="E198" s="105"/>
      <c r="F198" s="105"/>
      <c r="G198" s="105"/>
      <c r="H198" s="106"/>
      <c r="I198" s="106"/>
      <c r="J198" s="106"/>
      <c r="K198" s="107"/>
      <c r="L198" s="107"/>
      <c r="M198" s="108"/>
      <c r="N198" s="108"/>
      <c r="O198" s="108"/>
      <c r="P198" s="108"/>
      <c r="Q198" s="108"/>
      <c r="R198" s="108"/>
      <c r="S198" s="108"/>
      <c r="T198" s="109"/>
      <c r="U198" s="109"/>
      <c r="V198" s="110"/>
      <c r="W198" s="110"/>
      <c r="X198" s="110"/>
      <c r="Y198" s="110"/>
      <c r="Z198" s="110"/>
      <c r="AA198" s="110"/>
      <c r="AB198" s="110"/>
    </row>
    <row r="199">
      <c r="A199" s="111"/>
      <c r="B199" s="105"/>
      <c r="C199" s="105"/>
      <c r="D199" s="105"/>
      <c r="E199" s="105"/>
      <c r="F199" s="105"/>
      <c r="G199" s="105"/>
      <c r="H199" s="106"/>
      <c r="I199" s="106"/>
      <c r="J199" s="106"/>
      <c r="K199" s="107"/>
      <c r="L199" s="107"/>
      <c r="M199" s="108"/>
      <c r="N199" s="108"/>
      <c r="O199" s="108"/>
      <c r="P199" s="108"/>
      <c r="Q199" s="108"/>
      <c r="R199" s="108"/>
      <c r="S199" s="108"/>
      <c r="T199" s="109"/>
      <c r="U199" s="109"/>
      <c r="V199" s="110"/>
      <c r="W199" s="110"/>
      <c r="X199" s="110"/>
      <c r="Y199" s="110"/>
      <c r="Z199" s="110"/>
      <c r="AA199" s="110"/>
      <c r="AB199" s="110"/>
    </row>
    <row r="200">
      <c r="A200" s="104"/>
      <c r="B200" s="105"/>
      <c r="C200" s="105"/>
      <c r="D200" s="105"/>
      <c r="E200" s="105"/>
      <c r="F200" s="105"/>
      <c r="G200" s="105"/>
      <c r="H200" s="106"/>
      <c r="I200" s="106"/>
      <c r="J200" s="106"/>
      <c r="K200" s="107"/>
      <c r="L200" s="107"/>
      <c r="M200" s="108"/>
      <c r="N200" s="108"/>
      <c r="O200" s="108"/>
      <c r="P200" s="108"/>
      <c r="Q200" s="108"/>
      <c r="R200" s="108"/>
      <c r="S200" s="108"/>
      <c r="T200" s="109"/>
      <c r="U200" s="109"/>
      <c r="V200" s="110"/>
      <c r="W200" s="110"/>
      <c r="X200" s="110"/>
      <c r="Y200" s="110"/>
      <c r="Z200" s="110"/>
      <c r="AA200" s="110"/>
      <c r="AB200" s="110"/>
    </row>
    <row r="201">
      <c r="A201" s="111"/>
      <c r="B201" s="105"/>
      <c r="C201" s="105"/>
      <c r="D201" s="105"/>
      <c r="E201" s="105"/>
      <c r="F201" s="105"/>
      <c r="G201" s="105"/>
      <c r="H201" s="106"/>
      <c r="I201" s="106"/>
      <c r="J201" s="106"/>
      <c r="K201" s="107"/>
      <c r="L201" s="107"/>
      <c r="M201" s="108"/>
      <c r="N201" s="108"/>
      <c r="O201" s="108"/>
      <c r="P201" s="108"/>
      <c r="Q201" s="108"/>
      <c r="R201" s="108"/>
      <c r="S201" s="108"/>
      <c r="T201" s="109"/>
      <c r="U201" s="109"/>
      <c r="V201" s="110"/>
      <c r="W201" s="110"/>
      <c r="X201" s="110"/>
      <c r="Y201" s="110"/>
      <c r="Z201" s="110"/>
      <c r="AA201" s="110"/>
      <c r="AB201" s="110"/>
    </row>
    <row r="202">
      <c r="A202" s="104"/>
      <c r="B202" s="105"/>
      <c r="C202" s="105"/>
      <c r="D202" s="105"/>
      <c r="E202" s="105"/>
      <c r="F202" s="105"/>
      <c r="G202" s="105"/>
      <c r="H202" s="106"/>
      <c r="I202" s="106"/>
      <c r="J202" s="106"/>
      <c r="K202" s="107"/>
      <c r="L202" s="107"/>
      <c r="M202" s="108"/>
      <c r="N202" s="108"/>
      <c r="O202" s="108"/>
      <c r="P202" s="108"/>
      <c r="Q202" s="108"/>
      <c r="R202" s="108"/>
      <c r="S202" s="108"/>
      <c r="T202" s="109"/>
      <c r="U202" s="109"/>
      <c r="V202" s="110"/>
      <c r="W202" s="110"/>
      <c r="X202" s="110"/>
      <c r="Y202" s="110"/>
      <c r="Z202" s="110"/>
      <c r="AA202" s="110"/>
      <c r="AB202" s="110"/>
    </row>
    <row r="203">
      <c r="A203" s="111"/>
      <c r="B203" s="105"/>
      <c r="C203" s="105"/>
      <c r="D203" s="105"/>
      <c r="E203" s="105"/>
      <c r="F203" s="105"/>
      <c r="G203" s="105"/>
      <c r="H203" s="106"/>
      <c r="I203" s="106"/>
      <c r="J203" s="106"/>
      <c r="K203" s="107"/>
      <c r="L203" s="107"/>
      <c r="M203" s="108"/>
      <c r="N203" s="108"/>
      <c r="O203" s="108"/>
      <c r="P203" s="108"/>
      <c r="Q203" s="108"/>
      <c r="R203" s="108"/>
      <c r="S203" s="108"/>
      <c r="T203" s="109"/>
      <c r="U203" s="109"/>
      <c r="V203" s="110"/>
      <c r="W203" s="110"/>
      <c r="X203" s="110"/>
      <c r="Y203" s="110"/>
      <c r="Z203" s="110"/>
      <c r="AA203" s="110"/>
      <c r="AB203" s="110"/>
    </row>
    <row r="204">
      <c r="A204" s="104"/>
      <c r="B204" s="105"/>
      <c r="C204" s="105"/>
      <c r="D204" s="105"/>
      <c r="E204" s="105"/>
      <c r="F204" s="105"/>
      <c r="G204" s="105"/>
      <c r="H204" s="106"/>
      <c r="I204" s="106"/>
      <c r="J204" s="106"/>
      <c r="K204" s="107"/>
      <c r="L204" s="107"/>
      <c r="M204" s="108"/>
      <c r="N204" s="108"/>
      <c r="O204" s="108"/>
      <c r="P204" s="108"/>
      <c r="Q204" s="108"/>
      <c r="R204" s="108"/>
      <c r="S204" s="108"/>
      <c r="T204" s="109"/>
      <c r="U204" s="109"/>
      <c r="V204" s="110"/>
      <c r="W204" s="110"/>
      <c r="X204" s="110"/>
      <c r="Y204" s="110"/>
      <c r="Z204" s="110"/>
      <c r="AA204" s="110"/>
      <c r="AB204" s="110"/>
    </row>
    <row r="205">
      <c r="A205" s="111"/>
      <c r="B205" s="105"/>
      <c r="C205" s="105"/>
      <c r="D205" s="105"/>
      <c r="E205" s="105"/>
      <c r="F205" s="105"/>
      <c r="G205" s="105"/>
      <c r="H205" s="106"/>
      <c r="I205" s="106"/>
      <c r="J205" s="106"/>
      <c r="K205" s="107"/>
      <c r="L205" s="107"/>
      <c r="M205" s="108"/>
      <c r="N205" s="108"/>
      <c r="O205" s="108"/>
      <c r="P205" s="108"/>
      <c r="Q205" s="108"/>
      <c r="R205" s="108"/>
      <c r="S205" s="108"/>
      <c r="T205" s="109"/>
      <c r="U205" s="109"/>
      <c r="V205" s="110"/>
      <c r="W205" s="110"/>
      <c r="X205" s="110"/>
      <c r="Y205" s="110"/>
      <c r="Z205" s="110"/>
      <c r="AA205" s="110"/>
      <c r="AB205" s="110"/>
    </row>
    <row r="206">
      <c r="A206" s="104"/>
      <c r="B206" s="105"/>
      <c r="C206" s="105"/>
      <c r="D206" s="105"/>
      <c r="E206" s="105"/>
      <c r="F206" s="105"/>
      <c r="G206" s="105"/>
      <c r="H206" s="106"/>
      <c r="I206" s="106"/>
      <c r="J206" s="106"/>
      <c r="K206" s="107"/>
      <c r="L206" s="107"/>
      <c r="M206" s="108"/>
      <c r="N206" s="108"/>
      <c r="O206" s="108"/>
      <c r="P206" s="108"/>
      <c r="Q206" s="108"/>
      <c r="R206" s="108"/>
      <c r="S206" s="108"/>
      <c r="T206" s="109"/>
      <c r="U206" s="109"/>
      <c r="V206" s="110"/>
      <c r="W206" s="110"/>
      <c r="X206" s="110"/>
      <c r="Y206" s="110"/>
      <c r="Z206" s="110"/>
      <c r="AA206" s="110"/>
      <c r="AB206" s="110"/>
    </row>
    <row r="207">
      <c r="A207" s="111"/>
      <c r="B207" s="105"/>
      <c r="C207" s="105"/>
      <c r="D207" s="105"/>
      <c r="E207" s="105"/>
      <c r="F207" s="105"/>
      <c r="G207" s="105"/>
      <c r="H207" s="106"/>
      <c r="I207" s="106"/>
      <c r="J207" s="106"/>
      <c r="K207" s="107"/>
      <c r="L207" s="107"/>
      <c r="M207" s="108"/>
      <c r="N207" s="108"/>
      <c r="O207" s="108"/>
      <c r="P207" s="108"/>
      <c r="Q207" s="108"/>
      <c r="R207" s="108"/>
      <c r="S207" s="108"/>
      <c r="T207" s="109"/>
      <c r="U207" s="109"/>
      <c r="V207" s="110"/>
      <c r="W207" s="110"/>
      <c r="X207" s="110"/>
      <c r="Y207" s="110"/>
      <c r="Z207" s="110"/>
      <c r="AA207" s="110"/>
      <c r="AB207" s="110"/>
    </row>
    <row r="208">
      <c r="A208" s="104"/>
      <c r="B208" s="105"/>
      <c r="C208" s="105"/>
      <c r="D208" s="105"/>
      <c r="E208" s="105"/>
      <c r="F208" s="105"/>
      <c r="G208" s="105"/>
      <c r="H208" s="106"/>
      <c r="I208" s="106"/>
      <c r="J208" s="106"/>
      <c r="K208" s="107"/>
      <c r="L208" s="107"/>
      <c r="M208" s="108"/>
      <c r="N208" s="108"/>
      <c r="O208" s="108"/>
      <c r="P208" s="108"/>
      <c r="Q208" s="108"/>
      <c r="R208" s="108"/>
      <c r="S208" s="108"/>
      <c r="T208" s="109"/>
      <c r="U208" s="109"/>
      <c r="V208" s="110"/>
      <c r="W208" s="110"/>
      <c r="X208" s="110"/>
      <c r="Y208" s="110"/>
      <c r="Z208" s="110"/>
      <c r="AA208" s="110"/>
      <c r="AB208" s="110"/>
    </row>
    <row r="209">
      <c r="A209" s="111"/>
      <c r="B209" s="105"/>
      <c r="C209" s="105"/>
      <c r="D209" s="105"/>
      <c r="E209" s="105"/>
      <c r="F209" s="105"/>
      <c r="G209" s="105"/>
      <c r="H209" s="106"/>
      <c r="I209" s="106"/>
      <c r="J209" s="106"/>
      <c r="K209" s="107"/>
      <c r="L209" s="107"/>
      <c r="M209" s="108"/>
      <c r="N209" s="108"/>
      <c r="O209" s="108"/>
      <c r="P209" s="108"/>
      <c r="Q209" s="108"/>
      <c r="R209" s="108"/>
      <c r="S209" s="108"/>
      <c r="T209" s="109"/>
      <c r="U209" s="109"/>
      <c r="V209" s="110"/>
      <c r="W209" s="110"/>
      <c r="X209" s="110"/>
      <c r="Y209" s="110"/>
      <c r="Z209" s="110"/>
      <c r="AA209" s="110"/>
      <c r="AB209" s="110"/>
    </row>
    <row r="210">
      <c r="A210" s="104"/>
      <c r="B210" s="105"/>
      <c r="C210" s="105"/>
      <c r="D210" s="105"/>
      <c r="E210" s="105"/>
      <c r="F210" s="105"/>
      <c r="G210" s="105"/>
      <c r="H210" s="106"/>
      <c r="I210" s="106"/>
      <c r="J210" s="106"/>
      <c r="K210" s="107"/>
      <c r="L210" s="107"/>
      <c r="M210" s="108"/>
      <c r="N210" s="108"/>
      <c r="O210" s="108"/>
      <c r="P210" s="108"/>
      <c r="Q210" s="108"/>
      <c r="R210" s="108"/>
      <c r="S210" s="108"/>
      <c r="T210" s="109"/>
      <c r="U210" s="109"/>
      <c r="V210" s="110"/>
      <c r="W210" s="110"/>
      <c r="X210" s="110"/>
      <c r="Y210" s="110"/>
      <c r="Z210" s="110"/>
      <c r="AA210" s="110"/>
      <c r="AB210" s="110"/>
    </row>
    <row r="211">
      <c r="A211" s="111"/>
      <c r="B211" s="105"/>
      <c r="C211" s="105"/>
      <c r="D211" s="105"/>
      <c r="E211" s="105"/>
      <c r="F211" s="105"/>
      <c r="G211" s="105"/>
      <c r="H211" s="106"/>
      <c r="I211" s="106"/>
      <c r="J211" s="106"/>
      <c r="K211" s="107"/>
      <c r="L211" s="107"/>
      <c r="M211" s="108"/>
      <c r="N211" s="108"/>
      <c r="O211" s="108"/>
      <c r="P211" s="108"/>
      <c r="Q211" s="108"/>
      <c r="R211" s="108"/>
      <c r="S211" s="108"/>
      <c r="T211" s="109"/>
      <c r="U211" s="109"/>
      <c r="V211" s="110"/>
      <c r="W211" s="110"/>
      <c r="X211" s="110"/>
      <c r="Y211" s="110"/>
      <c r="Z211" s="110"/>
      <c r="AA211" s="110"/>
      <c r="AB211" s="110"/>
    </row>
    <row r="212">
      <c r="A212" s="104"/>
      <c r="B212" s="105"/>
      <c r="C212" s="105"/>
      <c r="D212" s="105"/>
      <c r="E212" s="105"/>
      <c r="F212" s="105"/>
      <c r="G212" s="105"/>
      <c r="H212" s="106"/>
      <c r="I212" s="106"/>
      <c r="J212" s="106"/>
      <c r="K212" s="107"/>
      <c r="L212" s="107"/>
      <c r="M212" s="108"/>
      <c r="N212" s="108"/>
      <c r="O212" s="108"/>
      <c r="P212" s="108"/>
      <c r="Q212" s="108"/>
      <c r="R212" s="108"/>
      <c r="S212" s="108"/>
      <c r="T212" s="109"/>
      <c r="U212" s="109"/>
      <c r="V212" s="110"/>
      <c r="W212" s="110"/>
      <c r="X212" s="110"/>
      <c r="Y212" s="110"/>
      <c r="Z212" s="110"/>
      <c r="AA212" s="110"/>
      <c r="AB212" s="110"/>
    </row>
    <row r="213">
      <c r="A213" s="111"/>
      <c r="B213" s="105"/>
      <c r="C213" s="105"/>
      <c r="D213" s="105"/>
      <c r="E213" s="105"/>
      <c r="F213" s="105"/>
      <c r="G213" s="105"/>
      <c r="H213" s="106"/>
      <c r="I213" s="106"/>
      <c r="J213" s="106"/>
      <c r="K213" s="107"/>
      <c r="L213" s="107"/>
      <c r="M213" s="108"/>
      <c r="N213" s="108"/>
      <c r="O213" s="108"/>
      <c r="P213" s="108"/>
      <c r="Q213" s="108"/>
      <c r="R213" s="108"/>
      <c r="S213" s="108"/>
      <c r="T213" s="109"/>
      <c r="U213" s="109"/>
      <c r="V213" s="110"/>
      <c r="W213" s="110"/>
      <c r="X213" s="110"/>
      <c r="Y213" s="110"/>
      <c r="Z213" s="110"/>
      <c r="AA213" s="110"/>
      <c r="AB213" s="110"/>
    </row>
    <row r="214">
      <c r="A214" s="104"/>
      <c r="B214" s="105"/>
      <c r="C214" s="105"/>
      <c r="D214" s="105"/>
      <c r="E214" s="105"/>
      <c r="F214" s="105"/>
      <c r="G214" s="105"/>
      <c r="H214" s="106"/>
      <c r="I214" s="106"/>
      <c r="J214" s="106"/>
      <c r="K214" s="107"/>
      <c r="L214" s="107"/>
      <c r="M214" s="108"/>
      <c r="N214" s="108"/>
      <c r="O214" s="108"/>
      <c r="P214" s="108"/>
      <c r="Q214" s="108"/>
      <c r="R214" s="108"/>
      <c r="S214" s="108"/>
      <c r="T214" s="109"/>
      <c r="U214" s="109"/>
      <c r="V214" s="110"/>
      <c r="W214" s="110"/>
      <c r="X214" s="110"/>
      <c r="Y214" s="110"/>
      <c r="Z214" s="110"/>
      <c r="AA214" s="110"/>
      <c r="AB214" s="110"/>
    </row>
    <row r="215">
      <c r="A215" s="111"/>
      <c r="B215" s="105"/>
      <c r="C215" s="105"/>
      <c r="D215" s="105"/>
      <c r="E215" s="105"/>
      <c r="F215" s="105"/>
      <c r="G215" s="105"/>
      <c r="H215" s="106"/>
      <c r="I215" s="106"/>
      <c r="J215" s="106"/>
      <c r="K215" s="107"/>
      <c r="L215" s="107"/>
      <c r="M215" s="108"/>
      <c r="N215" s="108"/>
      <c r="O215" s="108"/>
      <c r="P215" s="108"/>
      <c r="Q215" s="108"/>
      <c r="R215" s="108"/>
      <c r="S215" s="108"/>
      <c r="T215" s="109"/>
      <c r="U215" s="109"/>
      <c r="V215" s="110"/>
      <c r="W215" s="110"/>
      <c r="X215" s="110"/>
      <c r="Y215" s="110"/>
      <c r="Z215" s="110"/>
      <c r="AA215" s="110"/>
      <c r="AB215" s="110"/>
    </row>
    <row r="216">
      <c r="A216" s="104"/>
      <c r="B216" s="105"/>
      <c r="C216" s="105"/>
      <c r="D216" s="105"/>
      <c r="E216" s="105"/>
      <c r="F216" s="105"/>
      <c r="G216" s="105"/>
      <c r="H216" s="106"/>
      <c r="I216" s="106"/>
      <c r="J216" s="106"/>
      <c r="K216" s="107"/>
      <c r="L216" s="107"/>
      <c r="M216" s="108"/>
      <c r="N216" s="108"/>
      <c r="O216" s="108"/>
      <c r="P216" s="108"/>
      <c r="Q216" s="108"/>
      <c r="R216" s="108"/>
      <c r="S216" s="108"/>
      <c r="T216" s="109"/>
      <c r="U216" s="109"/>
      <c r="V216" s="110"/>
      <c r="W216" s="110"/>
      <c r="X216" s="110"/>
      <c r="Y216" s="110"/>
      <c r="Z216" s="110"/>
      <c r="AA216" s="110"/>
      <c r="AB216" s="110"/>
    </row>
    <row r="217">
      <c r="A217" s="111"/>
      <c r="B217" s="105"/>
      <c r="C217" s="105"/>
      <c r="D217" s="105"/>
      <c r="E217" s="105"/>
      <c r="F217" s="105"/>
      <c r="G217" s="105"/>
      <c r="H217" s="106"/>
      <c r="I217" s="106"/>
      <c r="J217" s="106"/>
      <c r="K217" s="107"/>
      <c r="L217" s="107"/>
      <c r="M217" s="108"/>
      <c r="N217" s="108"/>
      <c r="O217" s="108"/>
      <c r="P217" s="108"/>
      <c r="Q217" s="108"/>
      <c r="R217" s="108"/>
      <c r="S217" s="108"/>
      <c r="T217" s="109"/>
      <c r="U217" s="109"/>
      <c r="V217" s="110"/>
      <c r="W217" s="110"/>
      <c r="X217" s="110"/>
      <c r="Y217" s="110"/>
      <c r="Z217" s="110"/>
      <c r="AA217" s="110"/>
      <c r="AB217" s="110"/>
    </row>
    <row r="218">
      <c r="A218" s="104"/>
      <c r="B218" s="105"/>
      <c r="C218" s="105"/>
      <c r="D218" s="105"/>
      <c r="E218" s="105"/>
      <c r="F218" s="105"/>
      <c r="G218" s="105"/>
      <c r="H218" s="106"/>
      <c r="I218" s="106"/>
      <c r="J218" s="106"/>
      <c r="K218" s="107"/>
      <c r="L218" s="107"/>
      <c r="M218" s="108"/>
      <c r="N218" s="108"/>
      <c r="O218" s="108"/>
      <c r="P218" s="108"/>
      <c r="Q218" s="108"/>
      <c r="R218" s="108"/>
      <c r="S218" s="108"/>
      <c r="T218" s="109"/>
      <c r="U218" s="109"/>
      <c r="V218" s="110"/>
      <c r="W218" s="110"/>
      <c r="X218" s="110"/>
      <c r="Y218" s="110"/>
      <c r="Z218" s="110"/>
      <c r="AA218" s="110"/>
      <c r="AB218" s="110"/>
    </row>
    <row r="219">
      <c r="A219" s="111"/>
      <c r="B219" s="105"/>
      <c r="C219" s="105"/>
      <c r="D219" s="105"/>
      <c r="E219" s="105"/>
      <c r="F219" s="105"/>
      <c r="G219" s="105"/>
      <c r="H219" s="106"/>
      <c r="I219" s="106"/>
      <c r="J219" s="106"/>
      <c r="K219" s="107"/>
      <c r="L219" s="107"/>
      <c r="M219" s="108"/>
      <c r="N219" s="108"/>
      <c r="O219" s="108"/>
      <c r="P219" s="108"/>
      <c r="Q219" s="108"/>
      <c r="R219" s="108"/>
      <c r="S219" s="108"/>
      <c r="T219" s="109"/>
      <c r="U219" s="109"/>
      <c r="V219" s="110"/>
      <c r="W219" s="110"/>
      <c r="X219" s="110"/>
      <c r="Y219" s="110"/>
      <c r="Z219" s="110"/>
      <c r="AA219" s="110"/>
      <c r="AB219" s="110"/>
    </row>
    <row r="220">
      <c r="A220" s="104"/>
      <c r="B220" s="105"/>
      <c r="C220" s="105"/>
      <c r="D220" s="105"/>
      <c r="E220" s="105"/>
      <c r="F220" s="105"/>
      <c r="G220" s="105"/>
      <c r="H220" s="106"/>
      <c r="I220" s="106"/>
      <c r="J220" s="106"/>
      <c r="K220" s="107"/>
      <c r="L220" s="107"/>
      <c r="M220" s="108"/>
      <c r="N220" s="108"/>
      <c r="O220" s="108"/>
      <c r="P220" s="108"/>
      <c r="Q220" s="108"/>
      <c r="R220" s="108"/>
      <c r="S220" s="108"/>
      <c r="T220" s="109"/>
      <c r="U220" s="109"/>
      <c r="V220" s="110"/>
      <c r="W220" s="110"/>
      <c r="X220" s="110"/>
      <c r="Y220" s="110"/>
      <c r="Z220" s="110"/>
      <c r="AA220" s="110"/>
      <c r="AB220" s="110"/>
    </row>
    <row r="221">
      <c r="A221" s="111"/>
      <c r="B221" s="105"/>
      <c r="C221" s="105"/>
      <c r="D221" s="105"/>
      <c r="E221" s="105"/>
      <c r="F221" s="105"/>
      <c r="G221" s="105"/>
      <c r="H221" s="106"/>
      <c r="I221" s="106"/>
      <c r="J221" s="106"/>
      <c r="K221" s="107"/>
      <c r="L221" s="107"/>
      <c r="M221" s="108"/>
      <c r="N221" s="108"/>
      <c r="O221" s="108"/>
      <c r="P221" s="108"/>
      <c r="Q221" s="108"/>
      <c r="R221" s="108"/>
      <c r="S221" s="108"/>
      <c r="T221" s="109"/>
      <c r="U221" s="109"/>
      <c r="V221" s="110"/>
      <c r="W221" s="110"/>
      <c r="X221" s="110"/>
      <c r="Y221" s="110"/>
      <c r="Z221" s="110"/>
      <c r="AA221" s="110"/>
      <c r="AB221" s="110"/>
    </row>
    <row r="222">
      <c r="A222" s="104"/>
      <c r="B222" s="105"/>
      <c r="C222" s="105"/>
      <c r="D222" s="105"/>
      <c r="E222" s="105"/>
      <c r="F222" s="105"/>
      <c r="G222" s="105"/>
      <c r="H222" s="106"/>
      <c r="I222" s="106"/>
      <c r="J222" s="106"/>
      <c r="K222" s="107"/>
      <c r="L222" s="107"/>
      <c r="M222" s="108"/>
      <c r="N222" s="108"/>
      <c r="O222" s="108"/>
      <c r="P222" s="108"/>
      <c r="Q222" s="108"/>
      <c r="R222" s="108"/>
      <c r="S222" s="108"/>
      <c r="T222" s="109"/>
      <c r="U222" s="109"/>
      <c r="V222" s="110"/>
      <c r="W222" s="110"/>
      <c r="X222" s="110"/>
      <c r="Y222" s="110"/>
      <c r="Z222" s="110"/>
      <c r="AA222" s="110"/>
      <c r="AB222" s="110"/>
    </row>
    <row r="223">
      <c r="A223" s="111"/>
      <c r="B223" s="105"/>
      <c r="C223" s="105"/>
      <c r="D223" s="105"/>
      <c r="E223" s="105"/>
      <c r="F223" s="105"/>
      <c r="G223" s="105"/>
      <c r="H223" s="106"/>
      <c r="I223" s="106"/>
      <c r="J223" s="106"/>
      <c r="K223" s="107"/>
      <c r="L223" s="107"/>
      <c r="M223" s="108"/>
      <c r="N223" s="108"/>
      <c r="O223" s="108"/>
      <c r="P223" s="108"/>
      <c r="Q223" s="108"/>
      <c r="R223" s="108"/>
      <c r="S223" s="108"/>
      <c r="T223" s="109"/>
      <c r="U223" s="109"/>
      <c r="V223" s="110"/>
      <c r="W223" s="110"/>
      <c r="X223" s="110"/>
      <c r="Y223" s="110"/>
      <c r="Z223" s="110"/>
      <c r="AA223" s="110"/>
      <c r="AB223" s="110"/>
    </row>
    <row r="224">
      <c r="A224" s="104"/>
      <c r="B224" s="105"/>
      <c r="C224" s="105"/>
      <c r="D224" s="105"/>
      <c r="E224" s="105"/>
      <c r="F224" s="105"/>
      <c r="G224" s="105"/>
      <c r="H224" s="106"/>
      <c r="I224" s="106"/>
      <c r="J224" s="106"/>
      <c r="K224" s="107"/>
      <c r="L224" s="107"/>
      <c r="M224" s="108"/>
      <c r="N224" s="108"/>
      <c r="O224" s="108"/>
      <c r="P224" s="108"/>
      <c r="Q224" s="108"/>
      <c r="R224" s="108"/>
      <c r="S224" s="108"/>
      <c r="T224" s="109"/>
      <c r="U224" s="109"/>
      <c r="V224" s="110"/>
      <c r="W224" s="110"/>
      <c r="X224" s="110"/>
      <c r="Y224" s="110"/>
      <c r="Z224" s="110"/>
      <c r="AA224" s="110"/>
      <c r="AB224" s="110"/>
    </row>
    <row r="225">
      <c r="A225" s="111"/>
      <c r="B225" s="105"/>
      <c r="C225" s="105"/>
      <c r="D225" s="105"/>
      <c r="E225" s="105"/>
      <c r="F225" s="105"/>
      <c r="G225" s="105"/>
      <c r="H225" s="106"/>
      <c r="I225" s="106"/>
      <c r="J225" s="106"/>
      <c r="K225" s="107"/>
      <c r="L225" s="107"/>
      <c r="M225" s="108"/>
      <c r="N225" s="108"/>
      <c r="O225" s="108"/>
      <c r="P225" s="108"/>
      <c r="Q225" s="108"/>
      <c r="R225" s="108"/>
      <c r="S225" s="108"/>
      <c r="T225" s="109"/>
      <c r="U225" s="109"/>
      <c r="V225" s="110"/>
      <c r="W225" s="110"/>
      <c r="X225" s="110"/>
      <c r="Y225" s="110"/>
      <c r="Z225" s="110"/>
      <c r="AA225" s="110"/>
      <c r="AB225" s="110"/>
    </row>
    <row r="226">
      <c r="A226" s="104"/>
      <c r="B226" s="105"/>
      <c r="C226" s="105"/>
      <c r="D226" s="105"/>
      <c r="E226" s="105"/>
      <c r="F226" s="105"/>
      <c r="G226" s="105"/>
      <c r="H226" s="106"/>
      <c r="I226" s="106"/>
      <c r="J226" s="106"/>
      <c r="K226" s="107"/>
      <c r="L226" s="107"/>
      <c r="M226" s="108"/>
      <c r="N226" s="108"/>
      <c r="O226" s="108"/>
      <c r="P226" s="108"/>
      <c r="Q226" s="108"/>
      <c r="R226" s="108"/>
      <c r="S226" s="108"/>
      <c r="T226" s="109"/>
      <c r="U226" s="109"/>
      <c r="V226" s="110"/>
      <c r="W226" s="110"/>
      <c r="X226" s="110"/>
      <c r="Y226" s="110"/>
      <c r="Z226" s="110"/>
      <c r="AA226" s="110"/>
      <c r="AB226" s="110"/>
    </row>
    <row r="227">
      <c r="A227" s="111"/>
      <c r="B227" s="105"/>
      <c r="C227" s="105"/>
      <c r="D227" s="105"/>
      <c r="E227" s="105"/>
      <c r="F227" s="105"/>
      <c r="G227" s="105"/>
      <c r="H227" s="106"/>
      <c r="I227" s="106"/>
      <c r="J227" s="106"/>
      <c r="K227" s="107"/>
      <c r="L227" s="107"/>
      <c r="M227" s="108"/>
      <c r="N227" s="108"/>
      <c r="O227" s="108"/>
      <c r="P227" s="108"/>
      <c r="Q227" s="108"/>
      <c r="R227" s="108"/>
      <c r="S227" s="108"/>
      <c r="T227" s="109"/>
      <c r="U227" s="109"/>
      <c r="V227" s="110"/>
      <c r="W227" s="110"/>
      <c r="X227" s="110"/>
      <c r="Y227" s="110"/>
      <c r="Z227" s="110"/>
      <c r="AA227" s="110"/>
      <c r="AB227" s="110"/>
    </row>
    <row r="228">
      <c r="A228" s="104"/>
      <c r="B228" s="105"/>
      <c r="C228" s="105"/>
      <c r="D228" s="105"/>
      <c r="E228" s="105"/>
      <c r="F228" s="105"/>
      <c r="G228" s="105"/>
      <c r="H228" s="106"/>
      <c r="I228" s="106"/>
      <c r="J228" s="106"/>
      <c r="K228" s="107"/>
      <c r="L228" s="107"/>
      <c r="M228" s="108"/>
      <c r="N228" s="108"/>
      <c r="O228" s="108"/>
      <c r="P228" s="108"/>
      <c r="Q228" s="108"/>
      <c r="R228" s="108"/>
      <c r="S228" s="108"/>
      <c r="T228" s="109"/>
      <c r="U228" s="109"/>
      <c r="V228" s="110"/>
      <c r="W228" s="110"/>
      <c r="X228" s="110"/>
      <c r="Y228" s="110"/>
      <c r="Z228" s="110"/>
      <c r="AA228" s="110"/>
      <c r="AB228" s="110"/>
    </row>
    <row r="229">
      <c r="A229" s="111"/>
      <c r="B229" s="105"/>
      <c r="C229" s="105"/>
      <c r="D229" s="105"/>
      <c r="E229" s="105"/>
      <c r="F229" s="105"/>
      <c r="G229" s="105"/>
      <c r="H229" s="106"/>
      <c r="I229" s="106"/>
      <c r="J229" s="106"/>
      <c r="K229" s="107"/>
      <c r="L229" s="107"/>
      <c r="M229" s="108"/>
      <c r="N229" s="108"/>
      <c r="O229" s="108"/>
      <c r="P229" s="108"/>
      <c r="Q229" s="108"/>
      <c r="R229" s="108"/>
      <c r="S229" s="108"/>
      <c r="T229" s="109"/>
      <c r="U229" s="109"/>
      <c r="V229" s="110"/>
      <c r="W229" s="110"/>
      <c r="X229" s="110"/>
      <c r="Y229" s="110"/>
      <c r="Z229" s="110"/>
      <c r="AA229" s="110"/>
      <c r="AB229" s="110"/>
    </row>
    <row r="230">
      <c r="A230" s="104"/>
      <c r="B230" s="105"/>
      <c r="C230" s="105"/>
      <c r="D230" s="105"/>
      <c r="E230" s="105"/>
      <c r="F230" s="105"/>
      <c r="G230" s="105"/>
      <c r="H230" s="106"/>
      <c r="I230" s="106"/>
      <c r="J230" s="106"/>
      <c r="K230" s="107"/>
      <c r="L230" s="107"/>
      <c r="M230" s="108"/>
      <c r="N230" s="108"/>
      <c r="O230" s="108"/>
      <c r="P230" s="108"/>
      <c r="Q230" s="108"/>
      <c r="R230" s="108"/>
      <c r="S230" s="108"/>
      <c r="T230" s="109"/>
      <c r="U230" s="109"/>
      <c r="V230" s="110"/>
      <c r="W230" s="110"/>
      <c r="X230" s="110"/>
      <c r="Y230" s="110"/>
      <c r="Z230" s="110"/>
      <c r="AA230" s="110"/>
      <c r="AB230" s="110"/>
    </row>
    <row r="231">
      <c r="A231" s="111"/>
      <c r="B231" s="105"/>
      <c r="C231" s="105"/>
      <c r="D231" s="105"/>
      <c r="E231" s="105"/>
      <c r="F231" s="105"/>
      <c r="G231" s="105"/>
      <c r="H231" s="106"/>
      <c r="I231" s="106"/>
      <c r="J231" s="106"/>
      <c r="K231" s="107"/>
      <c r="L231" s="107"/>
      <c r="M231" s="108"/>
      <c r="N231" s="108"/>
      <c r="O231" s="108"/>
      <c r="P231" s="108"/>
      <c r="Q231" s="108"/>
      <c r="R231" s="108"/>
      <c r="S231" s="108"/>
      <c r="T231" s="109"/>
      <c r="U231" s="109"/>
      <c r="V231" s="110"/>
      <c r="W231" s="110"/>
      <c r="X231" s="110"/>
      <c r="Y231" s="110"/>
      <c r="Z231" s="110"/>
      <c r="AA231" s="110"/>
      <c r="AB231" s="110"/>
    </row>
    <row r="232">
      <c r="A232" s="104"/>
      <c r="B232" s="105"/>
      <c r="C232" s="105"/>
      <c r="D232" s="105"/>
      <c r="E232" s="105"/>
      <c r="F232" s="105"/>
      <c r="G232" s="105"/>
      <c r="H232" s="106"/>
      <c r="I232" s="106"/>
      <c r="J232" s="106"/>
      <c r="K232" s="107"/>
      <c r="L232" s="107"/>
      <c r="M232" s="108"/>
      <c r="N232" s="108"/>
      <c r="O232" s="108"/>
      <c r="P232" s="108"/>
      <c r="Q232" s="108"/>
      <c r="R232" s="108"/>
      <c r="S232" s="108"/>
      <c r="T232" s="109"/>
      <c r="U232" s="109"/>
      <c r="V232" s="110"/>
      <c r="W232" s="110"/>
      <c r="X232" s="110"/>
      <c r="Y232" s="110"/>
      <c r="Z232" s="110"/>
      <c r="AA232" s="110"/>
      <c r="AB232" s="110"/>
    </row>
    <row r="233">
      <c r="A233" s="111"/>
      <c r="B233" s="105"/>
      <c r="C233" s="105"/>
      <c r="D233" s="105"/>
      <c r="E233" s="105"/>
      <c r="F233" s="105"/>
      <c r="G233" s="105"/>
      <c r="H233" s="106"/>
      <c r="I233" s="106"/>
      <c r="J233" s="106"/>
      <c r="K233" s="107"/>
      <c r="L233" s="107"/>
      <c r="M233" s="108"/>
      <c r="N233" s="108"/>
      <c r="O233" s="108"/>
      <c r="P233" s="108"/>
      <c r="Q233" s="108"/>
      <c r="R233" s="108"/>
      <c r="S233" s="108"/>
      <c r="T233" s="109"/>
      <c r="U233" s="109"/>
      <c r="V233" s="110"/>
      <c r="W233" s="110"/>
      <c r="X233" s="110"/>
      <c r="Y233" s="110"/>
      <c r="Z233" s="110"/>
      <c r="AA233" s="110"/>
      <c r="AB233" s="110"/>
    </row>
    <row r="234">
      <c r="A234" s="104"/>
      <c r="B234" s="105"/>
      <c r="C234" s="105"/>
      <c r="D234" s="105"/>
      <c r="E234" s="105"/>
      <c r="F234" s="105"/>
      <c r="G234" s="105"/>
      <c r="H234" s="106"/>
      <c r="I234" s="106"/>
      <c r="J234" s="106"/>
      <c r="K234" s="107"/>
      <c r="L234" s="107"/>
      <c r="M234" s="108"/>
      <c r="N234" s="108"/>
      <c r="O234" s="108"/>
      <c r="P234" s="108"/>
      <c r="Q234" s="108"/>
      <c r="R234" s="108"/>
      <c r="S234" s="108"/>
      <c r="T234" s="109"/>
      <c r="U234" s="109"/>
      <c r="V234" s="110"/>
      <c r="W234" s="110"/>
      <c r="X234" s="110"/>
      <c r="Y234" s="110"/>
      <c r="Z234" s="110"/>
      <c r="AA234" s="110"/>
      <c r="AB234" s="110"/>
    </row>
    <row r="235">
      <c r="A235" s="111"/>
      <c r="B235" s="105"/>
      <c r="C235" s="105"/>
      <c r="D235" s="105"/>
      <c r="E235" s="105"/>
      <c r="F235" s="105"/>
      <c r="G235" s="105"/>
      <c r="H235" s="106"/>
      <c r="I235" s="106"/>
      <c r="J235" s="106"/>
      <c r="K235" s="107"/>
      <c r="L235" s="107"/>
      <c r="M235" s="108"/>
      <c r="N235" s="108"/>
      <c r="O235" s="108"/>
      <c r="P235" s="108"/>
      <c r="Q235" s="108"/>
      <c r="R235" s="108"/>
      <c r="S235" s="108"/>
      <c r="T235" s="109"/>
      <c r="U235" s="109"/>
      <c r="V235" s="110"/>
      <c r="W235" s="110"/>
      <c r="X235" s="110"/>
      <c r="Y235" s="110"/>
      <c r="Z235" s="110"/>
      <c r="AA235" s="110"/>
      <c r="AB235" s="110"/>
    </row>
    <row r="236">
      <c r="A236" s="104"/>
      <c r="B236" s="105"/>
      <c r="C236" s="105"/>
      <c r="D236" s="105"/>
      <c r="E236" s="105"/>
      <c r="F236" s="105"/>
      <c r="G236" s="105"/>
      <c r="H236" s="106"/>
      <c r="I236" s="106"/>
      <c r="J236" s="106"/>
      <c r="K236" s="107"/>
      <c r="L236" s="107"/>
      <c r="M236" s="108"/>
      <c r="N236" s="108"/>
      <c r="O236" s="108"/>
      <c r="P236" s="108"/>
      <c r="Q236" s="108"/>
      <c r="R236" s="108"/>
      <c r="S236" s="108"/>
      <c r="T236" s="109"/>
      <c r="U236" s="109"/>
      <c r="V236" s="110"/>
      <c r="W236" s="110"/>
      <c r="X236" s="110"/>
      <c r="Y236" s="110"/>
      <c r="Z236" s="110"/>
      <c r="AA236" s="110"/>
      <c r="AB236" s="110"/>
    </row>
    <row r="237">
      <c r="A237" s="111"/>
      <c r="B237" s="105"/>
      <c r="C237" s="105"/>
      <c r="D237" s="105"/>
      <c r="E237" s="105"/>
      <c r="F237" s="105"/>
      <c r="G237" s="105"/>
      <c r="H237" s="106"/>
      <c r="I237" s="106"/>
      <c r="J237" s="106"/>
      <c r="K237" s="107"/>
      <c r="L237" s="107"/>
      <c r="M237" s="108"/>
      <c r="N237" s="108"/>
      <c r="O237" s="108"/>
      <c r="P237" s="108"/>
      <c r="Q237" s="108"/>
      <c r="R237" s="108"/>
      <c r="S237" s="108"/>
      <c r="T237" s="109"/>
      <c r="U237" s="109"/>
      <c r="V237" s="110"/>
      <c r="W237" s="110"/>
      <c r="X237" s="110"/>
      <c r="Y237" s="110"/>
      <c r="Z237" s="110"/>
      <c r="AA237" s="110"/>
      <c r="AB237" s="110"/>
    </row>
    <row r="238">
      <c r="A238" s="104"/>
      <c r="B238" s="105"/>
      <c r="C238" s="105"/>
      <c r="D238" s="105"/>
      <c r="E238" s="105"/>
      <c r="F238" s="105"/>
      <c r="G238" s="105"/>
      <c r="H238" s="106"/>
      <c r="I238" s="106"/>
      <c r="J238" s="106"/>
      <c r="K238" s="107"/>
      <c r="L238" s="107"/>
      <c r="M238" s="108"/>
      <c r="N238" s="108"/>
      <c r="O238" s="108"/>
      <c r="P238" s="108"/>
      <c r="Q238" s="108"/>
      <c r="R238" s="108"/>
      <c r="S238" s="108"/>
      <c r="T238" s="109"/>
      <c r="U238" s="109"/>
      <c r="V238" s="110"/>
      <c r="W238" s="110"/>
      <c r="X238" s="110"/>
      <c r="Y238" s="110"/>
      <c r="Z238" s="110"/>
      <c r="AA238" s="110"/>
      <c r="AB238" s="110"/>
    </row>
    <row r="239">
      <c r="A239" s="111"/>
      <c r="B239" s="105"/>
      <c r="C239" s="105"/>
      <c r="D239" s="105"/>
      <c r="E239" s="105"/>
      <c r="F239" s="105"/>
      <c r="G239" s="105"/>
      <c r="H239" s="106"/>
      <c r="I239" s="106"/>
      <c r="J239" s="106"/>
      <c r="K239" s="107"/>
      <c r="L239" s="107"/>
      <c r="M239" s="108"/>
      <c r="N239" s="108"/>
      <c r="O239" s="108"/>
      <c r="P239" s="108"/>
      <c r="Q239" s="108"/>
      <c r="R239" s="108"/>
      <c r="S239" s="108"/>
      <c r="T239" s="109"/>
      <c r="U239" s="109"/>
      <c r="V239" s="110"/>
      <c r="W239" s="110"/>
      <c r="X239" s="110"/>
      <c r="Y239" s="110"/>
      <c r="Z239" s="110"/>
      <c r="AA239" s="110"/>
      <c r="AB239" s="110"/>
    </row>
    <row r="240">
      <c r="A240" s="104"/>
      <c r="B240" s="105"/>
      <c r="C240" s="105"/>
      <c r="D240" s="105"/>
      <c r="E240" s="105"/>
      <c r="F240" s="105"/>
      <c r="G240" s="105"/>
      <c r="H240" s="106"/>
      <c r="I240" s="106"/>
      <c r="J240" s="106"/>
      <c r="K240" s="107"/>
      <c r="L240" s="107"/>
      <c r="M240" s="108"/>
      <c r="N240" s="108"/>
      <c r="O240" s="108"/>
      <c r="P240" s="108"/>
      <c r="Q240" s="108"/>
      <c r="R240" s="108"/>
      <c r="S240" s="108"/>
      <c r="T240" s="109"/>
      <c r="U240" s="109"/>
      <c r="V240" s="110"/>
      <c r="W240" s="110"/>
      <c r="X240" s="110"/>
      <c r="Y240" s="110"/>
      <c r="Z240" s="110"/>
      <c r="AA240" s="110"/>
      <c r="AB240" s="110"/>
    </row>
    <row r="241">
      <c r="A241" s="111"/>
      <c r="B241" s="105"/>
      <c r="C241" s="105"/>
      <c r="D241" s="105"/>
      <c r="E241" s="105"/>
      <c r="F241" s="105"/>
      <c r="G241" s="105"/>
      <c r="H241" s="106"/>
      <c r="I241" s="106"/>
      <c r="J241" s="106"/>
      <c r="K241" s="107"/>
      <c r="L241" s="107"/>
      <c r="M241" s="108"/>
      <c r="N241" s="108"/>
      <c r="O241" s="108"/>
      <c r="P241" s="108"/>
      <c r="Q241" s="108"/>
      <c r="R241" s="108"/>
      <c r="S241" s="108"/>
      <c r="T241" s="109"/>
      <c r="U241" s="109"/>
      <c r="V241" s="110"/>
      <c r="W241" s="110"/>
      <c r="X241" s="110"/>
      <c r="Y241" s="110"/>
      <c r="Z241" s="110"/>
      <c r="AA241" s="110"/>
      <c r="AB241" s="110"/>
    </row>
    <row r="242">
      <c r="A242" s="104"/>
      <c r="B242" s="105"/>
      <c r="C242" s="105"/>
      <c r="D242" s="105"/>
      <c r="E242" s="105"/>
      <c r="F242" s="105"/>
      <c r="G242" s="105"/>
      <c r="H242" s="106"/>
      <c r="I242" s="106"/>
      <c r="J242" s="106"/>
      <c r="K242" s="107"/>
      <c r="L242" s="107"/>
      <c r="M242" s="108"/>
      <c r="N242" s="108"/>
      <c r="O242" s="108"/>
      <c r="P242" s="108"/>
      <c r="Q242" s="108"/>
      <c r="R242" s="108"/>
      <c r="S242" s="108"/>
      <c r="T242" s="109"/>
      <c r="U242" s="109"/>
      <c r="V242" s="110"/>
      <c r="W242" s="110"/>
      <c r="X242" s="110"/>
      <c r="Y242" s="110"/>
      <c r="Z242" s="110"/>
      <c r="AA242" s="110"/>
      <c r="AB242" s="110"/>
    </row>
    <row r="243">
      <c r="A243" s="111"/>
      <c r="B243" s="105"/>
      <c r="C243" s="105"/>
      <c r="D243" s="105"/>
      <c r="E243" s="105"/>
      <c r="F243" s="105"/>
      <c r="G243" s="105"/>
      <c r="H243" s="106"/>
      <c r="I243" s="106"/>
      <c r="J243" s="106"/>
      <c r="K243" s="107"/>
      <c r="L243" s="107"/>
      <c r="M243" s="108"/>
      <c r="N243" s="108"/>
      <c r="O243" s="108"/>
      <c r="P243" s="108"/>
      <c r="Q243" s="108"/>
      <c r="R243" s="108"/>
      <c r="S243" s="108"/>
      <c r="T243" s="109"/>
      <c r="U243" s="109"/>
      <c r="V243" s="110"/>
      <c r="W243" s="110"/>
      <c r="X243" s="110"/>
      <c r="Y243" s="110"/>
      <c r="Z243" s="110"/>
      <c r="AA243" s="110"/>
      <c r="AB243" s="110"/>
    </row>
    <row r="244">
      <c r="A244" s="104"/>
      <c r="B244" s="105"/>
      <c r="C244" s="105"/>
      <c r="D244" s="105"/>
      <c r="E244" s="105"/>
      <c r="F244" s="105"/>
      <c r="G244" s="105"/>
      <c r="H244" s="106"/>
      <c r="I244" s="106"/>
      <c r="J244" s="106"/>
      <c r="K244" s="107"/>
      <c r="L244" s="107"/>
      <c r="M244" s="108"/>
      <c r="N244" s="108"/>
      <c r="O244" s="108"/>
      <c r="P244" s="108"/>
      <c r="Q244" s="108"/>
      <c r="R244" s="108"/>
      <c r="S244" s="108"/>
      <c r="T244" s="109"/>
      <c r="U244" s="109"/>
      <c r="V244" s="110"/>
      <c r="W244" s="110"/>
      <c r="X244" s="110"/>
      <c r="Y244" s="110"/>
      <c r="Z244" s="110"/>
      <c r="AA244" s="110"/>
      <c r="AB244" s="110"/>
    </row>
    <row r="245">
      <c r="A245" s="111"/>
      <c r="B245" s="105"/>
      <c r="C245" s="105"/>
      <c r="D245" s="105"/>
      <c r="E245" s="105"/>
      <c r="F245" s="105"/>
      <c r="G245" s="105"/>
      <c r="H245" s="106"/>
      <c r="I245" s="106"/>
      <c r="J245" s="106"/>
      <c r="K245" s="107"/>
      <c r="L245" s="107"/>
      <c r="M245" s="108"/>
      <c r="N245" s="108"/>
      <c r="O245" s="108"/>
      <c r="P245" s="108"/>
      <c r="Q245" s="108"/>
      <c r="R245" s="108"/>
      <c r="S245" s="108"/>
      <c r="T245" s="109"/>
      <c r="U245" s="109"/>
      <c r="V245" s="110"/>
      <c r="W245" s="110"/>
      <c r="X245" s="110"/>
      <c r="Y245" s="110"/>
      <c r="Z245" s="110"/>
      <c r="AA245" s="110"/>
      <c r="AB245" s="110"/>
    </row>
    <row r="246">
      <c r="A246" s="104"/>
      <c r="B246" s="105"/>
      <c r="C246" s="105"/>
      <c r="D246" s="105"/>
      <c r="E246" s="105"/>
      <c r="F246" s="105"/>
      <c r="G246" s="105"/>
      <c r="H246" s="106"/>
      <c r="I246" s="106"/>
      <c r="J246" s="106"/>
      <c r="K246" s="107"/>
      <c r="L246" s="107"/>
      <c r="M246" s="108"/>
      <c r="N246" s="108"/>
      <c r="O246" s="108"/>
      <c r="P246" s="108"/>
      <c r="Q246" s="108"/>
      <c r="R246" s="108"/>
      <c r="S246" s="108"/>
      <c r="T246" s="109"/>
      <c r="U246" s="109"/>
      <c r="V246" s="110"/>
      <c r="W246" s="110"/>
      <c r="X246" s="110"/>
      <c r="Y246" s="110"/>
      <c r="Z246" s="110"/>
      <c r="AA246" s="110"/>
      <c r="AB246" s="110"/>
    </row>
    <row r="247">
      <c r="A247" s="111"/>
      <c r="B247" s="105"/>
      <c r="C247" s="105"/>
      <c r="D247" s="105"/>
      <c r="E247" s="105"/>
      <c r="F247" s="105"/>
      <c r="G247" s="105"/>
      <c r="H247" s="106"/>
      <c r="I247" s="106"/>
      <c r="J247" s="106"/>
      <c r="K247" s="107"/>
      <c r="L247" s="107"/>
      <c r="M247" s="108"/>
      <c r="N247" s="108"/>
      <c r="O247" s="108"/>
      <c r="P247" s="108"/>
      <c r="Q247" s="108"/>
      <c r="R247" s="108"/>
      <c r="S247" s="108"/>
      <c r="T247" s="109"/>
      <c r="U247" s="109"/>
      <c r="V247" s="110"/>
      <c r="W247" s="110"/>
      <c r="X247" s="110"/>
      <c r="Y247" s="110"/>
      <c r="Z247" s="110"/>
      <c r="AA247" s="110"/>
      <c r="AB247" s="110"/>
    </row>
    <row r="248">
      <c r="A248" s="104"/>
      <c r="B248" s="105"/>
      <c r="C248" s="105"/>
      <c r="D248" s="105"/>
      <c r="E248" s="105"/>
      <c r="F248" s="105"/>
      <c r="G248" s="105"/>
      <c r="H248" s="106"/>
      <c r="I248" s="106"/>
      <c r="J248" s="106"/>
      <c r="K248" s="107"/>
      <c r="L248" s="107"/>
      <c r="M248" s="108"/>
      <c r="N248" s="108"/>
      <c r="O248" s="108"/>
      <c r="P248" s="108"/>
      <c r="Q248" s="108"/>
      <c r="R248" s="108"/>
      <c r="S248" s="108"/>
      <c r="T248" s="109"/>
      <c r="U248" s="109"/>
      <c r="V248" s="110"/>
      <c r="W248" s="110"/>
      <c r="X248" s="110"/>
      <c r="Y248" s="110"/>
      <c r="Z248" s="110"/>
      <c r="AA248" s="110"/>
      <c r="AB248" s="110"/>
    </row>
    <row r="249">
      <c r="A249" s="111"/>
      <c r="B249" s="105"/>
      <c r="C249" s="105"/>
      <c r="D249" s="105"/>
      <c r="E249" s="105"/>
      <c r="F249" s="105"/>
      <c r="G249" s="105"/>
      <c r="H249" s="106"/>
      <c r="I249" s="106"/>
      <c r="J249" s="106"/>
      <c r="K249" s="107"/>
      <c r="L249" s="107"/>
      <c r="M249" s="108"/>
      <c r="N249" s="108"/>
      <c r="O249" s="108"/>
      <c r="P249" s="108"/>
      <c r="Q249" s="108"/>
      <c r="R249" s="108"/>
      <c r="S249" s="108"/>
      <c r="T249" s="109"/>
      <c r="U249" s="109"/>
      <c r="V249" s="110"/>
      <c r="W249" s="110"/>
      <c r="X249" s="110"/>
      <c r="Y249" s="110"/>
      <c r="Z249" s="110"/>
      <c r="AA249" s="110"/>
      <c r="AB249" s="110"/>
    </row>
    <row r="250">
      <c r="A250" s="104"/>
      <c r="B250" s="105"/>
      <c r="C250" s="105"/>
      <c r="D250" s="105"/>
      <c r="E250" s="105"/>
      <c r="F250" s="105"/>
      <c r="G250" s="105"/>
      <c r="H250" s="106"/>
      <c r="I250" s="106"/>
      <c r="J250" s="106"/>
      <c r="K250" s="107"/>
      <c r="L250" s="107"/>
      <c r="M250" s="108"/>
      <c r="N250" s="108"/>
      <c r="O250" s="108"/>
      <c r="P250" s="108"/>
      <c r="Q250" s="108"/>
      <c r="R250" s="108"/>
      <c r="S250" s="108"/>
      <c r="T250" s="109"/>
      <c r="U250" s="109"/>
      <c r="V250" s="110"/>
      <c r="W250" s="110"/>
      <c r="X250" s="110"/>
      <c r="Y250" s="110"/>
      <c r="Z250" s="110"/>
      <c r="AA250" s="110"/>
      <c r="AB250" s="110"/>
    </row>
    <row r="251">
      <c r="A251" s="111"/>
      <c r="B251" s="105"/>
      <c r="C251" s="105"/>
      <c r="D251" s="105"/>
      <c r="E251" s="105"/>
      <c r="F251" s="105"/>
      <c r="G251" s="105"/>
      <c r="H251" s="106"/>
      <c r="I251" s="106"/>
      <c r="J251" s="106"/>
      <c r="K251" s="107"/>
      <c r="L251" s="107"/>
      <c r="M251" s="108"/>
      <c r="N251" s="108"/>
      <c r="O251" s="108"/>
      <c r="P251" s="108"/>
      <c r="Q251" s="108"/>
      <c r="R251" s="108"/>
      <c r="S251" s="108"/>
      <c r="T251" s="109"/>
      <c r="U251" s="109"/>
      <c r="V251" s="110"/>
      <c r="W251" s="110"/>
      <c r="X251" s="110"/>
      <c r="Y251" s="110"/>
      <c r="Z251" s="110"/>
      <c r="AA251" s="110"/>
      <c r="AB251" s="110"/>
    </row>
    <row r="252">
      <c r="A252" s="104"/>
      <c r="B252" s="105"/>
      <c r="C252" s="105"/>
      <c r="D252" s="105"/>
      <c r="E252" s="105"/>
      <c r="F252" s="105"/>
      <c r="G252" s="105"/>
      <c r="H252" s="106"/>
      <c r="I252" s="106"/>
      <c r="J252" s="106"/>
      <c r="K252" s="107"/>
      <c r="L252" s="107"/>
      <c r="M252" s="108"/>
      <c r="N252" s="108"/>
      <c r="O252" s="108"/>
      <c r="P252" s="108"/>
      <c r="Q252" s="108"/>
      <c r="R252" s="108"/>
      <c r="S252" s="108"/>
      <c r="T252" s="109"/>
      <c r="U252" s="109"/>
      <c r="V252" s="110"/>
      <c r="W252" s="110"/>
      <c r="X252" s="110"/>
      <c r="Y252" s="110"/>
      <c r="Z252" s="110"/>
      <c r="AA252" s="110"/>
      <c r="AB252" s="110"/>
    </row>
    <row r="253">
      <c r="A253" s="111"/>
      <c r="B253" s="105"/>
      <c r="C253" s="105"/>
      <c r="D253" s="105"/>
      <c r="E253" s="105"/>
      <c r="F253" s="105"/>
      <c r="G253" s="105"/>
      <c r="H253" s="106"/>
      <c r="I253" s="106"/>
      <c r="J253" s="106"/>
      <c r="K253" s="107"/>
      <c r="L253" s="107"/>
      <c r="M253" s="108"/>
      <c r="N253" s="108"/>
      <c r="O253" s="108"/>
      <c r="P253" s="108"/>
      <c r="Q253" s="108"/>
      <c r="R253" s="108"/>
      <c r="S253" s="108"/>
      <c r="T253" s="109"/>
      <c r="U253" s="109"/>
      <c r="V253" s="110"/>
      <c r="W253" s="110"/>
      <c r="X253" s="110"/>
      <c r="Y253" s="110"/>
      <c r="Z253" s="110"/>
      <c r="AA253" s="110"/>
      <c r="AB253" s="110"/>
    </row>
    <row r="254">
      <c r="A254" s="104"/>
      <c r="B254" s="105"/>
      <c r="C254" s="105"/>
      <c r="D254" s="105"/>
      <c r="E254" s="105"/>
      <c r="F254" s="105"/>
      <c r="G254" s="105"/>
      <c r="H254" s="106"/>
      <c r="I254" s="106"/>
      <c r="J254" s="106"/>
      <c r="K254" s="107"/>
      <c r="L254" s="107"/>
      <c r="M254" s="108"/>
      <c r="N254" s="108"/>
      <c r="O254" s="108"/>
      <c r="P254" s="108"/>
      <c r="Q254" s="108"/>
      <c r="R254" s="108"/>
      <c r="S254" s="108"/>
      <c r="T254" s="109"/>
      <c r="U254" s="109"/>
      <c r="V254" s="110"/>
      <c r="W254" s="110"/>
      <c r="X254" s="110"/>
      <c r="Y254" s="110"/>
      <c r="Z254" s="110"/>
      <c r="AA254" s="110"/>
      <c r="AB254" s="110"/>
    </row>
    <row r="255">
      <c r="A255" s="111"/>
      <c r="B255" s="105"/>
      <c r="C255" s="105"/>
      <c r="D255" s="105"/>
      <c r="E255" s="105"/>
      <c r="F255" s="105"/>
      <c r="G255" s="105"/>
      <c r="H255" s="106"/>
      <c r="I255" s="106"/>
      <c r="J255" s="106"/>
      <c r="K255" s="107"/>
      <c r="L255" s="107"/>
      <c r="M255" s="108"/>
      <c r="N255" s="108"/>
      <c r="O255" s="108"/>
      <c r="P255" s="108"/>
      <c r="Q255" s="108"/>
      <c r="R255" s="108"/>
      <c r="S255" s="108"/>
      <c r="T255" s="109"/>
      <c r="U255" s="109"/>
      <c r="V255" s="110"/>
      <c r="W255" s="110"/>
      <c r="X255" s="110"/>
      <c r="Y255" s="110"/>
      <c r="Z255" s="110"/>
      <c r="AA255" s="110"/>
      <c r="AB255" s="110"/>
    </row>
    <row r="256">
      <c r="A256" s="104"/>
      <c r="B256" s="105"/>
      <c r="C256" s="105"/>
      <c r="D256" s="105"/>
      <c r="E256" s="105"/>
      <c r="F256" s="105"/>
      <c r="G256" s="105"/>
      <c r="H256" s="106"/>
      <c r="I256" s="106"/>
      <c r="J256" s="106"/>
      <c r="K256" s="107"/>
      <c r="L256" s="107"/>
      <c r="M256" s="108"/>
      <c r="N256" s="108"/>
      <c r="O256" s="108"/>
      <c r="P256" s="108"/>
      <c r="Q256" s="108"/>
      <c r="R256" s="108"/>
      <c r="S256" s="108"/>
      <c r="T256" s="109"/>
      <c r="U256" s="109"/>
      <c r="V256" s="110"/>
      <c r="W256" s="110"/>
      <c r="X256" s="110"/>
      <c r="Y256" s="110"/>
      <c r="Z256" s="110"/>
      <c r="AA256" s="110"/>
      <c r="AB256" s="110"/>
    </row>
    <row r="257">
      <c r="A257" s="111"/>
      <c r="B257" s="105"/>
      <c r="C257" s="105"/>
      <c r="D257" s="105"/>
      <c r="E257" s="105"/>
      <c r="F257" s="105"/>
      <c r="G257" s="105"/>
      <c r="H257" s="106"/>
      <c r="I257" s="106"/>
      <c r="J257" s="106"/>
      <c r="K257" s="107"/>
      <c r="L257" s="107"/>
      <c r="M257" s="108"/>
      <c r="N257" s="108"/>
      <c r="O257" s="108"/>
      <c r="P257" s="108"/>
      <c r="Q257" s="108"/>
      <c r="R257" s="108"/>
      <c r="S257" s="108"/>
      <c r="T257" s="109"/>
      <c r="U257" s="109"/>
      <c r="V257" s="110"/>
      <c r="W257" s="110"/>
      <c r="X257" s="110"/>
      <c r="Y257" s="110"/>
      <c r="Z257" s="110"/>
      <c r="AA257" s="110"/>
      <c r="AB257" s="110"/>
    </row>
    <row r="258">
      <c r="A258" s="104"/>
      <c r="B258" s="105"/>
      <c r="C258" s="105"/>
      <c r="D258" s="105"/>
      <c r="E258" s="105"/>
      <c r="F258" s="105"/>
      <c r="G258" s="105"/>
      <c r="H258" s="106"/>
      <c r="I258" s="106"/>
      <c r="J258" s="106"/>
      <c r="K258" s="107"/>
      <c r="L258" s="107"/>
      <c r="M258" s="108"/>
      <c r="N258" s="108"/>
      <c r="O258" s="108"/>
      <c r="P258" s="108"/>
      <c r="Q258" s="108"/>
      <c r="R258" s="108"/>
      <c r="S258" s="108"/>
      <c r="T258" s="109"/>
      <c r="U258" s="109"/>
      <c r="V258" s="110"/>
      <c r="W258" s="110"/>
      <c r="X258" s="110"/>
      <c r="Y258" s="110"/>
      <c r="Z258" s="110"/>
      <c r="AA258" s="110"/>
      <c r="AB258" s="110"/>
    </row>
    <row r="259">
      <c r="A259" s="111"/>
      <c r="B259" s="105"/>
      <c r="C259" s="105"/>
      <c r="D259" s="105"/>
      <c r="E259" s="105"/>
      <c r="F259" s="105"/>
      <c r="G259" s="105"/>
      <c r="H259" s="106"/>
      <c r="I259" s="106"/>
      <c r="J259" s="106"/>
      <c r="K259" s="107"/>
      <c r="L259" s="107"/>
      <c r="M259" s="108"/>
      <c r="N259" s="108"/>
      <c r="O259" s="108"/>
      <c r="P259" s="108"/>
      <c r="Q259" s="108"/>
      <c r="R259" s="108"/>
      <c r="S259" s="108"/>
      <c r="T259" s="109"/>
      <c r="U259" s="109"/>
      <c r="V259" s="110"/>
      <c r="W259" s="110"/>
      <c r="X259" s="110"/>
      <c r="Y259" s="110"/>
      <c r="Z259" s="110"/>
      <c r="AA259" s="110"/>
      <c r="AB259" s="110"/>
    </row>
    <row r="260">
      <c r="A260" s="104"/>
      <c r="B260" s="105"/>
      <c r="C260" s="105"/>
      <c r="D260" s="105"/>
      <c r="E260" s="105"/>
      <c r="F260" s="105"/>
      <c r="G260" s="105"/>
      <c r="H260" s="106"/>
      <c r="I260" s="106"/>
      <c r="J260" s="106"/>
      <c r="K260" s="107"/>
      <c r="L260" s="107"/>
      <c r="M260" s="108"/>
      <c r="N260" s="108"/>
      <c r="O260" s="108"/>
      <c r="P260" s="108"/>
      <c r="Q260" s="108"/>
      <c r="R260" s="108"/>
      <c r="S260" s="108"/>
      <c r="T260" s="109"/>
      <c r="U260" s="109"/>
      <c r="V260" s="110"/>
      <c r="W260" s="110"/>
      <c r="X260" s="110"/>
      <c r="Y260" s="110"/>
      <c r="Z260" s="110"/>
      <c r="AA260" s="110"/>
      <c r="AB260" s="110"/>
    </row>
    <row r="261">
      <c r="A261" s="111"/>
      <c r="B261" s="105"/>
      <c r="C261" s="105"/>
      <c r="D261" s="105"/>
      <c r="E261" s="105"/>
      <c r="F261" s="105"/>
      <c r="G261" s="105"/>
      <c r="H261" s="106"/>
      <c r="I261" s="106"/>
      <c r="J261" s="106"/>
      <c r="K261" s="107"/>
      <c r="L261" s="107"/>
      <c r="M261" s="108"/>
      <c r="N261" s="108"/>
      <c r="O261" s="108"/>
      <c r="P261" s="108"/>
      <c r="Q261" s="108"/>
      <c r="R261" s="108"/>
      <c r="S261" s="108"/>
      <c r="T261" s="109"/>
      <c r="U261" s="109"/>
      <c r="V261" s="110"/>
      <c r="W261" s="110"/>
      <c r="X261" s="110"/>
      <c r="Y261" s="110"/>
      <c r="Z261" s="110"/>
      <c r="AA261" s="110"/>
      <c r="AB261" s="110"/>
    </row>
    <row r="262">
      <c r="A262" s="104"/>
      <c r="B262" s="105"/>
      <c r="C262" s="105"/>
      <c r="D262" s="105"/>
      <c r="E262" s="105"/>
      <c r="F262" s="105"/>
      <c r="G262" s="105"/>
      <c r="H262" s="106"/>
      <c r="I262" s="106"/>
      <c r="J262" s="106"/>
      <c r="K262" s="107"/>
      <c r="L262" s="107"/>
      <c r="M262" s="108"/>
      <c r="N262" s="108"/>
      <c r="O262" s="108"/>
      <c r="P262" s="108"/>
      <c r="Q262" s="108"/>
      <c r="R262" s="108"/>
      <c r="S262" s="108"/>
      <c r="T262" s="109"/>
      <c r="U262" s="109"/>
      <c r="V262" s="110"/>
      <c r="W262" s="110"/>
      <c r="X262" s="110"/>
      <c r="Y262" s="110"/>
      <c r="Z262" s="110"/>
      <c r="AA262" s="110"/>
      <c r="AB262" s="110"/>
    </row>
    <row r="263">
      <c r="A263" s="111"/>
      <c r="B263" s="105"/>
      <c r="C263" s="105"/>
      <c r="D263" s="105"/>
      <c r="E263" s="105"/>
      <c r="F263" s="105"/>
      <c r="G263" s="105"/>
      <c r="H263" s="106"/>
      <c r="I263" s="106"/>
      <c r="J263" s="106"/>
      <c r="K263" s="107"/>
      <c r="L263" s="107"/>
      <c r="M263" s="108"/>
      <c r="N263" s="108"/>
      <c r="O263" s="108"/>
      <c r="P263" s="108"/>
      <c r="Q263" s="108"/>
      <c r="R263" s="108"/>
      <c r="S263" s="108"/>
      <c r="T263" s="109"/>
      <c r="U263" s="109"/>
      <c r="V263" s="110"/>
      <c r="W263" s="110"/>
      <c r="X263" s="110"/>
      <c r="Y263" s="110"/>
      <c r="Z263" s="110"/>
      <c r="AA263" s="110"/>
      <c r="AB263" s="110"/>
    </row>
    <row r="264">
      <c r="A264" s="104"/>
      <c r="B264" s="105"/>
      <c r="C264" s="105"/>
      <c r="D264" s="105"/>
      <c r="E264" s="105"/>
      <c r="F264" s="105"/>
      <c r="G264" s="105"/>
      <c r="H264" s="106"/>
      <c r="I264" s="106"/>
      <c r="J264" s="106"/>
      <c r="K264" s="107"/>
      <c r="L264" s="107"/>
      <c r="M264" s="108"/>
      <c r="N264" s="108"/>
      <c r="O264" s="108"/>
      <c r="P264" s="108"/>
      <c r="Q264" s="108"/>
      <c r="R264" s="108"/>
      <c r="S264" s="108"/>
      <c r="T264" s="109"/>
      <c r="U264" s="109"/>
      <c r="V264" s="110"/>
      <c r="W264" s="110"/>
      <c r="X264" s="110"/>
      <c r="Y264" s="110"/>
      <c r="Z264" s="110"/>
      <c r="AA264" s="110"/>
      <c r="AB264" s="110"/>
    </row>
    <row r="265">
      <c r="A265" s="111"/>
      <c r="B265" s="105"/>
      <c r="C265" s="105"/>
      <c r="D265" s="105"/>
      <c r="E265" s="105"/>
      <c r="F265" s="105"/>
      <c r="G265" s="105"/>
      <c r="H265" s="106"/>
      <c r="I265" s="106"/>
      <c r="J265" s="106"/>
      <c r="K265" s="107"/>
      <c r="L265" s="107"/>
      <c r="M265" s="108"/>
      <c r="N265" s="108"/>
      <c r="O265" s="108"/>
      <c r="P265" s="108"/>
      <c r="Q265" s="108"/>
      <c r="R265" s="108"/>
      <c r="S265" s="108"/>
      <c r="T265" s="109"/>
      <c r="U265" s="109"/>
      <c r="V265" s="110"/>
      <c r="W265" s="110"/>
      <c r="X265" s="110"/>
      <c r="Y265" s="110"/>
      <c r="Z265" s="110"/>
      <c r="AA265" s="110"/>
      <c r="AB265" s="110"/>
    </row>
    <row r="266">
      <c r="A266" s="104"/>
      <c r="B266" s="105"/>
      <c r="C266" s="105"/>
      <c r="D266" s="105"/>
      <c r="E266" s="105"/>
      <c r="F266" s="105"/>
      <c r="G266" s="105"/>
      <c r="H266" s="106"/>
      <c r="I266" s="106"/>
      <c r="J266" s="106"/>
      <c r="K266" s="107"/>
      <c r="L266" s="107"/>
      <c r="M266" s="108"/>
      <c r="N266" s="108"/>
      <c r="O266" s="108"/>
      <c r="P266" s="108"/>
      <c r="Q266" s="108"/>
      <c r="R266" s="108"/>
      <c r="S266" s="108"/>
      <c r="T266" s="109"/>
      <c r="U266" s="109"/>
      <c r="V266" s="110"/>
      <c r="W266" s="110"/>
      <c r="X266" s="110"/>
      <c r="Y266" s="110"/>
      <c r="Z266" s="110"/>
      <c r="AA266" s="110"/>
      <c r="AB266" s="110"/>
    </row>
    <row r="267">
      <c r="A267" s="111"/>
      <c r="B267" s="105"/>
      <c r="C267" s="105"/>
      <c r="D267" s="105"/>
      <c r="E267" s="105"/>
      <c r="F267" s="105"/>
      <c r="G267" s="105"/>
      <c r="H267" s="106"/>
      <c r="I267" s="106"/>
      <c r="J267" s="106"/>
      <c r="K267" s="107"/>
      <c r="L267" s="107"/>
      <c r="M267" s="108"/>
      <c r="N267" s="108"/>
      <c r="O267" s="108"/>
      <c r="P267" s="108"/>
      <c r="Q267" s="108"/>
      <c r="R267" s="108"/>
      <c r="S267" s="108"/>
      <c r="T267" s="109"/>
      <c r="U267" s="109"/>
      <c r="V267" s="110"/>
      <c r="W267" s="110"/>
      <c r="X267" s="110"/>
      <c r="Y267" s="110"/>
      <c r="Z267" s="110"/>
      <c r="AA267" s="110"/>
      <c r="AB267" s="110"/>
    </row>
    <row r="268">
      <c r="A268" s="104"/>
      <c r="B268" s="105"/>
      <c r="C268" s="105"/>
      <c r="D268" s="105"/>
      <c r="E268" s="105"/>
      <c r="F268" s="105"/>
      <c r="G268" s="105"/>
      <c r="H268" s="106"/>
      <c r="I268" s="106"/>
      <c r="J268" s="106"/>
      <c r="K268" s="107"/>
      <c r="L268" s="107"/>
      <c r="M268" s="108"/>
      <c r="N268" s="108"/>
      <c r="O268" s="108"/>
      <c r="P268" s="108"/>
      <c r="Q268" s="108"/>
      <c r="R268" s="108"/>
      <c r="S268" s="108"/>
      <c r="T268" s="109"/>
      <c r="U268" s="109"/>
      <c r="V268" s="110"/>
      <c r="W268" s="110"/>
      <c r="X268" s="110"/>
      <c r="Y268" s="110"/>
      <c r="Z268" s="110"/>
      <c r="AA268" s="110"/>
      <c r="AB268" s="110"/>
    </row>
    <row r="269">
      <c r="A269" s="111"/>
      <c r="B269" s="105"/>
      <c r="C269" s="105"/>
      <c r="D269" s="105"/>
      <c r="E269" s="105"/>
      <c r="F269" s="105"/>
      <c r="G269" s="105"/>
      <c r="H269" s="106"/>
      <c r="I269" s="106"/>
      <c r="J269" s="106"/>
      <c r="K269" s="107"/>
      <c r="L269" s="107"/>
      <c r="M269" s="108"/>
      <c r="N269" s="108"/>
      <c r="O269" s="108"/>
      <c r="P269" s="108"/>
      <c r="Q269" s="108"/>
      <c r="R269" s="108"/>
      <c r="S269" s="108"/>
      <c r="T269" s="109"/>
      <c r="U269" s="109"/>
      <c r="V269" s="110"/>
      <c r="W269" s="110"/>
      <c r="X269" s="110"/>
      <c r="Y269" s="110"/>
      <c r="Z269" s="110"/>
      <c r="AA269" s="110"/>
      <c r="AB269" s="110"/>
    </row>
    <row r="270">
      <c r="A270" s="104"/>
      <c r="B270" s="105"/>
      <c r="C270" s="105"/>
      <c r="D270" s="105"/>
      <c r="E270" s="105"/>
      <c r="F270" s="105"/>
      <c r="G270" s="105"/>
      <c r="H270" s="106"/>
      <c r="I270" s="106"/>
      <c r="J270" s="106"/>
      <c r="K270" s="107"/>
      <c r="L270" s="107"/>
      <c r="M270" s="108"/>
      <c r="N270" s="108"/>
      <c r="O270" s="108"/>
      <c r="P270" s="108"/>
      <c r="Q270" s="108"/>
      <c r="R270" s="108"/>
      <c r="S270" s="108"/>
      <c r="T270" s="109"/>
      <c r="U270" s="109"/>
      <c r="V270" s="110"/>
      <c r="W270" s="110"/>
      <c r="X270" s="110"/>
      <c r="Y270" s="110"/>
      <c r="Z270" s="110"/>
      <c r="AA270" s="110"/>
      <c r="AB270" s="110"/>
    </row>
    <row r="271">
      <c r="A271" s="111"/>
      <c r="B271" s="105"/>
      <c r="C271" s="105"/>
      <c r="D271" s="105"/>
      <c r="E271" s="105"/>
      <c r="F271" s="105"/>
      <c r="G271" s="105"/>
      <c r="H271" s="106"/>
      <c r="I271" s="106"/>
      <c r="J271" s="106"/>
      <c r="K271" s="107"/>
      <c r="L271" s="107"/>
      <c r="M271" s="108"/>
      <c r="N271" s="108"/>
      <c r="O271" s="108"/>
      <c r="P271" s="108"/>
      <c r="Q271" s="108"/>
      <c r="R271" s="108"/>
      <c r="S271" s="108"/>
      <c r="T271" s="109"/>
      <c r="U271" s="109"/>
      <c r="V271" s="110"/>
      <c r="W271" s="110"/>
      <c r="X271" s="110"/>
      <c r="Y271" s="110"/>
      <c r="Z271" s="110"/>
      <c r="AA271" s="110"/>
      <c r="AB271" s="110"/>
    </row>
    <row r="272">
      <c r="A272" s="104"/>
      <c r="B272" s="105"/>
      <c r="C272" s="105"/>
      <c r="D272" s="105"/>
      <c r="E272" s="105"/>
      <c r="F272" s="105"/>
      <c r="G272" s="105"/>
      <c r="H272" s="106"/>
      <c r="I272" s="106"/>
      <c r="J272" s="106"/>
      <c r="K272" s="107"/>
      <c r="L272" s="107"/>
      <c r="M272" s="108"/>
      <c r="N272" s="108"/>
      <c r="O272" s="108"/>
      <c r="P272" s="108"/>
      <c r="Q272" s="108"/>
      <c r="R272" s="108"/>
      <c r="S272" s="108"/>
      <c r="T272" s="109"/>
      <c r="U272" s="109"/>
      <c r="V272" s="110"/>
      <c r="W272" s="110"/>
      <c r="X272" s="110"/>
      <c r="Y272" s="110"/>
      <c r="Z272" s="110"/>
      <c r="AA272" s="110"/>
      <c r="AB272" s="110"/>
    </row>
    <row r="273">
      <c r="A273" s="111"/>
      <c r="B273" s="105"/>
      <c r="C273" s="105"/>
      <c r="D273" s="105"/>
      <c r="E273" s="105"/>
      <c r="F273" s="105"/>
      <c r="G273" s="105"/>
      <c r="H273" s="106"/>
      <c r="I273" s="106"/>
      <c r="J273" s="106"/>
      <c r="K273" s="107"/>
      <c r="L273" s="107"/>
      <c r="M273" s="108"/>
      <c r="N273" s="108"/>
      <c r="O273" s="108"/>
      <c r="P273" s="108"/>
      <c r="Q273" s="108"/>
      <c r="R273" s="108"/>
      <c r="S273" s="108"/>
      <c r="T273" s="109"/>
      <c r="U273" s="109"/>
      <c r="V273" s="110"/>
      <c r="W273" s="110"/>
      <c r="X273" s="110"/>
      <c r="Y273" s="110"/>
      <c r="Z273" s="110"/>
      <c r="AA273" s="110"/>
      <c r="AB273" s="110"/>
    </row>
    <row r="274">
      <c r="A274" s="104"/>
      <c r="B274" s="105"/>
      <c r="C274" s="105"/>
      <c r="D274" s="105"/>
      <c r="E274" s="105"/>
      <c r="F274" s="105"/>
      <c r="G274" s="105"/>
      <c r="H274" s="106"/>
      <c r="I274" s="106"/>
      <c r="J274" s="106"/>
      <c r="K274" s="107"/>
      <c r="L274" s="107"/>
      <c r="M274" s="108"/>
      <c r="N274" s="108"/>
      <c r="O274" s="108"/>
      <c r="P274" s="108"/>
      <c r="Q274" s="108"/>
      <c r="R274" s="108"/>
      <c r="S274" s="108"/>
      <c r="T274" s="109"/>
      <c r="U274" s="109"/>
      <c r="V274" s="110"/>
      <c r="W274" s="110"/>
      <c r="X274" s="110"/>
      <c r="Y274" s="110"/>
      <c r="Z274" s="110"/>
      <c r="AA274" s="110"/>
      <c r="AB274" s="110"/>
    </row>
    <row r="275">
      <c r="A275" s="111"/>
      <c r="B275" s="105"/>
      <c r="C275" s="105"/>
      <c r="D275" s="105"/>
      <c r="E275" s="105"/>
      <c r="F275" s="105"/>
      <c r="G275" s="105"/>
      <c r="H275" s="106"/>
      <c r="I275" s="106"/>
      <c r="J275" s="106"/>
      <c r="K275" s="107"/>
      <c r="L275" s="107"/>
      <c r="M275" s="108"/>
      <c r="N275" s="108"/>
      <c r="O275" s="108"/>
      <c r="P275" s="108"/>
      <c r="Q275" s="108"/>
      <c r="R275" s="108"/>
      <c r="S275" s="108"/>
      <c r="T275" s="109"/>
      <c r="U275" s="109"/>
      <c r="V275" s="110"/>
      <c r="W275" s="110"/>
      <c r="X275" s="110"/>
      <c r="Y275" s="110"/>
      <c r="Z275" s="110"/>
      <c r="AA275" s="110"/>
      <c r="AB275" s="110"/>
    </row>
    <row r="276">
      <c r="A276" s="104"/>
      <c r="B276" s="105"/>
      <c r="C276" s="105"/>
      <c r="D276" s="105"/>
      <c r="E276" s="105"/>
      <c r="F276" s="105"/>
      <c r="G276" s="105"/>
      <c r="H276" s="106"/>
      <c r="I276" s="106"/>
      <c r="J276" s="106"/>
      <c r="K276" s="107"/>
      <c r="L276" s="107"/>
      <c r="M276" s="108"/>
      <c r="N276" s="108"/>
      <c r="O276" s="108"/>
      <c r="P276" s="108"/>
      <c r="Q276" s="108"/>
      <c r="R276" s="108"/>
      <c r="S276" s="108"/>
      <c r="T276" s="109"/>
      <c r="U276" s="109"/>
      <c r="V276" s="110"/>
      <c r="W276" s="110"/>
      <c r="X276" s="110"/>
      <c r="Y276" s="110"/>
      <c r="Z276" s="110"/>
      <c r="AA276" s="110"/>
      <c r="AB276" s="110"/>
    </row>
    <row r="277">
      <c r="A277" s="111"/>
      <c r="B277" s="105"/>
      <c r="C277" s="105"/>
      <c r="D277" s="105"/>
      <c r="E277" s="105"/>
      <c r="F277" s="105"/>
      <c r="G277" s="105"/>
      <c r="H277" s="106"/>
      <c r="I277" s="106"/>
      <c r="J277" s="106"/>
      <c r="K277" s="107"/>
      <c r="L277" s="107"/>
      <c r="M277" s="108"/>
      <c r="N277" s="108"/>
      <c r="O277" s="108"/>
      <c r="P277" s="108"/>
      <c r="Q277" s="108"/>
      <c r="R277" s="108"/>
      <c r="S277" s="108"/>
      <c r="T277" s="109"/>
      <c r="U277" s="109"/>
      <c r="V277" s="110"/>
      <c r="W277" s="110"/>
      <c r="X277" s="110"/>
      <c r="Y277" s="110"/>
      <c r="Z277" s="110"/>
      <c r="AA277" s="110"/>
      <c r="AB277" s="110"/>
    </row>
    <row r="278">
      <c r="A278" s="104"/>
      <c r="B278" s="105"/>
      <c r="C278" s="105"/>
      <c r="D278" s="105"/>
      <c r="E278" s="105"/>
      <c r="F278" s="105"/>
      <c r="G278" s="105"/>
      <c r="H278" s="106"/>
      <c r="I278" s="106"/>
      <c r="J278" s="106"/>
      <c r="K278" s="107"/>
      <c r="L278" s="107"/>
      <c r="M278" s="108"/>
      <c r="N278" s="108"/>
      <c r="O278" s="108"/>
      <c r="P278" s="108"/>
      <c r="Q278" s="108"/>
      <c r="R278" s="108"/>
      <c r="S278" s="108"/>
      <c r="T278" s="109"/>
      <c r="U278" s="109"/>
      <c r="V278" s="110"/>
      <c r="W278" s="110"/>
      <c r="X278" s="110"/>
      <c r="Y278" s="110"/>
      <c r="Z278" s="110"/>
      <c r="AA278" s="110"/>
      <c r="AB278" s="110"/>
    </row>
    <row r="279">
      <c r="A279" s="111"/>
      <c r="B279" s="105"/>
      <c r="C279" s="105"/>
      <c r="D279" s="105"/>
      <c r="E279" s="105"/>
      <c r="F279" s="105"/>
      <c r="G279" s="105"/>
      <c r="H279" s="106"/>
      <c r="I279" s="106"/>
      <c r="J279" s="106"/>
      <c r="K279" s="107"/>
      <c r="L279" s="107"/>
      <c r="M279" s="108"/>
      <c r="N279" s="108"/>
      <c r="O279" s="108"/>
      <c r="P279" s="108"/>
      <c r="Q279" s="108"/>
      <c r="R279" s="108"/>
      <c r="S279" s="108"/>
      <c r="T279" s="109"/>
      <c r="U279" s="109"/>
      <c r="V279" s="110"/>
      <c r="W279" s="110"/>
      <c r="X279" s="110"/>
      <c r="Y279" s="110"/>
      <c r="Z279" s="110"/>
      <c r="AA279" s="110"/>
      <c r="AB279" s="110"/>
    </row>
    <row r="280">
      <c r="A280" s="104"/>
      <c r="B280" s="105"/>
      <c r="C280" s="105"/>
      <c r="D280" s="105"/>
      <c r="E280" s="105"/>
      <c r="F280" s="105"/>
      <c r="G280" s="105"/>
      <c r="H280" s="106"/>
      <c r="I280" s="106"/>
      <c r="J280" s="106"/>
      <c r="K280" s="107"/>
      <c r="L280" s="107"/>
      <c r="M280" s="108"/>
      <c r="N280" s="108"/>
      <c r="O280" s="108"/>
      <c r="P280" s="108"/>
      <c r="Q280" s="108"/>
      <c r="R280" s="108"/>
      <c r="S280" s="108"/>
      <c r="T280" s="109"/>
      <c r="U280" s="109"/>
      <c r="V280" s="110"/>
      <c r="W280" s="110"/>
      <c r="X280" s="110"/>
      <c r="Y280" s="110"/>
      <c r="Z280" s="110"/>
      <c r="AA280" s="110"/>
      <c r="AB280" s="110"/>
    </row>
    <row r="281">
      <c r="A281" s="111"/>
      <c r="B281" s="105"/>
      <c r="C281" s="105"/>
      <c r="D281" s="105"/>
      <c r="E281" s="105"/>
      <c r="F281" s="105"/>
      <c r="G281" s="105"/>
      <c r="H281" s="106"/>
      <c r="I281" s="106"/>
      <c r="J281" s="106"/>
      <c r="K281" s="107"/>
      <c r="L281" s="107"/>
      <c r="M281" s="108"/>
      <c r="N281" s="108"/>
      <c r="O281" s="108"/>
      <c r="P281" s="108"/>
      <c r="Q281" s="108"/>
      <c r="R281" s="108"/>
      <c r="S281" s="108"/>
      <c r="T281" s="109"/>
      <c r="U281" s="109"/>
      <c r="V281" s="110"/>
      <c r="W281" s="110"/>
      <c r="X281" s="110"/>
      <c r="Y281" s="110"/>
      <c r="Z281" s="110"/>
      <c r="AA281" s="110"/>
      <c r="AB281" s="110"/>
    </row>
    <row r="282">
      <c r="A282" s="104"/>
      <c r="B282" s="105"/>
      <c r="C282" s="105"/>
      <c r="D282" s="105"/>
      <c r="E282" s="105"/>
      <c r="F282" s="105"/>
      <c r="G282" s="105"/>
      <c r="H282" s="106"/>
      <c r="I282" s="106"/>
      <c r="J282" s="106"/>
      <c r="K282" s="107"/>
      <c r="L282" s="107"/>
      <c r="M282" s="108"/>
      <c r="N282" s="108"/>
      <c r="O282" s="108"/>
      <c r="P282" s="108"/>
      <c r="Q282" s="108"/>
      <c r="R282" s="108"/>
      <c r="S282" s="108"/>
      <c r="T282" s="109"/>
      <c r="U282" s="109"/>
      <c r="V282" s="110"/>
      <c r="W282" s="110"/>
      <c r="X282" s="110"/>
      <c r="Y282" s="110"/>
      <c r="Z282" s="110"/>
      <c r="AA282" s="110"/>
      <c r="AB282" s="110"/>
    </row>
    <row r="283">
      <c r="A283" s="111"/>
      <c r="B283" s="105"/>
      <c r="C283" s="105"/>
      <c r="D283" s="105"/>
      <c r="E283" s="105"/>
      <c r="F283" s="105"/>
      <c r="G283" s="105"/>
      <c r="H283" s="106"/>
      <c r="I283" s="106"/>
      <c r="J283" s="106"/>
      <c r="K283" s="107"/>
      <c r="L283" s="107"/>
      <c r="M283" s="108"/>
      <c r="N283" s="108"/>
      <c r="O283" s="108"/>
      <c r="P283" s="108"/>
      <c r="Q283" s="108"/>
      <c r="R283" s="108"/>
      <c r="S283" s="108"/>
      <c r="T283" s="109"/>
      <c r="U283" s="109"/>
      <c r="V283" s="110"/>
      <c r="W283" s="110"/>
      <c r="X283" s="110"/>
      <c r="Y283" s="110"/>
      <c r="Z283" s="110"/>
      <c r="AA283" s="110"/>
      <c r="AB283" s="110"/>
    </row>
    <row r="284">
      <c r="A284" s="104"/>
      <c r="B284" s="105"/>
      <c r="C284" s="105"/>
      <c r="D284" s="105"/>
      <c r="E284" s="105"/>
      <c r="F284" s="105"/>
      <c r="G284" s="105"/>
      <c r="H284" s="106"/>
      <c r="I284" s="106"/>
      <c r="J284" s="106"/>
      <c r="K284" s="107"/>
      <c r="L284" s="107"/>
      <c r="M284" s="108"/>
      <c r="N284" s="108"/>
      <c r="O284" s="108"/>
      <c r="P284" s="108"/>
      <c r="Q284" s="108"/>
      <c r="R284" s="108"/>
      <c r="S284" s="108"/>
      <c r="T284" s="109"/>
      <c r="U284" s="109"/>
      <c r="V284" s="110"/>
      <c r="W284" s="110"/>
      <c r="X284" s="110"/>
      <c r="Y284" s="110"/>
      <c r="Z284" s="110"/>
      <c r="AA284" s="110"/>
      <c r="AB284" s="110"/>
    </row>
    <row r="285">
      <c r="A285" s="111"/>
      <c r="B285" s="105"/>
      <c r="C285" s="105"/>
      <c r="D285" s="105"/>
      <c r="E285" s="105"/>
      <c r="F285" s="105"/>
      <c r="G285" s="105"/>
      <c r="H285" s="106"/>
      <c r="I285" s="106"/>
      <c r="J285" s="106"/>
      <c r="K285" s="107"/>
      <c r="L285" s="107"/>
      <c r="M285" s="108"/>
      <c r="N285" s="108"/>
      <c r="O285" s="108"/>
      <c r="P285" s="108"/>
      <c r="Q285" s="108"/>
      <c r="R285" s="108"/>
      <c r="S285" s="108"/>
      <c r="T285" s="109"/>
      <c r="U285" s="109"/>
      <c r="V285" s="110"/>
      <c r="W285" s="110"/>
      <c r="X285" s="110"/>
      <c r="Y285" s="110"/>
      <c r="Z285" s="110"/>
      <c r="AA285" s="110"/>
      <c r="AB285" s="110"/>
    </row>
    <row r="286">
      <c r="A286" s="104"/>
      <c r="B286" s="105"/>
      <c r="C286" s="105"/>
      <c r="D286" s="105"/>
      <c r="E286" s="105"/>
      <c r="F286" s="105"/>
      <c r="G286" s="105"/>
      <c r="H286" s="106"/>
      <c r="I286" s="106"/>
      <c r="J286" s="106"/>
      <c r="K286" s="107"/>
      <c r="L286" s="107"/>
      <c r="M286" s="108"/>
      <c r="N286" s="108"/>
      <c r="O286" s="108"/>
      <c r="P286" s="108"/>
      <c r="Q286" s="108"/>
      <c r="R286" s="108"/>
      <c r="S286" s="108"/>
      <c r="T286" s="109"/>
      <c r="U286" s="109"/>
      <c r="V286" s="110"/>
      <c r="W286" s="110"/>
      <c r="X286" s="110"/>
      <c r="Y286" s="110"/>
      <c r="Z286" s="110"/>
      <c r="AA286" s="110"/>
      <c r="AB286" s="110"/>
    </row>
    <row r="287">
      <c r="A287" s="111"/>
      <c r="B287" s="105"/>
      <c r="C287" s="105"/>
      <c r="D287" s="105"/>
      <c r="E287" s="105"/>
      <c r="F287" s="105"/>
      <c r="G287" s="105"/>
      <c r="H287" s="106"/>
      <c r="I287" s="106"/>
      <c r="J287" s="106"/>
      <c r="K287" s="107"/>
      <c r="L287" s="107"/>
      <c r="M287" s="108"/>
      <c r="N287" s="108"/>
      <c r="O287" s="108"/>
      <c r="P287" s="108"/>
      <c r="Q287" s="108"/>
      <c r="R287" s="108"/>
      <c r="S287" s="108"/>
      <c r="T287" s="109"/>
      <c r="U287" s="109"/>
      <c r="V287" s="110"/>
      <c r="W287" s="110"/>
      <c r="X287" s="110"/>
      <c r="Y287" s="110"/>
      <c r="Z287" s="110"/>
      <c r="AA287" s="110"/>
      <c r="AB287" s="110"/>
    </row>
    <row r="288">
      <c r="A288" s="104"/>
      <c r="B288" s="105"/>
      <c r="C288" s="105"/>
      <c r="D288" s="105"/>
      <c r="E288" s="105"/>
      <c r="F288" s="105"/>
      <c r="G288" s="105"/>
      <c r="H288" s="106"/>
      <c r="I288" s="106"/>
      <c r="J288" s="106"/>
      <c r="K288" s="107"/>
      <c r="L288" s="107"/>
      <c r="M288" s="108"/>
      <c r="N288" s="108"/>
      <c r="O288" s="108"/>
      <c r="P288" s="108"/>
      <c r="Q288" s="108"/>
      <c r="R288" s="108"/>
      <c r="S288" s="108"/>
      <c r="T288" s="109"/>
      <c r="U288" s="109"/>
      <c r="V288" s="110"/>
      <c r="W288" s="110"/>
      <c r="X288" s="110"/>
      <c r="Y288" s="110"/>
      <c r="Z288" s="110"/>
      <c r="AA288" s="110"/>
      <c r="AB288" s="110"/>
    </row>
    <row r="289">
      <c r="A289" s="111"/>
      <c r="B289" s="105"/>
      <c r="C289" s="105"/>
      <c r="D289" s="105"/>
      <c r="E289" s="105"/>
      <c r="F289" s="105"/>
      <c r="G289" s="105"/>
      <c r="H289" s="106"/>
      <c r="I289" s="106"/>
      <c r="J289" s="106"/>
      <c r="K289" s="107"/>
      <c r="L289" s="107"/>
      <c r="M289" s="108"/>
      <c r="N289" s="108"/>
      <c r="O289" s="108"/>
      <c r="P289" s="108"/>
      <c r="Q289" s="108"/>
      <c r="R289" s="108"/>
      <c r="S289" s="108"/>
      <c r="T289" s="109"/>
      <c r="U289" s="109"/>
      <c r="V289" s="110"/>
      <c r="W289" s="110"/>
      <c r="X289" s="110"/>
      <c r="Y289" s="110"/>
      <c r="Z289" s="110"/>
      <c r="AA289" s="110"/>
      <c r="AB289" s="110"/>
    </row>
    <row r="290">
      <c r="A290" s="104"/>
      <c r="B290" s="105"/>
      <c r="C290" s="105"/>
      <c r="D290" s="105"/>
      <c r="E290" s="105"/>
      <c r="F290" s="105"/>
      <c r="G290" s="105"/>
      <c r="H290" s="106"/>
      <c r="I290" s="106"/>
      <c r="J290" s="106"/>
      <c r="K290" s="107"/>
      <c r="L290" s="107"/>
      <c r="M290" s="108"/>
      <c r="N290" s="108"/>
      <c r="O290" s="108"/>
      <c r="P290" s="108"/>
      <c r="Q290" s="108"/>
      <c r="R290" s="108"/>
      <c r="S290" s="108"/>
      <c r="T290" s="109"/>
      <c r="U290" s="109"/>
      <c r="V290" s="110"/>
      <c r="W290" s="110"/>
      <c r="X290" s="110"/>
      <c r="Y290" s="110"/>
      <c r="Z290" s="110"/>
      <c r="AA290" s="110"/>
      <c r="AB290" s="110"/>
    </row>
    <row r="291">
      <c r="A291" s="111"/>
      <c r="B291" s="105"/>
      <c r="C291" s="105"/>
      <c r="D291" s="105"/>
      <c r="E291" s="105"/>
      <c r="F291" s="105"/>
      <c r="G291" s="105"/>
      <c r="H291" s="106"/>
      <c r="I291" s="106"/>
      <c r="J291" s="106"/>
      <c r="K291" s="107"/>
      <c r="L291" s="107"/>
      <c r="M291" s="108"/>
      <c r="N291" s="108"/>
      <c r="O291" s="108"/>
      <c r="P291" s="108"/>
      <c r="Q291" s="108"/>
      <c r="R291" s="108"/>
      <c r="S291" s="108"/>
      <c r="T291" s="109"/>
      <c r="U291" s="109"/>
      <c r="V291" s="110"/>
      <c r="W291" s="110"/>
      <c r="X291" s="110"/>
      <c r="Y291" s="110"/>
      <c r="Z291" s="110"/>
      <c r="AA291" s="110"/>
      <c r="AB291" s="110"/>
    </row>
    <row r="292">
      <c r="A292" s="104"/>
      <c r="B292" s="105"/>
      <c r="C292" s="105"/>
      <c r="D292" s="105"/>
      <c r="E292" s="105"/>
      <c r="F292" s="105"/>
      <c r="G292" s="105"/>
      <c r="H292" s="106"/>
      <c r="I292" s="106"/>
      <c r="J292" s="106"/>
      <c r="K292" s="107"/>
      <c r="L292" s="107"/>
      <c r="M292" s="108"/>
      <c r="N292" s="108"/>
      <c r="O292" s="108"/>
      <c r="P292" s="108"/>
      <c r="Q292" s="108"/>
      <c r="R292" s="108"/>
      <c r="S292" s="108"/>
      <c r="T292" s="109"/>
      <c r="U292" s="109"/>
      <c r="V292" s="110"/>
      <c r="W292" s="110"/>
      <c r="X292" s="110"/>
      <c r="Y292" s="110"/>
      <c r="Z292" s="110"/>
      <c r="AA292" s="110"/>
      <c r="AB292" s="110"/>
    </row>
    <row r="293">
      <c r="A293" s="111"/>
      <c r="B293" s="105"/>
      <c r="C293" s="105"/>
      <c r="D293" s="105"/>
      <c r="E293" s="105"/>
      <c r="F293" s="105"/>
      <c r="G293" s="105"/>
      <c r="H293" s="106"/>
      <c r="I293" s="106"/>
      <c r="J293" s="106"/>
      <c r="K293" s="107"/>
      <c r="L293" s="107"/>
      <c r="M293" s="108"/>
      <c r="N293" s="108"/>
      <c r="O293" s="108"/>
      <c r="P293" s="108"/>
      <c r="Q293" s="108"/>
      <c r="R293" s="108"/>
      <c r="S293" s="108"/>
      <c r="T293" s="109"/>
      <c r="U293" s="109"/>
      <c r="V293" s="110"/>
      <c r="W293" s="110"/>
      <c r="X293" s="110"/>
      <c r="Y293" s="110"/>
      <c r="Z293" s="110"/>
      <c r="AA293" s="110"/>
      <c r="AB293" s="110"/>
    </row>
    <row r="294">
      <c r="A294" s="104"/>
      <c r="B294" s="105"/>
      <c r="C294" s="105"/>
      <c r="D294" s="105"/>
      <c r="E294" s="105"/>
      <c r="F294" s="105"/>
      <c r="G294" s="105"/>
      <c r="H294" s="106"/>
      <c r="I294" s="106"/>
      <c r="J294" s="106"/>
      <c r="K294" s="107"/>
      <c r="L294" s="107"/>
      <c r="M294" s="108"/>
      <c r="N294" s="108"/>
      <c r="O294" s="108"/>
      <c r="P294" s="108"/>
      <c r="Q294" s="108"/>
      <c r="R294" s="108"/>
      <c r="S294" s="108"/>
      <c r="T294" s="109"/>
      <c r="U294" s="109"/>
      <c r="V294" s="110"/>
      <c r="W294" s="110"/>
      <c r="X294" s="110"/>
      <c r="Y294" s="110"/>
      <c r="Z294" s="110"/>
      <c r="AA294" s="110"/>
      <c r="AB294" s="110"/>
    </row>
    <row r="295">
      <c r="A295" s="111"/>
      <c r="B295" s="105"/>
      <c r="C295" s="105"/>
      <c r="D295" s="105"/>
      <c r="E295" s="105"/>
      <c r="F295" s="105"/>
      <c r="G295" s="105"/>
      <c r="H295" s="106"/>
      <c r="I295" s="106"/>
      <c r="J295" s="106"/>
      <c r="K295" s="107"/>
      <c r="L295" s="107"/>
      <c r="M295" s="108"/>
      <c r="N295" s="108"/>
      <c r="O295" s="108"/>
      <c r="P295" s="108"/>
      <c r="Q295" s="108"/>
      <c r="R295" s="108"/>
      <c r="S295" s="108"/>
      <c r="T295" s="109"/>
      <c r="U295" s="109"/>
      <c r="V295" s="110"/>
      <c r="W295" s="110"/>
      <c r="X295" s="110"/>
      <c r="Y295" s="110"/>
      <c r="Z295" s="110"/>
      <c r="AA295" s="110"/>
      <c r="AB295" s="110"/>
    </row>
    <row r="296">
      <c r="A296" s="104"/>
      <c r="B296" s="105"/>
      <c r="C296" s="105"/>
      <c r="D296" s="105"/>
      <c r="E296" s="105"/>
      <c r="F296" s="105"/>
      <c r="G296" s="105"/>
      <c r="H296" s="106"/>
      <c r="I296" s="106"/>
      <c r="J296" s="106"/>
      <c r="K296" s="107"/>
      <c r="L296" s="107"/>
      <c r="M296" s="108"/>
      <c r="N296" s="108"/>
      <c r="O296" s="108"/>
      <c r="P296" s="108"/>
      <c r="Q296" s="108"/>
      <c r="R296" s="108"/>
      <c r="S296" s="108"/>
      <c r="T296" s="109"/>
      <c r="U296" s="109"/>
      <c r="V296" s="110"/>
      <c r="W296" s="110"/>
      <c r="X296" s="110"/>
      <c r="Y296" s="110"/>
      <c r="Z296" s="110"/>
      <c r="AA296" s="110"/>
      <c r="AB296" s="110"/>
    </row>
    <row r="297">
      <c r="A297" s="111"/>
      <c r="B297" s="105"/>
      <c r="C297" s="105"/>
      <c r="D297" s="105"/>
      <c r="E297" s="105"/>
      <c r="F297" s="105"/>
      <c r="G297" s="105"/>
      <c r="H297" s="106"/>
      <c r="I297" s="106"/>
      <c r="J297" s="106"/>
      <c r="K297" s="107"/>
      <c r="L297" s="107"/>
      <c r="M297" s="108"/>
      <c r="N297" s="108"/>
      <c r="O297" s="108"/>
      <c r="P297" s="108"/>
      <c r="Q297" s="108"/>
      <c r="R297" s="108"/>
      <c r="S297" s="108"/>
      <c r="T297" s="109"/>
      <c r="U297" s="109"/>
      <c r="V297" s="110"/>
      <c r="W297" s="110"/>
      <c r="X297" s="110"/>
      <c r="Y297" s="110"/>
      <c r="Z297" s="110"/>
      <c r="AA297" s="110"/>
      <c r="AB297" s="110"/>
    </row>
    <row r="298">
      <c r="A298" s="104"/>
      <c r="B298" s="105"/>
      <c r="C298" s="105"/>
      <c r="D298" s="105"/>
      <c r="E298" s="105"/>
      <c r="F298" s="105"/>
      <c r="G298" s="105"/>
      <c r="H298" s="106"/>
      <c r="I298" s="106"/>
      <c r="J298" s="106"/>
      <c r="K298" s="107"/>
      <c r="L298" s="107"/>
      <c r="M298" s="108"/>
      <c r="N298" s="108"/>
      <c r="O298" s="108"/>
      <c r="P298" s="108"/>
      <c r="Q298" s="108"/>
      <c r="R298" s="108"/>
      <c r="S298" s="108"/>
      <c r="T298" s="109"/>
      <c r="U298" s="109"/>
      <c r="V298" s="110"/>
      <c r="W298" s="110"/>
      <c r="X298" s="110"/>
      <c r="Y298" s="110"/>
      <c r="Z298" s="110"/>
      <c r="AA298" s="110"/>
      <c r="AB298" s="110"/>
    </row>
    <row r="299">
      <c r="A299" s="111"/>
      <c r="B299" s="105"/>
      <c r="C299" s="105"/>
      <c r="D299" s="105"/>
      <c r="E299" s="105"/>
      <c r="F299" s="105"/>
      <c r="G299" s="105"/>
      <c r="H299" s="106"/>
      <c r="I299" s="106"/>
      <c r="J299" s="106"/>
      <c r="K299" s="107"/>
      <c r="L299" s="107"/>
      <c r="M299" s="108"/>
      <c r="N299" s="108"/>
      <c r="O299" s="108"/>
      <c r="P299" s="108"/>
      <c r="Q299" s="108"/>
      <c r="R299" s="108"/>
      <c r="S299" s="108"/>
      <c r="T299" s="109"/>
      <c r="U299" s="109"/>
      <c r="V299" s="110"/>
      <c r="W299" s="110"/>
      <c r="X299" s="110"/>
      <c r="Y299" s="110"/>
      <c r="Z299" s="110"/>
      <c r="AA299" s="110"/>
      <c r="AB299" s="110"/>
    </row>
    <row r="300">
      <c r="A300" s="104"/>
      <c r="B300" s="105"/>
      <c r="C300" s="105"/>
      <c r="D300" s="105"/>
      <c r="E300" s="105"/>
      <c r="F300" s="105"/>
      <c r="G300" s="105"/>
      <c r="H300" s="106"/>
      <c r="I300" s="106"/>
      <c r="J300" s="106"/>
      <c r="K300" s="107"/>
      <c r="L300" s="107"/>
      <c r="M300" s="108"/>
      <c r="N300" s="108"/>
      <c r="O300" s="108"/>
      <c r="P300" s="108"/>
      <c r="Q300" s="108"/>
      <c r="R300" s="108"/>
      <c r="S300" s="108"/>
      <c r="T300" s="109"/>
      <c r="U300" s="109"/>
      <c r="V300" s="110"/>
      <c r="W300" s="110"/>
      <c r="X300" s="110"/>
      <c r="Y300" s="110"/>
      <c r="Z300" s="110"/>
      <c r="AA300" s="110"/>
      <c r="AB300" s="110"/>
    </row>
    <row r="301">
      <c r="A301" s="111"/>
      <c r="B301" s="105"/>
      <c r="C301" s="105"/>
      <c r="D301" s="105"/>
      <c r="E301" s="105"/>
      <c r="F301" s="105"/>
      <c r="G301" s="105"/>
      <c r="H301" s="106"/>
      <c r="I301" s="106"/>
      <c r="J301" s="106"/>
      <c r="K301" s="107"/>
      <c r="L301" s="107"/>
      <c r="M301" s="108"/>
      <c r="N301" s="108"/>
      <c r="O301" s="108"/>
      <c r="P301" s="108"/>
      <c r="Q301" s="108"/>
      <c r="R301" s="108"/>
      <c r="S301" s="108"/>
      <c r="T301" s="109"/>
      <c r="U301" s="109"/>
      <c r="V301" s="110"/>
      <c r="W301" s="110"/>
      <c r="X301" s="110"/>
      <c r="Y301" s="110"/>
      <c r="Z301" s="110"/>
      <c r="AA301" s="110"/>
      <c r="AB301" s="110"/>
    </row>
    <row r="302">
      <c r="A302" s="104"/>
      <c r="B302" s="105"/>
      <c r="C302" s="105"/>
      <c r="D302" s="105"/>
      <c r="E302" s="105"/>
      <c r="F302" s="105"/>
      <c r="G302" s="105"/>
      <c r="H302" s="106"/>
      <c r="I302" s="106"/>
      <c r="J302" s="106"/>
      <c r="K302" s="107"/>
      <c r="L302" s="107"/>
      <c r="M302" s="108"/>
      <c r="N302" s="108"/>
      <c r="O302" s="108"/>
      <c r="P302" s="108"/>
      <c r="Q302" s="108"/>
      <c r="R302" s="108"/>
      <c r="S302" s="108"/>
      <c r="T302" s="109"/>
      <c r="U302" s="109"/>
      <c r="V302" s="110"/>
      <c r="W302" s="110"/>
      <c r="X302" s="110"/>
      <c r="Y302" s="110"/>
      <c r="Z302" s="110"/>
      <c r="AA302" s="110"/>
      <c r="AB302" s="110"/>
    </row>
    <row r="303">
      <c r="A303" s="111"/>
      <c r="B303" s="105"/>
      <c r="C303" s="105"/>
      <c r="D303" s="105"/>
      <c r="E303" s="105"/>
      <c r="F303" s="105"/>
      <c r="G303" s="105"/>
      <c r="H303" s="106"/>
      <c r="I303" s="106"/>
      <c r="J303" s="106"/>
      <c r="K303" s="107"/>
      <c r="L303" s="107"/>
      <c r="M303" s="108"/>
      <c r="N303" s="108"/>
      <c r="O303" s="108"/>
      <c r="P303" s="108"/>
      <c r="Q303" s="108"/>
      <c r="R303" s="108"/>
      <c r="S303" s="108"/>
      <c r="T303" s="109"/>
      <c r="U303" s="109"/>
      <c r="V303" s="110"/>
      <c r="W303" s="110"/>
      <c r="X303" s="110"/>
      <c r="Y303" s="110"/>
      <c r="Z303" s="110"/>
      <c r="AA303" s="110"/>
      <c r="AB303" s="110"/>
    </row>
    <row r="304">
      <c r="A304" s="104"/>
      <c r="B304" s="105"/>
      <c r="C304" s="105"/>
      <c r="D304" s="105"/>
      <c r="E304" s="105"/>
      <c r="F304" s="105"/>
      <c r="G304" s="105"/>
      <c r="H304" s="106"/>
      <c r="I304" s="106"/>
      <c r="J304" s="106"/>
      <c r="K304" s="107"/>
      <c r="L304" s="107"/>
      <c r="M304" s="108"/>
      <c r="N304" s="108"/>
      <c r="O304" s="108"/>
      <c r="P304" s="108"/>
      <c r="Q304" s="108"/>
      <c r="R304" s="108"/>
      <c r="S304" s="108"/>
      <c r="T304" s="109"/>
      <c r="U304" s="109"/>
      <c r="V304" s="110"/>
      <c r="W304" s="110"/>
      <c r="X304" s="110"/>
      <c r="Y304" s="110"/>
      <c r="Z304" s="110"/>
      <c r="AA304" s="110"/>
      <c r="AB304" s="110"/>
    </row>
    <row r="305">
      <c r="A305" s="111"/>
      <c r="B305" s="105"/>
      <c r="C305" s="105"/>
      <c r="D305" s="105"/>
      <c r="E305" s="105"/>
      <c r="F305" s="105"/>
      <c r="G305" s="105"/>
      <c r="H305" s="106"/>
      <c r="I305" s="106"/>
      <c r="J305" s="106"/>
      <c r="K305" s="107"/>
      <c r="L305" s="107"/>
      <c r="M305" s="108"/>
      <c r="N305" s="108"/>
      <c r="O305" s="108"/>
      <c r="P305" s="108"/>
      <c r="Q305" s="108"/>
      <c r="R305" s="108"/>
      <c r="S305" s="108"/>
      <c r="T305" s="109"/>
      <c r="U305" s="109"/>
      <c r="V305" s="110"/>
      <c r="W305" s="110"/>
      <c r="X305" s="110"/>
      <c r="Y305" s="110"/>
      <c r="Z305" s="110"/>
      <c r="AA305" s="110"/>
      <c r="AB305" s="110"/>
    </row>
    <row r="306">
      <c r="A306" s="104"/>
      <c r="B306" s="105"/>
      <c r="C306" s="105"/>
      <c r="D306" s="105"/>
      <c r="E306" s="105"/>
      <c r="F306" s="105"/>
      <c r="G306" s="105"/>
      <c r="H306" s="106"/>
      <c r="I306" s="106"/>
      <c r="J306" s="106"/>
      <c r="K306" s="107"/>
      <c r="L306" s="107"/>
      <c r="M306" s="108"/>
      <c r="N306" s="108"/>
      <c r="O306" s="108"/>
      <c r="P306" s="108"/>
      <c r="Q306" s="108"/>
      <c r="R306" s="108"/>
      <c r="S306" s="108"/>
      <c r="T306" s="109"/>
      <c r="U306" s="109"/>
      <c r="V306" s="110"/>
      <c r="W306" s="110"/>
      <c r="X306" s="110"/>
      <c r="Y306" s="110"/>
      <c r="Z306" s="110"/>
      <c r="AA306" s="110"/>
      <c r="AB306" s="110"/>
    </row>
    <row r="307">
      <c r="A307" s="111"/>
      <c r="B307" s="105"/>
      <c r="C307" s="105"/>
      <c r="D307" s="105"/>
      <c r="E307" s="105"/>
      <c r="F307" s="105"/>
      <c r="G307" s="105"/>
      <c r="H307" s="106"/>
      <c r="I307" s="106"/>
      <c r="J307" s="106"/>
      <c r="K307" s="107"/>
      <c r="L307" s="107"/>
      <c r="M307" s="108"/>
      <c r="N307" s="108"/>
      <c r="O307" s="108"/>
      <c r="P307" s="108"/>
      <c r="Q307" s="108"/>
      <c r="R307" s="108"/>
      <c r="S307" s="108"/>
      <c r="T307" s="109"/>
      <c r="U307" s="109"/>
      <c r="V307" s="110"/>
      <c r="W307" s="110"/>
      <c r="X307" s="110"/>
      <c r="Y307" s="110"/>
      <c r="Z307" s="110"/>
      <c r="AA307" s="110"/>
      <c r="AB307" s="110"/>
    </row>
    <row r="308">
      <c r="A308" s="104"/>
      <c r="B308" s="105"/>
      <c r="C308" s="105"/>
      <c r="D308" s="105"/>
      <c r="E308" s="105"/>
      <c r="F308" s="105"/>
      <c r="G308" s="105"/>
      <c r="H308" s="106"/>
      <c r="I308" s="106"/>
      <c r="J308" s="106"/>
      <c r="K308" s="107"/>
      <c r="L308" s="107"/>
      <c r="M308" s="108"/>
      <c r="N308" s="108"/>
      <c r="O308" s="108"/>
      <c r="P308" s="108"/>
      <c r="Q308" s="108"/>
      <c r="R308" s="108"/>
      <c r="S308" s="108"/>
      <c r="T308" s="109"/>
      <c r="U308" s="109"/>
      <c r="V308" s="110"/>
      <c r="W308" s="110"/>
      <c r="X308" s="110"/>
      <c r="Y308" s="110"/>
      <c r="Z308" s="110"/>
      <c r="AA308" s="110"/>
      <c r="AB308" s="110"/>
    </row>
    <row r="309">
      <c r="A309" s="111"/>
      <c r="B309" s="105"/>
      <c r="C309" s="105"/>
      <c r="D309" s="105"/>
      <c r="E309" s="105"/>
      <c r="F309" s="105"/>
      <c r="G309" s="105"/>
      <c r="H309" s="106"/>
      <c r="I309" s="106"/>
      <c r="J309" s="106"/>
      <c r="K309" s="107"/>
      <c r="L309" s="107"/>
      <c r="M309" s="108"/>
      <c r="N309" s="108"/>
      <c r="O309" s="108"/>
      <c r="P309" s="108"/>
      <c r="Q309" s="108"/>
      <c r="R309" s="108"/>
      <c r="S309" s="108"/>
      <c r="T309" s="109"/>
      <c r="U309" s="109"/>
      <c r="V309" s="110"/>
      <c r="W309" s="110"/>
      <c r="X309" s="110"/>
      <c r="Y309" s="110"/>
      <c r="Z309" s="110"/>
      <c r="AA309" s="110"/>
      <c r="AB309" s="110"/>
    </row>
    <row r="310">
      <c r="A310" s="104"/>
      <c r="B310" s="105"/>
      <c r="C310" s="105"/>
      <c r="D310" s="105"/>
      <c r="E310" s="105"/>
      <c r="F310" s="105"/>
      <c r="G310" s="105"/>
      <c r="H310" s="106"/>
      <c r="I310" s="106"/>
      <c r="J310" s="106"/>
      <c r="K310" s="107"/>
      <c r="L310" s="107"/>
      <c r="M310" s="108"/>
      <c r="N310" s="108"/>
      <c r="O310" s="108"/>
      <c r="P310" s="108"/>
      <c r="Q310" s="108"/>
      <c r="R310" s="108"/>
      <c r="S310" s="108"/>
      <c r="T310" s="109"/>
      <c r="U310" s="109"/>
      <c r="V310" s="110"/>
      <c r="W310" s="110"/>
      <c r="X310" s="110"/>
      <c r="Y310" s="110"/>
      <c r="Z310" s="110"/>
      <c r="AA310" s="110"/>
      <c r="AB310" s="110"/>
    </row>
    <row r="311">
      <c r="A311" s="111"/>
      <c r="B311" s="105"/>
      <c r="C311" s="105"/>
      <c r="D311" s="105"/>
      <c r="E311" s="105"/>
      <c r="F311" s="105"/>
      <c r="G311" s="105"/>
      <c r="H311" s="106"/>
      <c r="I311" s="106"/>
      <c r="J311" s="106"/>
      <c r="K311" s="107"/>
      <c r="L311" s="107"/>
      <c r="M311" s="108"/>
      <c r="N311" s="108"/>
      <c r="O311" s="108"/>
      <c r="P311" s="108"/>
      <c r="Q311" s="108"/>
      <c r="R311" s="108"/>
      <c r="S311" s="108"/>
      <c r="T311" s="109"/>
      <c r="U311" s="109"/>
      <c r="V311" s="110"/>
      <c r="W311" s="110"/>
      <c r="X311" s="110"/>
      <c r="Y311" s="110"/>
      <c r="Z311" s="110"/>
      <c r="AA311" s="110"/>
      <c r="AB311" s="110"/>
    </row>
    <row r="312">
      <c r="A312" s="104"/>
      <c r="B312" s="105"/>
      <c r="C312" s="105"/>
      <c r="D312" s="105"/>
      <c r="E312" s="105"/>
      <c r="F312" s="105"/>
      <c r="G312" s="105"/>
      <c r="H312" s="106"/>
      <c r="I312" s="106"/>
      <c r="J312" s="106"/>
      <c r="K312" s="107"/>
      <c r="L312" s="107"/>
      <c r="M312" s="108"/>
      <c r="N312" s="108"/>
      <c r="O312" s="108"/>
      <c r="P312" s="108"/>
      <c r="Q312" s="108"/>
      <c r="R312" s="108"/>
      <c r="S312" s="108"/>
      <c r="T312" s="109"/>
      <c r="U312" s="109"/>
      <c r="V312" s="110"/>
      <c r="W312" s="110"/>
      <c r="X312" s="110"/>
      <c r="Y312" s="110"/>
      <c r="Z312" s="110"/>
      <c r="AA312" s="110"/>
      <c r="AB312" s="110"/>
    </row>
    <row r="313">
      <c r="A313" s="111"/>
      <c r="B313" s="105"/>
      <c r="C313" s="105"/>
      <c r="D313" s="105"/>
      <c r="E313" s="105"/>
      <c r="F313" s="105"/>
      <c r="G313" s="105"/>
      <c r="H313" s="106"/>
      <c r="I313" s="106"/>
      <c r="J313" s="106"/>
      <c r="K313" s="107"/>
      <c r="L313" s="107"/>
      <c r="M313" s="108"/>
      <c r="N313" s="108"/>
      <c r="O313" s="108"/>
      <c r="P313" s="108"/>
      <c r="Q313" s="108"/>
      <c r="R313" s="108"/>
      <c r="S313" s="108"/>
      <c r="T313" s="109"/>
      <c r="U313" s="109"/>
      <c r="V313" s="110"/>
      <c r="W313" s="110"/>
      <c r="X313" s="110"/>
      <c r="Y313" s="110"/>
      <c r="Z313" s="110"/>
      <c r="AA313" s="110"/>
      <c r="AB313" s="110"/>
    </row>
    <row r="314">
      <c r="A314" s="104"/>
      <c r="B314" s="105"/>
      <c r="C314" s="105"/>
      <c r="D314" s="105"/>
      <c r="E314" s="105"/>
      <c r="F314" s="105"/>
      <c r="G314" s="105"/>
      <c r="H314" s="106"/>
      <c r="I314" s="106"/>
      <c r="J314" s="106"/>
      <c r="K314" s="107"/>
      <c r="L314" s="107"/>
      <c r="M314" s="108"/>
      <c r="N314" s="108"/>
      <c r="O314" s="108"/>
      <c r="P314" s="108"/>
      <c r="Q314" s="108"/>
      <c r="R314" s="108"/>
      <c r="S314" s="108"/>
      <c r="T314" s="109"/>
      <c r="U314" s="109"/>
      <c r="V314" s="110"/>
      <c r="W314" s="110"/>
      <c r="X314" s="110"/>
      <c r="Y314" s="110"/>
      <c r="Z314" s="110"/>
      <c r="AA314" s="110"/>
      <c r="AB314" s="110"/>
    </row>
    <row r="315">
      <c r="A315" s="111"/>
      <c r="B315" s="105"/>
      <c r="C315" s="105"/>
      <c r="D315" s="105"/>
      <c r="E315" s="105"/>
      <c r="F315" s="105"/>
      <c r="G315" s="105"/>
      <c r="H315" s="106"/>
      <c r="I315" s="106"/>
      <c r="J315" s="106"/>
      <c r="K315" s="107"/>
      <c r="L315" s="107"/>
      <c r="M315" s="108"/>
      <c r="N315" s="108"/>
      <c r="O315" s="108"/>
      <c r="P315" s="108"/>
      <c r="Q315" s="108"/>
      <c r="R315" s="108"/>
      <c r="S315" s="108"/>
      <c r="T315" s="109"/>
      <c r="U315" s="109"/>
      <c r="V315" s="110"/>
      <c r="W315" s="110"/>
      <c r="X315" s="110"/>
      <c r="Y315" s="110"/>
      <c r="Z315" s="110"/>
      <c r="AA315" s="110"/>
      <c r="AB315" s="110"/>
    </row>
    <row r="316">
      <c r="A316" s="104"/>
      <c r="B316" s="105"/>
      <c r="C316" s="105"/>
      <c r="D316" s="105"/>
      <c r="E316" s="105"/>
      <c r="F316" s="105"/>
      <c r="G316" s="105"/>
      <c r="H316" s="106"/>
      <c r="I316" s="106"/>
      <c r="J316" s="106"/>
      <c r="K316" s="107"/>
      <c r="L316" s="107"/>
      <c r="M316" s="108"/>
      <c r="N316" s="108"/>
      <c r="O316" s="108"/>
      <c r="P316" s="108"/>
      <c r="Q316" s="108"/>
      <c r="R316" s="108"/>
      <c r="S316" s="108"/>
      <c r="T316" s="109"/>
      <c r="U316" s="109"/>
      <c r="V316" s="110"/>
      <c r="W316" s="110"/>
      <c r="X316" s="110"/>
      <c r="Y316" s="110"/>
      <c r="Z316" s="110"/>
      <c r="AA316" s="110"/>
      <c r="AB316" s="110"/>
    </row>
    <row r="317">
      <c r="A317" s="111"/>
      <c r="B317" s="105"/>
      <c r="C317" s="105"/>
      <c r="D317" s="105"/>
      <c r="E317" s="105"/>
      <c r="F317" s="105"/>
      <c r="G317" s="105"/>
      <c r="H317" s="106"/>
      <c r="I317" s="106"/>
      <c r="J317" s="106"/>
      <c r="K317" s="107"/>
      <c r="L317" s="107"/>
      <c r="M317" s="108"/>
      <c r="N317" s="108"/>
      <c r="O317" s="108"/>
      <c r="P317" s="108"/>
      <c r="Q317" s="108"/>
      <c r="R317" s="108"/>
      <c r="S317" s="108"/>
      <c r="T317" s="109"/>
      <c r="U317" s="109"/>
      <c r="V317" s="110"/>
      <c r="W317" s="110"/>
      <c r="X317" s="110"/>
      <c r="Y317" s="110"/>
      <c r="Z317" s="110"/>
      <c r="AA317" s="110"/>
      <c r="AB317" s="110"/>
    </row>
    <row r="318">
      <c r="A318" s="104"/>
      <c r="B318" s="105"/>
      <c r="C318" s="105"/>
      <c r="D318" s="105"/>
      <c r="E318" s="105"/>
      <c r="F318" s="105"/>
      <c r="G318" s="105"/>
      <c r="H318" s="106"/>
      <c r="I318" s="106"/>
      <c r="J318" s="106"/>
      <c r="K318" s="107"/>
      <c r="L318" s="107"/>
      <c r="M318" s="108"/>
      <c r="N318" s="108"/>
      <c r="O318" s="108"/>
      <c r="P318" s="108"/>
      <c r="Q318" s="108"/>
      <c r="R318" s="108"/>
      <c r="S318" s="108"/>
      <c r="T318" s="109"/>
      <c r="U318" s="109"/>
      <c r="V318" s="110"/>
      <c r="W318" s="110"/>
      <c r="X318" s="110"/>
      <c r="Y318" s="110"/>
      <c r="Z318" s="110"/>
      <c r="AA318" s="110"/>
      <c r="AB318" s="110"/>
    </row>
    <row r="319">
      <c r="A319" s="111"/>
      <c r="B319" s="105"/>
      <c r="C319" s="105"/>
      <c r="D319" s="105"/>
      <c r="E319" s="105"/>
      <c r="F319" s="105"/>
      <c r="G319" s="105"/>
      <c r="H319" s="106"/>
      <c r="I319" s="106"/>
      <c r="J319" s="106"/>
      <c r="K319" s="107"/>
      <c r="L319" s="107"/>
      <c r="M319" s="108"/>
      <c r="N319" s="108"/>
      <c r="O319" s="108"/>
      <c r="P319" s="108"/>
      <c r="Q319" s="108"/>
      <c r="R319" s="108"/>
      <c r="S319" s="108"/>
      <c r="T319" s="109"/>
      <c r="U319" s="109"/>
      <c r="V319" s="110"/>
      <c r="W319" s="110"/>
      <c r="X319" s="110"/>
      <c r="Y319" s="110"/>
      <c r="Z319" s="110"/>
      <c r="AA319" s="110"/>
      <c r="AB319" s="110"/>
    </row>
    <row r="320">
      <c r="A320" s="104"/>
      <c r="B320" s="105"/>
      <c r="C320" s="105"/>
      <c r="D320" s="105"/>
      <c r="E320" s="105"/>
      <c r="F320" s="105"/>
      <c r="G320" s="105"/>
      <c r="H320" s="106"/>
      <c r="I320" s="106"/>
      <c r="J320" s="106"/>
      <c r="K320" s="107"/>
      <c r="L320" s="107"/>
      <c r="M320" s="108"/>
      <c r="N320" s="108"/>
      <c r="O320" s="108"/>
      <c r="P320" s="108"/>
      <c r="Q320" s="108"/>
      <c r="R320" s="108"/>
      <c r="S320" s="108"/>
      <c r="T320" s="109"/>
      <c r="U320" s="109"/>
      <c r="V320" s="110"/>
      <c r="W320" s="110"/>
      <c r="X320" s="110"/>
      <c r="Y320" s="110"/>
      <c r="Z320" s="110"/>
      <c r="AA320" s="110"/>
      <c r="AB320" s="110"/>
    </row>
    <row r="321">
      <c r="A321" s="111"/>
      <c r="B321" s="105"/>
      <c r="C321" s="105"/>
      <c r="D321" s="105"/>
      <c r="E321" s="105"/>
      <c r="F321" s="105"/>
      <c r="G321" s="105"/>
      <c r="H321" s="106"/>
      <c r="I321" s="106"/>
      <c r="J321" s="106"/>
      <c r="K321" s="107"/>
      <c r="L321" s="107"/>
      <c r="M321" s="108"/>
      <c r="N321" s="108"/>
      <c r="O321" s="108"/>
      <c r="P321" s="108"/>
      <c r="Q321" s="108"/>
      <c r="R321" s="108"/>
      <c r="S321" s="108"/>
      <c r="T321" s="109"/>
      <c r="U321" s="109"/>
      <c r="V321" s="110"/>
      <c r="W321" s="110"/>
      <c r="X321" s="110"/>
      <c r="Y321" s="110"/>
      <c r="Z321" s="110"/>
      <c r="AA321" s="110"/>
      <c r="AB321" s="110"/>
    </row>
    <row r="322">
      <c r="A322" s="104"/>
      <c r="B322" s="105"/>
      <c r="C322" s="105"/>
      <c r="D322" s="105"/>
      <c r="E322" s="105"/>
      <c r="F322" s="105"/>
      <c r="G322" s="105"/>
      <c r="H322" s="106"/>
      <c r="I322" s="106"/>
      <c r="J322" s="106"/>
      <c r="K322" s="107"/>
      <c r="L322" s="107"/>
      <c r="M322" s="108"/>
      <c r="N322" s="108"/>
      <c r="O322" s="108"/>
      <c r="P322" s="108"/>
      <c r="Q322" s="108"/>
      <c r="R322" s="108"/>
      <c r="S322" s="108"/>
      <c r="T322" s="109"/>
      <c r="U322" s="109"/>
      <c r="V322" s="110"/>
      <c r="W322" s="110"/>
      <c r="X322" s="110"/>
      <c r="Y322" s="110"/>
      <c r="Z322" s="110"/>
      <c r="AA322" s="110"/>
      <c r="AB322" s="110"/>
    </row>
    <row r="323">
      <c r="A323" s="111"/>
      <c r="B323" s="105"/>
      <c r="C323" s="105"/>
      <c r="D323" s="105"/>
      <c r="E323" s="105"/>
      <c r="F323" s="105"/>
      <c r="G323" s="105"/>
      <c r="H323" s="106"/>
      <c r="I323" s="106"/>
      <c r="J323" s="106"/>
      <c r="K323" s="107"/>
      <c r="L323" s="107"/>
      <c r="M323" s="108"/>
      <c r="N323" s="108"/>
      <c r="O323" s="108"/>
      <c r="P323" s="108"/>
      <c r="Q323" s="108"/>
      <c r="R323" s="108"/>
      <c r="S323" s="108"/>
      <c r="T323" s="109"/>
      <c r="U323" s="109"/>
      <c r="V323" s="110"/>
      <c r="W323" s="110"/>
      <c r="X323" s="110"/>
      <c r="Y323" s="110"/>
      <c r="Z323" s="110"/>
      <c r="AA323" s="110"/>
      <c r="AB323" s="110"/>
    </row>
    <row r="324">
      <c r="A324" s="104"/>
      <c r="B324" s="105"/>
      <c r="C324" s="105"/>
      <c r="D324" s="105"/>
      <c r="E324" s="105"/>
      <c r="F324" s="105"/>
      <c r="G324" s="105"/>
      <c r="H324" s="106"/>
      <c r="I324" s="106"/>
      <c r="J324" s="106"/>
      <c r="K324" s="107"/>
      <c r="L324" s="107"/>
      <c r="M324" s="108"/>
      <c r="N324" s="108"/>
      <c r="O324" s="108"/>
      <c r="P324" s="108"/>
      <c r="Q324" s="108"/>
      <c r="R324" s="108"/>
      <c r="S324" s="108"/>
      <c r="T324" s="109"/>
      <c r="U324" s="109"/>
      <c r="V324" s="110"/>
      <c r="W324" s="110"/>
      <c r="X324" s="110"/>
      <c r="Y324" s="110"/>
      <c r="Z324" s="110"/>
      <c r="AA324" s="110"/>
      <c r="AB324" s="110"/>
    </row>
    <row r="325">
      <c r="A325" s="111"/>
      <c r="B325" s="105"/>
      <c r="C325" s="105"/>
      <c r="D325" s="105"/>
      <c r="E325" s="105"/>
      <c r="F325" s="105"/>
      <c r="G325" s="105"/>
      <c r="H325" s="106"/>
      <c r="I325" s="106"/>
      <c r="J325" s="106"/>
      <c r="K325" s="107"/>
      <c r="L325" s="107"/>
      <c r="M325" s="108"/>
      <c r="N325" s="108"/>
      <c r="O325" s="108"/>
      <c r="P325" s="108"/>
      <c r="Q325" s="108"/>
      <c r="R325" s="108"/>
      <c r="S325" s="108"/>
      <c r="T325" s="109"/>
      <c r="U325" s="109"/>
      <c r="V325" s="110"/>
      <c r="W325" s="110"/>
      <c r="X325" s="110"/>
      <c r="Y325" s="110"/>
      <c r="Z325" s="110"/>
      <c r="AA325" s="110"/>
      <c r="AB325" s="110"/>
    </row>
    <row r="326">
      <c r="A326" s="104"/>
      <c r="B326" s="105"/>
      <c r="C326" s="105"/>
      <c r="D326" s="105"/>
      <c r="E326" s="105"/>
      <c r="F326" s="105"/>
      <c r="G326" s="105"/>
      <c r="H326" s="106"/>
      <c r="I326" s="106"/>
      <c r="J326" s="106"/>
      <c r="K326" s="107"/>
      <c r="L326" s="107"/>
      <c r="M326" s="108"/>
      <c r="N326" s="108"/>
      <c r="O326" s="108"/>
      <c r="P326" s="108"/>
      <c r="Q326" s="108"/>
      <c r="R326" s="108"/>
      <c r="S326" s="108"/>
      <c r="T326" s="109"/>
      <c r="U326" s="109"/>
      <c r="V326" s="110"/>
      <c r="W326" s="110"/>
      <c r="X326" s="110"/>
      <c r="Y326" s="110"/>
      <c r="Z326" s="110"/>
      <c r="AA326" s="110"/>
      <c r="AB326" s="110"/>
    </row>
    <row r="327">
      <c r="A327" s="111"/>
      <c r="B327" s="105"/>
      <c r="C327" s="105"/>
      <c r="D327" s="105"/>
      <c r="E327" s="105"/>
      <c r="F327" s="105"/>
      <c r="G327" s="105"/>
      <c r="H327" s="106"/>
      <c r="I327" s="106"/>
      <c r="J327" s="106"/>
      <c r="K327" s="107"/>
      <c r="L327" s="107"/>
      <c r="M327" s="108"/>
      <c r="N327" s="108"/>
      <c r="O327" s="108"/>
      <c r="P327" s="108"/>
      <c r="Q327" s="108"/>
      <c r="R327" s="108"/>
      <c r="S327" s="108"/>
      <c r="T327" s="109"/>
      <c r="U327" s="109"/>
      <c r="V327" s="110"/>
      <c r="W327" s="110"/>
      <c r="X327" s="110"/>
      <c r="Y327" s="110"/>
      <c r="Z327" s="110"/>
      <c r="AA327" s="110"/>
      <c r="AB327" s="110"/>
    </row>
    <row r="328">
      <c r="A328" s="104"/>
      <c r="B328" s="105"/>
      <c r="C328" s="105"/>
      <c r="D328" s="105"/>
      <c r="E328" s="105"/>
      <c r="F328" s="105"/>
      <c r="G328" s="105"/>
      <c r="H328" s="106"/>
      <c r="I328" s="106"/>
      <c r="J328" s="106"/>
      <c r="K328" s="107"/>
      <c r="L328" s="107"/>
      <c r="M328" s="108"/>
      <c r="N328" s="108"/>
      <c r="O328" s="108"/>
      <c r="P328" s="108"/>
      <c r="Q328" s="108"/>
      <c r="R328" s="108"/>
      <c r="S328" s="108"/>
      <c r="T328" s="109"/>
      <c r="U328" s="109"/>
      <c r="V328" s="110"/>
      <c r="W328" s="110"/>
      <c r="X328" s="110"/>
      <c r="Y328" s="110"/>
      <c r="Z328" s="110"/>
      <c r="AA328" s="110"/>
      <c r="AB328" s="110"/>
    </row>
    <row r="329">
      <c r="A329" s="111"/>
      <c r="B329" s="105"/>
      <c r="C329" s="105"/>
      <c r="D329" s="105"/>
      <c r="E329" s="105"/>
      <c r="F329" s="105"/>
      <c r="G329" s="105"/>
      <c r="H329" s="106"/>
      <c r="I329" s="106"/>
      <c r="J329" s="106"/>
      <c r="K329" s="107"/>
      <c r="L329" s="107"/>
      <c r="M329" s="108"/>
      <c r="N329" s="108"/>
      <c r="O329" s="108"/>
      <c r="P329" s="108"/>
      <c r="Q329" s="108"/>
      <c r="R329" s="108"/>
      <c r="S329" s="108"/>
      <c r="T329" s="109"/>
      <c r="U329" s="109"/>
      <c r="V329" s="110"/>
      <c r="W329" s="110"/>
      <c r="X329" s="110"/>
      <c r="Y329" s="110"/>
      <c r="Z329" s="110"/>
      <c r="AA329" s="110"/>
      <c r="AB329" s="110"/>
    </row>
    <row r="330">
      <c r="A330" s="104"/>
      <c r="B330" s="105"/>
      <c r="C330" s="105"/>
      <c r="D330" s="105"/>
      <c r="E330" s="105"/>
      <c r="F330" s="105"/>
      <c r="G330" s="105"/>
      <c r="H330" s="106"/>
      <c r="I330" s="106"/>
      <c r="J330" s="106"/>
      <c r="K330" s="107"/>
      <c r="L330" s="107"/>
      <c r="M330" s="108"/>
      <c r="N330" s="108"/>
      <c r="O330" s="108"/>
      <c r="P330" s="108"/>
      <c r="Q330" s="108"/>
      <c r="R330" s="108"/>
      <c r="S330" s="108"/>
      <c r="T330" s="109"/>
      <c r="U330" s="109"/>
      <c r="V330" s="110"/>
      <c r="W330" s="110"/>
      <c r="X330" s="110"/>
      <c r="Y330" s="110"/>
      <c r="Z330" s="110"/>
      <c r="AA330" s="110"/>
      <c r="AB330" s="110"/>
    </row>
    <row r="331">
      <c r="A331" s="111"/>
      <c r="B331" s="105"/>
      <c r="C331" s="105"/>
      <c r="D331" s="105"/>
      <c r="E331" s="105"/>
      <c r="F331" s="105"/>
      <c r="G331" s="105"/>
      <c r="H331" s="106"/>
      <c r="I331" s="106"/>
      <c r="J331" s="106"/>
      <c r="K331" s="107"/>
      <c r="L331" s="107"/>
      <c r="M331" s="108"/>
      <c r="N331" s="108"/>
      <c r="O331" s="108"/>
      <c r="P331" s="108"/>
      <c r="Q331" s="108"/>
      <c r="R331" s="108"/>
      <c r="S331" s="108"/>
      <c r="T331" s="109"/>
      <c r="U331" s="109"/>
      <c r="V331" s="110"/>
      <c r="W331" s="110"/>
      <c r="X331" s="110"/>
      <c r="Y331" s="110"/>
      <c r="Z331" s="110"/>
      <c r="AA331" s="110"/>
      <c r="AB331" s="110"/>
    </row>
    <row r="332">
      <c r="A332" s="104"/>
      <c r="B332" s="105"/>
      <c r="C332" s="105"/>
      <c r="D332" s="105"/>
      <c r="E332" s="105"/>
      <c r="F332" s="105"/>
      <c r="G332" s="105"/>
      <c r="H332" s="106"/>
      <c r="I332" s="106"/>
      <c r="J332" s="106"/>
      <c r="K332" s="107"/>
      <c r="L332" s="107"/>
      <c r="M332" s="108"/>
      <c r="N332" s="108"/>
      <c r="O332" s="108"/>
      <c r="P332" s="108"/>
      <c r="Q332" s="108"/>
      <c r="R332" s="108"/>
      <c r="S332" s="108"/>
      <c r="T332" s="109"/>
      <c r="U332" s="109"/>
      <c r="V332" s="110"/>
      <c r="W332" s="110"/>
      <c r="X332" s="110"/>
      <c r="Y332" s="110"/>
      <c r="Z332" s="110"/>
      <c r="AA332" s="110"/>
      <c r="AB332" s="110"/>
    </row>
    <row r="333">
      <c r="A333" s="111"/>
      <c r="B333" s="105"/>
      <c r="C333" s="105"/>
      <c r="D333" s="105"/>
      <c r="E333" s="105"/>
      <c r="F333" s="105"/>
      <c r="G333" s="105"/>
      <c r="H333" s="106"/>
      <c r="I333" s="106"/>
      <c r="J333" s="106"/>
      <c r="K333" s="107"/>
      <c r="L333" s="107"/>
      <c r="M333" s="108"/>
      <c r="N333" s="108"/>
      <c r="O333" s="108"/>
      <c r="P333" s="108"/>
      <c r="Q333" s="108"/>
      <c r="R333" s="108"/>
      <c r="S333" s="108"/>
      <c r="T333" s="109"/>
      <c r="U333" s="109"/>
      <c r="V333" s="110"/>
      <c r="W333" s="110"/>
      <c r="X333" s="110"/>
      <c r="Y333" s="110"/>
      <c r="Z333" s="110"/>
      <c r="AA333" s="110"/>
      <c r="AB333" s="110"/>
    </row>
    <row r="334">
      <c r="A334" s="104"/>
      <c r="B334" s="105"/>
      <c r="C334" s="105"/>
      <c r="D334" s="105"/>
      <c r="E334" s="105"/>
      <c r="F334" s="105"/>
      <c r="G334" s="105"/>
      <c r="H334" s="106"/>
      <c r="I334" s="106"/>
      <c r="J334" s="106"/>
      <c r="K334" s="107"/>
      <c r="L334" s="107"/>
      <c r="M334" s="108"/>
      <c r="N334" s="108"/>
      <c r="O334" s="108"/>
      <c r="P334" s="108"/>
      <c r="Q334" s="108"/>
      <c r="R334" s="108"/>
      <c r="S334" s="108"/>
      <c r="T334" s="109"/>
      <c r="U334" s="109"/>
      <c r="V334" s="110"/>
      <c r="W334" s="110"/>
      <c r="X334" s="110"/>
      <c r="Y334" s="110"/>
      <c r="Z334" s="110"/>
      <c r="AA334" s="110"/>
      <c r="AB334" s="110"/>
    </row>
    <row r="335">
      <c r="A335" s="111"/>
      <c r="B335" s="105"/>
      <c r="C335" s="105"/>
      <c r="D335" s="105"/>
      <c r="E335" s="105"/>
      <c r="F335" s="105"/>
      <c r="G335" s="105"/>
      <c r="H335" s="106"/>
      <c r="I335" s="106"/>
      <c r="J335" s="106"/>
      <c r="K335" s="107"/>
      <c r="L335" s="107"/>
      <c r="M335" s="108"/>
      <c r="N335" s="108"/>
      <c r="O335" s="108"/>
      <c r="P335" s="108"/>
      <c r="Q335" s="108"/>
      <c r="R335" s="108"/>
      <c r="S335" s="108"/>
      <c r="T335" s="109"/>
      <c r="U335" s="109"/>
      <c r="V335" s="110"/>
      <c r="W335" s="110"/>
      <c r="X335" s="110"/>
      <c r="Y335" s="110"/>
      <c r="Z335" s="110"/>
      <c r="AA335" s="110"/>
      <c r="AB335" s="110"/>
    </row>
    <row r="336">
      <c r="A336" s="104"/>
      <c r="B336" s="105"/>
      <c r="C336" s="105"/>
      <c r="D336" s="105"/>
      <c r="E336" s="105"/>
      <c r="F336" s="105"/>
      <c r="G336" s="105"/>
      <c r="H336" s="106"/>
      <c r="I336" s="106"/>
      <c r="J336" s="106"/>
      <c r="K336" s="107"/>
      <c r="L336" s="107"/>
      <c r="M336" s="108"/>
      <c r="N336" s="108"/>
      <c r="O336" s="108"/>
      <c r="P336" s="108"/>
      <c r="Q336" s="108"/>
      <c r="R336" s="108"/>
      <c r="S336" s="108"/>
      <c r="T336" s="109"/>
      <c r="U336" s="109"/>
      <c r="V336" s="110"/>
      <c r="W336" s="110"/>
      <c r="X336" s="110"/>
      <c r="Y336" s="110"/>
      <c r="Z336" s="110"/>
      <c r="AA336" s="110"/>
      <c r="AB336" s="110"/>
    </row>
    <row r="337">
      <c r="A337" s="111"/>
      <c r="B337" s="105"/>
      <c r="C337" s="105"/>
      <c r="D337" s="105"/>
      <c r="E337" s="105"/>
      <c r="F337" s="105"/>
      <c r="G337" s="105"/>
      <c r="H337" s="106"/>
      <c r="I337" s="106"/>
      <c r="J337" s="106"/>
      <c r="K337" s="107"/>
      <c r="L337" s="107"/>
      <c r="M337" s="108"/>
      <c r="N337" s="108"/>
      <c r="O337" s="108"/>
      <c r="P337" s="108"/>
      <c r="Q337" s="108"/>
      <c r="R337" s="108"/>
      <c r="S337" s="108"/>
      <c r="T337" s="109"/>
      <c r="U337" s="109"/>
      <c r="V337" s="110"/>
      <c r="W337" s="110"/>
      <c r="X337" s="110"/>
      <c r="Y337" s="110"/>
      <c r="Z337" s="110"/>
      <c r="AA337" s="110"/>
      <c r="AB337" s="110"/>
    </row>
    <row r="338">
      <c r="A338" s="104"/>
      <c r="B338" s="105"/>
      <c r="C338" s="105"/>
      <c r="D338" s="105"/>
      <c r="E338" s="105"/>
      <c r="F338" s="105"/>
      <c r="G338" s="105"/>
      <c r="H338" s="106"/>
      <c r="I338" s="106"/>
      <c r="J338" s="106"/>
      <c r="K338" s="107"/>
      <c r="L338" s="107"/>
      <c r="M338" s="108"/>
      <c r="N338" s="108"/>
      <c r="O338" s="108"/>
      <c r="P338" s="108"/>
      <c r="Q338" s="108"/>
      <c r="R338" s="108"/>
      <c r="S338" s="108"/>
      <c r="T338" s="109"/>
      <c r="U338" s="109"/>
      <c r="V338" s="110"/>
      <c r="W338" s="110"/>
      <c r="X338" s="110"/>
      <c r="Y338" s="110"/>
      <c r="Z338" s="110"/>
      <c r="AA338" s="110"/>
      <c r="AB338" s="110"/>
    </row>
    <row r="339">
      <c r="A339" s="111"/>
      <c r="B339" s="105"/>
      <c r="C339" s="105"/>
      <c r="D339" s="105"/>
      <c r="E339" s="105"/>
      <c r="F339" s="105"/>
      <c r="G339" s="105"/>
      <c r="H339" s="106"/>
      <c r="I339" s="106"/>
      <c r="J339" s="106"/>
      <c r="K339" s="107"/>
      <c r="L339" s="107"/>
      <c r="M339" s="108"/>
      <c r="N339" s="108"/>
      <c r="O339" s="108"/>
      <c r="P339" s="108"/>
      <c r="Q339" s="108"/>
      <c r="R339" s="108"/>
      <c r="S339" s="108"/>
      <c r="T339" s="109"/>
      <c r="U339" s="109"/>
      <c r="V339" s="110"/>
      <c r="W339" s="110"/>
      <c r="X339" s="110"/>
      <c r="Y339" s="110"/>
      <c r="Z339" s="110"/>
      <c r="AA339" s="110"/>
      <c r="AB339" s="110"/>
    </row>
    <row r="340">
      <c r="A340" s="104"/>
      <c r="B340" s="105"/>
      <c r="C340" s="105"/>
      <c r="D340" s="105"/>
      <c r="E340" s="105"/>
      <c r="F340" s="105"/>
      <c r="G340" s="105"/>
      <c r="H340" s="106"/>
      <c r="I340" s="106"/>
      <c r="J340" s="106"/>
      <c r="K340" s="107"/>
      <c r="L340" s="107"/>
      <c r="M340" s="108"/>
      <c r="N340" s="108"/>
      <c r="O340" s="108"/>
      <c r="P340" s="108"/>
      <c r="Q340" s="108"/>
      <c r="R340" s="108"/>
      <c r="S340" s="108"/>
      <c r="T340" s="109"/>
      <c r="U340" s="109"/>
      <c r="V340" s="110"/>
      <c r="W340" s="110"/>
      <c r="X340" s="110"/>
      <c r="Y340" s="110"/>
      <c r="Z340" s="110"/>
      <c r="AA340" s="110"/>
      <c r="AB340" s="110"/>
    </row>
    <row r="341">
      <c r="A341" s="111"/>
      <c r="B341" s="105"/>
      <c r="C341" s="105"/>
      <c r="D341" s="105"/>
      <c r="E341" s="105"/>
      <c r="F341" s="105"/>
      <c r="G341" s="105"/>
      <c r="H341" s="106"/>
      <c r="I341" s="106"/>
      <c r="J341" s="106"/>
      <c r="K341" s="107"/>
      <c r="L341" s="107"/>
      <c r="M341" s="108"/>
      <c r="N341" s="108"/>
      <c r="O341" s="108"/>
      <c r="P341" s="108"/>
      <c r="Q341" s="108"/>
      <c r="R341" s="108"/>
      <c r="S341" s="108"/>
      <c r="T341" s="109"/>
      <c r="U341" s="109"/>
      <c r="V341" s="110"/>
      <c r="W341" s="110"/>
      <c r="X341" s="110"/>
      <c r="Y341" s="110"/>
      <c r="Z341" s="110"/>
      <c r="AA341" s="110"/>
      <c r="AB341" s="110"/>
    </row>
    <row r="342">
      <c r="A342" s="104"/>
      <c r="B342" s="105"/>
      <c r="C342" s="105"/>
      <c r="D342" s="105"/>
      <c r="E342" s="105"/>
      <c r="F342" s="105"/>
      <c r="G342" s="105"/>
      <c r="H342" s="106"/>
      <c r="I342" s="106"/>
      <c r="J342" s="106"/>
      <c r="K342" s="107"/>
      <c r="L342" s="107"/>
      <c r="M342" s="108"/>
      <c r="N342" s="108"/>
      <c r="O342" s="108"/>
      <c r="P342" s="108"/>
      <c r="Q342" s="108"/>
      <c r="R342" s="108"/>
      <c r="S342" s="108"/>
      <c r="T342" s="109"/>
      <c r="U342" s="109"/>
      <c r="V342" s="110"/>
      <c r="W342" s="110"/>
      <c r="X342" s="110"/>
      <c r="Y342" s="110"/>
      <c r="Z342" s="110"/>
      <c r="AA342" s="110"/>
      <c r="AB342" s="110"/>
    </row>
    <row r="343">
      <c r="A343" s="111"/>
      <c r="B343" s="105"/>
      <c r="C343" s="105"/>
      <c r="D343" s="105"/>
      <c r="E343" s="105"/>
      <c r="F343" s="105"/>
      <c r="G343" s="105"/>
      <c r="H343" s="106"/>
      <c r="I343" s="106"/>
      <c r="J343" s="106"/>
      <c r="K343" s="107"/>
      <c r="L343" s="107"/>
      <c r="M343" s="108"/>
      <c r="N343" s="108"/>
      <c r="O343" s="108"/>
      <c r="P343" s="108"/>
      <c r="Q343" s="108"/>
      <c r="R343" s="108"/>
      <c r="S343" s="108"/>
      <c r="T343" s="109"/>
      <c r="U343" s="109"/>
      <c r="V343" s="110"/>
      <c r="W343" s="110"/>
      <c r="X343" s="110"/>
      <c r="Y343" s="110"/>
      <c r="Z343" s="110"/>
      <c r="AA343" s="110"/>
      <c r="AB343" s="110"/>
    </row>
    <row r="344">
      <c r="A344" s="104"/>
      <c r="B344" s="105"/>
      <c r="C344" s="105"/>
      <c r="D344" s="105"/>
      <c r="E344" s="105"/>
      <c r="F344" s="105"/>
      <c r="G344" s="105"/>
      <c r="H344" s="106"/>
      <c r="I344" s="106"/>
      <c r="J344" s="106"/>
      <c r="K344" s="107"/>
      <c r="L344" s="107"/>
      <c r="M344" s="108"/>
      <c r="N344" s="108"/>
      <c r="O344" s="108"/>
      <c r="P344" s="108"/>
      <c r="Q344" s="108"/>
      <c r="R344" s="108"/>
      <c r="S344" s="108"/>
      <c r="T344" s="109"/>
      <c r="U344" s="109"/>
      <c r="V344" s="110"/>
      <c r="W344" s="110"/>
      <c r="X344" s="110"/>
      <c r="Y344" s="110"/>
      <c r="Z344" s="110"/>
      <c r="AA344" s="110"/>
      <c r="AB344" s="110"/>
    </row>
    <row r="345">
      <c r="A345" s="111"/>
      <c r="B345" s="105"/>
      <c r="C345" s="105"/>
      <c r="D345" s="105"/>
      <c r="E345" s="105"/>
      <c r="F345" s="105"/>
      <c r="G345" s="105"/>
      <c r="H345" s="106"/>
      <c r="I345" s="106"/>
      <c r="J345" s="106"/>
      <c r="K345" s="107"/>
      <c r="L345" s="107"/>
      <c r="M345" s="108"/>
      <c r="N345" s="108"/>
      <c r="O345" s="108"/>
      <c r="P345" s="108"/>
      <c r="Q345" s="108"/>
      <c r="R345" s="108"/>
      <c r="S345" s="108"/>
      <c r="T345" s="109"/>
      <c r="U345" s="109"/>
      <c r="V345" s="110"/>
      <c r="W345" s="110"/>
      <c r="X345" s="110"/>
      <c r="Y345" s="110"/>
      <c r="Z345" s="110"/>
      <c r="AA345" s="110"/>
      <c r="AB345" s="110"/>
    </row>
    <row r="346">
      <c r="A346" s="104"/>
      <c r="B346" s="105"/>
      <c r="C346" s="105"/>
      <c r="D346" s="105"/>
      <c r="E346" s="105"/>
      <c r="F346" s="105"/>
      <c r="G346" s="105"/>
      <c r="H346" s="106"/>
      <c r="I346" s="106"/>
      <c r="J346" s="106"/>
      <c r="K346" s="107"/>
      <c r="L346" s="107"/>
      <c r="M346" s="108"/>
      <c r="N346" s="108"/>
      <c r="O346" s="108"/>
      <c r="P346" s="108"/>
      <c r="Q346" s="108"/>
      <c r="R346" s="108"/>
      <c r="S346" s="108"/>
      <c r="T346" s="109"/>
      <c r="U346" s="109"/>
      <c r="V346" s="110"/>
      <c r="W346" s="110"/>
      <c r="X346" s="110"/>
      <c r="Y346" s="110"/>
      <c r="Z346" s="110"/>
      <c r="AA346" s="110"/>
      <c r="AB346" s="110"/>
    </row>
    <row r="347">
      <c r="A347" s="111"/>
      <c r="B347" s="105"/>
      <c r="C347" s="105"/>
      <c r="D347" s="105"/>
      <c r="E347" s="105"/>
      <c r="F347" s="105"/>
      <c r="G347" s="105"/>
      <c r="H347" s="106"/>
      <c r="I347" s="106"/>
      <c r="J347" s="106"/>
      <c r="K347" s="107"/>
      <c r="L347" s="107"/>
      <c r="M347" s="108"/>
      <c r="N347" s="108"/>
      <c r="O347" s="108"/>
      <c r="P347" s="108"/>
      <c r="Q347" s="108"/>
      <c r="R347" s="108"/>
      <c r="S347" s="108"/>
      <c r="T347" s="109"/>
      <c r="U347" s="109"/>
      <c r="V347" s="110"/>
      <c r="W347" s="110"/>
      <c r="X347" s="110"/>
      <c r="Y347" s="110"/>
      <c r="Z347" s="110"/>
      <c r="AA347" s="110"/>
      <c r="AB347" s="110"/>
    </row>
    <row r="348">
      <c r="A348" s="104"/>
      <c r="B348" s="105"/>
      <c r="C348" s="105"/>
      <c r="D348" s="105"/>
      <c r="E348" s="105"/>
      <c r="F348" s="105"/>
      <c r="G348" s="105"/>
      <c r="H348" s="106"/>
      <c r="I348" s="106"/>
      <c r="J348" s="106"/>
      <c r="K348" s="107"/>
      <c r="L348" s="107"/>
      <c r="M348" s="108"/>
      <c r="N348" s="108"/>
      <c r="O348" s="108"/>
      <c r="P348" s="108"/>
      <c r="Q348" s="108"/>
      <c r="R348" s="108"/>
      <c r="S348" s="108"/>
      <c r="T348" s="109"/>
      <c r="U348" s="109"/>
      <c r="V348" s="110"/>
      <c r="W348" s="110"/>
      <c r="X348" s="110"/>
      <c r="Y348" s="110"/>
      <c r="Z348" s="110"/>
      <c r="AA348" s="110"/>
      <c r="AB348" s="110"/>
    </row>
    <row r="349">
      <c r="A349" s="111"/>
      <c r="B349" s="105"/>
      <c r="C349" s="105"/>
      <c r="D349" s="105"/>
      <c r="E349" s="105"/>
      <c r="F349" s="105"/>
      <c r="G349" s="105"/>
      <c r="H349" s="106"/>
      <c r="I349" s="106"/>
      <c r="J349" s="106"/>
      <c r="K349" s="107"/>
      <c r="L349" s="107"/>
      <c r="M349" s="108"/>
      <c r="N349" s="108"/>
      <c r="O349" s="108"/>
      <c r="P349" s="108"/>
      <c r="Q349" s="108"/>
      <c r="R349" s="108"/>
      <c r="S349" s="108"/>
      <c r="T349" s="109"/>
      <c r="U349" s="109"/>
      <c r="V349" s="110"/>
      <c r="W349" s="110"/>
      <c r="X349" s="110"/>
      <c r="Y349" s="110"/>
      <c r="Z349" s="110"/>
      <c r="AA349" s="110"/>
      <c r="AB349" s="110"/>
    </row>
    <row r="350">
      <c r="A350" s="104"/>
      <c r="B350" s="105"/>
      <c r="C350" s="105"/>
      <c r="D350" s="105"/>
      <c r="E350" s="105"/>
      <c r="F350" s="105"/>
      <c r="G350" s="105"/>
      <c r="H350" s="106"/>
      <c r="I350" s="106"/>
      <c r="J350" s="106"/>
      <c r="K350" s="107"/>
      <c r="L350" s="107"/>
      <c r="M350" s="108"/>
      <c r="N350" s="108"/>
      <c r="O350" s="108"/>
      <c r="P350" s="108"/>
      <c r="Q350" s="108"/>
      <c r="R350" s="108"/>
      <c r="S350" s="108"/>
      <c r="T350" s="109"/>
      <c r="U350" s="109"/>
      <c r="V350" s="110"/>
      <c r="W350" s="110"/>
      <c r="X350" s="110"/>
      <c r="Y350" s="110"/>
      <c r="Z350" s="110"/>
      <c r="AA350" s="110"/>
      <c r="AB350" s="110"/>
    </row>
    <row r="351">
      <c r="A351" s="111"/>
      <c r="B351" s="105"/>
      <c r="C351" s="105"/>
      <c r="D351" s="105"/>
      <c r="E351" s="105"/>
      <c r="F351" s="105"/>
      <c r="G351" s="105"/>
      <c r="H351" s="106"/>
      <c r="I351" s="106"/>
      <c r="J351" s="106"/>
      <c r="K351" s="107"/>
      <c r="L351" s="107"/>
      <c r="M351" s="108"/>
      <c r="N351" s="108"/>
      <c r="O351" s="108"/>
      <c r="P351" s="108"/>
      <c r="Q351" s="108"/>
      <c r="R351" s="108"/>
      <c r="S351" s="108"/>
      <c r="T351" s="109"/>
      <c r="U351" s="109"/>
      <c r="V351" s="110"/>
      <c r="W351" s="110"/>
      <c r="X351" s="110"/>
      <c r="Y351" s="110"/>
      <c r="Z351" s="110"/>
      <c r="AA351" s="110"/>
      <c r="AB351" s="110"/>
    </row>
    <row r="352">
      <c r="A352" s="104"/>
      <c r="B352" s="105"/>
      <c r="C352" s="105"/>
      <c r="D352" s="105"/>
      <c r="E352" s="105"/>
      <c r="F352" s="105"/>
      <c r="G352" s="105"/>
      <c r="H352" s="106"/>
      <c r="I352" s="106"/>
      <c r="J352" s="106"/>
      <c r="K352" s="107"/>
      <c r="L352" s="107"/>
      <c r="M352" s="108"/>
      <c r="N352" s="108"/>
      <c r="O352" s="108"/>
      <c r="P352" s="108"/>
      <c r="Q352" s="108"/>
      <c r="R352" s="108"/>
      <c r="S352" s="108"/>
      <c r="T352" s="109"/>
      <c r="U352" s="109"/>
      <c r="V352" s="110"/>
      <c r="W352" s="110"/>
      <c r="X352" s="110"/>
      <c r="Y352" s="110"/>
      <c r="Z352" s="110"/>
      <c r="AA352" s="110"/>
      <c r="AB352" s="110"/>
    </row>
    <row r="353">
      <c r="A353" s="111"/>
      <c r="B353" s="105"/>
      <c r="C353" s="105"/>
      <c r="D353" s="105"/>
      <c r="E353" s="105"/>
      <c r="F353" s="105"/>
      <c r="G353" s="105"/>
      <c r="H353" s="106"/>
      <c r="I353" s="106"/>
      <c r="J353" s="106"/>
      <c r="K353" s="107"/>
      <c r="L353" s="107"/>
      <c r="M353" s="108"/>
      <c r="N353" s="108"/>
      <c r="O353" s="108"/>
      <c r="P353" s="108"/>
      <c r="Q353" s="108"/>
      <c r="R353" s="108"/>
      <c r="S353" s="108"/>
      <c r="T353" s="109"/>
      <c r="U353" s="109"/>
      <c r="V353" s="110"/>
      <c r="W353" s="110"/>
      <c r="X353" s="110"/>
      <c r="Y353" s="110"/>
      <c r="Z353" s="110"/>
      <c r="AA353" s="110"/>
      <c r="AB353" s="110"/>
    </row>
    <row r="354">
      <c r="A354" s="104"/>
      <c r="B354" s="105"/>
      <c r="C354" s="105"/>
      <c r="D354" s="105"/>
      <c r="E354" s="105"/>
      <c r="F354" s="105"/>
      <c r="G354" s="105"/>
      <c r="H354" s="106"/>
      <c r="I354" s="106"/>
      <c r="J354" s="106"/>
      <c r="K354" s="107"/>
      <c r="L354" s="107"/>
      <c r="M354" s="108"/>
      <c r="N354" s="108"/>
      <c r="O354" s="108"/>
      <c r="P354" s="108"/>
      <c r="Q354" s="108"/>
      <c r="R354" s="108"/>
      <c r="S354" s="108"/>
      <c r="T354" s="109"/>
      <c r="U354" s="109"/>
      <c r="V354" s="110"/>
      <c r="W354" s="110"/>
      <c r="X354" s="110"/>
      <c r="Y354" s="110"/>
      <c r="Z354" s="110"/>
      <c r="AA354" s="110"/>
      <c r="AB354" s="110"/>
    </row>
    <row r="355">
      <c r="A355" s="111"/>
      <c r="B355" s="105"/>
      <c r="C355" s="105"/>
      <c r="D355" s="105"/>
      <c r="E355" s="105"/>
      <c r="F355" s="105"/>
      <c r="G355" s="105"/>
      <c r="H355" s="106"/>
      <c r="I355" s="106"/>
      <c r="J355" s="106"/>
      <c r="K355" s="107"/>
      <c r="L355" s="107"/>
      <c r="M355" s="108"/>
      <c r="N355" s="108"/>
      <c r="O355" s="108"/>
      <c r="P355" s="108"/>
      <c r="Q355" s="108"/>
      <c r="R355" s="108"/>
      <c r="S355" s="108"/>
      <c r="T355" s="109"/>
      <c r="U355" s="109"/>
      <c r="V355" s="110"/>
      <c r="W355" s="110"/>
      <c r="X355" s="110"/>
      <c r="Y355" s="110"/>
      <c r="Z355" s="110"/>
      <c r="AA355" s="110"/>
      <c r="AB355" s="110"/>
    </row>
    <row r="356">
      <c r="A356" s="104"/>
      <c r="B356" s="105"/>
      <c r="C356" s="105"/>
      <c r="D356" s="105"/>
      <c r="E356" s="105"/>
      <c r="F356" s="105"/>
      <c r="G356" s="105"/>
      <c r="H356" s="106"/>
      <c r="I356" s="106"/>
      <c r="J356" s="106"/>
      <c r="K356" s="107"/>
      <c r="L356" s="107"/>
      <c r="M356" s="108"/>
      <c r="N356" s="108"/>
      <c r="O356" s="108"/>
      <c r="P356" s="108"/>
      <c r="Q356" s="108"/>
      <c r="R356" s="108"/>
      <c r="S356" s="108"/>
      <c r="T356" s="109"/>
      <c r="U356" s="109"/>
      <c r="V356" s="110"/>
      <c r="W356" s="110"/>
      <c r="X356" s="110"/>
      <c r="Y356" s="110"/>
      <c r="Z356" s="110"/>
      <c r="AA356" s="110"/>
      <c r="AB356" s="110"/>
    </row>
    <row r="357">
      <c r="A357" s="111"/>
      <c r="B357" s="105"/>
      <c r="C357" s="105"/>
      <c r="D357" s="105"/>
      <c r="E357" s="105"/>
      <c r="F357" s="105"/>
      <c r="G357" s="105"/>
      <c r="H357" s="106"/>
      <c r="I357" s="106"/>
      <c r="J357" s="106"/>
      <c r="K357" s="107"/>
      <c r="L357" s="107"/>
      <c r="M357" s="108"/>
      <c r="N357" s="108"/>
      <c r="O357" s="108"/>
      <c r="P357" s="108"/>
      <c r="Q357" s="108"/>
      <c r="R357" s="108"/>
      <c r="S357" s="108"/>
      <c r="T357" s="109"/>
      <c r="U357" s="109"/>
      <c r="V357" s="110"/>
      <c r="W357" s="110"/>
      <c r="X357" s="110"/>
      <c r="Y357" s="110"/>
      <c r="Z357" s="110"/>
      <c r="AA357" s="110"/>
      <c r="AB357" s="110"/>
    </row>
    <row r="358">
      <c r="A358" s="104"/>
      <c r="B358" s="105"/>
      <c r="C358" s="105"/>
      <c r="D358" s="105"/>
      <c r="E358" s="105"/>
      <c r="F358" s="105"/>
      <c r="G358" s="105"/>
      <c r="H358" s="106"/>
      <c r="I358" s="106"/>
      <c r="J358" s="106"/>
      <c r="K358" s="107"/>
      <c r="L358" s="107"/>
      <c r="M358" s="108"/>
      <c r="N358" s="108"/>
      <c r="O358" s="108"/>
      <c r="P358" s="108"/>
      <c r="Q358" s="108"/>
      <c r="R358" s="108"/>
      <c r="S358" s="108"/>
      <c r="T358" s="109"/>
      <c r="U358" s="109"/>
      <c r="V358" s="110"/>
      <c r="W358" s="110"/>
      <c r="X358" s="110"/>
      <c r="Y358" s="110"/>
      <c r="Z358" s="110"/>
      <c r="AA358" s="110"/>
      <c r="AB358" s="110"/>
    </row>
    <row r="359">
      <c r="A359" s="111"/>
      <c r="B359" s="105"/>
      <c r="C359" s="105"/>
      <c r="D359" s="105"/>
      <c r="E359" s="105"/>
      <c r="F359" s="105"/>
      <c r="G359" s="105"/>
      <c r="H359" s="106"/>
      <c r="I359" s="106"/>
      <c r="J359" s="106"/>
      <c r="K359" s="107"/>
      <c r="L359" s="107"/>
      <c r="M359" s="108"/>
      <c r="N359" s="108"/>
      <c r="O359" s="108"/>
      <c r="P359" s="108"/>
      <c r="Q359" s="108"/>
      <c r="R359" s="108"/>
      <c r="S359" s="108"/>
      <c r="T359" s="109"/>
      <c r="U359" s="109"/>
      <c r="V359" s="110"/>
      <c r="W359" s="110"/>
      <c r="X359" s="110"/>
      <c r="Y359" s="110"/>
      <c r="Z359" s="110"/>
      <c r="AA359" s="110"/>
      <c r="AB359" s="110"/>
    </row>
    <row r="360">
      <c r="A360" s="104"/>
      <c r="B360" s="105"/>
      <c r="C360" s="105"/>
      <c r="D360" s="105"/>
      <c r="E360" s="105"/>
      <c r="F360" s="105"/>
      <c r="G360" s="105"/>
      <c r="H360" s="106"/>
      <c r="I360" s="106"/>
      <c r="J360" s="106"/>
      <c r="K360" s="107"/>
      <c r="L360" s="107"/>
      <c r="M360" s="108"/>
      <c r="N360" s="108"/>
      <c r="O360" s="108"/>
      <c r="P360" s="108"/>
      <c r="Q360" s="108"/>
      <c r="R360" s="108"/>
      <c r="S360" s="108"/>
      <c r="T360" s="109"/>
      <c r="U360" s="109"/>
      <c r="V360" s="110"/>
      <c r="W360" s="110"/>
      <c r="X360" s="110"/>
      <c r="Y360" s="110"/>
      <c r="Z360" s="110"/>
      <c r="AA360" s="110"/>
      <c r="AB360" s="110"/>
    </row>
    <row r="361">
      <c r="A361" s="111"/>
      <c r="B361" s="105"/>
      <c r="C361" s="105"/>
      <c r="D361" s="105"/>
      <c r="E361" s="105"/>
      <c r="F361" s="105"/>
      <c r="G361" s="105"/>
      <c r="H361" s="106"/>
      <c r="I361" s="106"/>
      <c r="J361" s="106"/>
      <c r="K361" s="107"/>
      <c r="L361" s="107"/>
      <c r="M361" s="108"/>
      <c r="N361" s="108"/>
      <c r="O361" s="108"/>
      <c r="P361" s="108"/>
      <c r="Q361" s="108"/>
      <c r="R361" s="108"/>
      <c r="S361" s="108"/>
      <c r="T361" s="109"/>
      <c r="U361" s="109"/>
      <c r="V361" s="110"/>
      <c r="W361" s="110"/>
      <c r="X361" s="110"/>
      <c r="Y361" s="110"/>
      <c r="Z361" s="110"/>
      <c r="AA361" s="110"/>
      <c r="AB361" s="110"/>
    </row>
    <row r="362">
      <c r="A362" s="104"/>
      <c r="B362" s="105"/>
      <c r="C362" s="105"/>
      <c r="D362" s="105"/>
      <c r="E362" s="105"/>
      <c r="F362" s="105"/>
      <c r="G362" s="105"/>
      <c r="H362" s="106"/>
      <c r="I362" s="106"/>
      <c r="J362" s="106"/>
      <c r="K362" s="107"/>
      <c r="L362" s="107"/>
      <c r="M362" s="108"/>
      <c r="N362" s="108"/>
      <c r="O362" s="108"/>
      <c r="P362" s="108"/>
      <c r="Q362" s="108"/>
      <c r="R362" s="108"/>
      <c r="S362" s="108"/>
      <c r="T362" s="109"/>
      <c r="U362" s="109"/>
      <c r="V362" s="110"/>
      <c r="W362" s="110"/>
      <c r="X362" s="110"/>
      <c r="Y362" s="110"/>
      <c r="Z362" s="110"/>
      <c r="AA362" s="110"/>
      <c r="AB362" s="110"/>
    </row>
    <row r="363">
      <c r="A363" s="111"/>
      <c r="B363" s="105"/>
      <c r="C363" s="105"/>
      <c r="D363" s="105"/>
      <c r="E363" s="105"/>
      <c r="F363" s="105"/>
      <c r="G363" s="105"/>
      <c r="H363" s="106"/>
      <c r="I363" s="106"/>
      <c r="J363" s="106"/>
      <c r="K363" s="107"/>
      <c r="L363" s="107"/>
      <c r="M363" s="108"/>
      <c r="N363" s="108"/>
      <c r="O363" s="108"/>
      <c r="P363" s="108"/>
      <c r="Q363" s="108"/>
      <c r="R363" s="108"/>
      <c r="S363" s="108"/>
      <c r="T363" s="109"/>
      <c r="U363" s="109"/>
      <c r="V363" s="110"/>
      <c r="W363" s="110"/>
      <c r="X363" s="110"/>
      <c r="Y363" s="110"/>
      <c r="Z363" s="110"/>
      <c r="AA363" s="110"/>
      <c r="AB363" s="110"/>
    </row>
    <row r="364">
      <c r="A364" s="104"/>
      <c r="B364" s="105"/>
      <c r="C364" s="105"/>
      <c r="D364" s="105"/>
      <c r="E364" s="105"/>
      <c r="F364" s="105"/>
      <c r="G364" s="105"/>
      <c r="H364" s="106"/>
      <c r="I364" s="106"/>
      <c r="J364" s="106"/>
      <c r="K364" s="107"/>
      <c r="L364" s="107"/>
      <c r="M364" s="108"/>
      <c r="N364" s="108"/>
      <c r="O364" s="108"/>
      <c r="P364" s="108"/>
      <c r="Q364" s="108"/>
      <c r="R364" s="108"/>
      <c r="S364" s="108"/>
      <c r="T364" s="109"/>
      <c r="U364" s="109"/>
      <c r="V364" s="110"/>
      <c r="W364" s="110"/>
      <c r="X364" s="110"/>
      <c r="Y364" s="110"/>
      <c r="Z364" s="110"/>
      <c r="AA364" s="110"/>
      <c r="AB364" s="110"/>
    </row>
    <row r="365">
      <c r="A365" s="111"/>
      <c r="B365" s="105"/>
      <c r="C365" s="105"/>
      <c r="D365" s="105"/>
      <c r="E365" s="105"/>
      <c r="F365" s="105"/>
      <c r="G365" s="105"/>
      <c r="H365" s="106"/>
      <c r="I365" s="106"/>
      <c r="J365" s="106"/>
      <c r="K365" s="107"/>
      <c r="L365" s="107"/>
      <c r="M365" s="108"/>
      <c r="N365" s="108"/>
      <c r="O365" s="108"/>
      <c r="P365" s="108"/>
      <c r="Q365" s="108"/>
      <c r="R365" s="108"/>
      <c r="S365" s="108"/>
      <c r="T365" s="109"/>
      <c r="U365" s="109"/>
      <c r="V365" s="110"/>
      <c r="W365" s="110"/>
      <c r="X365" s="110"/>
      <c r="Y365" s="110"/>
      <c r="Z365" s="110"/>
      <c r="AA365" s="110"/>
      <c r="AB365" s="110"/>
    </row>
    <row r="366">
      <c r="A366" s="104"/>
      <c r="B366" s="105"/>
      <c r="C366" s="105"/>
      <c r="D366" s="105"/>
      <c r="E366" s="105"/>
      <c r="F366" s="105"/>
      <c r="G366" s="105"/>
      <c r="H366" s="106"/>
      <c r="I366" s="106"/>
      <c r="J366" s="106"/>
      <c r="K366" s="107"/>
      <c r="L366" s="107"/>
      <c r="M366" s="108"/>
      <c r="N366" s="108"/>
      <c r="O366" s="108"/>
      <c r="P366" s="108"/>
      <c r="Q366" s="108"/>
      <c r="R366" s="108"/>
      <c r="S366" s="108"/>
      <c r="T366" s="109"/>
      <c r="U366" s="109"/>
      <c r="V366" s="110"/>
      <c r="W366" s="110"/>
      <c r="X366" s="110"/>
      <c r="Y366" s="110"/>
      <c r="Z366" s="110"/>
      <c r="AA366" s="110"/>
      <c r="AB366" s="110"/>
    </row>
    <row r="367">
      <c r="A367" s="111"/>
      <c r="B367" s="105"/>
      <c r="C367" s="105"/>
      <c r="D367" s="105"/>
      <c r="E367" s="105"/>
      <c r="F367" s="105"/>
      <c r="G367" s="105"/>
      <c r="H367" s="106"/>
      <c r="I367" s="106"/>
      <c r="J367" s="106"/>
      <c r="K367" s="107"/>
      <c r="L367" s="107"/>
      <c r="M367" s="108"/>
      <c r="N367" s="108"/>
      <c r="O367" s="108"/>
      <c r="P367" s="108"/>
      <c r="Q367" s="108"/>
      <c r="R367" s="108"/>
      <c r="S367" s="108"/>
      <c r="T367" s="109"/>
      <c r="U367" s="109"/>
      <c r="V367" s="110"/>
      <c r="W367" s="110"/>
      <c r="X367" s="110"/>
      <c r="Y367" s="110"/>
      <c r="Z367" s="110"/>
      <c r="AA367" s="110"/>
      <c r="AB367" s="110"/>
    </row>
    <row r="368">
      <c r="A368" s="104"/>
      <c r="B368" s="105"/>
      <c r="C368" s="105"/>
      <c r="D368" s="105"/>
      <c r="E368" s="105"/>
      <c r="F368" s="105"/>
      <c r="G368" s="105"/>
      <c r="H368" s="106"/>
      <c r="I368" s="106"/>
      <c r="J368" s="106"/>
      <c r="K368" s="107"/>
      <c r="L368" s="107"/>
      <c r="M368" s="108"/>
      <c r="N368" s="108"/>
      <c r="O368" s="108"/>
      <c r="P368" s="108"/>
      <c r="Q368" s="108"/>
      <c r="R368" s="108"/>
      <c r="S368" s="108"/>
      <c r="T368" s="109"/>
      <c r="U368" s="109"/>
      <c r="V368" s="110"/>
      <c r="W368" s="110"/>
      <c r="X368" s="110"/>
      <c r="Y368" s="110"/>
      <c r="Z368" s="110"/>
      <c r="AA368" s="110"/>
      <c r="AB368" s="110"/>
    </row>
    <row r="369">
      <c r="A369" s="111"/>
      <c r="B369" s="105"/>
      <c r="C369" s="105"/>
      <c r="D369" s="105"/>
      <c r="E369" s="105"/>
      <c r="F369" s="105"/>
      <c r="G369" s="105"/>
      <c r="H369" s="106"/>
      <c r="I369" s="106"/>
      <c r="J369" s="106"/>
      <c r="K369" s="107"/>
      <c r="L369" s="107"/>
      <c r="M369" s="108"/>
      <c r="N369" s="108"/>
      <c r="O369" s="108"/>
      <c r="P369" s="108"/>
      <c r="Q369" s="108"/>
      <c r="R369" s="108"/>
      <c r="S369" s="108"/>
      <c r="T369" s="109"/>
      <c r="U369" s="109"/>
      <c r="V369" s="110"/>
      <c r="W369" s="110"/>
      <c r="X369" s="110"/>
      <c r="Y369" s="110"/>
      <c r="Z369" s="110"/>
      <c r="AA369" s="110"/>
      <c r="AB369" s="110"/>
    </row>
    <row r="370">
      <c r="A370" s="104"/>
      <c r="B370" s="105"/>
      <c r="C370" s="105"/>
      <c r="D370" s="105"/>
      <c r="E370" s="105"/>
      <c r="F370" s="105"/>
      <c r="G370" s="105"/>
      <c r="H370" s="106"/>
      <c r="I370" s="106"/>
      <c r="J370" s="106"/>
      <c r="K370" s="107"/>
      <c r="L370" s="107"/>
      <c r="M370" s="108"/>
      <c r="N370" s="108"/>
      <c r="O370" s="108"/>
      <c r="P370" s="108"/>
      <c r="Q370" s="108"/>
      <c r="R370" s="108"/>
      <c r="S370" s="108"/>
      <c r="T370" s="109"/>
      <c r="U370" s="109"/>
      <c r="V370" s="110"/>
      <c r="W370" s="110"/>
      <c r="X370" s="110"/>
      <c r="Y370" s="110"/>
      <c r="Z370" s="110"/>
      <c r="AA370" s="110"/>
      <c r="AB370" s="110"/>
    </row>
    <row r="371">
      <c r="A371" s="111"/>
      <c r="B371" s="105"/>
      <c r="C371" s="105"/>
      <c r="D371" s="105"/>
      <c r="E371" s="105"/>
      <c r="F371" s="105"/>
      <c r="G371" s="105"/>
      <c r="H371" s="106"/>
      <c r="I371" s="106"/>
      <c r="J371" s="106"/>
      <c r="K371" s="107"/>
      <c r="L371" s="107"/>
      <c r="M371" s="108"/>
      <c r="N371" s="108"/>
      <c r="O371" s="108"/>
      <c r="P371" s="108"/>
      <c r="Q371" s="108"/>
      <c r="R371" s="108"/>
      <c r="S371" s="108"/>
      <c r="T371" s="109"/>
      <c r="U371" s="109"/>
      <c r="V371" s="110"/>
      <c r="W371" s="110"/>
      <c r="X371" s="110"/>
      <c r="Y371" s="110"/>
      <c r="Z371" s="110"/>
      <c r="AA371" s="110"/>
      <c r="AB371" s="110"/>
    </row>
    <row r="372">
      <c r="A372" s="104"/>
      <c r="B372" s="105"/>
      <c r="C372" s="105"/>
      <c r="D372" s="105"/>
      <c r="E372" s="105"/>
      <c r="F372" s="105"/>
      <c r="G372" s="105"/>
      <c r="H372" s="106"/>
      <c r="I372" s="106"/>
      <c r="J372" s="106"/>
      <c r="K372" s="107"/>
      <c r="L372" s="107"/>
      <c r="M372" s="108"/>
      <c r="N372" s="108"/>
      <c r="O372" s="108"/>
      <c r="P372" s="108"/>
      <c r="Q372" s="108"/>
      <c r="R372" s="108"/>
      <c r="S372" s="108"/>
      <c r="T372" s="109"/>
      <c r="U372" s="109"/>
      <c r="V372" s="110"/>
      <c r="W372" s="110"/>
      <c r="X372" s="110"/>
      <c r="Y372" s="110"/>
      <c r="Z372" s="110"/>
      <c r="AA372" s="110"/>
      <c r="AB372" s="110"/>
    </row>
    <row r="373">
      <c r="A373" s="111"/>
      <c r="B373" s="105"/>
      <c r="C373" s="105"/>
      <c r="D373" s="105"/>
      <c r="E373" s="105"/>
      <c r="F373" s="105"/>
      <c r="G373" s="105"/>
      <c r="H373" s="106"/>
      <c r="I373" s="106"/>
      <c r="J373" s="106"/>
      <c r="K373" s="107"/>
      <c r="L373" s="107"/>
      <c r="M373" s="108"/>
      <c r="N373" s="108"/>
      <c r="O373" s="108"/>
      <c r="P373" s="108"/>
      <c r="Q373" s="108"/>
      <c r="R373" s="108"/>
      <c r="S373" s="108"/>
      <c r="T373" s="109"/>
      <c r="U373" s="109"/>
      <c r="V373" s="110"/>
      <c r="W373" s="110"/>
      <c r="X373" s="110"/>
      <c r="Y373" s="110"/>
      <c r="Z373" s="110"/>
      <c r="AA373" s="110"/>
      <c r="AB373" s="110"/>
    </row>
    <row r="374">
      <c r="A374" s="104"/>
      <c r="B374" s="105"/>
      <c r="C374" s="105"/>
      <c r="D374" s="105"/>
      <c r="E374" s="105"/>
      <c r="F374" s="105"/>
      <c r="G374" s="105"/>
      <c r="H374" s="106"/>
      <c r="I374" s="106"/>
      <c r="J374" s="106"/>
      <c r="K374" s="107"/>
      <c r="L374" s="107"/>
      <c r="M374" s="108"/>
      <c r="N374" s="108"/>
      <c r="O374" s="108"/>
      <c r="P374" s="108"/>
      <c r="Q374" s="108"/>
      <c r="R374" s="108"/>
      <c r="S374" s="108"/>
      <c r="T374" s="109"/>
      <c r="U374" s="109"/>
      <c r="V374" s="110"/>
      <c r="W374" s="110"/>
      <c r="X374" s="110"/>
      <c r="Y374" s="110"/>
      <c r="Z374" s="110"/>
      <c r="AA374" s="110"/>
      <c r="AB374" s="110"/>
    </row>
    <row r="375">
      <c r="A375" s="111"/>
      <c r="B375" s="105"/>
      <c r="C375" s="105"/>
      <c r="D375" s="105"/>
      <c r="E375" s="105"/>
      <c r="F375" s="105"/>
      <c r="G375" s="105"/>
      <c r="H375" s="106"/>
      <c r="I375" s="106"/>
      <c r="J375" s="106"/>
      <c r="K375" s="107"/>
      <c r="L375" s="107"/>
      <c r="M375" s="108"/>
      <c r="N375" s="108"/>
      <c r="O375" s="108"/>
      <c r="P375" s="108"/>
      <c r="Q375" s="108"/>
      <c r="R375" s="108"/>
      <c r="S375" s="108"/>
      <c r="T375" s="109"/>
      <c r="U375" s="109"/>
      <c r="V375" s="110"/>
      <c r="W375" s="110"/>
      <c r="X375" s="110"/>
      <c r="Y375" s="110"/>
      <c r="Z375" s="110"/>
      <c r="AA375" s="110"/>
      <c r="AB375" s="110"/>
    </row>
    <row r="376">
      <c r="A376" s="104"/>
      <c r="B376" s="105"/>
      <c r="C376" s="105"/>
      <c r="D376" s="105"/>
      <c r="E376" s="105"/>
      <c r="F376" s="105"/>
      <c r="G376" s="105"/>
      <c r="H376" s="106"/>
      <c r="I376" s="106"/>
      <c r="J376" s="106"/>
      <c r="K376" s="107"/>
      <c r="L376" s="107"/>
      <c r="M376" s="108"/>
      <c r="N376" s="108"/>
      <c r="O376" s="108"/>
      <c r="P376" s="108"/>
      <c r="Q376" s="108"/>
      <c r="R376" s="108"/>
      <c r="S376" s="108"/>
      <c r="T376" s="109"/>
      <c r="U376" s="109"/>
      <c r="V376" s="110"/>
      <c r="W376" s="110"/>
      <c r="X376" s="110"/>
      <c r="Y376" s="110"/>
      <c r="Z376" s="110"/>
      <c r="AA376" s="110"/>
      <c r="AB376" s="110"/>
    </row>
    <row r="377">
      <c r="A377" s="111"/>
      <c r="B377" s="105"/>
      <c r="C377" s="105"/>
      <c r="D377" s="105"/>
      <c r="E377" s="105"/>
      <c r="F377" s="105"/>
      <c r="G377" s="105"/>
      <c r="H377" s="106"/>
      <c r="I377" s="106"/>
      <c r="J377" s="106"/>
      <c r="K377" s="107"/>
      <c r="L377" s="107"/>
      <c r="M377" s="108"/>
      <c r="N377" s="108"/>
      <c r="O377" s="108"/>
      <c r="P377" s="108"/>
      <c r="Q377" s="108"/>
      <c r="R377" s="108"/>
      <c r="S377" s="108"/>
      <c r="T377" s="109"/>
      <c r="U377" s="109"/>
      <c r="V377" s="110"/>
      <c r="W377" s="110"/>
      <c r="X377" s="110"/>
      <c r="Y377" s="110"/>
      <c r="Z377" s="110"/>
      <c r="AA377" s="110"/>
      <c r="AB377" s="110"/>
    </row>
    <row r="378">
      <c r="A378" s="104"/>
      <c r="B378" s="105"/>
      <c r="C378" s="105"/>
      <c r="D378" s="105"/>
      <c r="E378" s="105"/>
      <c r="F378" s="105"/>
      <c r="G378" s="105"/>
      <c r="H378" s="106"/>
      <c r="I378" s="106"/>
      <c r="J378" s="106"/>
      <c r="K378" s="107"/>
      <c r="L378" s="107"/>
      <c r="M378" s="108"/>
      <c r="N378" s="108"/>
      <c r="O378" s="108"/>
      <c r="P378" s="108"/>
      <c r="Q378" s="108"/>
      <c r="R378" s="108"/>
      <c r="S378" s="108"/>
      <c r="T378" s="109"/>
      <c r="U378" s="109"/>
      <c r="V378" s="110"/>
      <c r="W378" s="110"/>
      <c r="X378" s="110"/>
      <c r="Y378" s="110"/>
      <c r="Z378" s="110"/>
      <c r="AA378" s="110"/>
      <c r="AB378" s="110"/>
    </row>
    <row r="379">
      <c r="A379" s="111"/>
      <c r="B379" s="105"/>
      <c r="C379" s="105"/>
      <c r="D379" s="105"/>
      <c r="E379" s="105"/>
      <c r="F379" s="105"/>
      <c r="G379" s="105"/>
      <c r="H379" s="106"/>
      <c r="I379" s="106"/>
      <c r="J379" s="106"/>
      <c r="K379" s="107"/>
      <c r="L379" s="107"/>
      <c r="M379" s="108"/>
      <c r="N379" s="108"/>
      <c r="O379" s="108"/>
      <c r="P379" s="108"/>
      <c r="Q379" s="108"/>
      <c r="R379" s="108"/>
      <c r="S379" s="108"/>
      <c r="T379" s="109"/>
      <c r="U379" s="109"/>
      <c r="V379" s="110"/>
      <c r="W379" s="110"/>
      <c r="X379" s="110"/>
      <c r="Y379" s="110"/>
      <c r="Z379" s="110"/>
      <c r="AA379" s="110"/>
      <c r="AB379" s="110"/>
    </row>
    <row r="380">
      <c r="A380" s="104"/>
      <c r="B380" s="105"/>
      <c r="C380" s="105"/>
      <c r="D380" s="105"/>
      <c r="E380" s="105"/>
      <c r="F380" s="105"/>
      <c r="G380" s="105"/>
      <c r="H380" s="106"/>
      <c r="I380" s="106"/>
      <c r="J380" s="106"/>
      <c r="K380" s="107"/>
      <c r="L380" s="107"/>
      <c r="M380" s="108"/>
      <c r="N380" s="108"/>
      <c r="O380" s="108"/>
      <c r="P380" s="108"/>
      <c r="Q380" s="108"/>
      <c r="R380" s="108"/>
      <c r="S380" s="108"/>
      <c r="T380" s="109"/>
      <c r="U380" s="109"/>
      <c r="V380" s="110"/>
      <c r="W380" s="110"/>
      <c r="X380" s="110"/>
      <c r="Y380" s="110"/>
      <c r="Z380" s="110"/>
      <c r="AA380" s="110"/>
      <c r="AB380" s="110"/>
    </row>
    <row r="381">
      <c r="A381" s="111"/>
      <c r="B381" s="105"/>
      <c r="C381" s="105"/>
      <c r="D381" s="105"/>
      <c r="E381" s="105"/>
      <c r="F381" s="105"/>
      <c r="G381" s="105"/>
      <c r="H381" s="106"/>
      <c r="I381" s="106"/>
      <c r="J381" s="106"/>
      <c r="K381" s="107"/>
      <c r="L381" s="107"/>
      <c r="M381" s="108"/>
      <c r="N381" s="108"/>
      <c r="O381" s="108"/>
      <c r="P381" s="108"/>
      <c r="Q381" s="108"/>
      <c r="R381" s="108"/>
      <c r="S381" s="108"/>
      <c r="T381" s="109"/>
      <c r="U381" s="109"/>
      <c r="V381" s="110"/>
      <c r="W381" s="110"/>
      <c r="X381" s="110"/>
      <c r="Y381" s="110"/>
      <c r="Z381" s="110"/>
      <c r="AA381" s="110"/>
      <c r="AB381" s="110"/>
    </row>
    <row r="382">
      <c r="A382" s="104"/>
      <c r="B382" s="105"/>
      <c r="C382" s="105"/>
      <c r="D382" s="105"/>
      <c r="E382" s="105"/>
      <c r="F382" s="105"/>
      <c r="G382" s="105"/>
      <c r="H382" s="106"/>
      <c r="I382" s="106"/>
      <c r="J382" s="106"/>
      <c r="K382" s="107"/>
      <c r="L382" s="107"/>
      <c r="M382" s="108"/>
      <c r="N382" s="108"/>
      <c r="O382" s="108"/>
      <c r="P382" s="108"/>
      <c r="Q382" s="108"/>
      <c r="R382" s="108"/>
      <c r="S382" s="108"/>
      <c r="T382" s="109"/>
      <c r="U382" s="109"/>
      <c r="V382" s="110"/>
      <c r="W382" s="110"/>
      <c r="X382" s="110"/>
      <c r="Y382" s="110"/>
      <c r="Z382" s="110"/>
      <c r="AA382" s="110"/>
      <c r="AB382" s="110"/>
    </row>
    <row r="383">
      <c r="A383" s="111"/>
      <c r="B383" s="105"/>
      <c r="C383" s="105"/>
      <c r="D383" s="105"/>
      <c r="E383" s="105"/>
      <c r="F383" s="105"/>
      <c r="G383" s="105"/>
      <c r="H383" s="106"/>
      <c r="I383" s="106"/>
      <c r="J383" s="106"/>
      <c r="K383" s="107"/>
      <c r="L383" s="107"/>
      <c r="M383" s="108"/>
      <c r="N383" s="108"/>
      <c r="O383" s="108"/>
      <c r="P383" s="108"/>
      <c r="Q383" s="108"/>
      <c r="R383" s="108"/>
      <c r="S383" s="108"/>
      <c r="T383" s="109"/>
      <c r="U383" s="109"/>
      <c r="V383" s="110"/>
      <c r="W383" s="110"/>
      <c r="X383" s="110"/>
      <c r="Y383" s="110"/>
      <c r="Z383" s="110"/>
      <c r="AA383" s="110"/>
      <c r="AB383" s="110"/>
    </row>
    <row r="384">
      <c r="A384" s="104"/>
      <c r="B384" s="105"/>
      <c r="C384" s="105"/>
      <c r="D384" s="105"/>
      <c r="E384" s="105"/>
      <c r="F384" s="105"/>
      <c r="G384" s="105"/>
      <c r="H384" s="106"/>
      <c r="I384" s="106"/>
      <c r="J384" s="106"/>
      <c r="K384" s="107"/>
      <c r="L384" s="107"/>
      <c r="M384" s="108"/>
      <c r="N384" s="108"/>
      <c r="O384" s="108"/>
      <c r="P384" s="108"/>
      <c r="Q384" s="108"/>
      <c r="R384" s="108"/>
      <c r="S384" s="108"/>
      <c r="T384" s="109"/>
      <c r="U384" s="109"/>
      <c r="V384" s="110"/>
      <c r="W384" s="110"/>
      <c r="X384" s="110"/>
      <c r="Y384" s="110"/>
      <c r="Z384" s="110"/>
      <c r="AA384" s="110"/>
      <c r="AB384" s="110"/>
    </row>
    <row r="385">
      <c r="A385" s="111"/>
      <c r="B385" s="105"/>
      <c r="C385" s="105"/>
      <c r="D385" s="105"/>
      <c r="E385" s="105"/>
      <c r="F385" s="105"/>
      <c r="G385" s="105"/>
      <c r="H385" s="106"/>
      <c r="I385" s="106"/>
      <c r="J385" s="106"/>
      <c r="K385" s="107"/>
      <c r="L385" s="107"/>
      <c r="M385" s="108"/>
      <c r="N385" s="108"/>
      <c r="O385" s="108"/>
      <c r="P385" s="108"/>
      <c r="Q385" s="108"/>
      <c r="R385" s="108"/>
      <c r="S385" s="108"/>
      <c r="T385" s="109"/>
      <c r="U385" s="109"/>
      <c r="V385" s="110"/>
      <c r="W385" s="110"/>
      <c r="X385" s="110"/>
      <c r="Y385" s="110"/>
      <c r="Z385" s="110"/>
      <c r="AA385" s="110"/>
      <c r="AB385" s="110"/>
    </row>
    <row r="386">
      <c r="A386" s="104"/>
      <c r="B386" s="105"/>
      <c r="C386" s="105"/>
      <c r="D386" s="105"/>
      <c r="E386" s="105"/>
      <c r="F386" s="105"/>
      <c r="G386" s="105"/>
      <c r="H386" s="106"/>
      <c r="I386" s="106"/>
      <c r="J386" s="106"/>
      <c r="K386" s="107"/>
      <c r="L386" s="107"/>
      <c r="M386" s="108"/>
      <c r="N386" s="108"/>
      <c r="O386" s="108"/>
      <c r="P386" s="108"/>
      <c r="Q386" s="108"/>
      <c r="R386" s="108"/>
      <c r="S386" s="108"/>
      <c r="T386" s="109"/>
      <c r="U386" s="109"/>
      <c r="V386" s="110"/>
      <c r="W386" s="110"/>
      <c r="X386" s="110"/>
      <c r="Y386" s="110"/>
      <c r="Z386" s="110"/>
      <c r="AA386" s="110"/>
      <c r="AB386" s="110"/>
    </row>
    <row r="387">
      <c r="A387" s="111"/>
      <c r="B387" s="105"/>
      <c r="C387" s="105"/>
      <c r="D387" s="105"/>
      <c r="E387" s="105"/>
      <c r="F387" s="105"/>
      <c r="G387" s="105"/>
      <c r="H387" s="106"/>
      <c r="I387" s="106"/>
      <c r="J387" s="106"/>
      <c r="K387" s="107"/>
      <c r="L387" s="107"/>
      <c r="M387" s="108"/>
      <c r="N387" s="108"/>
      <c r="O387" s="108"/>
      <c r="P387" s="108"/>
      <c r="Q387" s="108"/>
      <c r="R387" s="108"/>
      <c r="S387" s="108"/>
      <c r="T387" s="109"/>
      <c r="U387" s="109"/>
      <c r="V387" s="110"/>
      <c r="W387" s="110"/>
      <c r="X387" s="110"/>
      <c r="Y387" s="110"/>
      <c r="Z387" s="110"/>
      <c r="AA387" s="110"/>
      <c r="AB387" s="110"/>
    </row>
    <row r="388">
      <c r="A388" s="104"/>
      <c r="B388" s="105"/>
      <c r="C388" s="105"/>
      <c r="D388" s="105"/>
      <c r="E388" s="105"/>
      <c r="F388" s="105"/>
      <c r="G388" s="105"/>
      <c r="H388" s="106"/>
      <c r="I388" s="106"/>
      <c r="J388" s="106"/>
      <c r="K388" s="107"/>
      <c r="L388" s="107"/>
      <c r="M388" s="108"/>
      <c r="N388" s="108"/>
      <c r="O388" s="108"/>
      <c r="P388" s="108"/>
      <c r="Q388" s="108"/>
      <c r="R388" s="108"/>
      <c r="S388" s="108"/>
      <c r="T388" s="109"/>
      <c r="U388" s="109"/>
      <c r="V388" s="110"/>
      <c r="W388" s="110"/>
      <c r="X388" s="110"/>
      <c r="Y388" s="110"/>
      <c r="Z388" s="110"/>
      <c r="AA388" s="110"/>
      <c r="AB388" s="110"/>
    </row>
    <row r="389">
      <c r="A389" s="111"/>
      <c r="B389" s="105"/>
      <c r="C389" s="105"/>
      <c r="D389" s="105"/>
      <c r="E389" s="105"/>
      <c r="F389" s="105"/>
      <c r="G389" s="105"/>
      <c r="H389" s="106"/>
      <c r="I389" s="106"/>
      <c r="J389" s="106"/>
      <c r="K389" s="107"/>
      <c r="L389" s="107"/>
      <c r="M389" s="108"/>
      <c r="N389" s="108"/>
      <c r="O389" s="108"/>
      <c r="P389" s="108"/>
      <c r="Q389" s="108"/>
      <c r="R389" s="108"/>
      <c r="S389" s="108"/>
      <c r="T389" s="109"/>
      <c r="U389" s="109"/>
      <c r="V389" s="110"/>
      <c r="W389" s="110"/>
      <c r="X389" s="110"/>
      <c r="Y389" s="110"/>
      <c r="Z389" s="110"/>
      <c r="AA389" s="110"/>
      <c r="AB389" s="110"/>
    </row>
    <row r="390">
      <c r="A390" s="104"/>
      <c r="B390" s="105"/>
      <c r="C390" s="105"/>
      <c r="D390" s="105"/>
      <c r="E390" s="105"/>
      <c r="F390" s="105"/>
      <c r="G390" s="105"/>
      <c r="H390" s="106"/>
      <c r="I390" s="106"/>
      <c r="J390" s="106"/>
      <c r="K390" s="107"/>
      <c r="L390" s="107"/>
      <c r="M390" s="108"/>
      <c r="N390" s="108"/>
      <c r="O390" s="108"/>
      <c r="P390" s="108"/>
      <c r="Q390" s="108"/>
      <c r="R390" s="108"/>
      <c r="S390" s="108"/>
      <c r="T390" s="109"/>
      <c r="U390" s="109"/>
      <c r="V390" s="110"/>
      <c r="W390" s="110"/>
      <c r="X390" s="110"/>
      <c r="Y390" s="110"/>
      <c r="Z390" s="110"/>
      <c r="AA390" s="110"/>
      <c r="AB390" s="110"/>
    </row>
    <row r="391">
      <c r="A391" s="111"/>
      <c r="B391" s="105"/>
      <c r="C391" s="105"/>
      <c r="D391" s="105"/>
      <c r="E391" s="105"/>
      <c r="F391" s="105"/>
      <c r="G391" s="105"/>
      <c r="H391" s="106"/>
      <c r="I391" s="106"/>
      <c r="J391" s="106"/>
      <c r="K391" s="107"/>
      <c r="L391" s="107"/>
      <c r="M391" s="108"/>
      <c r="N391" s="108"/>
      <c r="O391" s="108"/>
      <c r="P391" s="108"/>
      <c r="Q391" s="108"/>
      <c r="R391" s="108"/>
      <c r="S391" s="108"/>
      <c r="T391" s="109"/>
      <c r="U391" s="109"/>
      <c r="V391" s="110"/>
      <c r="W391" s="110"/>
      <c r="X391" s="110"/>
      <c r="Y391" s="110"/>
      <c r="Z391" s="110"/>
      <c r="AA391" s="110"/>
      <c r="AB391" s="110"/>
    </row>
    <row r="392">
      <c r="A392" s="104"/>
      <c r="B392" s="105"/>
      <c r="C392" s="105"/>
      <c r="D392" s="105"/>
      <c r="E392" s="105"/>
      <c r="F392" s="105"/>
      <c r="G392" s="105"/>
      <c r="H392" s="106"/>
      <c r="I392" s="106"/>
      <c r="J392" s="106"/>
      <c r="K392" s="107"/>
      <c r="L392" s="107"/>
      <c r="M392" s="108"/>
      <c r="N392" s="108"/>
      <c r="O392" s="108"/>
      <c r="P392" s="108"/>
      <c r="Q392" s="108"/>
      <c r="R392" s="108"/>
      <c r="S392" s="108"/>
      <c r="T392" s="109"/>
      <c r="U392" s="109"/>
      <c r="V392" s="110"/>
      <c r="W392" s="110"/>
      <c r="X392" s="110"/>
      <c r="Y392" s="110"/>
      <c r="Z392" s="110"/>
      <c r="AA392" s="110"/>
      <c r="AB392" s="110"/>
    </row>
    <row r="393">
      <c r="A393" s="111"/>
      <c r="B393" s="105"/>
      <c r="C393" s="105"/>
      <c r="D393" s="105"/>
      <c r="E393" s="105"/>
      <c r="F393" s="105"/>
      <c r="G393" s="105"/>
      <c r="H393" s="106"/>
      <c r="I393" s="106"/>
      <c r="J393" s="106"/>
      <c r="K393" s="107"/>
      <c r="L393" s="107"/>
      <c r="M393" s="108"/>
      <c r="N393" s="108"/>
      <c r="O393" s="108"/>
      <c r="P393" s="108"/>
      <c r="Q393" s="108"/>
      <c r="R393" s="108"/>
      <c r="S393" s="108"/>
      <c r="T393" s="109"/>
      <c r="U393" s="109"/>
      <c r="V393" s="110"/>
      <c r="W393" s="110"/>
      <c r="X393" s="110"/>
      <c r="Y393" s="110"/>
      <c r="Z393" s="110"/>
      <c r="AA393" s="110"/>
      <c r="AB393" s="110"/>
    </row>
    <row r="394">
      <c r="A394" s="104"/>
      <c r="B394" s="105"/>
      <c r="C394" s="105"/>
      <c r="D394" s="105"/>
      <c r="E394" s="105"/>
      <c r="F394" s="105"/>
      <c r="G394" s="105"/>
      <c r="H394" s="106"/>
      <c r="I394" s="106"/>
      <c r="J394" s="106"/>
      <c r="K394" s="107"/>
      <c r="L394" s="107"/>
      <c r="M394" s="108"/>
      <c r="N394" s="108"/>
      <c r="O394" s="108"/>
      <c r="P394" s="108"/>
      <c r="Q394" s="108"/>
      <c r="R394" s="108"/>
      <c r="S394" s="108"/>
      <c r="T394" s="109"/>
      <c r="U394" s="109"/>
      <c r="V394" s="110"/>
      <c r="W394" s="110"/>
      <c r="X394" s="110"/>
      <c r="Y394" s="110"/>
      <c r="Z394" s="110"/>
      <c r="AA394" s="110"/>
      <c r="AB394" s="110"/>
    </row>
    <row r="395">
      <c r="A395" s="111"/>
      <c r="B395" s="105"/>
      <c r="C395" s="105"/>
      <c r="D395" s="105"/>
      <c r="E395" s="105"/>
      <c r="F395" s="105"/>
      <c r="G395" s="105"/>
      <c r="H395" s="106"/>
      <c r="I395" s="106"/>
      <c r="J395" s="106"/>
      <c r="K395" s="107"/>
      <c r="L395" s="107"/>
      <c r="M395" s="108"/>
      <c r="N395" s="108"/>
      <c r="O395" s="108"/>
      <c r="P395" s="108"/>
      <c r="Q395" s="108"/>
      <c r="R395" s="108"/>
      <c r="S395" s="108"/>
      <c r="T395" s="109"/>
      <c r="U395" s="109"/>
      <c r="V395" s="110"/>
      <c r="W395" s="110"/>
      <c r="X395" s="110"/>
      <c r="Y395" s="110"/>
      <c r="Z395" s="110"/>
      <c r="AA395" s="110"/>
      <c r="AB395" s="110"/>
    </row>
    <row r="396">
      <c r="A396" s="104"/>
      <c r="B396" s="105"/>
      <c r="C396" s="105"/>
      <c r="D396" s="105"/>
      <c r="E396" s="105"/>
      <c r="F396" s="105"/>
      <c r="G396" s="105"/>
      <c r="H396" s="106"/>
      <c r="I396" s="106"/>
      <c r="J396" s="106"/>
      <c r="K396" s="107"/>
      <c r="L396" s="107"/>
      <c r="M396" s="108"/>
      <c r="N396" s="108"/>
      <c r="O396" s="108"/>
      <c r="P396" s="108"/>
      <c r="Q396" s="108"/>
      <c r="R396" s="108"/>
      <c r="S396" s="108"/>
      <c r="T396" s="109"/>
      <c r="U396" s="109"/>
      <c r="V396" s="110"/>
      <c r="W396" s="110"/>
      <c r="X396" s="110"/>
      <c r="Y396" s="110"/>
      <c r="Z396" s="110"/>
      <c r="AA396" s="110"/>
      <c r="AB396" s="110"/>
    </row>
    <row r="397">
      <c r="A397" s="111"/>
      <c r="B397" s="105"/>
      <c r="C397" s="105"/>
      <c r="D397" s="105"/>
      <c r="E397" s="105"/>
      <c r="F397" s="105"/>
      <c r="G397" s="105"/>
      <c r="H397" s="106"/>
      <c r="I397" s="106"/>
      <c r="J397" s="106"/>
      <c r="K397" s="107"/>
      <c r="L397" s="107"/>
      <c r="M397" s="108"/>
      <c r="N397" s="108"/>
      <c r="O397" s="108"/>
      <c r="P397" s="108"/>
      <c r="Q397" s="108"/>
      <c r="R397" s="108"/>
      <c r="S397" s="108"/>
      <c r="T397" s="109"/>
      <c r="U397" s="109"/>
      <c r="V397" s="110"/>
      <c r="W397" s="110"/>
      <c r="X397" s="110"/>
      <c r="Y397" s="110"/>
      <c r="Z397" s="110"/>
      <c r="AA397" s="110"/>
      <c r="AB397" s="110"/>
    </row>
    <row r="398">
      <c r="A398" s="104"/>
      <c r="B398" s="105"/>
      <c r="C398" s="105"/>
      <c r="D398" s="105"/>
      <c r="E398" s="105"/>
      <c r="F398" s="105"/>
      <c r="G398" s="105"/>
      <c r="H398" s="106"/>
      <c r="I398" s="106"/>
      <c r="J398" s="106"/>
      <c r="K398" s="107"/>
      <c r="L398" s="107"/>
      <c r="M398" s="108"/>
      <c r="N398" s="108"/>
      <c r="O398" s="108"/>
      <c r="P398" s="108"/>
      <c r="Q398" s="108"/>
      <c r="R398" s="108"/>
      <c r="S398" s="108"/>
      <c r="T398" s="109"/>
      <c r="U398" s="109"/>
      <c r="V398" s="110"/>
      <c r="W398" s="110"/>
      <c r="X398" s="110"/>
      <c r="Y398" s="110"/>
      <c r="Z398" s="110"/>
      <c r="AA398" s="110"/>
      <c r="AB398" s="110"/>
    </row>
    <row r="399">
      <c r="A399" s="111"/>
      <c r="B399" s="105"/>
      <c r="C399" s="105"/>
      <c r="D399" s="105"/>
      <c r="E399" s="105"/>
      <c r="F399" s="105"/>
      <c r="G399" s="105"/>
      <c r="H399" s="106"/>
      <c r="I399" s="106"/>
      <c r="J399" s="106"/>
      <c r="K399" s="107"/>
      <c r="L399" s="107"/>
      <c r="M399" s="108"/>
      <c r="N399" s="108"/>
      <c r="O399" s="108"/>
      <c r="P399" s="108"/>
      <c r="Q399" s="108"/>
      <c r="R399" s="108"/>
      <c r="S399" s="108"/>
      <c r="T399" s="109"/>
      <c r="U399" s="109"/>
      <c r="V399" s="110"/>
      <c r="W399" s="110"/>
      <c r="X399" s="110"/>
      <c r="Y399" s="110"/>
      <c r="Z399" s="110"/>
      <c r="AA399" s="110"/>
      <c r="AB399" s="110"/>
    </row>
    <row r="400">
      <c r="A400" s="104"/>
      <c r="B400" s="105"/>
      <c r="C400" s="105"/>
      <c r="D400" s="105"/>
      <c r="E400" s="105"/>
      <c r="F400" s="105"/>
      <c r="G400" s="105"/>
      <c r="H400" s="106"/>
      <c r="I400" s="106"/>
      <c r="J400" s="106"/>
      <c r="K400" s="107"/>
      <c r="L400" s="107"/>
      <c r="M400" s="108"/>
      <c r="N400" s="108"/>
      <c r="O400" s="108"/>
      <c r="P400" s="108"/>
      <c r="Q400" s="108"/>
      <c r="R400" s="108"/>
      <c r="S400" s="108"/>
      <c r="T400" s="109"/>
      <c r="U400" s="109"/>
      <c r="V400" s="110"/>
      <c r="W400" s="110"/>
      <c r="X400" s="110"/>
      <c r="Y400" s="110"/>
      <c r="Z400" s="110"/>
      <c r="AA400" s="110"/>
      <c r="AB400" s="110"/>
    </row>
    <row r="401">
      <c r="A401" s="111"/>
      <c r="B401" s="105"/>
      <c r="C401" s="105"/>
      <c r="D401" s="105"/>
      <c r="E401" s="105"/>
      <c r="F401" s="105"/>
      <c r="G401" s="105"/>
      <c r="H401" s="106"/>
      <c r="I401" s="106"/>
      <c r="J401" s="106"/>
      <c r="K401" s="107"/>
      <c r="L401" s="107"/>
      <c r="M401" s="108"/>
      <c r="N401" s="108"/>
      <c r="O401" s="108"/>
      <c r="P401" s="108"/>
      <c r="Q401" s="108"/>
      <c r="R401" s="108"/>
      <c r="S401" s="108"/>
      <c r="T401" s="109"/>
      <c r="U401" s="109"/>
      <c r="V401" s="110"/>
      <c r="W401" s="110"/>
      <c r="X401" s="110"/>
      <c r="Y401" s="110"/>
      <c r="Z401" s="110"/>
      <c r="AA401" s="110"/>
      <c r="AB401" s="110"/>
    </row>
    <row r="402">
      <c r="A402" s="104"/>
      <c r="B402" s="105"/>
      <c r="C402" s="105"/>
      <c r="D402" s="105"/>
      <c r="E402" s="105"/>
      <c r="F402" s="105"/>
      <c r="G402" s="105"/>
      <c r="H402" s="106"/>
      <c r="I402" s="106"/>
      <c r="J402" s="106"/>
      <c r="K402" s="107"/>
      <c r="L402" s="107"/>
      <c r="M402" s="108"/>
      <c r="N402" s="108"/>
      <c r="O402" s="108"/>
      <c r="P402" s="108"/>
      <c r="Q402" s="108"/>
      <c r="R402" s="108"/>
      <c r="S402" s="108"/>
      <c r="T402" s="109"/>
      <c r="U402" s="109"/>
      <c r="V402" s="110"/>
      <c r="W402" s="110"/>
      <c r="X402" s="110"/>
      <c r="Y402" s="110"/>
      <c r="Z402" s="110"/>
      <c r="AA402" s="110"/>
      <c r="AB402" s="110"/>
    </row>
    <row r="403">
      <c r="A403" s="111"/>
      <c r="B403" s="105"/>
      <c r="C403" s="105"/>
      <c r="D403" s="105"/>
      <c r="E403" s="105"/>
      <c r="F403" s="105"/>
      <c r="G403" s="105"/>
      <c r="H403" s="106"/>
      <c r="I403" s="106"/>
      <c r="J403" s="106"/>
      <c r="K403" s="107"/>
      <c r="L403" s="107"/>
      <c r="M403" s="108"/>
      <c r="N403" s="108"/>
      <c r="O403" s="108"/>
      <c r="P403" s="108"/>
      <c r="Q403" s="108"/>
      <c r="R403" s="108"/>
      <c r="S403" s="108"/>
      <c r="T403" s="109"/>
      <c r="U403" s="109"/>
      <c r="V403" s="110"/>
      <c r="W403" s="110"/>
      <c r="X403" s="110"/>
      <c r="Y403" s="110"/>
      <c r="Z403" s="110"/>
      <c r="AA403" s="110"/>
      <c r="AB403" s="110"/>
    </row>
    <row r="404">
      <c r="A404" s="104"/>
      <c r="B404" s="105"/>
      <c r="C404" s="105"/>
      <c r="D404" s="105"/>
      <c r="E404" s="105"/>
      <c r="F404" s="105"/>
      <c r="G404" s="105"/>
      <c r="H404" s="106"/>
      <c r="I404" s="106"/>
      <c r="J404" s="106"/>
      <c r="K404" s="107"/>
      <c r="L404" s="107"/>
      <c r="M404" s="108"/>
      <c r="N404" s="108"/>
      <c r="O404" s="108"/>
      <c r="P404" s="108"/>
      <c r="Q404" s="108"/>
      <c r="R404" s="108"/>
      <c r="S404" s="108"/>
      <c r="T404" s="109"/>
      <c r="U404" s="109"/>
      <c r="V404" s="110"/>
      <c r="W404" s="110"/>
      <c r="X404" s="110"/>
      <c r="Y404" s="110"/>
      <c r="Z404" s="110"/>
      <c r="AA404" s="110"/>
      <c r="AB404" s="110"/>
    </row>
    <row r="405">
      <c r="A405" s="111"/>
      <c r="B405" s="105"/>
      <c r="C405" s="105"/>
      <c r="D405" s="105"/>
      <c r="E405" s="105"/>
      <c r="F405" s="105"/>
      <c r="G405" s="105"/>
      <c r="H405" s="106"/>
      <c r="I405" s="106"/>
      <c r="J405" s="106"/>
      <c r="K405" s="107"/>
      <c r="L405" s="107"/>
      <c r="M405" s="108"/>
      <c r="N405" s="108"/>
      <c r="O405" s="108"/>
      <c r="P405" s="108"/>
      <c r="Q405" s="108"/>
      <c r="R405" s="108"/>
      <c r="S405" s="108"/>
      <c r="T405" s="109"/>
      <c r="U405" s="109"/>
      <c r="V405" s="110"/>
      <c r="W405" s="110"/>
      <c r="X405" s="110"/>
      <c r="Y405" s="110"/>
      <c r="Z405" s="110"/>
      <c r="AA405" s="110"/>
      <c r="AB405" s="110"/>
    </row>
    <row r="406">
      <c r="A406" s="104"/>
      <c r="B406" s="105"/>
      <c r="C406" s="105"/>
      <c r="D406" s="105"/>
      <c r="E406" s="105"/>
      <c r="F406" s="105"/>
      <c r="G406" s="105"/>
      <c r="H406" s="106"/>
      <c r="I406" s="106"/>
      <c r="J406" s="106"/>
      <c r="K406" s="107"/>
      <c r="L406" s="107"/>
      <c r="M406" s="108"/>
      <c r="N406" s="108"/>
      <c r="O406" s="108"/>
      <c r="P406" s="108"/>
      <c r="Q406" s="108"/>
      <c r="R406" s="108"/>
      <c r="S406" s="108"/>
      <c r="T406" s="109"/>
      <c r="U406" s="109"/>
      <c r="V406" s="110"/>
      <c r="W406" s="110"/>
      <c r="X406" s="110"/>
      <c r="Y406" s="110"/>
      <c r="Z406" s="110"/>
      <c r="AA406" s="110"/>
      <c r="AB406" s="110"/>
    </row>
    <row r="407">
      <c r="A407" s="111"/>
      <c r="B407" s="105"/>
      <c r="C407" s="105"/>
      <c r="D407" s="105"/>
      <c r="E407" s="105"/>
      <c r="F407" s="105"/>
      <c r="G407" s="105"/>
      <c r="H407" s="106"/>
      <c r="I407" s="106"/>
      <c r="J407" s="106"/>
      <c r="K407" s="107"/>
      <c r="L407" s="107"/>
      <c r="M407" s="108"/>
      <c r="N407" s="108"/>
      <c r="O407" s="108"/>
      <c r="P407" s="108"/>
      <c r="Q407" s="108"/>
      <c r="R407" s="108"/>
      <c r="S407" s="108"/>
      <c r="T407" s="109"/>
      <c r="U407" s="109"/>
      <c r="V407" s="110"/>
      <c r="W407" s="110"/>
      <c r="X407" s="110"/>
      <c r="Y407" s="110"/>
      <c r="Z407" s="110"/>
      <c r="AA407" s="110"/>
      <c r="AB407" s="110"/>
    </row>
    <row r="408">
      <c r="A408" s="104"/>
      <c r="B408" s="105"/>
      <c r="C408" s="105"/>
      <c r="D408" s="105"/>
      <c r="E408" s="105"/>
      <c r="F408" s="105"/>
      <c r="G408" s="105"/>
      <c r="H408" s="106"/>
      <c r="I408" s="106"/>
      <c r="J408" s="106"/>
      <c r="K408" s="107"/>
      <c r="L408" s="107"/>
      <c r="M408" s="108"/>
      <c r="N408" s="108"/>
      <c r="O408" s="108"/>
      <c r="P408" s="108"/>
      <c r="Q408" s="108"/>
      <c r="R408" s="108"/>
      <c r="S408" s="108"/>
      <c r="T408" s="109"/>
      <c r="U408" s="109"/>
      <c r="V408" s="110"/>
      <c r="W408" s="110"/>
      <c r="X408" s="110"/>
      <c r="Y408" s="110"/>
      <c r="Z408" s="110"/>
      <c r="AA408" s="110"/>
      <c r="AB408" s="110"/>
    </row>
    <row r="409">
      <c r="A409" s="111"/>
      <c r="B409" s="105"/>
      <c r="C409" s="105"/>
      <c r="D409" s="105"/>
      <c r="E409" s="105"/>
      <c r="F409" s="105"/>
      <c r="G409" s="105"/>
      <c r="H409" s="106"/>
      <c r="I409" s="106"/>
      <c r="J409" s="106"/>
      <c r="K409" s="107"/>
      <c r="L409" s="107"/>
      <c r="M409" s="108"/>
      <c r="N409" s="108"/>
      <c r="O409" s="108"/>
      <c r="P409" s="108"/>
      <c r="Q409" s="108"/>
      <c r="R409" s="108"/>
      <c r="S409" s="108"/>
      <c r="T409" s="109"/>
      <c r="U409" s="109"/>
      <c r="V409" s="110"/>
      <c r="W409" s="110"/>
      <c r="X409" s="110"/>
      <c r="Y409" s="110"/>
      <c r="Z409" s="110"/>
      <c r="AA409" s="110"/>
      <c r="AB409" s="110"/>
    </row>
    <row r="410">
      <c r="A410" s="104"/>
      <c r="B410" s="105"/>
      <c r="C410" s="105"/>
      <c r="D410" s="105"/>
      <c r="E410" s="105"/>
      <c r="F410" s="105"/>
      <c r="G410" s="105"/>
      <c r="H410" s="106"/>
      <c r="I410" s="106"/>
      <c r="J410" s="106"/>
      <c r="K410" s="107"/>
      <c r="L410" s="107"/>
      <c r="M410" s="108"/>
      <c r="N410" s="108"/>
      <c r="O410" s="108"/>
      <c r="P410" s="108"/>
      <c r="Q410" s="108"/>
      <c r="R410" s="108"/>
      <c r="S410" s="108"/>
      <c r="T410" s="109"/>
      <c r="U410" s="109"/>
      <c r="V410" s="110"/>
      <c r="W410" s="110"/>
      <c r="X410" s="110"/>
      <c r="Y410" s="110"/>
      <c r="Z410" s="110"/>
      <c r="AA410" s="110"/>
      <c r="AB410" s="110"/>
    </row>
    <row r="411">
      <c r="A411" s="111"/>
      <c r="B411" s="105"/>
      <c r="C411" s="105"/>
      <c r="D411" s="105"/>
      <c r="E411" s="105"/>
      <c r="F411" s="105"/>
      <c r="G411" s="105"/>
      <c r="H411" s="106"/>
      <c r="I411" s="106"/>
      <c r="J411" s="106"/>
      <c r="K411" s="107"/>
      <c r="L411" s="107"/>
      <c r="M411" s="108"/>
      <c r="N411" s="108"/>
      <c r="O411" s="108"/>
      <c r="P411" s="108"/>
      <c r="Q411" s="108"/>
      <c r="R411" s="108"/>
      <c r="S411" s="108"/>
      <c r="T411" s="109"/>
      <c r="U411" s="109"/>
      <c r="V411" s="110"/>
      <c r="W411" s="110"/>
      <c r="X411" s="110"/>
      <c r="Y411" s="110"/>
      <c r="Z411" s="110"/>
      <c r="AA411" s="110"/>
      <c r="AB411" s="110"/>
    </row>
    <row r="412">
      <c r="A412" s="104"/>
      <c r="B412" s="105"/>
      <c r="C412" s="105"/>
      <c r="D412" s="105"/>
      <c r="E412" s="105"/>
      <c r="F412" s="105"/>
      <c r="G412" s="105"/>
      <c r="H412" s="106"/>
      <c r="I412" s="106"/>
      <c r="J412" s="106"/>
      <c r="K412" s="107"/>
      <c r="L412" s="107"/>
      <c r="M412" s="108"/>
      <c r="N412" s="108"/>
      <c r="O412" s="108"/>
      <c r="P412" s="108"/>
      <c r="Q412" s="108"/>
      <c r="R412" s="108"/>
      <c r="S412" s="108"/>
      <c r="T412" s="109"/>
      <c r="U412" s="109"/>
      <c r="V412" s="110"/>
      <c r="W412" s="110"/>
      <c r="X412" s="110"/>
      <c r="Y412" s="110"/>
      <c r="Z412" s="110"/>
      <c r="AA412" s="110"/>
      <c r="AB412" s="110"/>
    </row>
    <row r="413">
      <c r="A413" s="111"/>
      <c r="B413" s="105"/>
      <c r="C413" s="105"/>
      <c r="D413" s="105"/>
      <c r="E413" s="105"/>
      <c r="F413" s="105"/>
      <c r="G413" s="105"/>
      <c r="H413" s="106"/>
      <c r="I413" s="106"/>
      <c r="J413" s="106"/>
      <c r="K413" s="107"/>
      <c r="L413" s="107"/>
      <c r="M413" s="108"/>
      <c r="N413" s="108"/>
      <c r="O413" s="108"/>
      <c r="P413" s="108"/>
      <c r="Q413" s="108"/>
      <c r="R413" s="108"/>
      <c r="S413" s="108"/>
      <c r="T413" s="109"/>
      <c r="U413" s="109"/>
      <c r="V413" s="110"/>
      <c r="W413" s="110"/>
      <c r="X413" s="110"/>
      <c r="Y413" s="110"/>
      <c r="Z413" s="110"/>
      <c r="AA413" s="110"/>
      <c r="AB413" s="110"/>
    </row>
    <row r="414">
      <c r="A414" s="104"/>
      <c r="B414" s="105"/>
      <c r="C414" s="105"/>
      <c r="D414" s="105"/>
      <c r="E414" s="105"/>
      <c r="F414" s="105"/>
      <c r="G414" s="105"/>
      <c r="H414" s="106"/>
      <c r="I414" s="106"/>
      <c r="J414" s="106"/>
      <c r="K414" s="107"/>
      <c r="L414" s="107"/>
      <c r="M414" s="108"/>
      <c r="N414" s="108"/>
      <c r="O414" s="108"/>
      <c r="P414" s="108"/>
      <c r="Q414" s="108"/>
      <c r="R414" s="108"/>
      <c r="S414" s="108"/>
      <c r="T414" s="109"/>
      <c r="U414" s="109"/>
      <c r="V414" s="110"/>
      <c r="W414" s="110"/>
      <c r="X414" s="110"/>
      <c r="Y414" s="110"/>
      <c r="Z414" s="110"/>
      <c r="AA414" s="110"/>
      <c r="AB414" s="110"/>
    </row>
    <row r="415">
      <c r="A415" s="111"/>
      <c r="B415" s="105"/>
      <c r="C415" s="105"/>
      <c r="D415" s="105"/>
      <c r="E415" s="105"/>
      <c r="F415" s="105"/>
      <c r="G415" s="105"/>
      <c r="H415" s="106"/>
      <c r="I415" s="106"/>
      <c r="J415" s="106"/>
      <c r="K415" s="107"/>
      <c r="L415" s="107"/>
      <c r="M415" s="108"/>
      <c r="N415" s="108"/>
      <c r="O415" s="108"/>
      <c r="P415" s="108"/>
      <c r="Q415" s="108"/>
      <c r="R415" s="108"/>
      <c r="S415" s="108"/>
      <c r="T415" s="109"/>
      <c r="U415" s="109"/>
      <c r="V415" s="110"/>
      <c r="W415" s="110"/>
      <c r="X415" s="110"/>
      <c r="Y415" s="110"/>
      <c r="Z415" s="110"/>
      <c r="AA415" s="110"/>
      <c r="AB415" s="110"/>
    </row>
    <row r="416">
      <c r="A416" s="104"/>
      <c r="B416" s="105"/>
      <c r="C416" s="105"/>
      <c r="D416" s="105"/>
      <c r="E416" s="105"/>
      <c r="F416" s="105"/>
      <c r="G416" s="105"/>
      <c r="H416" s="106"/>
      <c r="I416" s="106"/>
      <c r="J416" s="106"/>
      <c r="K416" s="107"/>
      <c r="L416" s="107"/>
      <c r="M416" s="108"/>
      <c r="N416" s="108"/>
      <c r="O416" s="108"/>
      <c r="P416" s="108"/>
      <c r="Q416" s="108"/>
      <c r="R416" s="108"/>
      <c r="S416" s="108"/>
      <c r="T416" s="109"/>
      <c r="U416" s="109"/>
      <c r="V416" s="110"/>
      <c r="W416" s="110"/>
      <c r="X416" s="110"/>
      <c r="Y416" s="110"/>
      <c r="Z416" s="110"/>
      <c r="AA416" s="110"/>
      <c r="AB416" s="110"/>
    </row>
    <row r="417">
      <c r="A417" s="111"/>
      <c r="B417" s="105"/>
      <c r="C417" s="105"/>
      <c r="D417" s="105"/>
      <c r="E417" s="105"/>
      <c r="F417" s="105"/>
      <c r="G417" s="105"/>
      <c r="H417" s="106"/>
      <c r="I417" s="106"/>
      <c r="J417" s="106"/>
      <c r="K417" s="107"/>
      <c r="L417" s="107"/>
      <c r="M417" s="108"/>
      <c r="N417" s="108"/>
      <c r="O417" s="108"/>
      <c r="P417" s="108"/>
      <c r="Q417" s="108"/>
      <c r="R417" s="108"/>
      <c r="S417" s="108"/>
      <c r="T417" s="109"/>
      <c r="U417" s="109"/>
      <c r="V417" s="110"/>
      <c r="W417" s="110"/>
      <c r="X417" s="110"/>
      <c r="Y417" s="110"/>
      <c r="Z417" s="110"/>
      <c r="AA417" s="110"/>
      <c r="AB417" s="110"/>
    </row>
    <row r="418">
      <c r="A418" s="104"/>
      <c r="B418" s="105"/>
      <c r="C418" s="105"/>
      <c r="D418" s="105"/>
      <c r="E418" s="105"/>
      <c r="F418" s="105"/>
      <c r="G418" s="105"/>
      <c r="H418" s="106"/>
      <c r="I418" s="106"/>
      <c r="J418" s="106"/>
      <c r="K418" s="107"/>
      <c r="L418" s="107"/>
      <c r="M418" s="108"/>
      <c r="N418" s="108"/>
      <c r="O418" s="108"/>
      <c r="P418" s="108"/>
      <c r="Q418" s="108"/>
      <c r="R418" s="108"/>
      <c r="S418" s="108"/>
      <c r="T418" s="109"/>
      <c r="U418" s="109"/>
      <c r="V418" s="110"/>
      <c r="W418" s="110"/>
      <c r="X418" s="110"/>
      <c r="Y418" s="110"/>
      <c r="Z418" s="110"/>
      <c r="AA418" s="110"/>
      <c r="AB418" s="110"/>
    </row>
    <row r="419">
      <c r="A419" s="111"/>
      <c r="B419" s="105"/>
      <c r="C419" s="105"/>
      <c r="D419" s="105"/>
      <c r="E419" s="105"/>
      <c r="F419" s="105"/>
      <c r="G419" s="105"/>
      <c r="H419" s="106"/>
      <c r="I419" s="106"/>
      <c r="J419" s="106"/>
      <c r="K419" s="107"/>
      <c r="L419" s="107"/>
      <c r="M419" s="108"/>
      <c r="N419" s="108"/>
      <c r="O419" s="108"/>
      <c r="P419" s="108"/>
      <c r="Q419" s="108"/>
      <c r="R419" s="108"/>
      <c r="S419" s="108"/>
      <c r="T419" s="109"/>
      <c r="U419" s="109"/>
      <c r="V419" s="110"/>
      <c r="W419" s="110"/>
      <c r="X419" s="110"/>
      <c r="Y419" s="110"/>
      <c r="Z419" s="110"/>
      <c r="AA419" s="110"/>
      <c r="AB419" s="110"/>
    </row>
    <row r="420">
      <c r="A420" s="104"/>
      <c r="B420" s="105"/>
      <c r="C420" s="105"/>
      <c r="D420" s="105"/>
      <c r="E420" s="105"/>
      <c r="F420" s="105"/>
      <c r="G420" s="105"/>
      <c r="H420" s="106"/>
      <c r="I420" s="106"/>
      <c r="J420" s="106"/>
      <c r="K420" s="107"/>
      <c r="L420" s="107"/>
      <c r="M420" s="108"/>
      <c r="N420" s="108"/>
      <c r="O420" s="108"/>
      <c r="P420" s="108"/>
      <c r="Q420" s="108"/>
      <c r="R420" s="108"/>
      <c r="S420" s="108"/>
      <c r="T420" s="109"/>
      <c r="U420" s="109"/>
      <c r="V420" s="110"/>
      <c r="W420" s="110"/>
      <c r="X420" s="110"/>
      <c r="Y420" s="110"/>
      <c r="Z420" s="110"/>
      <c r="AA420" s="110"/>
      <c r="AB420" s="110"/>
    </row>
    <row r="421">
      <c r="A421" s="111"/>
      <c r="B421" s="105"/>
      <c r="C421" s="105"/>
      <c r="D421" s="105"/>
      <c r="E421" s="105"/>
      <c r="F421" s="105"/>
      <c r="G421" s="105"/>
      <c r="H421" s="106"/>
      <c r="I421" s="106"/>
      <c r="J421" s="106"/>
      <c r="K421" s="107"/>
      <c r="L421" s="107"/>
      <c r="M421" s="108"/>
      <c r="N421" s="108"/>
      <c r="O421" s="108"/>
      <c r="P421" s="108"/>
      <c r="Q421" s="108"/>
      <c r="R421" s="108"/>
      <c r="S421" s="108"/>
      <c r="T421" s="109"/>
      <c r="U421" s="109"/>
      <c r="V421" s="110"/>
      <c r="W421" s="110"/>
      <c r="X421" s="110"/>
      <c r="Y421" s="110"/>
      <c r="Z421" s="110"/>
      <c r="AA421" s="110"/>
      <c r="AB421" s="110"/>
    </row>
    <row r="422">
      <c r="A422" s="104"/>
      <c r="B422" s="105"/>
      <c r="C422" s="105"/>
      <c r="D422" s="105"/>
      <c r="E422" s="105"/>
      <c r="F422" s="105"/>
      <c r="G422" s="105"/>
      <c r="H422" s="106"/>
      <c r="I422" s="106"/>
      <c r="J422" s="106"/>
      <c r="K422" s="107"/>
      <c r="L422" s="107"/>
      <c r="M422" s="108"/>
      <c r="N422" s="108"/>
      <c r="O422" s="108"/>
      <c r="P422" s="108"/>
      <c r="Q422" s="108"/>
      <c r="R422" s="108"/>
      <c r="S422" s="108"/>
      <c r="T422" s="109"/>
      <c r="U422" s="109"/>
      <c r="V422" s="110"/>
      <c r="W422" s="110"/>
      <c r="X422" s="110"/>
      <c r="Y422" s="110"/>
      <c r="Z422" s="110"/>
      <c r="AA422" s="110"/>
      <c r="AB422" s="110"/>
    </row>
    <row r="423">
      <c r="A423" s="111"/>
      <c r="B423" s="105"/>
      <c r="C423" s="105"/>
      <c r="D423" s="105"/>
      <c r="E423" s="105"/>
      <c r="F423" s="105"/>
      <c r="G423" s="105"/>
      <c r="H423" s="106"/>
      <c r="I423" s="106"/>
      <c r="J423" s="106"/>
      <c r="K423" s="107"/>
      <c r="L423" s="107"/>
      <c r="M423" s="108"/>
      <c r="N423" s="108"/>
      <c r="O423" s="108"/>
      <c r="P423" s="108"/>
      <c r="Q423" s="108"/>
      <c r="R423" s="108"/>
      <c r="S423" s="108"/>
      <c r="T423" s="109"/>
      <c r="U423" s="109"/>
      <c r="V423" s="110"/>
      <c r="W423" s="110"/>
      <c r="X423" s="110"/>
      <c r="Y423" s="110"/>
      <c r="Z423" s="110"/>
      <c r="AA423" s="110"/>
      <c r="AB423" s="110"/>
    </row>
    <row r="424">
      <c r="A424" s="104"/>
      <c r="B424" s="105"/>
      <c r="C424" s="105"/>
      <c r="D424" s="105"/>
      <c r="E424" s="105"/>
      <c r="F424" s="105"/>
      <c r="G424" s="105"/>
      <c r="H424" s="106"/>
      <c r="I424" s="106"/>
      <c r="J424" s="106"/>
      <c r="K424" s="107"/>
      <c r="L424" s="107"/>
      <c r="M424" s="108"/>
      <c r="N424" s="108"/>
      <c r="O424" s="108"/>
      <c r="P424" s="108"/>
      <c r="Q424" s="108"/>
      <c r="R424" s="108"/>
      <c r="S424" s="108"/>
      <c r="T424" s="109"/>
      <c r="U424" s="109"/>
      <c r="V424" s="110"/>
      <c r="W424" s="110"/>
      <c r="X424" s="110"/>
      <c r="Y424" s="110"/>
      <c r="Z424" s="110"/>
      <c r="AA424" s="110"/>
      <c r="AB424" s="110"/>
    </row>
    <row r="425">
      <c r="A425" s="111"/>
      <c r="B425" s="105"/>
      <c r="C425" s="105"/>
      <c r="D425" s="105"/>
      <c r="E425" s="105"/>
      <c r="F425" s="105"/>
      <c r="G425" s="105"/>
      <c r="H425" s="106"/>
      <c r="I425" s="106"/>
      <c r="J425" s="106"/>
      <c r="K425" s="107"/>
      <c r="L425" s="107"/>
      <c r="M425" s="108"/>
      <c r="N425" s="108"/>
      <c r="O425" s="108"/>
      <c r="P425" s="108"/>
      <c r="Q425" s="108"/>
      <c r="R425" s="108"/>
      <c r="S425" s="108"/>
      <c r="T425" s="109"/>
      <c r="U425" s="109"/>
      <c r="V425" s="110"/>
      <c r="W425" s="110"/>
      <c r="X425" s="110"/>
      <c r="Y425" s="110"/>
      <c r="Z425" s="110"/>
      <c r="AA425" s="110"/>
      <c r="AB425" s="110"/>
    </row>
    <row r="426">
      <c r="A426" s="104"/>
      <c r="B426" s="105"/>
      <c r="C426" s="105"/>
      <c r="D426" s="105"/>
      <c r="E426" s="105"/>
      <c r="F426" s="105"/>
      <c r="G426" s="105"/>
      <c r="H426" s="106"/>
      <c r="I426" s="106"/>
      <c r="J426" s="106"/>
      <c r="K426" s="107"/>
      <c r="L426" s="107"/>
      <c r="M426" s="108"/>
      <c r="N426" s="108"/>
      <c r="O426" s="108"/>
      <c r="P426" s="108"/>
      <c r="Q426" s="108"/>
      <c r="R426" s="108"/>
      <c r="S426" s="108"/>
      <c r="T426" s="109"/>
      <c r="U426" s="109"/>
      <c r="V426" s="110"/>
      <c r="W426" s="110"/>
      <c r="X426" s="110"/>
      <c r="Y426" s="110"/>
      <c r="Z426" s="110"/>
      <c r="AA426" s="110"/>
      <c r="AB426" s="110"/>
    </row>
    <row r="427">
      <c r="A427" s="111"/>
      <c r="B427" s="105"/>
      <c r="C427" s="105"/>
      <c r="D427" s="105"/>
      <c r="E427" s="105"/>
      <c r="F427" s="105"/>
      <c r="G427" s="105"/>
      <c r="H427" s="106"/>
      <c r="I427" s="106"/>
      <c r="J427" s="106"/>
      <c r="K427" s="107"/>
      <c r="L427" s="107"/>
      <c r="M427" s="108"/>
      <c r="N427" s="108"/>
      <c r="O427" s="108"/>
      <c r="P427" s="108"/>
      <c r="Q427" s="108"/>
      <c r="R427" s="108"/>
      <c r="S427" s="108"/>
      <c r="T427" s="109"/>
      <c r="U427" s="109"/>
      <c r="V427" s="110"/>
      <c r="W427" s="110"/>
      <c r="X427" s="110"/>
      <c r="Y427" s="110"/>
      <c r="Z427" s="110"/>
      <c r="AA427" s="110"/>
      <c r="AB427" s="110"/>
    </row>
    <row r="428">
      <c r="A428" s="104"/>
      <c r="B428" s="105"/>
      <c r="C428" s="105"/>
      <c r="D428" s="105"/>
      <c r="E428" s="105"/>
      <c r="F428" s="105"/>
      <c r="G428" s="105"/>
      <c r="H428" s="106"/>
      <c r="I428" s="106"/>
      <c r="J428" s="106"/>
      <c r="K428" s="107"/>
      <c r="L428" s="107"/>
      <c r="M428" s="108"/>
      <c r="N428" s="108"/>
      <c r="O428" s="108"/>
      <c r="P428" s="108"/>
      <c r="Q428" s="108"/>
      <c r="R428" s="108"/>
      <c r="S428" s="108"/>
      <c r="T428" s="109"/>
      <c r="U428" s="109"/>
      <c r="V428" s="110"/>
      <c r="W428" s="110"/>
      <c r="X428" s="110"/>
      <c r="Y428" s="110"/>
      <c r="Z428" s="110"/>
      <c r="AA428" s="110"/>
      <c r="AB428" s="110"/>
    </row>
    <row r="429">
      <c r="A429" s="111"/>
      <c r="B429" s="105"/>
      <c r="C429" s="105"/>
      <c r="D429" s="105"/>
      <c r="E429" s="105"/>
      <c r="F429" s="105"/>
      <c r="G429" s="105"/>
      <c r="H429" s="106"/>
      <c r="I429" s="106"/>
      <c r="J429" s="106"/>
      <c r="K429" s="107"/>
      <c r="L429" s="107"/>
      <c r="M429" s="108"/>
      <c r="N429" s="108"/>
      <c r="O429" s="108"/>
      <c r="P429" s="108"/>
      <c r="Q429" s="108"/>
      <c r="R429" s="108"/>
      <c r="S429" s="108"/>
      <c r="T429" s="109"/>
      <c r="U429" s="109"/>
      <c r="V429" s="110"/>
      <c r="W429" s="110"/>
      <c r="X429" s="110"/>
      <c r="Y429" s="110"/>
      <c r="Z429" s="110"/>
      <c r="AA429" s="110"/>
      <c r="AB429" s="110"/>
    </row>
    <row r="430">
      <c r="A430" s="104"/>
      <c r="B430" s="105"/>
      <c r="C430" s="105"/>
      <c r="D430" s="105"/>
      <c r="E430" s="105"/>
      <c r="F430" s="105"/>
      <c r="G430" s="105"/>
      <c r="H430" s="106"/>
      <c r="I430" s="106"/>
      <c r="J430" s="106"/>
      <c r="K430" s="107"/>
      <c r="L430" s="107"/>
      <c r="M430" s="108"/>
      <c r="N430" s="108"/>
      <c r="O430" s="108"/>
      <c r="P430" s="108"/>
      <c r="Q430" s="108"/>
      <c r="R430" s="108"/>
      <c r="S430" s="108"/>
      <c r="T430" s="109"/>
      <c r="U430" s="109"/>
      <c r="V430" s="110"/>
      <c r="W430" s="110"/>
      <c r="X430" s="110"/>
      <c r="Y430" s="110"/>
      <c r="Z430" s="110"/>
      <c r="AA430" s="110"/>
      <c r="AB430" s="110"/>
    </row>
    <row r="431">
      <c r="A431" s="111"/>
      <c r="B431" s="105"/>
      <c r="C431" s="105"/>
      <c r="D431" s="105"/>
      <c r="E431" s="105"/>
      <c r="F431" s="105"/>
      <c r="G431" s="105"/>
      <c r="H431" s="106"/>
      <c r="I431" s="106"/>
      <c r="J431" s="106"/>
      <c r="K431" s="107"/>
      <c r="L431" s="107"/>
      <c r="M431" s="108"/>
      <c r="N431" s="108"/>
      <c r="O431" s="108"/>
      <c r="P431" s="108"/>
      <c r="Q431" s="108"/>
      <c r="R431" s="108"/>
      <c r="S431" s="108"/>
      <c r="T431" s="109"/>
      <c r="U431" s="109"/>
      <c r="V431" s="110"/>
      <c r="W431" s="110"/>
      <c r="X431" s="110"/>
      <c r="Y431" s="110"/>
      <c r="Z431" s="110"/>
      <c r="AA431" s="110"/>
      <c r="AB431" s="110"/>
    </row>
    <row r="432">
      <c r="A432" s="104"/>
      <c r="B432" s="105"/>
      <c r="C432" s="105"/>
      <c r="D432" s="105"/>
      <c r="E432" s="105"/>
      <c r="F432" s="105"/>
      <c r="G432" s="105"/>
      <c r="H432" s="106"/>
      <c r="I432" s="106"/>
      <c r="J432" s="106"/>
      <c r="K432" s="107"/>
      <c r="L432" s="107"/>
      <c r="M432" s="108"/>
      <c r="N432" s="108"/>
      <c r="O432" s="108"/>
      <c r="P432" s="108"/>
      <c r="Q432" s="108"/>
      <c r="R432" s="108"/>
      <c r="S432" s="108"/>
      <c r="T432" s="109"/>
      <c r="U432" s="109"/>
      <c r="V432" s="110"/>
      <c r="W432" s="110"/>
      <c r="X432" s="110"/>
      <c r="Y432" s="110"/>
      <c r="Z432" s="110"/>
      <c r="AA432" s="110"/>
      <c r="AB432" s="110"/>
    </row>
    <row r="433">
      <c r="A433" s="111"/>
      <c r="B433" s="105"/>
      <c r="C433" s="105"/>
      <c r="D433" s="105"/>
      <c r="E433" s="105"/>
      <c r="F433" s="105"/>
      <c r="G433" s="105"/>
      <c r="H433" s="106"/>
      <c r="I433" s="106"/>
      <c r="J433" s="106"/>
      <c r="K433" s="107"/>
      <c r="L433" s="107"/>
      <c r="M433" s="108"/>
      <c r="N433" s="108"/>
      <c r="O433" s="108"/>
      <c r="P433" s="108"/>
      <c r="Q433" s="108"/>
      <c r="R433" s="108"/>
      <c r="S433" s="108"/>
      <c r="T433" s="109"/>
      <c r="U433" s="109"/>
      <c r="V433" s="110"/>
      <c r="W433" s="110"/>
      <c r="X433" s="110"/>
      <c r="Y433" s="110"/>
      <c r="Z433" s="110"/>
      <c r="AA433" s="110"/>
      <c r="AB433" s="110"/>
    </row>
    <row r="434">
      <c r="A434" s="104"/>
      <c r="B434" s="105"/>
      <c r="C434" s="105"/>
      <c r="D434" s="105"/>
      <c r="E434" s="105"/>
      <c r="F434" s="105"/>
      <c r="G434" s="105"/>
      <c r="H434" s="106"/>
      <c r="I434" s="106"/>
      <c r="J434" s="106"/>
      <c r="K434" s="107"/>
      <c r="L434" s="107"/>
      <c r="M434" s="108"/>
      <c r="N434" s="108"/>
      <c r="O434" s="108"/>
      <c r="P434" s="108"/>
      <c r="Q434" s="108"/>
      <c r="R434" s="108"/>
      <c r="S434" s="108"/>
      <c r="T434" s="109"/>
      <c r="U434" s="109"/>
      <c r="V434" s="110"/>
      <c r="W434" s="110"/>
      <c r="X434" s="110"/>
      <c r="Y434" s="110"/>
      <c r="Z434" s="110"/>
      <c r="AA434" s="110"/>
      <c r="AB434" s="110"/>
    </row>
    <row r="435">
      <c r="A435" s="111"/>
      <c r="B435" s="105"/>
      <c r="C435" s="105"/>
      <c r="D435" s="105"/>
      <c r="E435" s="105"/>
      <c r="F435" s="105"/>
      <c r="G435" s="105"/>
      <c r="H435" s="106"/>
      <c r="I435" s="106"/>
      <c r="J435" s="106"/>
      <c r="K435" s="107"/>
      <c r="L435" s="107"/>
      <c r="M435" s="108"/>
      <c r="N435" s="108"/>
      <c r="O435" s="108"/>
      <c r="P435" s="108"/>
      <c r="Q435" s="108"/>
      <c r="R435" s="108"/>
      <c r="S435" s="108"/>
      <c r="T435" s="109"/>
      <c r="U435" s="109"/>
      <c r="V435" s="110"/>
      <c r="W435" s="110"/>
      <c r="X435" s="110"/>
      <c r="Y435" s="110"/>
      <c r="Z435" s="110"/>
      <c r="AA435" s="110"/>
      <c r="AB435" s="110"/>
    </row>
    <row r="436">
      <c r="A436" s="104"/>
      <c r="B436" s="105"/>
      <c r="C436" s="105"/>
      <c r="D436" s="105"/>
      <c r="E436" s="105"/>
      <c r="F436" s="105"/>
      <c r="G436" s="105"/>
      <c r="H436" s="106"/>
      <c r="I436" s="106"/>
      <c r="J436" s="106"/>
      <c r="K436" s="107"/>
      <c r="L436" s="107"/>
      <c r="M436" s="108"/>
      <c r="N436" s="108"/>
      <c r="O436" s="108"/>
      <c r="P436" s="108"/>
      <c r="Q436" s="108"/>
      <c r="R436" s="108"/>
      <c r="S436" s="108"/>
      <c r="T436" s="109"/>
      <c r="U436" s="109"/>
      <c r="V436" s="110"/>
      <c r="W436" s="110"/>
      <c r="X436" s="110"/>
      <c r="Y436" s="110"/>
      <c r="Z436" s="110"/>
      <c r="AA436" s="110"/>
      <c r="AB436" s="110"/>
    </row>
    <row r="437">
      <c r="A437" s="111"/>
      <c r="B437" s="105"/>
      <c r="C437" s="105"/>
      <c r="D437" s="105"/>
      <c r="E437" s="105"/>
      <c r="F437" s="105"/>
      <c r="G437" s="105"/>
      <c r="H437" s="106"/>
      <c r="I437" s="106"/>
      <c r="J437" s="106"/>
      <c r="K437" s="107"/>
      <c r="L437" s="107"/>
      <c r="M437" s="108"/>
      <c r="N437" s="108"/>
      <c r="O437" s="108"/>
      <c r="P437" s="108"/>
      <c r="Q437" s="108"/>
      <c r="R437" s="108"/>
      <c r="S437" s="108"/>
      <c r="T437" s="109"/>
      <c r="U437" s="109"/>
      <c r="V437" s="110"/>
      <c r="W437" s="110"/>
      <c r="X437" s="110"/>
      <c r="Y437" s="110"/>
      <c r="Z437" s="110"/>
      <c r="AA437" s="110"/>
      <c r="AB437" s="110"/>
    </row>
    <row r="438">
      <c r="A438" s="104"/>
      <c r="B438" s="105"/>
      <c r="C438" s="105"/>
      <c r="D438" s="105"/>
      <c r="E438" s="105"/>
      <c r="F438" s="105"/>
      <c r="G438" s="105"/>
      <c r="H438" s="106"/>
      <c r="I438" s="106"/>
      <c r="J438" s="106"/>
      <c r="K438" s="107"/>
      <c r="L438" s="107"/>
      <c r="M438" s="108"/>
      <c r="N438" s="108"/>
      <c r="O438" s="108"/>
      <c r="P438" s="108"/>
      <c r="Q438" s="108"/>
      <c r="R438" s="108"/>
      <c r="S438" s="108"/>
      <c r="T438" s="109"/>
      <c r="U438" s="109"/>
      <c r="V438" s="110"/>
      <c r="W438" s="110"/>
      <c r="X438" s="110"/>
      <c r="Y438" s="110"/>
      <c r="Z438" s="110"/>
      <c r="AA438" s="110"/>
      <c r="AB438" s="110"/>
    </row>
    <row r="439">
      <c r="A439" s="111"/>
      <c r="B439" s="105"/>
      <c r="C439" s="105"/>
      <c r="D439" s="105"/>
      <c r="E439" s="105"/>
      <c r="F439" s="105"/>
      <c r="G439" s="105"/>
      <c r="H439" s="106"/>
      <c r="I439" s="106"/>
      <c r="J439" s="106"/>
      <c r="K439" s="107"/>
      <c r="L439" s="107"/>
      <c r="M439" s="108"/>
      <c r="N439" s="108"/>
      <c r="O439" s="108"/>
      <c r="P439" s="108"/>
      <c r="Q439" s="108"/>
      <c r="R439" s="108"/>
      <c r="S439" s="108"/>
      <c r="T439" s="109"/>
      <c r="U439" s="109"/>
      <c r="V439" s="110"/>
      <c r="W439" s="110"/>
      <c r="X439" s="110"/>
      <c r="Y439" s="110"/>
      <c r="Z439" s="110"/>
      <c r="AA439" s="110"/>
      <c r="AB439" s="110"/>
    </row>
    <row r="440">
      <c r="A440" s="104"/>
      <c r="B440" s="105"/>
      <c r="C440" s="105"/>
      <c r="D440" s="105"/>
      <c r="E440" s="105"/>
      <c r="F440" s="105"/>
      <c r="G440" s="105"/>
      <c r="H440" s="106"/>
      <c r="I440" s="106"/>
      <c r="J440" s="106"/>
      <c r="K440" s="107"/>
      <c r="L440" s="107"/>
      <c r="M440" s="108"/>
      <c r="N440" s="108"/>
      <c r="O440" s="108"/>
      <c r="P440" s="108"/>
      <c r="Q440" s="108"/>
      <c r="R440" s="108"/>
      <c r="S440" s="108"/>
      <c r="T440" s="109"/>
      <c r="U440" s="109"/>
      <c r="V440" s="110"/>
      <c r="W440" s="110"/>
      <c r="X440" s="110"/>
      <c r="Y440" s="110"/>
      <c r="Z440" s="110"/>
      <c r="AA440" s="110"/>
      <c r="AB440" s="110"/>
    </row>
    <row r="441">
      <c r="A441" s="111"/>
      <c r="B441" s="105"/>
      <c r="C441" s="105"/>
      <c r="D441" s="105"/>
      <c r="E441" s="105"/>
      <c r="F441" s="105"/>
      <c r="G441" s="105"/>
      <c r="H441" s="106"/>
      <c r="I441" s="106"/>
      <c r="J441" s="106"/>
      <c r="K441" s="107"/>
      <c r="L441" s="107"/>
      <c r="M441" s="108"/>
      <c r="N441" s="108"/>
      <c r="O441" s="108"/>
      <c r="P441" s="108"/>
      <c r="Q441" s="108"/>
      <c r="R441" s="108"/>
      <c r="S441" s="108"/>
      <c r="T441" s="109"/>
      <c r="U441" s="109"/>
      <c r="V441" s="110"/>
      <c r="W441" s="110"/>
      <c r="X441" s="110"/>
      <c r="Y441" s="110"/>
      <c r="Z441" s="110"/>
      <c r="AA441" s="110"/>
      <c r="AB441" s="110"/>
    </row>
    <row r="442">
      <c r="A442" s="104"/>
      <c r="B442" s="105"/>
      <c r="C442" s="105"/>
      <c r="D442" s="105"/>
      <c r="E442" s="105"/>
      <c r="F442" s="105"/>
      <c r="G442" s="105"/>
      <c r="H442" s="106"/>
      <c r="I442" s="106"/>
      <c r="J442" s="106"/>
      <c r="K442" s="107"/>
      <c r="L442" s="107"/>
      <c r="M442" s="108"/>
      <c r="N442" s="108"/>
      <c r="O442" s="108"/>
      <c r="P442" s="108"/>
      <c r="Q442" s="108"/>
      <c r="R442" s="108"/>
      <c r="S442" s="108"/>
      <c r="T442" s="109"/>
      <c r="U442" s="109"/>
      <c r="V442" s="110"/>
      <c r="W442" s="110"/>
      <c r="X442" s="110"/>
      <c r="Y442" s="110"/>
      <c r="Z442" s="110"/>
      <c r="AA442" s="110"/>
      <c r="AB442" s="110"/>
    </row>
    <row r="443">
      <c r="A443" s="111"/>
      <c r="B443" s="105"/>
      <c r="C443" s="105"/>
      <c r="D443" s="105"/>
      <c r="E443" s="105"/>
      <c r="F443" s="105"/>
      <c r="G443" s="105"/>
      <c r="H443" s="106"/>
      <c r="I443" s="106"/>
      <c r="J443" s="106"/>
      <c r="K443" s="107"/>
      <c r="L443" s="107"/>
      <c r="M443" s="108"/>
      <c r="N443" s="108"/>
      <c r="O443" s="108"/>
      <c r="P443" s="108"/>
      <c r="Q443" s="108"/>
      <c r="R443" s="108"/>
      <c r="S443" s="108"/>
      <c r="T443" s="109"/>
      <c r="U443" s="109"/>
      <c r="V443" s="110"/>
      <c r="W443" s="110"/>
      <c r="X443" s="110"/>
      <c r="Y443" s="110"/>
      <c r="Z443" s="110"/>
      <c r="AA443" s="110"/>
      <c r="AB443" s="110"/>
    </row>
    <row r="444">
      <c r="A444" s="104"/>
      <c r="B444" s="105"/>
      <c r="C444" s="105"/>
      <c r="D444" s="105"/>
      <c r="E444" s="105"/>
      <c r="F444" s="105"/>
      <c r="G444" s="105"/>
      <c r="H444" s="106"/>
      <c r="I444" s="106"/>
      <c r="J444" s="106"/>
      <c r="K444" s="107"/>
      <c r="L444" s="107"/>
      <c r="M444" s="108"/>
      <c r="N444" s="108"/>
      <c r="O444" s="108"/>
      <c r="P444" s="108"/>
      <c r="Q444" s="108"/>
      <c r="R444" s="108"/>
      <c r="S444" s="108"/>
      <c r="T444" s="109"/>
      <c r="U444" s="109"/>
      <c r="V444" s="110"/>
      <c r="W444" s="110"/>
      <c r="X444" s="110"/>
      <c r="Y444" s="110"/>
      <c r="Z444" s="110"/>
      <c r="AA444" s="110"/>
      <c r="AB444" s="110"/>
    </row>
    <row r="445">
      <c r="A445" s="111"/>
      <c r="B445" s="105"/>
      <c r="C445" s="105"/>
      <c r="D445" s="105"/>
      <c r="E445" s="105"/>
      <c r="F445" s="105"/>
      <c r="G445" s="105"/>
      <c r="H445" s="106"/>
      <c r="I445" s="106"/>
      <c r="J445" s="106"/>
      <c r="K445" s="107"/>
      <c r="L445" s="107"/>
      <c r="M445" s="108"/>
      <c r="N445" s="108"/>
      <c r="O445" s="108"/>
      <c r="P445" s="108"/>
      <c r="Q445" s="108"/>
      <c r="R445" s="108"/>
      <c r="S445" s="108"/>
      <c r="T445" s="109"/>
      <c r="U445" s="109"/>
      <c r="V445" s="110"/>
      <c r="W445" s="110"/>
      <c r="X445" s="110"/>
      <c r="Y445" s="110"/>
      <c r="Z445" s="110"/>
      <c r="AA445" s="110"/>
      <c r="AB445" s="110"/>
    </row>
    <row r="446">
      <c r="A446" s="104"/>
      <c r="B446" s="105"/>
      <c r="C446" s="105"/>
      <c r="D446" s="105"/>
      <c r="E446" s="105"/>
      <c r="F446" s="105"/>
      <c r="G446" s="105"/>
      <c r="H446" s="106"/>
      <c r="I446" s="106"/>
      <c r="J446" s="106"/>
      <c r="K446" s="107"/>
      <c r="L446" s="107"/>
      <c r="M446" s="108"/>
      <c r="N446" s="108"/>
      <c r="O446" s="108"/>
      <c r="P446" s="108"/>
      <c r="Q446" s="108"/>
      <c r="R446" s="108"/>
      <c r="S446" s="108"/>
      <c r="T446" s="109"/>
      <c r="U446" s="109"/>
      <c r="V446" s="110"/>
      <c r="W446" s="110"/>
      <c r="X446" s="110"/>
      <c r="Y446" s="110"/>
      <c r="Z446" s="110"/>
      <c r="AA446" s="110"/>
      <c r="AB446" s="110"/>
    </row>
    <row r="447">
      <c r="A447" s="111"/>
      <c r="B447" s="105"/>
      <c r="C447" s="105"/>
      <c r="D447" s="105"/>
      <c r="E447" s="105"/>
      <c r="F447" s="105"/>
      <c r="G447" s="105"/>
      <c r="H447" s="106"/>
      <c r="I447" s="106"/>
      <c r="J447" s="106"/>
      <c r="K447" s="107"/>
      <c r="L447" s="107"/>
      <c r="M447" s="108"/>
      <c r="N447" s="108"/>
      <c r="O447" s="108"/>
      <c r="P447" s="108"/>
      <c r="Q447" s="108"/>
      <c r="R447" s="108"/>
      <c r="S447" s="108"/>
      <c r="T447" s="109"/>
      <c r="U447" s="109"/>
      <c r="V447" s="110"/>
      <c r="W447" s="110"/>
      <c r="X447" s="110"/>
      <c r="Y447" s="110"/>
      <c r="Z447" s="110"/>
      <c r="AA447" s="110"/>
      <c r="AB447" s="110"/>
    </row>
    <row r="448">
      <c r="A448" s="104"/>
      <c r="B448" s="105"/>
      <c r="C448" s="105"/>
      <c r="D448" s="105"/>
      <c r="E448" s="105"/>
      <c r="F448" s="105"/>
      <c r="G448" s="105"/>
      <c r="H448" s="106"/>
      <c r="I448" s="106"/>
      <c r="J448" s="106"/>
      <c r="K448" s="107"/>
      <c r="L448" s="107"/>
      <c r="M448" s="108"/>
      <c r="N448" s="108"/>
      <c r="O448" s="108"/>
      <c r="P448" s="108"/>
      <c r="Q448" s="108"/>
      <c r="R448" s="108"/>
      <c r="S448" s="108"/>
      <c r="T448" s="109"/>
      <c r="U448" s="109"/>
      <c r="V448" s="110"/>
      <c r="W448" s="110"/>
      <c r="X448" s="110"/>
      <c r="Y448" s="110"/>
      <c r="Z448" s="110"/>
      <c r="AA448" s="110"/>
      <c r="AB448" s="110"/>
    </row>
    <row r="449">
      <c r="A449" s="111"/>
      <c r="B449" s="105"/>
      <c r="C449" s="105"/>
      <c r="D449" s="105"/>
      <c r="E449" s="105"/>
      <c r="F449" s="105"/>
      <c r="G449" s="105"/>
      <c r="H449" s="106"/>
      <c r="I449" s="106"/>
      <c r="J449" s="106"/>
      <c r="K449" s="107"/>
      <c r="L449" s="107"/>
      <c r="M449" s="108"/>
      <c r="N449" s="108"/>
      <c r="O449" s="108"/>
      <c r="P449" s="108"/>
      <c r="Q449" s="108"/>
      <c r="R449" s="108"/>
      <c r="S449" s="108"/>
      <c r="T449" s="109"/>
      <c r="U449" s="109"/>
      <c r="V449" s="110"/>
      <c r="W449" s="110"/>
      <c r="X449" s="110"/>
      <c r="Y449" s="110"/>
      <c r="Z449" s="110"/>
      <c r="AA449" s="110"/>
      <c r="AB449" s="110"/>
    </row>
    <row r="450">
      <c r="A450" s="104"/>
      <c r="B450" s="105"/>
      <c r="C450" s="105"/>
      <c r="D450" s="105"/>
      <c r="E450" s="105"/>
      <c r="F450" s="105"/>
      <c r="G450" s="105"/>
      <c r="H450" s="106"/>
      <c r="I450" s="106"/>
      <c r="J450" s="106"/>
      <c r="K450" s="107"/>
      <c r="L450" s="107"/>
      <c r="M450" s="108"/>
      <c r="N450" s="108"/>
      <c r="O450" s="108"/>
      <c r="P450" s="108"/>
      <c r="Q450" s="108"/>
      <c r="R450" s="108"/>
      <c r="S450" s="108"/>
      <c r="T450" s="109"/>
      <c r="U450" s="109"/>
      <c r="V450" s="110"/>
      <c r="W450" s="110"/>
      <c r="X450" s="110"/>
      <c r="Y450" s="110"/>
      <c r="Z450" s="110"/>
      <c r="AA450" s="110"/>
      <c r="AB450" s="110"/>
    </row>
    <row r="451">
      <c r="A451" s="111"/>
      <c r="B451" s="105"/>
      <c r="C451" s="105"/>
      <c r="D451" s="105"/>
      <c r="E451" s="105"/>
      <c r="F451" s="105"/>
      <c r="G451" s="105"/>
      <c r="H451" s="106"/>
      <c r="I451" s="106"/>
      <c r="J451" s="106"/>
      <c r="K451" s="107"/>
      <c r="L451" s="107"/>
      <c r="M451" s="108"/>
      <c r="N451" s="108"/>
      <c r="O451" s="108"/>
      <c r="P451" s="108"/>
      <c r="Q451" s="108"/>
      <c r="R451" s="108"/>
      <c r="S451" s="108"/>
      <c r="T451" s="109"/>
      <c r="U451" s="109"/>
      <c r="V451" s="110"/>
      <c r="W451" s="110"/>
      <c r="X451" s="110"/>
      <c r="Y451" s="110"/>
      <c r="Z451" s="110"/>
      <c r="AA451" s="110"/>
      <c r="AB451" s="110"/>
    </row>
    <row r="452">
      <c r="A452" s="104"/>
      <c r="B452" s="105"/>
      <c r="C452" s="105"/>
      <c r="D452" s="105"/>
      <c r="E452" s="105"/>
      <c r="F452" s="105"/>
      <c r="G452" s="105"/>
      <c r="H452" s="106"/>
      <c r="I452" s="106"/>
      <c r="J452" s="106"/>
      <c r="K452" s="107"/>
      <c r="L452" s="107"/>
      <c r="M452" s="108"/>
      <c r="N452" s="108"/>
      <c r="O452" s="108"/>
      <c r="P452" s="108"/>
      <c r="Q452" s="108"/>
      <c r="R452" s="108"/>
      <c r="S452" s="108"/>
      <c r="T452" s="109"/>
      <c r="U452" s="109"/>
      <c r="V452" s="110"/>
      <c r="W452" s="110"/>
      <c r="X452" s="110"/>
      <c r="Y452" s="110"/>
      <c r="Z452" s="110"/>
      <c r="AA452" s="110"/>
      <c r="AB452" s="110"/>
    </row>
    <row r="453">
      <c r="A453" s="111"/>
      <c r="B453" s="105"/>
      <c r="C453" s="105"/>
      <c r="D453" s="105"/>
      <c r="E453" s="105"/>
      <c r="F453" s="105"/>
      <c r="G453" s="105"/>
      <c r="H453" s="106"/>
      <c r="I453" s="106"/>
      <c r="J453" s="106"/>
      <c r="K453" s="107"/>
      <c r="L453" s="107"/>
      <c r="M453" s="108"/>
      <c r="N453" s="108"/>
      <c r="O453" s="108"/>
      <c r="P453" s="108"/>
      <c r="Q453" s="108"/>
      <c r="R453" s="108"/>
      <c r="S453" s="108"/>
      <c r="T453" s="109"/>
      <c r="U453" s="109"/>
      <c r="V453" s="110"/>
      <c r="W453" s="110"/>
      <c r="X453" s="110"/>
      <c r="Y453" s="110"/>
      <c r="Z453" s="110"/>
      <c r="AA453" s="110"/>
      <c r="AB453" s="110"/>
    </row>
    <row r="454">
      <c r="A454" s="104"/>
      <c r="B454" s="105"/>
      <c r="C454" s="105"/>
      <c r="D454" s="105"/>
      <c r="E454" s="105"/>
      <c r="F454" s="105"/>
      <c r="G454" s="105"/>
      <c r="H454" s="106"/>
      <c r="I454" s="106"/>
      <c r="J454" s="106"/>
      <c r="K454" s="107"/>
      <c r="L454" s="107"/>
      <c r="M454" s="108"/>
      <c r="N454" s="108"/>
      <c r="O454" s="108"/>
      <c r="P454" s="108"/>
      <c r="Q454" s="108"/>
      <c r="R454" s="108"/>
      <c r="S454" s="108"/>
      <c r="T454" s="109"/>
      <c r="U454" s="109"/>
      <c r="V454" s="110"/>
      <c r="W454" s="110"/>
      <c r="X454" s="110"/>
      <c r="Y454" s="110"/>
      <c r="Z454" s="110"/>
      <c r="AA454" s="110"/>
      <c r="AB454" s="110"/>
    </row>
    <row r="455">
      <c r="A455" s="111"/>
      <c r="B455" s="105"/>
      <c r="C455" s="105"/>
      <c r="D455" s="105"/>
      <c r="E455" s="105"/>
      <c r="F455" s="105"/>
      <c r="G455" s="105"/>
      <c r="H455" s="106"/>
      <c r="I455" s="106"/>
      <c r="J455" s="106"/>
      <c r="K455" s="107"/>
      <c r="L455" s="107"/>
      <c r="M455" s="108"/>
      <c r="N455" s="108"/>
      <c r="O455" s="108"/>
      <c r="P455" s="108"/>
      <c r="Q455" s="108"/>
      <c r="R455" s="108"/>
      <c r="S455" s="108"/>
      <c r="T455" s="109"/>
      <c r="U455" s="109"/>
      <c r="V455" s="110"/>
      <c r="W455" s="110"/>
      <c r="X455" s="110"/>
      <c r="Y455" s="110"/>
      <c r="Z455" s="110"/>
      <c r="AA455" s="110"/>
      <c r="AB455" s="110"/>
    </row>
    <row r="456">
      <c r="A456" s="104"/>
      <c r="B456" s="105"/>
      <c r="C456" s="105"/>
      <c r="D456" s="105"/>
      <c r="E456" s="105"/>
      <c r="F456" s="105"/>
      <c r="G456" s="105"/>
      <c r="H456" s="106"/>
      <c r="I456" s="106"/>
      <c r="J456" s="106"/>
      <c r="K456" s="107"/>
      <c r="L456" s="107"/>
      <c r="M456" s="108"/>
      <c r="N456" s="108"/>
      <c r="O456" s="108"/>
      <c r="P456" s="108"/>
      <c r="Q456" s="108"/>
      <c r="R456" s="108"/>
      <c r="S456" s="108"/>
      <c r="T456" s="109"/>
      <c r="U456" s="109"/>
      <c r="V456" s="110"/>
      <c r="W456" s="110"/>
      <c r="X456" s="110"/>
      <c r="Y456" s="110"/>
      <c r="Z456" s="110"/>
      <c r="AA456" s="110"/>
      <c r="AB456" s="110"/>
    </row>
    <row r="457">
      <c r="A457" s="111"/>
      <c r="B457" s="105"/>
      <c r="C457" s="105"/>
      <c r="D457" s="105"/>
      <c r="E457" s="105"/>
      <c r="F457" s="105"/>
      <c r="G457" s="105"/>
      <c r="H457" s="106"/>
      <c r="I457" s="106"/>
      <c r="J457" s="106"/>
      <c r="K457" s="107"/>
      <c r="L457" s="107"/>
      <c r="M457" s="108"/>
      <c r="N457" s="108"/>
      <c r="O457" s="108"/>
      <c r="P457" s="108"/>
      <c r="Q457" s="108"/>
      <c r="R457" s="108"/>
      <c r="S457" s="108"/>
      <c r="T457" s="109"/>
      <c r="U457" s="109"/>
      <c r="V457" s="110"/>
      <c r="W457" s="110"/>
      <c r="X457" s="110"/>
      <c r="Y457" s="110"/>
      <c r="Z457" s="110"/>
      <c r="AA457" s="110"/>
      <c r="AB457" s="110"/>
    </row>
    <row r="458">
      <c r="A458" s="104"/>
      <c r="B458" s="105"/>
      <c r="C458" s="105"/>
      <c r="D458" s="105"/>
      <c r="E458" s="105"/>
      <c r="F458" s="105"/>
      <c r="G458" s="105"/>
      <c r="H458" s="106"/>
      <c r="I458" s="106"/>
      <c r="J458" s="106"/>
      <c r="K458" s="107"/>
      <c r="L458" s="107"/>
      <c r="M458" s="108"/>
      <c r="N458" s="108"/>
      <c r="O458" s="108"/>
      <c r="P458" s="108"/>
      <c r="Q458" s="108"/>
      <c r="R458" s="108"/>
      <c r="S458" s="108"/>
      <c r="T458" s="109"/>
      <c r="U458" s="109"/>
      <c r="V458" s="110"/>
      <c r="W458" s="110"/>
      <c r="X458" s="110"/>
      <c r="Y458" s="110"/>
      <c r="Z458" s="110"/>
      <c r="AA458" s="110"/>
      <c r="AB458" s="110"/>
    </row>
    <row r="459">
      <c r="A459" s="111"/>
      <c r="B459" s="105"/>
      <c r="C459" s="105"/>
      <c r="D459" s="105"/>
      <c r="E459" s="105"/>
      <c r="F459" s="105"/>
      <c r="G459" s="105"/>
      <c r="H459" s="106"/>
      <c r="I459" s="106"/>
      <c r="J459" s="106"/>
      <c r="K459" s="107"/>
      <c r="L459" s="107"/>
      <c r="M459" s="108"/>
      <c r="N459" s="108"/>
      <c r="O459" s="108"/>
      <c r="P459" s="108"/>
      <c r="Q459" s="108"/>
      <c r="R459" s="108"/>
      <c r="S459" s="108"/>
      <c r="T459" s="109"/>
      <c r="U459" s="109"/>
      <c r="V459" s="110"/>
      <c r="W459" s="110"/>
      <c r="X459" s="110"/>
      <c r="Y459" s="110"/>
      <c r="Z459" s="110"/>
      <c r="AA459" s="110"/>
      <c r="AB459" s="110"/>
    </row>
    <row r="460">
      <c r="A460" s="104"/>
      <c r="B460" s="105"/>
      <c r="C460" s="105"/>
      <c r="D460" s="105"/>
      <c r="E460" s="105"/>
      <c r="F460" s="105"/>
      <c r="G460" s="105"/>
      <c r="H460" s="106"/>
      <c r="I460" s="106"/>
      <c r="J460" s="106"/>
      <c r="K460" s="107"/>
      <c r="L460" s="107"/>
      <c r="M460" s="108"/>
      <c r="N460" s="108"/>
      <c r="O460" s="108"/>
      <c r="P460" s="108"/>
      <c r="Q460" s="108"/>
      <c r="R460" s="108"/>
      <c r="S460" s="108"/>
      <c r="T460" s="109"/>
      <c r="U460" s="109"/>
      <c r="V460" s="110"/>
      <c r="W460" s="110"/>
      <c r="X460" s="110"/>
      <c r="Y460" s="110"/>
      <c r="Z460" s="110"/>
      <c r="AA460" s="110"/>
      <c r="AB460" s="110"/>
    </row>
    <row r="461">
      <c r="A461" s="111"/>
      <c r="B461" s="105"/>
      <c r="C461" s="105"/>
      <c r="D461" s="105"/>
      <c r="E461" s="105"/>
      <c r="F461" s="105"/>
      <c r="G461" s="105"/>
      <c r="H461" s="106"/>
      <c r="I461" s="106"/>
      <c r="J461" s="106"/>
      <c r="K461" s="107"/>
      <c r="L461" s="107"/>
      <c r="M461" s="108"/>
      <c r="N461" s="108"/>
      <c r="O461" s="108"/>
      <c r="P461" s="108"/>
      <c r="Q461" s="108"/>
      <c r="R461" s="108"/>
      <c r="S461" s="108"/>
      <c r="T461" s="109"/>
      <c r="U461" s="109"/>
      <c r="V461" s="110"/>
      <c r="W461" s="110"/>
      <c r="X461" s="110"/>
      <c r="Y461" s="110"/>
      <c r="Z461" s="110"/>
      <c r="AA461" s="110"/>
      <c r="AB461" s="110"/>
    </row>
    <row r="462">
      <c r="A462" s="104"/>
      <c r="B462" s="105"/>
      <c r="C462" s="105"/>
      <c r="D462" s="105"/>
      <c r="E462" s="105"/>
      <c r="F462" s="105"/>
      <c r="G462" s="105"/>
      <c r="H462" s="106"/>
      <c r="I462" s="106"/>
      <c r="J462" s="106"/>
      <c r="K462" s="107"/>
      <c r="L462" s="107"/>
      <c r="M462" s="108"/>
      <c r="N462" s="108"/>
      <c r="O462" s="108"/>
      <c r="P462" s="108"/>
      <c r="Q462" s="108"/>
      <c r="R462" s="108"/>
      <c r="S462" s="108"/>
      <c r="T462" s="109"/>
      <c r="U462" s="109"/>
      <c r="V462" s="110"/>
      <c r="W462" s="110"/>
      <c r="X462" s="110"/>
      <c r="Y462" s="110"/>
      <c r="Z462" s="110"/>
      <c r="AA462" s="110"/>
      <c r="AB462" s="110"/>
    </row>
    <row r="463">
      <c r="A463" s="111"/>
      <c r="B463" s="105"/>
      <c r="C463" s="105"/>
      <c r="D463" s="105"/>
      <c r="E463" s="105"/>
      <c r="F463" s="105"/>
      <c r="G463" s="105"/>
      <c r="H463" s="106"/>
      <c r="I463" s="106"/>
      <c r="J463" s="106"/>
      <c r="K463" s="107"/>
      <c r="L463" s="107"/>
      <c r="M463" s="108"/>
      <c r="N463" s="108"/>
      <c r="O463" s="108"/>
      <c r="P463" s="108"/>
      <c r="Q463" s="108"/>
      <c r="R463" s="108"/>
      <c r="S463" s="108"/>
      <c r="T463" s="109"/>
      <c r="U463" s="109"/>
      <c r="V463" s="110"/>
      <c r="W463" s="110"/>
      <c r="X463" s="110"/>
      <c r="Y463" s="110"/>
      <c r="Z463" s="110"/>
      <c r="AA463" s="110"/>
      <c r="AB463" s="110"/>
    </row>
    <row r="464">
      <c r="A464" s="104"/>
      <c r="B464" s="105"/>
      <c r="C464" s="105"/>
      <c r="D464" s="105"/>
      <c r="E464" s="105"/>
      <c r="F464" s="105"/>
      <c r="G464" s="105"/>
      <c r="H464" s="106"/>
      <c r="I464" s="106"/>
      <c r="J464" s="106"/>
      <c r="K464" s="107"/>
      <c r="L464" s="107"/>
      <c r="M464" s="108"/>
      <c r="N464" s="108"/>
      <c r="O464" s="108"/>
      <c r="P464" s="108"/>
      <c r="Q464" s="108"/>
      <c r="R464" s="108"/>
      <c r="S464" s="108"/>
      <c r="T464" s="109"/>
      <c r="U464" s="109"/>
      <c r="V464" s="110"/>
      <c r="W464" s="110"/>
      <c r="X464" s="110"/>
      <c r="Y464" s="110"/>
      <c r="Z464" s="110"/>
      <c r="AA464" s="110"/>
      <c r="AB464" s="110"/>
    </row>
    <row r="465">
      <c r="A465" s="111"/>
      <c r="B465" s="105"/>
      <c r="C465" s="105"/>
      <c r="D465" s="105"/>
      <c r="E465" s="105"/>
      <c r="F465" s="105"/>
      <c r="G465" s="105"/>
      <c r="H465" s="106"/>
      <c r="I465" s="106"/>
      <c r="J465" s="106"/>
      <c r="K465" s="107"/>
      <c r="L465" s="107"/>
      <c r="M465" s="108"/>
      <c r="N465" s="108"/>
      <c r="O465" s="108"/>
      <c r="P465" s="108"/>
      <c r="Q465" s="108"/>
      <c r="R465" s="108"/>
      <c r="S465" s="108"/>
      <c r="T465" s="109"/>
      <c r="U465" s="109"/>
      <c r="V465" s="110"/>
      <c r="W465" s="110"/>
      <c r="X465" s="110"/>
      <c r="Y465" s="110"/>
      <c r="Z465" s="110"/>
      <c r="AA465" s="110"/>
      <c r="AB465" s="110"/>
    </row>
    <row r="466">
      <c r="A466" s="104"/>
      <c r="B466" s="105"/>
      <c r="C466" s="105"/>
      <c r="D466" s="105"/>
      <c r="E466" s="105"/>
      <c r="F466" s="105"/>
      <c r="G466" s="105"/>
      <c r="H466" s="106"/>
      <c r="I466" s="106"/>
      <c r="J466" s="106"/>
      <c r="K466" s="107"/>
      <c r="L466" s="107"/>
      <c r="M466" s="108"/>
      <c r="N466" s="108"/>
      <c r="O466" s="108"/>
      <c r="P466" s="108"/>
      <c r="Q466" s="108"/>
      <c r="R466" s="108"/>
      <c r="S466" s="108"/>
      <c r="T466" s="109"/>
      <c r="U466" s="109"/>
      <c r="V466" s="110"/>
      <c r="W466" s="110"/>
      <c r="X466" s="110"/>
      <c r="Y466" s="110"/>
      <c r="Z466" s="110"/>
      <c r="AA466" s="110"/>
      <c r="AB466" s="110"/>
    </row>
    <row r="467">
      <c r="A467" s="111"/>
      <c r="B467" s="105"/>
      <c r="C467" s="105"/>
      <c r="D467" s="105"/>
      <c r="E467" s="105"/>
      <c r="F467" s="105"/>
      <c r="G467" s="105"/>
      <c r="H467" s="106"/>
      <c r="I467" s="106"/>
      <c r="J467" s="106"/>
      <c r="K467" s="107"/>
      <c r="L467" s="107"/>
      <c r="M467" s="108"/>
      <c r="N467" s="108"/>
      <c r="O467" s="108"/>
      <c r="P467" s="108"/>
      <c r="Q467" s="108"/>
      <c r="R467" s="108"/>
      <c r="S467" s="108"/>
      <c r="T467" s="109"/>
      <c r="U467" s="109"/>
      <c r="V467" s="110"/>
      <c r="W467" s="110"/>
      <c r="X467" s="110"/>
      <c r="Y467" s="110"/>
      <c r="Z467" s="110"/>
      <c r="AA467" s="110"/>
      <c r="AB467" s="110"/>
    </row>
    <row r="468">
      <c r="A468" s="104"/>
      <c r="B468" s="105"/>
      <c r="C468" s="105"/>
      <c r="D468" s="105"/>
      <c r="E468" s="105"/>
      <c r="F468" s="105"/>
      <c r="G468" s="105"/>
      <c r="H468" s="106"/>
      <c r="I468" s="106"/>
      <c r="J468" s="106"/>
      <c r="K468" s="107"/>
      <c r="L468" s="107"/>
      <c r="M468" s="108"/>
      <c r="N468" s="108"/>
      <c r="O468" s="108"/>
      <c r="P468" s="108"/>
      <c r="Q468" s="108"/>
      <c r="R468" s="108"/>
      <c r="S468" s="108"/>
      <c r="T468" s="109"/>
      <c r="U468" s="109"/>
      <c r="V468" s="110"/>
      <c r="W468" s="110"/>
      <c r="X468" s="110"/>
      <c r="Y468" s="110"/>
      <c r="Z468" s="110"/>
      <c r="AA468" s="110"/>
      <c r="AB468" s="110"/>
    </row>
    <row r="469">
      <c r="A469" s="111"/>
      <c r="B469" s="105"/>
      <c r="C469" s="105"/>
      <c r="D469" s="105"/>
      <c r="E469" s="105"/>
      <c r="F469" s="105"/>
      <c r="G469" s="105"/>
      <c r="H469" s="106"/>
      <c r="I469" s="106"/>
      <c r="J469" s="106"/>
      <c r="K469" s="107"/>
      <c r="L469" s="107"/>
      <c r="M469" s="108"/>
      <c r="N469" s="108"/>
      <c r="O469" s="108"/>
      <c r="P469" s="108"/>
      <c r="Q469" s="108"/>
      <c r="R469" s="108"/>
      <c r="S469" s="108"/>
      <c r="T469" s="109"/>
      <c r="U469" s="109"/>
      <c r="V469" s="110"/>
      <c r="W469" s="110"/>
      <c r="X469" s="110"/>
      <c r="Y469" s="110"/>
      <c r="Z469" s="110"/>
      <c r="AA469" s="110"/>
      <c r="AB469" s="110"/>
    </row>
    <row r="470">
      <c r="A470" s="104"/>
      <c r="B470" s="105"/>
      <c r="C470" s="105"/>
      <c r="D470" s="105"/>
      <c r="E470" s="105"/>
      <c r="F470" s="105"/>
      <c r="G470" s="105"/>
      <c r="H470" s="106"/>
      <c r="I470" s="106"/>
      <c r="J470" s="106"/>
      <c r="K470" s="107"/>
      <c r="L470" s="107"/>
      <c r="M470" s="108"/>
      <c r="N470" s="108"/>
      <c r="O470" s="108"/>
      <c r="P470" s="108"/>
      <c r="Q470" s="108"/>
      <c r="R470" s="108"/>
      <c r="S470" s="108"/>
      <c r="T470" s="109"/>
      <c r="U470" s="109"/>
      <c r="V470" s="110"/>
      <c r="W470" s="110"/>
      <c r="X470" s="110"/>
      <c r="Y470" s="110"/>
      <c r="Z470" s="110"/>
      <c r="AA470" s="110"/>
      <c r="AB470" s="110"/>
    </row>
    <row r="471">
      <c r="A471" s="111"/>
      <c r="B471" s="105"/>
      <c r="C471" s="105"/>
      <c r="D471" s="105"/>
      <c r="E471" s="105"/>
      <c r="F471" s="105"/>
      <c r="G471" s="105"/>
      <c r="H471" s="106"/>
      <c r="I471" s="106"/>
      <c r="J471" s="106"/>
      <c r="K471" s="107"/>
      <c r="L471" s="107"/>
      <c r="M471" s="108"/>
      <c r="N471" s="108"/>
      <c r="O471" s="108"/>
      <c r="P471" s="108"/>
      <c r="Q471" s="108"/>
      <c r="R471" s="108"/>
      <c r="S471" s="108"/>
      <c r="T471" s="109"/>
      <c r="U471" s="109"/>
      <c r="V471" s="110"/>
      <c r="W471" s="110"/>
      <c r="X471" s="110"/>
      <c r="Y471" s="110"/>
      <c r="Z471" s="110"/>
      <c r="AA471" s="110"/>
      <c r="AB471" s="110"/>
    </row>
    <row r="472">
      <c r="A472" s="104"/>
      <c r="B472" s="105"/>
      <c r="C472" s="105"/>
      <c r="D472" s="105"/>
      <c r="E472" s="105"/>
      <c r="F472" s="105"/>
      <c r="G472" s="105"/>
      <c r="H472" s="106"/>
      <c r="I472" s="106"/>
      <c r="J472" s="106"/>
      <c r="K472" s="107"/>
      <c r="L472" s="107"/>
      <c r="M472" s="108"/>
      <c r="N472" s="108"/>
      <c r="O472" s="108"/>
      <c r="P472" s="108"/>
      <c r="Q472" s="108"/>
      <c r="R472" s="108"/>
      <c r="S472" s="108"/>
      <c r="T472" s="109"/>
      <c r="U472" s="109"/>
      <c r="V472" s="110"/>
      <c r="W472" s="110"/>
      <c r="X472" s="110"/>
      <c r="Y472" s="110"/>
      <c r="Z472" s="110"/>
      <c r="AA472" s="110"/>
      <c r="AB472" s="110"/>
    </row>
    <row r="473">
      <c r="A473" s="111"/>
      <c r="B473" s="105"/>
      <c r="C473" s="105"/>
      <c r="D473" s="105"/>
      <c r="E473" s="105"/>
      <c r="F473" s="105"/>
      <c r="G473" s="105"/>
      <c r="H473" s="106"/>
      <c r="I473" s="106"/>
      <c r="J473" s="106"/>
      <c r="K473" s="107"/>
      <c r="L473" s="107"/>
      <c r="M473" s="108"/>
      <c r="N473" s="108"/>
      <c r="O473" s="108"/>
      <c r="P473" s="108"/>
      <c r="Q473" s="108"/>
      <c r="R473" s="108"/>
      <c r="S473" s="108"/>
      <c r="T473" s="109"/>
      <c r="U473" s="109"/>
      <c r="V473" s="110"/>
      <c r="W473" s="110"/>
      <c r="X473" s="110"/>
      <c r="Y473" s="110"/>
      <c r="Z473" s="110"/>
      <c r="AA473" s="110"/>
      <c r="AB473" s="110"/>
    </row>
    <row r="474">
      <c r="A474" s="104"/>
      <c r="B474" s="105"/>
      <c r="C474" s="105"/>
      <c r="D474" s="105"/>
      <c r="E474" s="105"/>
      <c r="F474" s="105"/>
      <c r="G474" s="105"/>
      <c r="H474" s="106"/>
      <c r="I474" s="106"/>
      <c r="J474" s="106"/>
      <c r="K474" s="107"/>
      <c r="L474" s="107"/>
      <c r="M474" s="108"/>
      <c r="N474" s="108"/>
      <c r="O474" s="108"/>
      <c r="P474" s="108"/>
      <c r="Q474" s="108"/>
      <c r="R474" s="108"/>
      <c r="S474" s="108"/>
      <c r="T474" s="109"/>
      <c r="U474" s="109"/>
      <c r="V474" s="110"/>
      <c r="W474" s="110"/>
      <c r="X474" s="110"/>
      <c r="Y474" s="110"/>
      <c r="Z474" s="110"/>
      <c r="AA474" s="110"/>
      <c r="AB474" s="110"/>
    </row>
    <row r="475">
      <c r="A475" s="111"/>
      <c r="B475" s="105"/>
      <c r="C475" s="105"/>
      <c r="D475" s="105"/>
      <c r="E475" s="105"/>
      <c r="F475" s="105"/>
      <c r="G475" s="105"/>
      <c r="H475" s="106"/>
      <c r="I475" s="106"/>
      <c r="J475" s="106"/>
      <c r="K475" s="107"/>
      <c r="L475" s="107"/>
      <c r="M475" s="108"/>
      <c r="N475" s="108"/>
      <c r="O475" s="108"/>
      <c r="P475" s="108"/>
      <c r="Q475" s="108"/>
      <c r="R475" s="108"/>
      <c r="S475" s="108"/>
      <c r="T475" s="109"/>
      <c r="U475" s="109"/>
      <c r="V475" s="110"/>
      <c r="W475" s="110"/>
      <c r="X475" s="110"/>
      <c r="Y475" s="110"/>
      <c r="Z475" s="110"/>
      <c r="AA475" s="110"/>
      <c r="AB475" s="110"/>
    </row>
    <row r="476">
      <c r="A476" s="104"/>
      <c r="B476" s="105"/>
      <c r="C476" s="105"/>
      <c r="D476" s="105"/>
      <c r="E476" s="105"/>
      <c r="F476" s="105"/>
      <c r="G476" s="105"/>
      <c r="H476" s="106"/>
      <c r="I476" s="106"/>
      <c r="J476" s="106"/>
      <c r="K476" s="107"/>
      <c r="L476" s="107"/>
      <c r="M476" s="108"/>
      <c r="N476" s="108"/>
      <c r="O476" s="108"/>
      <c r="P476" s="108"/>
      <c r="Q476" s="108"/>
      <c r="R476" s="108"/>
      <c r="S476" s="108"/>
      <c r="T476" s="109"/>
      <c r="U476" s="109"/>
      <c r="V476" s="110"/>
      <c r="W476" s="110"/>
      <c r="X476" s="110"/>
      <c r="Y476" s="110"/>
      <c r="Z476" s="110"/>
      <c r="AA476" s="110"/>
      <c r="AB476" s="110"/>
    </row>
    <row r="477">
      <c r="A477" s="111"/>
      <c r="B477" s="105"/>
      <c r="C477" s="105"/>
      <c r="D477" s="105"/>
      <c r="E477" s="105"/>
      <c r="F477" s="105"/>
      <c r="G477" s="105"/>
      <c r="H477" s="106"/>
      <c r="I477" s="106"/>
      <c r="J477" s="106"/>
      <c r="K477" s="107"/>
      <c r="L477" s="107"/>
      <c r="M477" s="108"/>
      <c r="N477" s="108"/>
      <c r="O477" s="108"/>
      <c r="P477" s="108"/>
      <c r="Q477" s="108"/>
      <c r="R477" s="108"/>
      <c r="S477" s="108"/>
      <c r="T477" s="109"/>
      <c r="U477" s="109"/>
      <c r="V477" s="110"/>
      <c r="W477" s="110"/>
      <c r="X477" s="110"/>
      <c r="Y477" s="110"/>
      <c r="Z477" s="110"/>
      <c r="AA477" s="110"/>
      <c r="AB477" s="110"/>
    </row>
    <row r="478">
      <c r="A478" s="104"/>
      <c r="B478" s="105"/>
      <c r="C478" s="105"/>
      <c r="D478" s="105"/>
      <c r="E478" s="105"/>
      <c r="F478" s="105"/>
      <c r="G478" s="105"/>
      <c r="H478" s="106"/>
      <c r="I478" s="106"/>
      <c r="J478" s="106"/>
      <c r="K478" s="107"/>
      <c r="L478" s="107"/>
      <c r="M478" s="108"/>
      <c r="N478" s="108"/>
      <c r="O478" s="108"/>
      <c r="P478" s="108"/>
      <c r="Q478" s="108"/>
      <c r="R478" s="108"/>
      <c r="S478" s="108"/>
      <c r="T478" s="109"/>
      <c r="U478" s="109"/>
      <c r="V478" s="110"/>
      <c r="W478" s="110"/>
      <c r="X478" s="110"/>
      <c r="Y478" s="110"/>
      <c r="Z478" s="110"/>
      <c r="AA478" s="110"/>
      <c r="AB478" s="110"/>
    </row>
    <row r="479">
      <c r="A479" s="111"/>
      <c r="B479" s="105"/>
      <c r="C479" s="105"/>
      <c r="D479" s="105"/>
      <c r="E479" s="105"/>
      <c r="F479" s="105"/>
      <c r="G479" s="105"/>
      <c r="H479" s="106"/>
      <c r="I479" s="106"/>
      <c r="J479" s="106"/>
      <c r="K479" s="107"/>
      <c r="L479" s="107"/>
      <c r="M479" s="108"/>
      <c r="N479" s="108"/>
      <c r="O479" s="108"/>
      <c r="P479" s="108"/>
      <c r="Q479" s="108"/>
      <c r="R479" s="108"/>
      <c r="S479" s="108"/>
      <c r="T479" s="109"/>
      <c r="U479" s="109"/>
      <c r="V479" s="110"/>
      <c r="W479" s="110"/>
      <c r="X479" s="110"/>
      <c r="Y479" s="110"/>
      <c r="Z479" s="110"/>
      <c r="AA479" s="110"/>
      <c r="AB479" s="110"/>
    </row>
    <row r="480">
      <c r="A480" s="104"/>
      <c r="B480" s="105"/>
      <c r="C480" s="105"/>
      <c r="D480" s="105"/>
      <c r="E480" s="105"/>
      <c r="F480" s="105"/>
      <c r="G480" s="105"/>
      <c r="H480" s="106"/>
      <c r="I480" s="106"/>
      <c r="J480" s="106"/>
      <c r="K480" s="107"/>
      <c r="L480" s="107"/>
      <c r="M480" s="108"/>
      <c r="N480" s="108"/>
      <c r="O480" s="108"/>
      <c r="P480" s="108"/>
      <c r="Q480" s="108"/>
      <c r="R480" s="108"/>
      <c r="S480" s="108"/>
      <c r="T480" s="109"/>
      <c r="U480" s="109"/>
      <c r="V480" s="110"/>
      <c r="W480" s="110"/>
      <c r="X480" s="110"/>
      <c r="Y480" s="110"/>
      <c r="Z480" s="110"/>
      <c r="AA480" s="110"/>
      <c r="AB480" s="110"/>
    </row>
    <row r="481">
      <c r="A481" s="111"/>
      <c r="B481" s="105"/>
      <c r="C481" s="105"/>
      <c r="D481" s="105"/>
      <c r="E481" s="105"/>
      <c r="F481" s="105"/>
      <c r="G481" s="105"/>
      <c r="H481" s="106"/>
      <c r="I481" s="106"/>
      <c r="J481" s="106"/>
      <c r="K481" s="107"/>
      <c r="L481" s="107"/>
      <c r="M481" s="108"/>
      <c r="N481" s="108"/>
      <c r="O481" s="108"/>
      <c r="P481" s="108"/>
      <c r="Q481" s="108"/>
      <c r="R481" s="108"/>
      <c r="S481" s="108"/>
      <c r="T481" s="109"/>
      <c r="U481" s="109"/>
      <c r="V481" s="110"/>
      <c r="W481" s="110"/>
      <c r="X481" s="110"/>
      <c r="Y481" s="110"/>
      <c r="Z481" s="110"/>
      <c r="AA481" s="110"/>
      <c r="AB481" s="110"/>
    </row>
    <row r="482">
      <c r="A482" s="104"/>
      <c r="B482" s="105"/>
      <c r="C482" s="105"/>
      <c r="D482" s="105"/>
      <c r="E482" s="105"/>
      <c r="F482" s="105"/>
      <c r="G482" s="105"/>
      <c r="H482" s="106"/>
      <c r="I482" s="106"/>
      <c r="J482" s="106"/>
      <c r="K482" s="107"/>
      <c r="L482" s="107"/>
      <c r="M482" s="108"/>
      <c r="N482" s="108"/>
      <c r="O482" s="108"/>
      <c r="P482" s="108"/>
      <c r="Q482" s="108"/>
      <c r="R482" s="108"/>
      <c r="S482" s="108"/>
      <c r="T482" s="109"/>
      <c r="U482" s="109"/>
      <c r="V482" s="110"/>
      <c r="W482" s="110"/>
      <c r="X482" s="110"/>
      <c r="Y482" s="110"/>
      <c r="Z482" s="110"/>
      <c r="AA482" s="110"/>
      <c r="AB482" s="110"/>
    </row>
    <row r="483">
      <c r="A483" s="111"/>
      <c r="B483" s="105"/>
      <c r="C483" s="105"/>
      <c r="D483" s="105"/>
      <c r="E483" s="105"/>
      <c r="F483" s="105"/>
      <c r="G483" s="105"/>
      <c r="H483" s="106"/>
      <c r="I483" s="106"/>
      <c r="J483" s="106"/>
      <c r="K483" s="107"/>
      <c r="L483" s="107"/>
      <c r="M483" s="108"/>
      <c r="N483" s="108"/>
      <c r="O483" s="108"/>
      <c r="P483" s="108"/>
      <c r="Q483" s="108"/>
      <c r="R483" s="108"/>
      <c r="S483" s="108"/>
      <c r="T483" s="109"/>
      <c r="U483" s="109"/>
      <c r="V483" s="110"/>
      <c r="W483" s="110"/>
      <c r="X483" s="110"/>
      <c r="Y483" s="110"/>
      <c r="Z483" s="110"/>
      <c r="AA483" s="110"/>
      <c r="AB483" s="110"/>
    </row>
    <row r="484">
      <c r="A484" s="104"/>
      <c r="B484" s="105"/>
      <c r="C484" s="105"/>
      <c r="D484" s="105"/>
      <c r="E484" s="105"/>
      <c r="F484" s="105"/>
      <c r="G484" s="105"/>
      <c r="H484" s="106"/>
      <c r="I484" s="106"/>
      <c r="J484" s="106"/>
      <c r="K484" s="107"/>
      <c r="L484" s="107"/>
      <c r="M484" s="108"/>
      <c r="N484" s="108"/>
      <c r="O484" s="108"/>
      <c r="P484" s="108"/>
      <c r="Q484" s="108"/>
      <c r="R484" s="108"/>
      <c r="S484" s="108"/>
      <c r="T484" s="109"/>
      <c r="U484" s="109"/>
      <c r="V484" s="110"/>
      <c r="W484" s="110"/>
      <c r="X484" s="110"/>
      <c r="Y484" s="110"/>
      <c r="Z484" s="110"/>
      <c r="AA484" s="110"/>
      <c r="AB484" s="110"/>
    </row>
    <row r="485">
      <c r="A485" s="111"/>
      <c r="B485" s="105"/>
      <c r="C485" s="105"/>
      <c r="D485" s="105"/>
      <c r="E485" s="105"/>
      <c r="F485" s="105"/>
      <c r="G485" s="105"/>
      <c r="H485" s="106"/>
      <c r="I485" s="106"/>
      <c r="J485" s="106"/>
      <c r="K485" s="107"/>
      <c r="L485" s="107"/>
      <c r="M485" s="108"/>
      <c r="N485" s="108"/>
      <c r="O485" s="108"/>
      <c r="P485" s="108"/>
      <c r="Q485" s="108"/>
      <c r="R485" s="108"/>
      <c r="S485" s="108"/>
      <c r="T485" s="109"/>
      <c r="U485" s="109"/>
      <c r="V485" s="110"/>
      <c r="W485" s="110"/>
      <c r="X485" s="110"/>
      <c r="Y485" s="110"/>
      <c r="Z485" s="110"/>
      <c r="AA485" s="110"/>
      <c r="AB485" s="110"/>
    </row>
    <row r="486">
      <c r="A486" s="104"/>
      <c r="B486" s="105"/>
      <c r="C486" s="105"/>
      <c r="D486" s="105"/>
      <c r="E486" s="105"/>
      <c r="F486" s="105"/>
      <c r="G486" s="105"/>
      <c r="H486" s="106"/>
      <c r="I486" s="106"/>
      <c r="J486" s="106"/>
      <c r="K486" s="107"/>
      <c r="L486" s="107"/>
      <c r="M486" s="108"/>
      <c r="N486" s="108"/>
      <c r="O486" s="108"/>
      <c r="P486" s="108"/>
      <c r="Q486" s="108"/>
      <c r="R486" s="108"/>
      <c r="S486" s="108"/>
      <c r="T486" s="109"/>
      <c r="U486" s="109"/>
      <c r="V486" s="110"/>
      <c r="W486" s="110"/>
      <c r="X486" s="110"/>
      <c r="Y486" s="110"/>
      <c r="Z486" s="110"/>
      <c r="AA486" s="110"/>
      <c r="AB486" s="110"/>
    </row>
    <row r="487">
      <c r="A487" s="111"/>
      <c r="B487" s="105"/>
      <c r="C487" s="105"/>
      <c r="D487" s="105"/>
      <c r="E487" s="105"/>
      <c r="F487" s="105"/>
      <c r="G487" s="105"/>
      <c r="H487" s="106"/>
      <c r="I487" s="106"/>
      <c r="J487" s="106"/>
      <c r="K487" s="107"/>
      <c r="L487" s="107"/>
      <c r="M487" s="108"/>
      <c r="N487" s="108"/>
      <c r="O487" s="108"/>
      <c r="P487" s="108"/>
      <c r="Q487" s="108"/>
      <c r="R487" s="108"/>
      <c r="S487" s="108"/>
      <c r="T487" s="109"/>
      <c r="U487" s="109"/>
      <c r="V487" s="110"/>
      <c r="W487" s="110"/>
      <c r="X487" s="110"/>
      <c r="Y487" s="110"/>
      <c r="Z487" s="110"/>
      <c r="AA487" s="110"/>
      <c r="AB487" s="110"/>
    </row>
    <row r="488">
      <c r="A488" s="104"/>
      <c r="B488" s="105"/>
      <c r="C488" s="105"/>
      <c r="D488" s="105"/>
      <c r="E488" s="105"/>
      <c r="F488" s="105"/>
      <c r="G488" s="105"/>
      <c r="H488" s="106"/>
      <c r="I488" s="106"/>
      <c r="J488" s="106"/>
      <c r="K488" s="107"/>
      <c r="L488" s="107"/>
      <c r="M488" s="108"/>
      <c r="N488" s="108"/>
      <c r="O488" s="108"/>
      <c r="P488" s="108"/>
      <c r="Q488" s="108"/>
      <c r="R488" s="108"/>
      <c r="S488" s="108"/>
      <c r="T488" s="109"/>
      <c r="U488" s="109"/>
      <c r="V488" s="110"/>
      <c r="W488" s="110"/>
      <c r="X488" s="110"/>
      <c r="Y488" s="110"/>
      <c r="Z488" s="110"/>
      <c r="AA488" s="110"/>
      <c r="AB488" s="110"/>
    </row>
    <row r="489">
      <c r="A489" s="111"/>
      <c r="B489" s="105"/>
      <c r="C489" s="105"/>
      <c r="D489" s="105"/>
      <c r="E489" s="105"/>
      <c r="F489" s="105"/>
      <c r="G489" s="105"/>
      <c r="H489" s="106"/>
      <c r="I489" s="106"/>
      <c r="J489" s="106"/>
      <c r="K489" s="107"/>
      <c r="L489" s="107"/>
      <c r="M489" s="108"/>
      <c r="N489" s="108"/>
      <c r="O489" s="108"/>
      <c r="P489" s="108"/>
      <c r="Q489" s="108"/>
      <c r="R489" s="108"/>
      <c r="S489" s="108"/>
      <c r="T489" s="109"/>
      <c r="U489" s="109"/>
      <c r="V489" s="110"/>
      <c r="W489" s="110"/>
      <c r="X489" s="110"/>
      <c r="Y489" s="110"/>
      <c r="Z489" s="110"/>
      <c r="AA489" s="110"/>
      <c r="AB489" s="110"/>
    </row>
    <row r="490">
      <c r="A490" s="104"/>
      <c r="B490" s="105"/>
      <c r="C490" s="105"/>
      <c r="D490" s="105"/>
      <c r="E490" s="105"/>
      <c r="F490" s="105"/>
      <c r="G490" s="105"/>
      <c r="H490" s="106"/>
      <c r="I490" s="106"/>
      <c r="J490" s="106"/>
      <c r="K490" s="107"/>
      <c r="L490" s="107"/>
      <c r="M490" s="108"/>
      <c r="N490" s="108"/>
      <c r="O490" s="108"/>
      <c r="P490" s="108"/>
      <c r="Q490" s="108"/>
      <c r="R490" s="108"/>
      <c r="S490" s="108"/>
      <c r="T490" s="109"/>
      <c r="U490" s="109"/>
      <c r="V490" s="110"/>
      <c r="W490" s="110"/>
      <c r="X490" s="110"/>
      <c r="Y490" s="110"/>
      <c r="Z490" s="110"/>
      <c r="AA490" s="110"/>
      <c r="AB490" s="110"/>
    </row>
    <row r="491">
      <c r="A491" s="111"/>
      <c r="B491" s="105"/>
      <c r="C491" s="105"/>
      <c r="D491" s="105"/>
      <c r="E491" s="105"/>
      <c r="F491" s="105"/>
      <c r="G491" s="105"/>
      <c r="H491" s="106"/>
      <c r="I491" s="106"/>
      <c r="J491" s="106"/>
      <c r="K491" s="107"/>
      <c r="L491" s="107"/>
      <c r="M491" s="108"/>
      <c r="N491" s="108"/>
      <c r="O491" s="108"/>
      <c r="P491" s="108"/>
      <c r="Q491" s="108"/>
      <c r="R491" s="108"/>
      <c r="S491" s="108"/>
      <c r="T491" s="109"/>
      <c r="U491" s="109"/>
      <c r="V491" s="110"/>
      <c r="W491" s="110"/>
      <c r="X491" s="110"/>
      <c r="Y491" s="110"/>
      <c r="Z491" s="110"/>
      <c r="AA491" s="110"/>
      <c r="AB491" s="110"/>
    </row>
    <row r="492">
      <c r="A492" s="104"/>
      <c r="B492" s="105"/>
      <c r="C492" s="105"/>
      <c r="D492" s="105"/>
      <c r="E492" s="105"/>
      <c r="F492" s="105"/>
      <c r="G492" s="105"/>
      <c r="H492" s="106"/>
      <c r="I492" s="106"/>
      <c r="J492" s="106"/>
      <c r="K492" s="107"/>
      <c r="L492" s="107"/>
      <c r="M492" s="108"/>
      <c r="N492" s="108"/>
      <c r="O492" s="108"/>
      <c r="P492" s="108"/>
      <c r="Q492" s="108"/>
      <c r="R492" s="108"/>
      <c r="S492" s="108"/>
      <c r="T492" s="109"/>
      <c r="U492" s="109"/>
      <c r="V492" s="110"/>
      <c r="W492" s="110"/>
      <c r="X492" s="110"/>
      <c r="Y492" s="110"/>
      <c r="Z492" s="110"/>
      <c r="AA492" s="110"/>
      <c r="AB492" s="110"/>
    </row>
    <row r="493">
      <c r="A493" s="111"/>
      <c r="B493" s="105"/>
      <c r="C493" s="105"/>
      <c r="D493" s="105"/>
      <c r="E493" s="105"/>
      <c r="F493" s="105"/>
      <c r="G493" s="105"/>
      <c r="H493" s="106"/>
      <c r="I493" s="106"/>
      <c r="J493" s="106"/>
      <c r="K493" s="107"/>
      <c r="L493" s="107"/>
      <c r="M493" s="108"/>
      <c r="N493" s="108"/>
      <c r="O493" s="108"/>
      <c r="P493" s="108"/>
      <c r="Q493" s="108"/>
      <c r="R493" s="108"/>
      <c r="S493" s="108"/>
      <c r="T493" s="109"/>
      <c r="U493" s="109"/>
      <c r="V493" s="110"/>
      <c r="W493" s="110"/>
      <c r="X493" s="110"/>
      <c r="Y493" s="110"/>
      <c r="Z493" s="110"/>
      <c r="AA493" s="110"/>
      <c r="AB493" s="110"/>
    </row>
    <row r="494">
      <c r="A494" s="104"/>
      <c r="B494" s="105"/>
      <c r="C494" s="105"/>
      <c r="D494" s="105"/>
      <c r="E494" s="105"/>
      <c r="F494" s="105"/>
      <c r="G494" s="105"/>
      <c r="H494" s="106"/>
      <c r="I494" s="106"/>
      <c r="J494" s="106"/>
      <c r="K494" s="107"/>
      <c r="L494" s="107"/>
      <c r="M494" s="108"/>
      <c r="N494" s="108"/>
      <c r="O494" s="108"/>
      <c r="P494" s="108"/>
      <c r="Q494" s="108"/>
      <c r="R494" s="108"/>
      <c r="S494" s="108"/>
      <c r="T494" s="109"/>
      <c r="U494" s="109"/>
      <c r="V494" s="110"/>
      <c r="W494" s="110"/>
      <c r="X494" s="110"/>
      <c r="Y494" s="110"/>
      <c r="Z494" s="110"/>
      <c r="AA494" s="110"/>
      <c r="AB494" s="110"/>
    </row>
    <row r="495">
      <c r="A495" s="111"/>
      <c r="B495" s="105"/>
      <c r="C495" s="105"/>
      <c r="D495" s="105"/>
      <c r="E495" s="105"/>
      <c r="F495" s="105"/>
      <c r="G495" s="105"/>
      <c r="H495" s="106"/>
      <c r="I495" s="106"/>
      <c r="J495" s="106"/>
      <c r="K495" s="107"/>
      <c r="L495" s="107"/>
      <c r="M495" s="108"/>
      <c r="N495" s="108"/>
      <c r="O495" s="108"/>
      <c r="P495" s="108"/>
      <c r="Q495" s="108"/>
      <c r="R495" s="108"/>
      <c r="S495" s="108"/>
      <c r="T495" s="109"/>
      <c r="U495" s="109"/>
      <c r="V495" s="110"/>
      <c r="W495" s="110"/>
      <c r="X495" s="110"/>
      <c r="Y495" s="110"/>
      <c r="Z495" s="110"/>
      <c r="AA495" s="110"/>
      <c r="AB495" s="110"/>
    </row>
    <row r="496">
      <c r="A496" s="104"/>
      <c r="B496" s="105"/>
      <c r="C496" s="105"/>
      <c r="D496" s="105"/>
      <c r="E496" s="105"/>
      <c r="F496" s="105"/>
      <c r="G496" s="105"/>
      <c r="H496" s="106"/>
      <c r="I496" s="106"/>
      <c r="J496" s="106"/>
      <c r="K496" s="107"/>
      <c r="L496" s="107"/>
      <c r="M496" s="108"/>
      <c r="N496" s="108"/>
      <c r="O496" s="108"/>
      <c r="P496" s="108"/>
      <c r="Q496" s="108"/>
      <c r="R496" s="108"/>
      <c r="S496" s="108"/>
      <c r="T496" s="109"/>
      <c r="U496" s="109"/>
      <c r="V496" s="110"/>
      <c r="W496" s="110"/>
      <c r="X496" s="110"/>
      <c r="Y496" s="110"/>
      <c r="Z496" s="110"/>
      <c r="AA496" s="110"/>
      <c r="AB496" s="110"/>
    </row>
    <row r="497">
      <c r="A497" s="111"/>
      <c r="B497" s="105"/>
      <c r="C497" s="105"/>
      <c r="D497" s="105"/>
      <c r="E497" s="105"/>
      <c r="F497" s="105"/>
      <c r="G497" s="105"/>
      <c r="H497" s="106"/>
      <c r="I497" s="106"/>
      <c r="J497" s="106"/>
      <c r="K497" s="107"/>
      <c r="L497" s="107"/>
      <c r="M497" s="108"/>
      <c r="N497" s="108"/>
      <c r="O497" s="108"/>
      <c r="P497" s="108"/>
      <c r="Q497" s="108"/>
      <c r="R497" s="108"/>
      <c r="S497" s="108"/>
      <c r="T497" s="109"/>
      <c r="U497" s="109"/>
      <c r="V497" s="110"/>
      <c r="W497" s="110"/>
      <c r="X497" s="110"/>
      <c r="Y497" s="110"/>
      <c r="Z497" s="110"/>
      <c r="AA497" s="110"/>
      <c r="AB497" s="110"/>
    </row>
    <row r="498">
      <c r="A498" s="104"/>
      <c r="B498" s="105"/>
      <c r="C498" s="105"/>
      <c r="D498" s="105"/>
      <c r="E498" s="105"/>
      <c r="F498" s="105"/>
      <c r="G498" s="105"/>
      <c r="H498" s="106"/>
      <c r="I498" s="106"/>
      <c r="J498" s="106"/>
      <c r="K498" s="107"/>
      <c r="L498" s="107"/>
      <c r="M498" s="108"/>
      <c r="N498" s="108"/>
      <c r="O498" s="108"/>
      <c r="P498" s="108"/>
      <c r="Q498" s="108"/>
      <c r="R498" s="108"/>
      <c r="S498" s="108"/>
      <c r="T498" s="109"/>
      <c r="U498" s="109"/>
      <c r="V498" s="110"/>
      <c r="W498" s="110"/>
      <c r="X498" s="110"/>
      <c r="Y498" s="110"/>
      <c r="Z498" s="110"/>
      <c r="AA498" s="110"/>
      <c r="AB498" s="110"/>
    </row>
    <row r="499">
      <c r="A499" s="111"/>
      <c r="B499" s="105"/>
      <c r="C499" s="105"/>
      <c r="D499" s="105"/>
      <c r="E499" s="105"/>
      <c r="F499" s="105"/>
      <c r="G499" s="105"/>
      <c r="H499" s="106"/>
      <c r="I499" s="106"/>
      <c r="J499" s="106"/>
      <c r="K499" s="107"/>
      <c r="L499" s="107"/>
      <c r="M499" s="108"/>
      <c r="N499" s="108"/>
      <c r="O499" s="108"/>
      <c r="P499" s="108"/>
      <c r="Q499" s="108"/>
      <c r="R499" s="108"/>
      <c r="S499" s="108"/>
      <c r="T499" s="109"/>
      <c r="U499" s="109"/>
      <c r="V499" s="110"/>
      <c r="W499" s="110"/>
      <c r="X499" s="110"/>
      <c r="Y499" s="110"/>
      <c r="Z499" s="110"/>
      <c r="AA499" s="110"/>
      <c r="AB499" s="110"/>
    </row>
    <row r="500">
      <c r="A500" s="104"/>
      <c r="B500" s="105"/>
      <c r="C500" s="105"/>
      <c r="D500" s="105"/>
      <c r="E500" s="105"/>
      <c r="F500" s="105"/>
      <c r="G500" s="105"/>
      <c r="H500" s="106"/>
      <c r="I500" s="106"/>
      <c r="J500" s="106"/>
      <c r="K500" s="107"/>
      <c r="L500" s="107"/>
      <c r="M500" s="108"/>
      <c r="N500" s="108"/>
      <c r="O500" s="108"/>
      <c r="P500" s="108"/>
      <c r="Q500" s="108"/>
      <c r="R500" s="108"/>
      <c r="S500" s="108"/>
      <c r="T500" s="109"/>
      <c r="U500" s="109"/>
      <c r="V500" s="110"/>
      <c r="W500" s="110"/>
      <c r="X500" s="110"/>
      <c r="Y500" s="110"/>
      <c r="Z500" s="110"/>
      <c r="AA500" s="110"/>
      <c r="AB500" s="110"/>
    </row>
    <row r="501">
      <c r="A501" s="111"/>
      <c r="B501" s="105"/>
      <c r="C501" s="105"/>
      <c r="D501" s="105"/>
      <c r="E501" s="105"/>
      <c r="F501" s="105"/>
      <c r="G501" s="105"/>
      <c r="H501" s="106"/>
      <c r="I501" s="106"/>
      <c r="J501" s="106"/>
      <c r="K501" s="107"/>
      <c r="L501" s="107"/>
      <c r="M501" s="108"/>
      <c r="N501" s="108"/>
      <c r="O501" s="108"/>
      <c r="P501" s="108"/>
      <c r="Q501" s="108"/>
      <c r="R501" s="108"/>
      <c r="S501" s="108"/>
      <c r="T501" s="109"/>
      <c r="U501" s="109"/>
      <c r="V501" s="110"/>
      <c r="W501" s="110"/>
      <c r="X501" s="110"/>
      <c r="Y501" s="110"/>
      <c r="Z501" s="110"/>
      <c r="AA501" s="110"/>
      <c r="AB501" s="110"/>
    </row>
    <row r="502">
      <c r="A502" s="104"/>
      <c r="B502" s="105"/>
      <c r="C502" s="105"/>
      <c r="D502" s="105"/>
      <c r="E502" s="105"/>
      <c r="F502" s="105"/>
      <c r="G502" s="105"/>
      <c r="H502" s="106"/>
      <c r="I502" s="106"/>
      <c r="J502" s="106"/>
      <c r="K502" s="107"/>
      <c r="L502" s="107"/>
      <c r="M502" s="108"/>
      <c r="N502" s="108"/>
      <c r="O502" s="108"/>
      <c r="P502" s="108"/>
      <c r="Q502" s="108"/>
      <c r="R502" s="108"/>
      <c r="S502" s="108"/>
      <c r="T502" s="109"/>
      <c r="U502" s="109"/>
      <c r="V502" s="110"/>
      <c r="W502" s="110"/>
      <c r="X502" s="110"/>
      <c r="Y502" s="110"/>
      <c r="Z502" s="110"/>
      <c r="AA502" s="110"/>
      <c r="AB502" s="110"/>
    </row>
    <row r="503">
      <c r="A503" s="111"/>
      <c r="B503" s="105"/>
      <c r="C503" s="105"/>
      <c r="D503" s="105"/>
      <c r="E503" s="105"/>
      <c r="F503" s="105"/>
      <c r="G503" s="105"/>
      <c r="H503" s="106"/>
      <c r="I503" s="106"/>
      <c r="J503" s="106"/>
      <c r="K503" s="107"/>
      <c r="L503" s="107"/>
      <c r="M503" s="108"/>
      <c r="N503" s="108"/>
      <c r="O503" s="108"/>
      <c r="P503" s="108"/>
      <c r="Q503" s="108"/>
      <c r="R503" s="108"/>
      <c r="S503" s="108"/>
      <c r="T503" s="109"/>
      <c r="U503" s="109"/>
      <c r="V503" s="110"/>
      <c r="W503" s="110"/>
      <c r="X503" s="110"/>
      <c r="Y503" s="110"/>
      <c r="Z503" s="110"/>
      <c r="AA503" s="110"/>
      <c r="AB503" s="110"/>
    </row>
    <row r="504">
      <c r="A504" s="104"/>
      <c r="B504" s="105"/>
      <c r="C504" s="105"/>
      <c r="D504" s="105"/>
      <c r="E504" s="105"/>
      <c r="F504" s="105"/>
      <c r="G504" s="105"/>
      <c r="H504" s="106"/>
      <c r="I504" s="106"/>
      <c r="J504" s="106"/>
      <c r="K504" s="107"/>
      <c r="L504" s="107"/>
      <c r="M504" s="108"/>
      <c r="N504" s="108"/>
      <c r="O504" s="108"/>
      <c r="P504" s="108"/>
      <c r="Q504" s="108"/>
      <c r="R504" s="108"/>
      <c r="S504" s="108"/>
      <c r="T504" s="109"/>
      <c r="U504" s="109"/>
      <c r="V504" s="110"/>
      <c r="W504" s="110"/>
      <c r="X504" s="110"/>
      <c r="Y504" s="110"/>
      <c r="Z504" s="110"/>
      <c r="AA504" s="110"/>
      <c r="AB504" s="110"/>
    </row>
    <row r="505">
      <c r="A505" s="111"/>
      <c r="B505" s="105"/>
      <c r="C505" s="105"/>
      <c r="D505" s="105"/>
      <c r="E505" s="105"/>
      <c r="F505" s="105"/>
      <c r="G505" s="105"/>
      <c r="H505" s="106"/>
      <c r="I505" s="106"/>
      <c r="J505" s="106"/>
      <c r="K505" s="107"/>
      <c r="L505" s="107"/>
      <c r="M505" s="108"/>
      <c r="N505" s="108"/>
      <c r="O505" s="108"/>
      <c r="P505" s="108"/>
      <c r="Q505" s="108"/>
      <c r="R505" s="108"/>
      <c r="S505" s="108"/>
      <c r="T505" s="109"/>
      <c r="U505" s="109"/>
      <c r="V505" s="110"/>
      <c r="W505" s="110"/>
      <c r="X505" s="110"/>
      <c r="Y505" s="110"/>
      <c r="Z505" s="110"/>
      <c r="AA505" s="110"/>
      <c r="AB505" s="110"/>
    </row>
    <row r="506">
      <c r="A506" s="104"/>
      <c r="B506" s="105"/>
      <c r="C506" s="105"/>
      <c r="D506" s="105"/>
      <c r="E506" s="105"/>
      <c r="F506" s="105"/>
      <c r="G506" s="105"/>
      <c r="H506" s="106"/>
      <c r="I506" s="106"/>
      <c r="J506" s="106"/>
      <c r="K506" s="107"/>
      <c r="L506" s="107"/>
      <c r="M506" s="108"/>
      <c r="N506" s="108"/>
      <c r="O506" s="108"/>
      <c r="P506" s="108"/>
      <c r="Q506" s="108"/>
      <c r="R506" s="108"/>
      <c r="S506" s="108"/>
      <c r="T506" s="109"/>
      <c r="U506" s="109"/>
      <c r="V506" s="110"/>
      <c r="W506" s="110"/>
      <c r="X506" s="110"/>
      <c r="Y506" s="110"/>
      <c r="Z506" s="110"/>
      <c r="AA506" s="110"/>
      <c r="AB506" s="110"/>
    </row>
    <row r="507">
      <c r="A507" s="111"/>
      <c r="B507" s="105"/>
      <c r="C507" s="105"/>
      <c r="D507" s="105"/>
      <c r="E507" s="105"/>
      <c r="F507" s="105"/>
      <c r="G507" s="105"/>
      <c r="H507" s="106"/>
      <c r="I507" s="106"/>
      <c r="J507" s="106"/>
      <c r="K507" s="107"/>
      <c r="L507" s="107"/>
      <c r="M507" s="108"/>
      <c r="N507" s="108"/>
      <c r="O507" s="108"/>
      <c r="P507" s="108"/>
      <c r="Q507" s="108"/>
      <c r="R507" s="108"/>
      <c r="S507" s="108"/>
      <c r="T507" s="109"/>
      <c r="U507" s="109"/>
      <c r="V507" s="110"/>
      <c r="W507" s="110"/>
      <c r="X507" s="110"/>
      <c r="Y507" s="110"/>
      <c r="Z507" s="110"/>
      <c r="AA507" s="110"/>
      <c r="AB507" s="110"/>
    </row>
    <row r="508">
      <c r="A508" s="104"/>
      <c r="B508" s="105"/>
      <c r="C508" s="105"/>
      <c r="D508" s="105"/>
      <c r="E508" s="105"/>
      <c r="F508" s="105"/>
      <c r="G508" s="105"/>
      <c r="H508" s="106"/>
      <c r="I508" s="106"/>
      <c r="J508" s="106"/>
      <c r="K508" s="107"/>
      <c r="L508" s="107"/>
      <c r="M508" s="108"/>
      <c r="N508" s="108"/>
      <c r="O508" s="108"/>
      <c r="P508" s="108"/>
      <c r="Q508" s="108"/>
      <c r="R508" s="108"/>
      <c r="S508" s="108"/>
      <c r="T508" s="109"/>
      <c r="U508" s="109"/>
      <c r="V508" s="110"/>
      <c r="W508" s="110"/>
      <c r="X508" s="110"/>
      <c r="Y508" s="110"/>
      <c r="Z508" s="110"/>
      <c r="AA508" s="110"/>
      <c r="AB508" s="110"/>
    </row>
    <row r="509">
      <c r="A509" s="111"/>
      <c r="B509" s="105"/>
      <c r="C509" s="105"/>
      <c r="D509" s="105"/>
      <c r="E509" s="105"/>
      <c r="F509" s="105"/>
      <c r="G509" s="105"/>
      <c r="H509" s="106"/>
      <c r="I509" s="106"/>
      <c r="J509" s="106"/>
      <c r="K509" s="107"/>
      <c r="L509" s="107"/>
      <c r="M509" s="108"/>
      <c r="N509" s="108"/>
      <c r="O509" s="108"/>
      <c r="P509" s="108"/>
      <c r="Q509" s="108"/>
      <c r="R509" s="108"/>
      <c r="S509" s="108"/>
      <c r="T509" s="109"/>
      <c r="U509" s="109"/>
      <c r="V509" s="110"/>
      <c r="W509" s="110"/>
      <c r="X509" s="110"/>
      <c r="Y509" s="110"/>
      <c r="Z509" s="110"/>
      <c r="AA509" s="110"/>
      <c r="AB509" s="110"/>
    </row>
    <row r="510">
      <c r="A510" s="104"/>
      <c r="B510" s="105"/>
      <c r="C510" s="105"/>
      <c r="D510" s="105"/>
      <c r="E510" s="105"/>
      <c r="F510" s="105"/>
      <c r="G510" s="105"/>
      <c r="H510" s="106"/>
      <c r="I510" s="106"/>
      <c r="J510" s="106"/>
      <c r="K510" s="107"/>
      <c r="L510" s="107"/>
      <c r="M510" s="108"/>
      <c r="N510" s="108"/>
      <c r="O510" s="108"/>
      <c r="P510" s="108"/>
      <c r="Q510" s="108"/>
      <c r="R510" s="108"/>
      <c r="S510" s="108"/>
      <c r="T510" s="109"/>
      <c r="U510" s="109"/>
      <c r="V510" s="110"/>
      <c r="W510" s="110"/>
      <c r="X510" s="110"/>
      <c r="Y510" s="110"/>
      <c r="Z510" s="110"/>
      <c r="AA510" s="110"/>
      <c r="AB510" s="110"/>
    </row>
    <row r="511">
      <c r="A511" s="111"/>
      <c r="B511" s="105"/>
      <c r="C511" s="105"/>
      <c r="D511" s="105"/>
      <c r="E511" s="105"/>
      <c r="F511" s="105"/>
      <c r="G511" s="105"/>
      <c r="H511" s="106"/>
      <c r="I511" s="106"/>
      <c r="J511" s="106"/>
      <c r="K511" s="107"/>
      <c r="L511" s="107"/>
      <c r="M511" s="108"/>
      <c r="N511" s="108"/>
      <c r="O511" s="108"/>
      <c r="P511" s="108"/>
      <c r="Q511" s="108"/>
      <c r="R511" s="108"/>
      <c r="S511" s="108"/>
      <c r="T511" s="109"/>
      <c r="U511" s="109"/>
      <c r="V511" s="110"/>
      <c r="W511" s="110"/>
      <c r="X511" s="110"/>
      <c r="Y511" s="110"/>
      <c r="Z511" s="110"/>
      <c r="AA511" s="110"/>
      <c r="AB511" s="110"/>
    </row>
    <row r="512">
      <c r="A512" s="104"/>
      <c r="B512" s="105"/>
      <c r="C512" s="105"/>
      <c r="D512" s="105"/>
      <c r="E512" s="105"/>
      <c r="F512" s="105"/>
      <c r="G512" s="105"/>
      <c r="H512" s="106"/>
      <c r="I512" s="106"/>
      <c r="J512" s="106"/>
      <c r="K512" s="107"/>
      <c r="L512" s="107"/>
      <c r="M512" s="108"/>
      <c r="N512" s="108"/>
      <c r="O512" s="108"/>
      <c r="P512" s="108"/>
      <c r="Q512" s="108"/>
      <c r="R512" s="108"/>
      <c r="S512" s="108"/>
      <c r="T512" s="109"/>
      <c r="U512" s="109"/>
      <c r="V512" s="110"/>
      <c r="W512" s="110"/>
      <c r="X512" s="110"/>
      <c r="Y512" s="110"/>
      <c r="Z512" s="110"/>
      <c r="AA512" s="110"/>
      <c r="AB512" s="110"/>
    </row>
    <row r="513">
      <c r="A513" s="111"/>
      <c r="B513" s="105"/>
      <c r="C513" s="105"/>
      <c r="D513" s="105"/>
      <c r="E513" s="105"/>
      <c r="F513" s="105"/>
      <c r="G513" s="105"/>
      <c r="H513" s="106"/>
      <c r="I513" s="106"/>
      <c r="J513" s="106"/>
      <c r="K513" s="107"/>
      <c r="L513" s="107"/>
      <c r="M513" s="108"/>
      <c r="N513" s="108"/>
      <c r="O513" s="108"/>
      <c r="P513" s="108"/>
      <c r="Q513" s="108"/>
      <c r="R513" s="108"/>
      <c r="S513" s="108"/>
      <c r="T513" s="109"/>
      <c r="U513" s="109"/>
      <c r="V513" s="110"/>
      <c r="W513" s="110"/>
      <c r="X513" s="110"/>
      <c r="Y513" s="110"/>
      <c r="Z513" s="110"/>
      <c r="AA513" s="110"/>
      <c r="AB513" s="110"/>
    </row>
    <row r="514">
      <c r="A514" s="104"/>
      <c r="B514" s="105"/>
      <c r="C514" s="105"/>
      <c r="D514" s="105"/>
      <c r="E514" s="105"/>
      <c r="F514" s="105"/>
      <c r="G514" s="105"/>
      <c r="H514" s="106"/>
      <c r="I514" s="106"/>
      <c r="J514" s="106"/>
      <c r="K514" s="107"/>
      <c r="L514" s="107"/>
      <c r="M514" s="108"/>
      <c r="N514" s="108"/>
      <c r="O514" s="108"/>
      <c r="P514" s="108"/>
      <c r="Q514" s="108"/>
      <c r="R514" s="108"/>
      <c r="S514" s="108"/>
      <c r="T514" s="109"/>
      <c r="U514" s="109"/>
      <c r="V514" s="110"/>
      <c r="W514" s="110"/>
      <c r="X514" s="110"/>
      <c r="Y514" s="110"/>
      <c r="Z514" s="110"/>
      <c r="AA514" s="110"/>
      <c r="AB514" s="110"/>
    </row>
    <row r="515">
      <c r="A515" s="111"/>
      <c r="B515" s="105"/>
      <c r="C515" s="105"/>
      <c r="D515" s="105"/>
      <c r="E515" s="105"/>
      <c r="F515" s="105"/>
      <c r="G515" s="105"/>
      <c r="H515" s="106"/>
      <c r="I515" s="106"/>
      <c r="J515" s="106"/>
      <c r="K515" s="107"/>
      <c r="L515" s="107"/>
      <c r="M515" s="108"/>
      <c r="N515" s="108"/>
      <c r="O515" s="108"/>
      <c r="P515" s="108"/>
      <c r="Q515" s="108"/>
      <c r="R515" s="108"/>
      <c r="S515" s="108"/>
      <c r="T515" s="109"/>
      <c r="U515" s="109"/>
      <c r="V515" s="110"/>
      <c r="W515" s="110"/>
      <c r="X515" s="110"/>
      <c r="Y515" s="110"/>
      <c r="Z515" s="110"/>
      <c r="AA515" s="110"/>
      <c r="AB515" s="110"/>
    </row>
    <row r="516">
      <c r="A516" s="104"/>
      <c r="B516" s="105"/>
      <c r="C516" s="105"/>
      <c r="D516" s="105"/>
      <c r="E516" s="105"/>
      <c r="F516" s="105"/>
      <c r="G516" s="105"/>
      <c r="H516" s="106"/>
      <c r="I516" s="106"/>
      <c r="J516" s="106"/>
      <c r="K516" s="107"/>
      <c r="L516" s="107"/>
      <c r="M516" s="108"/>
      <c r="N516" s="108"/>
      <c r="O516" s="108"/>
      <c r="P516" s="108"/>
      <c r="Q516" s="108"/>
      <c r="R516" s="108"/>
      <c r="S516" s="108"/>
      <c r="T516" s="109"/>
      <c r="U516" s="109"/>
      <c r="V516" s="110"/>
      <c r="W516" s="110"/>
      <c r="X516" s="110"/>
      <c r="Y516" s="110"/>
      <c r="Z516" s="110"/>
      <c r="AA516" s="110"/>
      <c r="AB516" s="110"/>
    </row>
    <row r="517">
      <c r="A517" s="111"/>
      <c r="B517" s="105"/>
      <c r="C517" s="105"/>
      <c r="D517" s="105"/>
      <c r="E517" s="105"/>
      <c r="F517" s="105"/>
      <c r="G517" s="105"/>
      <c r="H517" s="106"/>
      <c r="I517" s="106"/>
      <c r="J517" s="106"/>
      <c r="K517" s="107"/>
      <c r="L517" s="107"/>
      <c r="M517" s="108"/>
      <c r="N517" s="108"/>
      <c r="O517" s="108"/>
      <c r="P517" s="108"/>
      <c r="Q517" s="108"/>
      <c r="R517" s="108"/>
      <c r="S517" s="108"/>
      <c r="T517" s="109"/>
      <c r="U517" s="109"/>
      <c r="V517" s="110"/>
      <c r="W517" s="110"/>
      <c r="X517" s="110"/>
      <c r="Y517" s="110"/>
      <c r="Z517" s="110"/>
      <c r="AA517" s="110"/>
      <c r="AB517" s="110"/>
    </row>
    <row r="518">
      <c r="A518" s="104"/>
      <c r="B518" s="105"/>
      <c r="C518" s="105"/>
      <c r="D518" s="105"/>
      <c r="E518" s="105"/>
      <c r="F518" s="105"/>
      <c r="G518" s="105"/>
      <c r="H518" s="106"/>
      <c r="I518" s="106"/>
      <c r="J518" s="106"/>
      <c r="K518" s="107"/>
      <c r="L518" s="107"/>
      <c r="M518" s="108"/>
      <c r="N518" s="108"/>
      <c r="O518" s="108"/>
      <c r="P518" s="108"/>
      <c r="Q518" s="108"/>
      <c r="R518" s="108"/>
      <c r="S518" s="108"/>
      <c r="T518" s="109"/>
      <c r="U518" s="109"/>
      <c r="V518" s="110"/>
      <c r="W518" s="110"/>
      <c r="X518" s="110"/>
      <c r="Y518" s="110"/>
      <c r="Z518" s="110"/>
      <c r="AA518" s="110"/>
      <c r="AB518" s="110"/>
    </row>
    <row r="519">
      <c r="A519" s="111"/>
      <c r="B519" s="105"/>
      <c r="C519" s="105"/>
      <c r="D519" s="105"/>
      <c r="E519" s="105"/>
      <c r="F519" s="105"/>
      <c r="G519" s="105"/>
      <c r="H519" s="106"/>
      <c r="I519" s="106"/>
      <c r="J519" s="106"/>
      <c r="K519" s="107"/>
      <c r="L519" s="107"/>
      <c r="M519" s="108"/>
      <c r="N519" s="108"/>
      <c r="O519" s="108"/>
      <c r="P519" s="108"/>
      <c r="Q519" s="108"/>
      <c r="R519" s="108"/>
      <c r="S519" s="108"/>
      <c r="T519" s="109"/>
      <c r="U519" s="109"/>
      <c r="V519" s="110"/>
      <c r="W519" s="110"/>
      <c r="X519" s="110"/>
      <c r="Y519" s="110"/>
      <c r="Z519" s="110"/>
      <c r="AA519" s="110"/>
      <c r="AB519" s="110"/>
    </row>
    <row r="520">
      <c r="A520" s="104"/>
      <c r="B520" s="105"/>
      <c r="C520" s="105"/>
      <c r="D520" s="105"/>
      <c r="E520" s="105"/>
      <c r="F520" s="105"/>
      <c r="G520" s="105"/>
      <c r="H520" s="106"/>
      <c r="I520" s="106"/>
      <c r="J520" s="106"/>
      <c r="K520" s="107"/>
      <c r="L520" s="107"/>
      <c r="M520" s="108"/>
      <c r="N520" s="108"/>
      <c r="O520" s="108"/>
      <c r="P520" s="108"/>
      <c r="Q520" s="108"/>
      <c r="R520" s="108"/>
      <c r="S520" s="108"/>
      <c r="T520" s="109"/>
      <c r="U520" s="109"/>
      <c r="V520" s="110"/>
      <c r="W520" s="110"/>
      <c r="X520" s="110"/>
      <c r="Y520" s="110"/>
      <c r="Z520" s="110"/>
      <c r="AA520" s="110"/>
      <c r="AB520" s="110"/>
    </row>
    <row r="521">
      <c r="A521" s="111"/>
      <c r="B521" s="105"/>
      <c r="C521" s="105"/>
      <c r="D521" s="105"/>
      <c r="E521" s="105"/>
      <c r="F521" s="105"/>
      <c r="G521" s="105"/>
      <c r="H521" s="106"/>
      <c r="I521" s="106"/>
      <c r="J521" s="106"/>
      <c r="K521" s="107"/>
      <c r="L521" s="107"/>
      <c r="M521" s="108"/>
      <c r="N521" s="108"/>
      <c r="O521" s="108"/>
      <c r="P521" s="108"/>
      <c r="Q521" s="108"/>
      <c r="R521" s="108"/>
      <c r="S521" s="108"/>
      <c r="T521" s="109"/>
      <c r="U521" s="109"/>
      <c r="V521" s="110"/>
      <c r="W521" s="110"/>
      <c r="X521" s="110"/>
      <c r="Y521" s="110"/>
      <c r="Z521" s="110"/>
      <c r="AA521" s="110"/>
      <c r="AB521" s="110"/>
    </row>
    <row r="522">
      <c r="A522" s="104"/>
      <c r="B522" s="105"/>
      <c r="C522" s="105"/>
      <c r="D522" s="105"/>
      <c r="E522" s="105"/>
      <c r="F522" s="105"/>
      <c r="G522" s="105"/>
      <c r="H522" s="106"/>
      <c r="I522" s="106"/>
      <c r="J522" s="106"/>
      <c r="K522" s="107"/>
      <c r="L522" s="107"/>
      <c r="M522" s="108"/>
      <c r="N522" s="108"/>
      <c r="O522" s="108"/>
      <c r="P522" s="108"/>
      <c r="Q522" s="108"/>
      <c r="R522" s="108"/>
      <c r="S522" s="108"/>
      <c r="T522" s="109"/>
      <c r="U522" s="109"/>
      <c r="V522" s="110"/>
      <c r="W522" s="110"/>
      <c r="X522" s="110"/>
      <c r="Y522" s="110"/>
      <c r="Z522" s="110"/>
      <c r="AA522" s="110"/>
      <c r="AB522" s="110"/>
    </row>
    <row r="523">
      <c r="A523" s="111"/>
      <c r="B523" s="105"/>
      <c r="C523" s="105"/>
      <c r="D523" s="105"/>
      <c r="E523" s="105"/>
      <c r="F523" s="105"/>
      <c r="G523" s="105"/>
      <c r="H523" s="106"/>
      <c r="I523" s="106"/>
      <c r="J523" s="106"/>
      <c r="K523" s="107"/>
      <c r="L523" s="107"/>
      <c r="M523" s="108"/>
      <c r="N523" s="108"/>
      <c r="O523" s="108"/>
      <c r="P523" s="108"/>
      <c r="Q523" s="108"/>
      <c r="R523" s="108"/>
      <c r="S523" s="108"/>
      <c r="T523" s="109"/>
      <c r="U523" s="109"/>
      <c r="V523" s="110"/>
      <c r="W523" s="110"/>
      <c r="X523" s="110"/>
      <c r="Y523" s="110"/>
      <c r="Z523" s="110"/>
      <c r="AA523" s="110"/>
      <c r="AB523" s="110"/>
    </row>
    <row r="524">
      <c r="A524" s="104"/>
      <c r="B524" s="105"/>
      <c r="C524" s="105"/>
      <c r="D524" s="105"/>
      <c r="E524" s="105"/>
      <c r="F524" s="105"/>
      <c r="G524" s="105"/>
      <c r="H524" s="106"/>
      <c r="I524" s="106"/>
      <c r="J524" s="106"/>
      <c r="K524" s="107"/>
      <c r="L524" s="107"/>
      <c r="M524" s="108"/>
      <c r="N524" s="108"/>
      <c r="O524" s="108"/>
      <c r="P524" s="108"/>
      <c r="Q524" s="108"/>
      <c r="R524" s="108"/>
      <c r="S524" s="108"/>
      <c r="T524" s="109"/>
      <c r="U524" s="109"/>
      <c r="V524" s="110"/>
      <c r="W524" s="110"/>
      <c r="X524" s="110"/>
      <c r="Y524" s="110"/>
      <c r="Z524" s="110"/>
      <c r="AA524" s="110"/>
      <c r="AB524" s="110"/>
    </row>
    <row r="525">
      <c r="A525" s="111"/>
      <c r="B525" s="105"/>
      <c r="C525" s="105"/>
      <c r="D525" s="105"/>
      <c r="E525" s="105"/>
      <c r="F525" s="105"/>
      <c r="G525" s="105"/>
      <c r="H525" s="106"/>
      <c r="I525" s="106"/>
      <c r="J525" s="106"/>
      <c r="K525" s="107"/>
      <c r="L525" s="107"/>
      <c r="M525" s="108"/>
      <c r="N525" s="108"/>
      <c r="O525" s="108"/>
      <c r="P525" s="108"/>
      <c r="Q525" s="108"/>
      <c r="R525" s="108"/>
      <c r="S525" s="108"/>
      <c r="T525" s="109"/>
      <c r="U525" s="109"/>
      <c r="V525" s="110"/>
      <c r="W525" s="110"/>
      <c r="X525" s="110"/>
      <c r="Y525" s="110"/>
      <c r="Z525" s="110"/>
      <c r="AA525" s="110"/>
      <c r="AB525" s="110"/>
    </row>
    <row r="526">
      <c r="A526" s="104"/>
      <c r="B526" s="105"/>
      <c r="C526" s="105"/>
      <c r="D526" s="105"/>
      <c r="E526" s="105"/>
      <c r="F526" s="105"/>
      <c r="G526" s="105"/>
      <c r="H526" s="106"/>
      <c r="I526" s="106"/>
      <c r="J526" s="106"/>
      <c r="K526" s="107"/>
      <c r="L526" s="107"/>
      <c r="M526" s="108"/>
      <c r="N526" s="108"/>
      <c r="O526" s="108"/>
      <c r="P526" s="108"/>
      <c r="Q526" s="108"/>
      <c r="R526" s="108"/>
      <c r="S526" s="108"/>
      <c r="T526" s="109"/>
      <c r="U526" s="109"/>
      <c r="V526" s="110"/>
      <c r="W526" s="110"/>
      <c r="X526" s="110"/>
      <c r="Y526" s="110"/>
      <c r="Z526" s="110"/>
      <c r="AA526" s="110"/>
      <c r="AB526" s="110"/>
    </row>
    <row r="527">
      <c r="A527" s="111"/>
      <c r="B527" s="105"/>
      <c r="C527" s="105"/>
      <c r="D527" s="105"/>
      <c r="E527" s="105"/>
      <c r="F527" s="105"/>
      <c r="G527" s="105"/>
      <c r="H527" s="106"/>
      <c r="I527" s="106"/>
      <c r="J527" s="106"/>
      <c r="K527" s="107"/>
      <c r="L527" s="107"/>
      <c r="M527" s="108"/>
      <c r="N527" s="108"/>
      <c r="O527" s="108"/>
      <c r="P527" s="108"/>
      <c r="Q527" s="108"/>
      <c r="R527" s="108"/>
      <c r="S527" s="108"/>
      <c r="T527" s="109"/>
      <c r="U527" s="109"/>
      <c r="V527" s="110"/>
      <c r="W527" s="110"/>
      <c r="X527" s="110"/>
      <c r="Y527" s="110"/>
      <c r="Z527" s="110"/>
      <c r="AA527" s="110"/>
      <c r="AB527" s="110"/>
    </row>
    <row r="528">
      <c r="A528" s="104"/>
      <c r="B528" s="105"/>
      <c r="C528" s="105"/>
      <c r="D528" s="105"/>
      <c r="E528" s="105"/>
      <c r="F528" s="105"/>
      <c r="G528" s="105"/>
      <c r="H528" s="106"/>
      <c r="I528" s="106"/>
      <c r="J528" s="106"/>
      <c r="K528" s="107"/>
      <c r="L528" s="107"/>
      <c r="M528" s="108"/>
      <c r="N528" s="108"/>
      <c r="O528" s="108"/>
      <c r="P528" s="108"/>
      <c r="Q528" s="108"/>
      <c r="R528" s="108"/>
      <c r="S528" s="108"/>
      <c r="T528" s="109"/>
      <c r="U528" s="109"/>
      <c r="V528" s="110"/>
      <c r="W528" s="110"/>
      <c r="X528" s="110"/>
      <c r="Y528" s="110"/>
      <c r="Z528" s="110"/>
      <c r="AA528" s="110"/>
      <c r="AB528" s="110"/>
    </row>
    <row r="529">
      <c r="A529" s="111"/>
      <c r="B529" s="105"/>
      <c r="C529" s="105"/>
      <c r="D529" s="105"/>
      <c r="E529" s="105"/>
      <c r="F529" s="105"/>
      <c r="G529" s="105"/>
      <c r="H529" s="106"/>
      <c r="I529" s="106"/>
      <c r="J529" s="106"/>
      <c r="K529" s="107"/>
      <c r="L529" s="107"/>
      <c r="M529" s="108"/>
      <c r="N529" s="108"/>
      <c r="O529" s="108"/>
      <c r="P529" s="108"/>
      <c r="Q529" s="108"/>
      <c r="R529" s="108"/>
      <c r="S529" s="108"/>
      <c r="T529" s="109"/>
      <c r="U529" s="109"/>
      <c r="V529" s="110"/>
      <c r="W529" s="110"/>
      <c r="X529" s="110"/>
      <c r="Y529" s="110"/>
      <c r="Z529" s="110"/>
      <c r="AA529" s="110"/>
      <c r="AB529" s="110"/>
    </row>
    <row r="530">
      <c r="A530" s="104"/>
      <c r="B530" s="105"/>
      <c r="C530" s="105"/>
      <c r="D530" s="105"/>
      <c r="E530" s="105"/>
      <c r="F530" s="105"/>
      <c r="G530" s="105"/>
      <c r="H530" s="106"/>
      <c r="I530" s="106"/>
      <c r="J530" s="106"/>
      <c r="K530" s="107"/>
      <c r="L530" s="107"/>
      <c r="M530" s="108"/>
      <c r="N530" s="108"/>
      <c r="O530" s="108"/>
      <c r="P530" s="108"/>
      <c r="Q530" s="108"/>
      <c r="R530" s="108"/>
      <c r="S530" s="108"/>
      <c r="T530" s="109"/>
      <c r="U530" s="109"/>
      <c r="V530" s="110"/>
      <c r="W530" s="110"/>
      <c r="X530" s="110"/>
      <c r="Y530" s="110"/>
      <c r="Z530" s="110"/>
      <c r="AA530" s="110"/>
      <c r="AB530" s="110"/>
    </row>
    <row r="531">
      <c r="A531" s="111"/>
      <c r="B531" s="105"/>
      <c r="C531" s="105"/>
      <c r="D531" s="105"/>
      <c r="E531" s="105"/>
      <c r="F531" s="105"/>
      <c r="G531" s="105"/>
      <c r="H531" s="106"/>
      <c r="I531" s="106"/>
      <c r="J531" s="106"/>
      <c r="K531" s="107"/>
      <c r="L531" s="107"/>
      <c r="M531" s="108"/>
      <c r="N531" s="108"/>
      <c r="O531" s="108"/>
      <c r="P531" s="108"/>
      <c r="Q531" s="108"/>
      <c r="R531" s="108"/>
      <c r="S531" s="108"/>
      <c r="T531" s="109"/>
      <c r="U531" s="109"/>
      <c r="V531" s="110"/>
      <c r="W531" s="110"/>
      <c r="X531" s="110"/>
      <c r="Y531" s="110"/>
      <c r="Z531" s="110"/>
      <c r="AA531" s="110"/>
      <c r="AB531" s="110"/>
    </row>
    <row r="532">
      <c r="A532" s="104"/>
      <c r="B532" s="105"/>
      <c r="C532" s="105"/>
      <c r="D532" s="105"/>
      <c r="E532" s="105"/>
      <c r="F532" s="105"/>
      <c r="G532" s="105"/>
      <c r="H532" s="106"/>
      <c r="I532" s="106"/>
      <c r="J532" s="106"/>
      <c r="K532" s="107"/>
      <c r="L532" s="107"/>
      <c r="M532" s="108"/>
      <c r="N532" s="108"/>
      <c r="O532" s="108"/>
      <c r="P532" s="108"/>
      <c r="Q532" s="108"/>
      <c r="R532" s="108"/>
      <c r="S532" s="108"/>
      <c r="T532" s="109"/>
      <c r="U532" s="109"/>
      <c r="V532" s="110"/>
      <c r="W532" s="110"/>
      <c r="X532" s="110"/>
      <c r="Y532" s="110"/>
      <c r="Z532" s="110"/>
      <c r="AA532" s="110"/>
      <c r="AB532" s="110"/>
    </row>
    <row r="533">
      <c r="A533" s="111"/>
      <c r="B533" s="105"/>
      <c r="C533" s="105"/>
      <c r="D533" s="105"/>
      <c r="E533" s="105"/>
      <c r="F533" s="105"/>
      <c r="G533" s="105"/>
      <c r="H533" s="106"/>
      <c r="I533" s="106"/>
      <c r="J533" s="106"/>
      <c r="K533" s="107"/>
      <c r="L533" s="107"/>
      <c r="M533" s="108"/>
      <c r="N533" s="108"/>
      <c r="O533" s="108"/>
      <c r="P533" s="108"/>
      <c r="Q533" s="108"/>
      <c r="R533" s="108"/>
      <c r="S533" s="108"/>
      <c r="T533" s="109"/>
      <c r="U533" s="109"/>
      <c r="V533" s="110"/>
      <c r="W533" s="110"/>
      <c r="X533" s="110"/>
      <c r="Y533" s="110"/>
      <c r="Z533" s="110"/>
      <c r="AA533" s="110"/>
      <c r="AB533" s="110"/>
    </row>
    <row r="534">
      <c r="A534" s="104"/>
      <c r="B534" s="105"/>
      <c r="C534" s="105"/>
      <c r="D534" s="105"/>
      <c r="E534" s="105"/>
      <c r="F534" s="105"/>
      <c r="G534" s="105"/>
      <c r="H534" s="106"/>
      <c r="I534" s="106"/>
      <c r="J534" s="106"/>
      <c r="K534" s="107"/>
      <c r="L534" s="107"/>
      <c r="M534" s="108"/>
      <c r="N534" s="108"/>
      <c r="O534" s="108"/>
      <c r="P534" s="108"/>
      <c r="Q534" s="108"/>
      <c r="R534" s="108"/>
      <c r="S534" s="108"/>
      <c r="T534" s="109"/>
      <c r="U534" s="109"/>
      <c r="V534" s="110"/>
      <c r="W534" s="110"/>
      <c r="X534" s="110"/>
      <c r="Y534" s="110"/>
      <c r="Z534" s="110"/>
      <c r="AA534" s="110"/>
      <c r="AB534" s="110"/>
    </row>
    <row r="535">
      <c r="A535" s="111"/>
      <c r="B535" s="105"/>
      <c r="C535" s="105"/>
      <c r="D535" s="105"/>
      <c r="E535" s="105"/>
      <c r="F535" s="105"/>
      <c r="G535" s="105"/>
      <c r="H535" s="106"/>
      <c r="I535" s="106"/>
      <c r="J535" s="106"/>
      <c r="K535" s="107"/>
      <c r="L535" s="107"/>
      <c r="M535" s="108"/>
      <c r="N535" s="108"/>
      <c r="O535" s="108"/>
      <c r="P535" s="108"/>
      <c r="Q535" s="108"/>
      <c r="R535" s="108"/>
      <c r="S535" s="108"/>
      <c r="T535" s="109"/>
      <c r="U535" s="109"/>
      <c r="V535" s="110"/>
      <c r="W535" s="110"/>
      <c r="X535" s="110"/>
      <c r="Y535" s="110"/>
      <c r="Z535" s="110"/>
      <c r="AA535" s="110"/>
      <c r="AB535" s="110"/>
    </row>
    <row r="536">
      <c r="A536" s="104"/>
      <c r="B536" s="105"/>
      <c r="C536" s="105"/>
      <c r="D536" s="105"/>
      <c r="E536" s="105"/>
      <c r="F536" s="105"/>
      <c r="G536" s="105"/>
      <c r="H536" s="106"/>
      <c r="I536" s="106"/>
      <c r="J536" s="106"/>
      <c r="K536" s="107"/>
      <c r="L536" s="107"/>
      <c r="M536" s="108"/>
      <c r="N536" s="108"/>
      <c r="O536" s="108"/>
      <c r="P536" s="108"/>
      <c r="Q536" s="108"/>
      <c r="R536" s="108"/>
      <c r="S536" s="108"/>
      <c r="T536" s="109"/>
      <c r="U536" s="109"/>
      <c r="V536" s="110"/>
      <c r="W536" s="110"/>
      <c r="X536" s="110"/>
      <c r="Y536" s="110"/>
      <c r="Z536" s="110"/>
      <c r="AA536" s="110"/>
      <c r="AB536" s="110"/>
    </row>
    <row r="537">
      <c r="A537" s="111"/>
      <c r="B537" s="105"/>
      <c r="C537" s="105"/>
      <c r="D537" s="105"/>
      <c r="E537" s="105"/>
      <c r="F537" s="105"/>
      <c r="G537" s="105"/>
      <c r="H537" s="106"/>
      <c r="I537" s="106"/>
      <c r="J537" s="106"/>
      <c r="K537" s="107"/>
      <c r="L537" s="107"/>
      <c r="M537" s="108"/>
      <c r="N537" s="108"/>
      <c r="O537" s="108"/>
      <c r="P537" s="108"/>
      <c r="Q537" s="108"/>
      <c r="R537" s="108"/>
      <c r="S537" s="108"/>
      <c r="T537" s="109"/>
      <c r="U537" s="109"/>
      <c r="V537" s="110"/>
      <c r="W537" s="110"/>
      <c r="X537" s="110"/>
      <c r="Y537" s="110"/>
      <c r="Z537" s="110"/>
      <c r="AA537" s="110"/>
      <c r="AB537" s="110"/>
    </row>
    <row r="538">
      <c r="A538" s="104"/>
      <c r="B538" s="105"/>
      <c r="C538" s="105"/>
      <c r="D538" s="105"/>
      <c r="E538" s="105"/>
      <c r="F538" s="105"/>
      <c r="G538" s="105"/>
      <c r="H538" s="106"/>
      <c r="I538" s="106"/>
      <c r="J538" s="106"/>
      <c r="K538" s="107"/>
      <c r="L538" s="107"/>
      <c r="M538" s="108"/>
      <c r="N538" s="108"/>
      <c r="O538" s="108"/>
      <c r="P538" s="108"/>
      <c r="Q538" s="108"/>
      <c r="R538" s="108"/>
      <c r="S538" s="108"/>
      <c r="T538" s="109"/>
      <c r="U538" s="109"/>
      <c r="V538" s="110"/>
      <c r="W538" s="110"/>
      <c r="X538" s="110"/>
      <c r="Y538" s="110"/>
      <c r="Z538" s="110"/>
      <c r="AA538" s="110"/>
      <c r="AB538" s="110"/>
    </row>
    <row r="539">
      <c r="A539" s="111"/>
      <c r="B539" s="105"/>
      <c r="C539" s="105"/>
      <c r="D539" s="105"/>
      <c r="E539" s="105"/>
      <c r="F539" s="105"/>
      <c r="G539" s="105"/>
      <c r="H539" s="106"/>
      <c r="I539" s="106"/>
      <c r="J539" s="106"/>
      <c r="K539" s="107"/>
      <c r="L539" s="107"/>
      <c r="M539" s="108"/>
      <c r="N539" s="108"/>
      <c r="O539" s="108"/>
      <c r="P539" s="108"/>
      <c r="Q539" s="108"/>
      <c r="R539" s="108"/>
      <c r="S539" s="108"/>
      <c r="T539" s="109"/>
      <c r="U539" s="109"/>
      <c r="V539" s="110"/>
      <c r="W539" s="110"/>
      <c r="X539" s="110"/>
      <c r="Y539" s="110"/>
      <c r="Z539" s="110"/>
      <c r="AA539" s="110"/>
      <c r="AB539" s="110"/>
    </row>
    <row r="540">
      <c r="A540" s="104"/>
      <c r="B540" s="105"/>
      <c r="C540" s="105"/>
      <c r="D540" s="105"/>
      <c r="E540" s="105"/>
      <c r="F540" s="105"/>
      <c r="G540" s="105"/>
      <c r="H540" s="106"/>
      <c r="I540" s="106"/>
      <c r="J540" s="106"/>
      <c r="K540" s="107"/>
      <c r="L540" s="107"/>
      <c r="M540" s="108"/>
      <c r="N540" s="108"/>
      <c r="O540" s="108"/>
      <c r="P540" s="108"/>
      <c r="Q540" s="108"/>
      <c r="R540" s="108"/>
      <c r="S540" s="108"/>
      <c r="T540" s="109"/>
      <c r="U540" s="109"/>
      <c r="V540" s="110"/>
      <c r="W540" s="110"/>
      <c r="X540" s="110"/>
      <c r="Y540" s="110"/>
      <c r="Z540" s="110"/>
      <c r="AA540" s="110"/>
      <c r="AB540" s="110"/>
    </row>
    <row r="541">
      <c r="A541" s="111"/>
      <c r="B541" s="105"/>
      <c r="C541" s="105"/>
      <c r="D541" s="105"/>
      <c r="E541" s="105"/>
      <c r="F541" s="105"/>
      <c r="G541" s="105"/>
      <c r="H541" s="106"/>
      <c r="I541" s="106"/>
      <c r="J541" s="106"/>
      <c r="K541" s="107"/>
      <c r="L541" s="107"/>
      <c r="M541" s="108"/>
      <c r="N541" s="108"/>
      <c r="O541" s="108"/>
      <c r="P541" s="108"/>
      <c r="Q541" s="108"/>
      <c r="R541" s="108"/>
      <c r="S541" s="108"/>
      <c r="T541" s="109"/>
      <c r="U541" s="109"/>
      <c r="V541" s="110"/>
      <c r="W541" s="110"/>
      <c r="X541" s="110"/>
      <c r="Y541" s="110"/>
      <c r="Z541" s="110"/>
      <c r="AA541" s="110"/>
      <c r="AB541" s="110"/>
    </row>
    <row r="542">
      <c r="A542" s="104"/>
      <c r="B542" s="105"/>
      <c r="C542" s="105"/>
      <c r="D542" s="105"/>
      <c r="E542" s="105"/>
      <c r="F542" s="105"/>
      <c r="G542" s="105"/>
      <c r="H542" s="106"/>
      <c r="I542" s="106"/>
      <c r="J542" s="106"/>
      <c r="K542" s="107"/>
      <c r="L542" s="107"/>
      <c r="M542" s="108"/>
      <c r="N542" s="108"/>
      <c r="O542" s="108"/>
      <c r="P542" s="108"/>
      <c r="Q542" s="108"/>
      <c r="R542" s="108"/>
      <c r="S542" s="108"/>
      <c r="T542" s="109"/>
      <c r="U542" s="109"/>
      <c r="V542" s="110"/>
      <c r="W542" s="110"/>
      <c r="X542" s="110"/>
      <c r="Y542" s="110"/>
      <c r="Z542" s="110"/>
      <c r="AA542" s="110"/>
      <c r="AB542" s="110"/>
    </row>
    <row r="543">
      <c r="A543" s="111"/>
      <c r="B543" s="105"/>
      <c r="C543" s="105"/>
      <c r="D543" s="105"/>
      <c r="E543" s="105"/>
      <c r="F543" s="105"/>
      <c r="G543" s="105"/>
      <c r="H543" s="106"/>
      <c r="I543" s="106"/>
      <c r="J543" s="106"/>
      <c r="K543" s="107"/>
      <c r="L543" s="107"/>
      <c r="M543" s="108"/>
      <c r="N543" s="108"/>
      <c r="O543" s="108"/>
      <c r="P543" s="108"/>
      <c r="Q543" s="108"/>
      <c r="R543" s="108"/>
      <c r="S543" s="108"/>
      <c r="T543" s="109"/>
      <c r="U543" s="109"/>
      <c r="V543" s="110"/>
      <c r="W543" s="110"/>
      <c r="X543" s="110"/>
      <c r="Y543" s="110"/>
      <c r="Z543" s="110"/>
      <c r="AA543" s="110"/>
      <c r="AB543" s="110"/>
    </row>
    <row r="544">
      <c r="A544" s="104"/>
      <c r="B544" s="105"/>
      <c r="C544" s="105"/>
      <c r="D544" s="105"/>
      <c r="E544" s="105"/>
      <c r="F544" s="105"/>
      <c r="G544" s="105"/>
      <c r="H544" s="106"/>
      <c r="I544" s="106"/>
      <c r="J544" s="106"/>
      <c r="K544" s="107"/>
      <c r="L544" s="107"/>
      <c r="M544" s="108"/>
      <c r="N544" s="108"/>
      <c r="O544" s="108"/>
      <c r="P544" s="108"/>
      <c r="Q544" s="108"/>
      <c r="R544" s="108"/>
      <c r="S544" s="108"/>
      <c r="T544" s="109"/>
      <c r="U544" s="109"/>
      <c r="V544" s="110"/>
      <c r="W544" s="110"/>
      <c r="X544" s="110"/>
      <c r="Y544" s="110"/>
      <c r="Z544" s="110"/>
      <c r="AA544" s="110"/>
      <c r="AB544" s="110"/>
    </row>
    <row r="545">
      <c r="A545" s="111"/>
      <c r="B545" s="105"/>
      <c r="C545" s="105"/>
      <c r="D545" s="105"/>
      <c r="E545" s="105"/>
      <c r="F545" s="105"/>
      <c r="G545" s="105"/>
      <c r="H545" s="106"/>
      <c r="I545" s="106"/>
      <c r="J545" s="106"/>
      <c r="K545" s="107"/>
      <c r="L545" s="107"/>
      <c r="M545" s="108"/>
      <c r="N545" s="108"/>
      <c r="O545" s="108"/>
      <c r="P545" s="108"/>
      <c r="Q545" s="108"/>
      <c r="R545" s="108"/>
      <c r="S545" s="108"/>
      <c r="T545" s="109"/>
      <c r="U545" s="109"/>
      <c r="V545" s="110"/>
      <c r="W545" s="110"/>
      <c r="X545" s="110"/>
      <c r="Y545" s="110"/>
      <c r="Z545" s="110"/>
      <c r="AA545" s="110"/>
      <c r="AB545" s="110"/>
    </row>
    <row r="546">
      <c r="A546" s="104"/>
      <c r="B546" s="105"/>
      <c r="C546" s="105"/>
      <c r="D546" s="105"/>
      <c r="E546" s="105"/>
      <c r="F546" s="105"/>
      <c r="G546" s="105"/>
      <c r="H546" s="106"/>
      <c r="I546" s="106"/>
      <c r="J546" s="106"/>
      <c r="K546" s="107"/>
      <c r="L546" s="107"/>
      <c r="M546" s="108"/>
      <c r="N546" s="108"/>
      <c r="O546" s="108"/>
      <c r="P546" s="108"/>
      <c r="Q546" s="108"/>
      <c r="R546" s="108"/>
      <c r="S546" s="108"/>
      <c r="T546" s="109"/>
      <c r="U546" s="109"/>
      <c r="V546" s="110"/>
      <c r="W546" s="110"/>
      <c r="X546" s="110"/>
      <c r="Y546" s="110"/>
      <c r="Z546" s="110"/>
      <c r="AA546" s="110"/>
      <c r="AB546" s="110"/>
    </row>
    <row r="547">
      <c r="A547" s="111"/>
      <c r="B547" s="105"/>
      <c r="C547" s="105"/>
      <c r="D547" s="105"/>
      <c r="E547" s="105"/>
      <c r="F547" s="105"/>
      <c r="G547" s="105"/>
      <c r="H547" s="106"/>
      <c r="I547" s="106"/>
      <c r="J547" s="106"/>
      <c r="K547" s="107"/>
      <c r="L547" s="107"/>
      <c r="M547" s="108"/>
      <c r="N547" s="108"/>
      <c r="O547" s="108"/>
      <c r="P547" s="108"/>
      <c r="Q547" s="108"/>
      <c r="R547" s="108"/>
      <c r="S547" s="108"/>
      <c r="T547" s="109"/>
      <c r="U547" s="109"/>
      <c r="V547" s="110"/>
      <c r="W547" s="110"/>
      <c r="X547" s="110"/>
      <c r="Y547" s="110"/>
      <c r="Z547" s="110"/>
      <c r="AA547" s="110"/>
      <c r="AB547" s="110"/>
    </row>
    <row r="548">
      <c r="A548" s="104"/>
      <c r="B548" s="105"/>
      <c r="C548" s="105"/>
      <c r="D548" s="105"/>
      <c r="E548" s="105"/>
      <c r="F548" s="105"/>
      <c r="G548" s="105"/>
      <c r="H548" s="106"/>
      <c r="I548" s="106"/>
      <c r="J548" s="106"/>
      <c r="K548" s="107"/>
      <c r="L548" s="107"/>
      <c r="M548" s="108"/>
      <c r="N548" s="108"/>
      <c r="O548" s="108"/>
      <c r="P548" s="108"/>
      <c r="Q548" s="108"/>
      <c r="R548" s="108"/>
      <c r="S548" s="108"/>
      <c r="T548" s="109"/>
      <c r="U548" s="109"/>
      <c r="V548" s="110"/>
      <c r="W548" s="110"/>
      <c r="X548" s="110"/>
      <c r="Y548" s="110"/>
      <c r="Z548" s="110"/>
      <c r="AA548" s="110"/>
      <c r="AB548" s="110"/>
    </row>
    <row r="549">
      <c r="A549" s="111"/>
      <c r="B549" s="105"/>
      <c r="C549" s="105"/>
      <c r="D549" s="105"/>
      <c r="E549" s="105"/>
      <c r="F549" s="105"/>
      <c r="G549" s="105"/>
      <c r="H549" s="106"/>
      <c r="I549" s="106"/>
      <c r="J549" s="106"/>
      <c r="K549" s="107"/>
      <c r="L549" s="107"/>
      <c r="M549" s="108"/>
      <c r="N549" s="108"/>
      <c r="O549" s="108"/>
      <c r="P549" s="108"/>
      <c r="Q549" s="108"/>
      <c r="R549" s="108"/>
      <c r="S549" s="108"/>
      <c r="T549" s="109"/>
      <c r="U549" s="109"/>
      <c r="V549" s="110"/>
      <c r="W549" s="110"/>
      <c r="X549" s="110"/>
      <c r="Y549" s="110"/>
      <c r="Z549" s="110"/>
      <c r="AA549" s="110"/>
      <c r="AB549" s="110"/>
    </row>
    <row r="550">
      <c r="A550" s="104"/>
      <c r="B550" s="105"/>
      <c r="C550" s="105"/>
      <c r="D550" s="105"/>
      <c r="E550" s="105"/>
      <c r="F550" s="105"/>
      <c r="G550" s="105"/>
      <c r="H550" s="106"/>
      <c r="I550" s="106"/>
      <c r="J550" s="106"/>
      <c r="K550" s="107"/>
      <c r="L550" s="107"/>
      <c r="M550" s="108"/>
      <c r="N550" s="108"/>
      <c r="O550" s="108"/>
      <c r="P550" s="108"/>
      <c r="Q550" s="108"/>
      <c r="R550" s="108"/>
      <c r="S550" s="108"/>
      <c r="T550" s="109"/>
      <c r="U550" s="109"/>
      <c r="V550" s="110"/>
      <c r="W550" s="110"/>
      <c r="X550" s="110"/>
      <c r="Y550" s="110"/>
      <c r="Z550" s="110"/>
      <c r="AA550" s="110"/>
      <c r="AB550" s="110"/>
    </row>
    <row r="551">
      <c r="A551" s="111"/>
      <c r="B551" s="105"/>
      <c r="C551" s="105"/>
      <c r="D551" s="105"/>
      <c r="E551" s="105"/>
      <c r="F551" s="105"/>
      <c r="G551" s="105"/>
      <c r="H551" s="106"/>
      <c r="I551" s="106"/>
      <c r="J551" s="106"/>
      <c r="K551" s="107"/>
      <c r="L551" s="107"/>
      <c r="M551" s="108"/>
      <c r="N551" s="108"/>
      <c r="O551" s="108"/>
      <c r="P551" s="108"/>
      <c r="Q551" s="108"/>
      <c r="R551" s="108"/>
      <c r="S551" s="108"/>
      <c r="T551" s="109"/>
      <c r="U551" s="109"/>
      <c r="V551" s="110"/>
      <c r="W551" s="110"/>
      <c r="X551" s="110"/>
      <c r="Y551" s="110"/>
      <c r="Z551" s="110"/>
      <c r="AA551" s="110"/>
      <c r="AB551" s="110"/>
    </row>
    <row r="552">
      <c r="A552" s="104"/>
      <c r="B552" s="105"/>
      <c r="C552" s="105"/>
      <c r="D552" s="105"/>
      <c r="E552" s="105"/>
      <c r="F552" s="105"/>
      <c r="G552" s="105"/>
      <c r="H552" s="106"/>
      <c r="I552" s="106"/>
      <c r="J552" s="106"/>
      <c r="K552" s="107"/>
      <c r="L552" s="107"/>
      <c r="M552" s="108"/>
      <c r="N552" s="108"/>
      <c r="O552" s="108"/>
      <c r="P552" s="108"/>
      <c r="Q552" s="108"/>
      <c r="R552" s="108"/>
      <c r="S552" s="108"/>
      <c r="T552" s="109"/>
      <c r="U552" s="109"/>
      <c r="V552" s="110"/>
      <c r="W552" s="110"/>
      <c r="X552" s="110"/>
      <c r="Y552" s="110"/>
      <c r="Z552" s="110"/>
      <c r="AA552" s="110"/>
      <c r="AB552" s="110"/>
    </row>
    <row r="553">
      <c r="A553" s="111"/>
      <c r="B553" s="105"/>
      <c r="C553" s="105"/>
      <c r="D553" s="105"/>
      <c r="E553" s="105"/>
      <c r="F553" s="105"/>
      <c r="G553" s="105"/>
      <c r="H553" s="106"/>
      <c r="I553" s="106"/>
      <c r="J553" s="106"/>
      <c r="K553" s="107"/>
      <c r="L553" s="107"/>
      <c r="M553" s="108"/>
      <c r="N553" s="108"/>
      <c r="O553" s="108"/>
      <c r="P553" s="108"/>
      <c r="Q553" s="108"/>
      <c r="R553" s="108"/>
      <c r="S553" s="108"/>
      <c r="T553" s="109"/>
      <c r="U553" s="109"/>
      <c r="V553" s="110"/>
      <c r="W553" s="110"/>
      <c r="X553" s="110"/>
      <c r="Y553" s="110"/>
      <c r="Z553" s="110"/>
      <c r="AA553" s="110"/>
      <c r="AB553" s="110"/>
    </row>
    <row r="554">
      <c r="A554" s="104"/>
      <c r="B554" s="105"/>
      <c r="C554" s="105"/>
      <c r="D554" s="105"/>
      <c r="E554" s="105"/>
      <c r="F554" s="105"/>
      <c r="G554" s="105"/>
      <c r="H554" s="106"/>
      <c r="I554" s="106"/>
      <c r="J554" s="106"/>
      <c r="K554" s="107"/>
      <c r="L554" s="107"/>
      <c r="M554" s="108"/>
      <c r="N554" s="108"/>
      <c r="O554" s="108"/>
      <c r="P554" s="108"/>
      <c r="Q554" s="108"/>
      <c r="R554" s="108"/>
      <c r="S554" s="108"/>
      <c r="T554" s="109"/>
      <c r="U554" s="109"/>
      <c r="V554" s="110"/>
      <c r="W554" s="110"/>
      <c r="X554" s="110"/>
      <c r="Y554" s="110"/>
      <c r="Z554" s="110"/>
      <c r="AA554" s="110"/>
      <c r="AB554" s="110"/>
    </row>
    <row r="555">
      <c r="A555" s="111"/>
      <c r="B555" s="105"/>
      <c r="C555" s="105"/>
      <c r="D555" s="105"/>
      <c r="E555" s="105"/>
      <c r="F555" s="105"/>
      <c r="G555" s="105"/>
      <c r="H555" s="106"/>
      <c r="I555" s="106"/>
      <c r="J555" s="106"/>
      <c r="K555" s="107"/>
      <c r="L555" s="107"/>
      <c r="M555" s="108"/>
      <c r="N555" s="108"/>
      <c r="O555" s="108"/>
      <c r="P555" s="108"/>
      <c r="Q555" s="108"/>
      <c r="R555" s="108"/>
      <c r="S555" s="108"/>
      <c r="T555" s="109"/>
      <c r="U555" s="109"/>
      <c r="V555" s="110"/>
      <c r="W555" s="110"/>
      <c r="X555" s="110"/>
      <c r="Y555" s="110"/>
      <c r="Z555" s="110"/>
      <c r="AA555" s="110"/>
      <c r="AB555" s="110"/>
    </row>
    <row r="556">
      <c r="A556" s="104"/>
      <c r="B556" s="105"/>
      <c r="C556" s="105"/>
      <c r="D556" s="105"/>
      <c r="E556" s="105"/>
      <c r="F556" s="105"/>
      <c r="G556" s="105"/>
      <c r="H556" s="106"/>
      <c r="I556" s="106"/>
      <c r="J556" s="106"/>
      <c r="K556" s="107"/>
      <c r="L556" s="107"/>
      <c r="M556" s="108"/>
      <c r="N556" s="108"/>
      <c r="O556" s="108"/>
      <c r="P556" s="108"/>
      <c r="Q556" s="108"/>
      <c r="R556" s="108"/>
      <c r="S556" s="108"/>
      <c r="T556" s="109"/>
      <c r="U556" s="109"/>
      <c r="V556" s="110"/>
      <c r="W556" s="110"/>
      <c r="X556" s="110"/>
      <c r="Y556" s="110"/>
      <c r="Z556" s="110"/>
      <c r="AA556" s="110"/>
      <c r="AB556" s="110"/>
    </row>
    <row r="557">
      <c r="A557" s="111"/>
      <c r="B557" s="105"/>
      <c r="C557" s="105"/>
      <c r="D557" s="105"/>
      <c r="E557" s="105"/>
      <c r="F557" s="105"/>
      <c r="G557" s="105"/>
      <c r="H557" s="106"/>
      <c r="I557" s="106"/>
      <c r="J557" s="106"/>
      <c r="K557" s="107"/>
      <c r="L557" s="107"/>
      <c r="M557" s="108"/>
      <c r="N557" s="108"/>
      <c r="O557" s="108"/>
      <c r="P557" s="108"/>
      <c r="Q557" s="108"/>
      <c r="R557" s="108"/>
      <c r="S557" s="108"/>
      <c r="T557" s="109"/>
      <c r="U557" s="109"/>
      <c r="V557" s="110"/>
      <c r="W557" s="110"/>
      <c r="X557" s="110"/>
      <c r="Y557" s="110"/>
      <c r="Z557" s="110"/>
      <c r="AA557" s="110"/>
      <c r="AB557" s="110"/>
    </row>
    <row r="558">
      <c r="A558" s="104"/>
      <c r="B558" s="105"/>
      <c r="C558" s="105"/>
      <c r="D558" s="105"/>
      <c r="E558" s="105"/>
      <c r="F558" s="105"/>
      <c r="G558" s="105"/>
      <c r="H558" s="106"/>
      <c r="I558" s="106"/>
      <c r="J558" s="106"/>
      <c r="K558" s="107"/>
      <c r="L558" s="107"/>
      <c r="M558" s="108"/>
      <c r="N558" s="108"/>
      <c r="O558" s="108"/>
      <c r="P558" s="108"/>
      <c r="Q558" s="108"/>
      <c r="R558" s="108"/>
      <c r="S558" s="108"/>
      <c r="T558" s="109"/>
      <c r="U558" s="109"/>
      <c r="V558" s="110"/>
      <c r="W558" s="110"/>
      <c r="X558" s="110"/>
      <c r="Y558" s="110"/>
      <c r="Z558" s="110"/>
      <c r="AA558" s="110"/>
      <c r="AB558" s="110"/>
    </row>
    <row r="559">
      <c r="A559" s="111"/>
      <c r="B559" s="105"/>
      <c r="C559" s="105"/>
      <c r="D559" s="105"/>
      <c r="E559" s="105"/>
      <c r="F559" s="105"/>
      <c r="G559" s="105"/>
      <c r="H559" s="106"/>
      <c r="I559" s="106"/>
      <c r="J559" s="106"/>
      <c r="K559" s="107"/>
      <c r="L559" s="107"/>
      <c r="M559" s="108"/>
      <c r="N559" s="108"/>
      <c r="O559" s="108"/>
      <c r="P559" s="108"/>
      <c r="Q559" s="108"/>
      <c r="R559" s="108"/>
      <c r="S559" s="108"/>
      <c r="T559" s="109"/>
      <c r="U559" s="109"/>
      <c r="V559" s="110"/>
      <c r="W559" s="110"/>
      <c r="X559" s="110"/>
      <c r="Y559" s="110"/>
      <c r="Z559" s="110"/>
      <c r="AA559" s="110"/>
      <c r="AB559" s="110"/>
    </row>
    <row r="560">
      <c r="A560" s="104"/>
      <c r="B560" s="105"/>
      <c r="C560" s="105"/>
      <c r="D560" s="105"/>
      <c r="E560" s="105"/>
      <c r="F560" s="105"/>
      <c r="G560" s="105"/>
      <c r="H560" s="106"/>
      <c r="I560" s="106"/>
      <c r="J560" s="106"/>
      <c r="K560" s="107"/>
      <c r="L560" s="107"/>
      <c r="M560" s="108"/>
      <c r="N560" s="108"/>
      <c r="O560" s="108"/>
      <c r="P560" s="108"/>
      <c r="Q560" s="108"/>
      <c r="R560" s="108"/>
      <c r="S560" s="108"/>
      <c r="T560" s="109"/>
      <c r="U560" s="109"/>
      <c r="V560" s="110"/>
      <c r="W560" s="110"/>
      <c r="X560" s="110"/>
      <c r="Y560" s="110"/>
      <c r="Z560" s="110"/>
      <c r="AA560" s="110"/>
      <c r="AB560" s="110"/>
    </row>
    <row r="561">
      <c r="A561" s="111"/>
      <c r="B561" s="105"/>
      <c r="C561" s="105"/>
      <c r="D561" s="105"/>
      <c r="E561" s="105"/>
      <c r="F561" s="105"/>
      <c r="G561" s="105"/>
      <c r="H561" s="106"/>
      <c r="I561" s="106"/>
      <c r="J561" s="106"/>
      <c r="K561" s="107"/>
      <c r="L561" s="107"/>
      <c r="M561" s="108"/>
      <c r="N561" s="108"/>
      <c r="O561" s="108"/>
      <c r="P561" s="108"/>
      <c r="Q561" s="108"/>
      <c r="R561" s="108"/>
      <c r="S561" s="108"/>
      <c r="T561" s="109"/>
      <c r="U561" s="109"/>
      <c r="V561" s="110"/>
      <c r="W561" s="110"/>
      <c r="X561" s="110"/>
      <c r="Y561" s="110"/>
      <c r="Z561" s="110"/>
      <c r="AA561" s="110"/>
      <c r="AB561" s="110"/>
    </row>
    <row r="562">
      <c r="A562" s="104"/>
      <c r="B562" s="105"/>
      <c r="C562" s="105"/>
      <c r="D562" s="105"/>
      <c r="E562" s="105"/>
      <c r="F562" s="105"/>
      <c r="G562" s="105"/>
      <c r="H562" s="106"/>
      <c r="I562" s="106"/>
      <c r="J562" s="106"/>
      <c r="K562" s="107"/>
      <c r="L562" s="107"/>
      <c r="M562" s="108"/>
      <c r="N562" s="108"/>
      <c r="O562" s="108"/>
      <c r="P562" s="108"/>
      <c r="Q562" s="108"/>
      <c r="R562" s="108"/>
      <c r="S562" s="108"/>
      <c r="T562" s="109"/>
      <c r="U562" s="109"/>
      <c r="V562" s="110"/>
      <c r="W562" s="110"/>
      <c r="X562" s="110"/>
      <c r="Y562" s="110"/>
      <c r="Z562" s="110"/>
      <c r="AA562" s="110"/>
      <c r="AB562" s="110"/>
    </row>
    <row r="563">
      <c r="A563" s="111"/>
      <c r="B563" s="105"/>
      <c r="C563" s="105"/>
      <c r="D563" s="105"/>
      <c r="E563" s="105"/>
      <c r="F563" s="105"/>
      <c r="G563" s="105"/>
      <c r="H563" s="106"/>
      <c r="I563" s="106"/>
      <c r="J563" s="106"/>
      <c r="K563" s="107"/>
      <c r="L563" s="107"/>
      <c r="M563" s="108"/>
      <c r="N563" s="108"/>
      <c r="O563" s="108"/>
      <c r="P563" s="108"/>
      <c r="Q563" s="108"/>
      <c r="R563" s="108"/>
      <c r="S563" s="108"/>
      <c r="T563" s="109"/>
      <c r="U563" s="109"/>
      <c r="V563" s="110"/>
      <c r="W563" s="110"/>
      <c r="X563" s="110"/>
      <c r="Y563" s="110"/>
      <c r="Z563" s="110"/>
      <c r="AA563" s="110"/>
      <c r="AB563" s="110"/>
    </row>
    <row r="564">
      <c r="A564" s="104"/>
      <c r="B564" s="105"/>
      <c r="C564" s="105"/>
      <c r="D564" s="105"/>
      <c r="E564" s="105"/>
      <c r="F564" s="105"/>
      <c r="G564" s="105"/>
      <c r="H564" s="106"/>
      <c r="I564" s="106"/>
      <c r="J564" s="106"/>
      <c r="K564" s="107"/>
      <c r="L564" s="107"/>
      <c r="M564" s="108"/>
      <c r="N564" s="108"/>
      <c r="O564" s="108"/>
      <c r="P564" s="108"/>
      <c r="Q564" s="108"/>
      <c r="R564" s="108"/>
      <c r="S564" s="108"/>
      <c r="T564" s="109"/>
      <c r="U564" s="109"/>
      <c r="V564" s="110"/>
      <c r="W564" s="110"/>
      <c r="X564" s="110"/>
      <c r="Y564" s="110"/>
      <c r="Z564" s="110"/>
      <c r="AA564" s="110"/>
      <c r="AB564" s="110"/>
    </row>
    <row r="565">
      <c r="A565" s="111"/>
      <c r="B565" s="105"/>
      <c r="C565" s="105"/>
      <c r="D565" s="105"/>
      <c r="E565" s="105"/>
      <c r="F565" s="105"/>
      <c r="G565" s="105"/>
      <c r="H565" s="106"/>
      <c r="I565" s="106"/>
      <c r="J565" s="106"/>
      <c r="K565" s="107"/>
      <c r="L565" s="107"/>
      <c r="M565" s="108"/>
      <c r="N565" s="108"/>
      <c r="O565" s="108"/>
      <c r="P565" s="108"/>
      <c r="Q565" s="108"/>
      <c r="R565" s="108"/>
      <c r="S565" s="108"/>
      <c r="T565" s="109"/>
      <c r="U565" s="109"/>
      <c r="V565" s="110"/>
      <c r="W565" s="110"/>
      <c r="X565" s="110"/>
      <c r="Y565" s="110"/>
      <c r="Z565" s="110"/>
      <c r="AA565" s="110"/>
      <c r="AB565" s="110"/>
    </row>
    <row r="566">
      <c r="A566" s="104"/>
      <c r="B566" s="105"/>
      <c r="C566" s="105"/>
      <c r="D566" s="105"/>
      <c r="E566" s="105"/>
      <c r="F566" s="105"/>
      <c r="G566" s="105"/>
      <c r="H566" s="106"/>
      <c r="I566" s="106"/>
      <c r="J566" s="106"/>
      <c r="K566" s="107"/>
      <c r="L566" s="107"/>
      <c r="M566" s="108"/>
      <c r="N566" s="108"/>
      <c r="O566" s="108"/>
      <c r="P566" s="108"/>
      <c r="Q566" s="108"/>
      <c r="R566" s="108"/>
      <c r="S566" s="108"/>
      <c r="T566" s="109"/>
      <c r="U566" s="109"/>
      <c r="V566" s="110"/>
      <c r="W566" s="110"/>
      <c r="X566" s="110"/>
      <c r="Y566" s="110"/>
      <c r="Z566" s="110"/>
      <c r="AA566" s="110"/>
      <c r="AB566" s="110"/>
    </row>
    <row r="567">
      <c r="A567" s="111"/>
      <c r="B567" s="105"/>
      <c r="C567" s="105"/>
      <c r="D567" s="105"/>
      <c r="E567" s="105"/>
      <c r="F567" s="105"/>
      <c r="G567" s="105"/>
      <c r="H567" s="106"/>
      <c r="I567" s="106"/>
      <c r="J567" s="106"/>
      <c r="K567" s="107"/>
      <c r="L567" s="107"/>
      <c r="M567" s="108"/>
      <c r="N567" s="108"/>
      <c r="O567" s="108"/>
      <c r="P567" s="108"/>
      <c r="Q567" s="108"/>
      <c r="R567" s="108"/>
      <c r="S567" s="108"/>
      <c r="T567" s="109"/>
      <c r="U567" s="109"/>
      <c r="V567" s="110"/>
      <c r="W567" s="110"/>
      <c r="X567" s="110"/>
      <c r="Y567" s="110"/>
      <c r="Z567" s="110"/>
      <c r="AA567" s="110"/>
      <c r="AB567" s="110"/>
    </row>
    <row r="568">
      <c r="A568" s="104"/>
      <c r="B568" s="105"/>
      <c r="C568" s="105"/>
      <c r="D568" s="105"/>
      <c r="E568" s="105"/>
      <c r="F568" s="105"/>
      <c r="G568" s="105"/>
      <c r="H568" s="106"/>
      <c r="I568" s="106"/>
      <c r="J568" s="106"/>
      <c r="K568" s="107"/>
      <c r="L568" s="107"/>
      <c r="M568" s="108"/>
      <c r="N568" s="108"/>
      <c r="O568" s="108"/>
      <c r="P568" s="108"/>
      <c r="Q568" s="108"/>
      <c r="R568" s="108"/>
      <c r="S568" s="108"/>
      <c r="T568" s="109"/>
      <c r="U568" s="109"/>
      <c r="V568" s="110"/>
      <c r="W568" s="110"/>
      <c r="X568" s="110"/>
      <c r="Y568" s="110"/>
      <c r="Z568" s="110"/>
      <c r="AA568" s="110"/>
      <c r="AB568" s="110"/>
    </row>
    <row r="569">
      <c r="A569" s="111"/>
      <c r="B569" s="105"/>
      <c r="C569" s="105"/>
      <c r="D569" s="105"/>
      <c r="E569" s="105"/>
      <c r="F569" s="105"/>
      <c r="G569" s="105"/>
      <c r="H569" s="106"/>
      <c r="I569" s="106"/>
      <c r="J569" s="106"/>
      <c r="K569" s="107"/>
      <c r="L569" s="107"/>
      <c r="M569" s="108"/>
      <c r="N569" s="108"/>
      <c r="O569" s="108"/>
      <c r="P569" s="108"/>
      <c r="Q569" s="108"/>
      <c r="R569" s="108"/>
      <c r="S569" s="108"/>
      <c r="T569" s="109"/>
      <c r="U569" s="109"/>
      <c r="V569" s="110"/>
      <c r="W569" s="110"/>
      <c r="X569" s="110"/>
      <c r="Y569" s="110"/>
      <c r="Z569" s="110"/>
      <c r="AA569" s="110"/>
      <c r="AB569" s="110"/>
    </row>
    <row r="570">
      <c r="A570" s="104"/>
      <c r="B570" s="105"/>
      <c r="C570" s="105"/>
      <c r="D570" s="105"/>
      <c r="E570" s="105"/>
      <c r="F570" s="105"/>
      <c r="G570" s="105"/>
      <c r="H570" s="106"/>
      <c r="I570" s="106"/>
      <c r="J570" s="106"/>
      <c r="K570" s="107"/>
      <c r="L570" s="107"/>
      <c r="M570" s="108"/>
      <c r="N570" s="108"/>
      <c r="O570" s="108"/>
      <c r="P570" s="108"/>
      <c r="Q570" s="108"/>
      <c r="R570" s="108"/>
      <c r="S570" s="108"/>
      <c r="T570" s="109"/>
      <c r="U570" s="109"/>
      <c r="V570" s="110"/>
      <c r="W570" s="110"/>
      <c r="X570" s="110"/>
      <c r="Y570" s="110"/>
      <c r="Z570" s="110"/>
      <c r="AA570" s="110"/>
      <c r="AB570" s="110"/>
    </row>
    <row r="571">
      <c r="A571" s="111"/>
      <c r="B571" s="105"/>
      <c r="C571" s="105"/>
      <c r="D571" s="105"/>
      <c r="E571" s="105"/>
      <c r="F571" s="105"/>
      <c r="G571" s="105"/>
      <c r="H571" s="106"/>
      <c r="I571" s="106"/>
      <c r="J571" s="106"/>
      <c r="K571" s="107"/>
      <c r="L571" s="107"/>
      <c r="M571" s="108"/>
      <c r="N571" s="108"/>
      <c r="O571" s="108"/>
      <c r="P571" s="108"/>
      <c r="Q571" s="108"/>
      <c r="R571" s="108"/>
      <c r="S571" s="108"/>
      <c r="T571" s="109"/>
      <c r="U571" s="109"/>
      <c r="V571" s="110"/>
      <c r="W571" s="110"/>
      <c r="X571" s="110"/>
      <c r="Y571" s="110"/>
      <c r="Z571" s="110"/>
      <c r="AA571" s="110"/>
      <c r="AB571" s="110"/>
    </row>
    <row r="572">
      <c r="A572" s="104"/>
      <c r="B572" s="105"/>
      <c r="C572" s="105"/>
      <c r="D572" s="105"/>
      <c r="E572" s="105"/>
      <c r="F572" s="105"/>
      <c r="G572" s="105"/>
      <c r="H572" s="106"/>
      <c r="I572" s="106"/>
      <c r="J572" s="106"/>
      <c r="K572" s="107"/>
      <c r="L572" s="107"/>
      <c r="M572" s="108"/>
      <c r="N572" s="108"/>
      <c r="O572" s="108"/>
      <c r="P572" s="108"/>
      <c r="Q572" s="108"/>
      <c r="R572" s="108"/>
      <c r="S572" s="108"/>
      <c r="T572" s="109"/>
      <c r="U572" s="109"/>
      <c r="V572" s="110"/>
      <c r="W572" s="110"/>
      <c r="X572" s="110"/>
      <c r="Y572" s="110"/>
      <c r="Z572" s="110"/>
      <c r="AA572" s="110"/>
      <c r="AB572" s="110"/>
    </row>
    <row r="573">
      <c r="A573" s="111"/>
      <c r="B573" s="105"/>
      <c r="C573" s="105"/>
      <c r="D573" s="105"/>
      <c r="E573" s="105"/>
      <c r="F573" s="105"/>
      <c r="G573" s="105"/>
      <c r="H573" s="106"/>
      <c r="I573" s="106"/>
      <c r="J573" s="106"/>
      <c r="K573" s="107"/>
      <c r="L573" s="107"/>
      <c r="M573" s="108"/>
      <c r="N573" s="108"/>
      <c r="O573" s="108"/>
      <c r="P573" s="108"/>
      <c r="Q573" s="108"/>
      <c r="R573" s="108"/>
      <c r="S573" s="108"/>
      <c r="T573" s="109"/>
      <c r="U573" s="109"/>
      <c r="V573" s="110"/>
      <c r="W573" s="110"/>
      <c r="X573" s="110"/>
      <c r="Y573" s="110"/>
      <c r="Z573" s="110"/>
      <c r="AA573" s="110"/>
      <c r="AB573" s="110"/>
    </row>
    <row r="574">
      <c r="A574" s="104"/>
      <c r="B574" s="105"/>
      <c r="C574" s="105"/>
      <c r="D574" s="105"/>
      <c r="E574" s="105"/>
      <c r="F574" s="105"/>
      <c r="G574" s="105"/>
      <c r="H574" s="106"/>
      <c r="I574" s="106"/>
      <c r="J574" s="106"/>
      <c r="K574" s="107"/>
      <c r="L574" s="107"/>
      <c r="M574" s="108"/>
      <c r="N574" s="108"/>
      <c r="O574" s="108"/>
      <c r="P574" s="108"/>
      <c r="Q574" s="108"/>
      <c r="R574" s="108"/>
      <c r="S574" s="108"/>
      <c r="T574" s="109"/>
      <c r="U574" s="109"/>
      <c r="V574" s="110"/>
      <c r="W574" s="110"/>
      <c r="X574" s="110"/>
      <c r="Y574" s="110"/>
      <c r="Z574" s="110"/>
      <c r="AA574" s="110"/>
      <c r="AB574" s="110"/>
    </row>
    <row r="575">
      <c r="A575" s="111"/>
      <c r="B575" s="105"/>
      <c r="C575" s="105"/>
      <c r="D575" s="105"/>
      <c r="E575" s="105"/>
      <c r="F575" s="105"/>
      <c r="G575" s="105"/>
      <c r="H575" s="106"/>
      <c r="I575" s="106"/>
      <c r="J575" s="106"/>
      <c r="K575" s="107"/>
      <c r="L575" s="107"/>
      <c r="M575" s="108"/>
      <c r="N575" s="108"/>
      <c r="O575" s="108"/>
      <c r="P575" s="108"/>
      <c r="Q575" s="108"/>
      <c r="R575" s="108"/>
      <c r="S575" s="108"/>
      <c r="T575" s="109"/>
      <c r="U575" s="109"/>
      <c r="V575" s="110"/>
      <c r="W575" s="110"/>
      <c r="X575" s="110"/>
      <c r="Y575" s="110"/>
      <c r="Z575" s="110"/>
      <c r="AA575" s="110"/>
      <c r="AB575" s="110"/>
    </row>
    <row r="576">
      <c r="A576" s="104"/>
      <c r="B576" s="105"/>
      <c r="C576" s="105"/>
      <c r="D576" s="105"/>
      <c r="E576" s="105"/>
      <c r="F576" s="105"/>
      <c r="G576" s="105"/>
      <c r="H576" s="106"/>
      <c r="I576" s="106"/>
      <c r="J576" s="106"/>
      <c r="K576" s="107"/>
      <c r="L576" s="107"/>
      <c r="M576" s="108"/>
      <c r="N576" s="108"/>
      <c r="O576" s="108"/>
      <c r="P576" s="108"/>
      <c r="Q576" s="108"/>
      <c r="R576" s="108"/>
      <c r="S576" s="108"/>
      <c r="T576" s="109"/>
      <c r="U576" s="109"/>
      <c r="V576" s="110"/>
      <c r="W576" s="110"/>
      <c r="X576" s="110"/>
      <c r="Y576" s="110"/>
      <c r="Z576" s="110"/>
      <c r="AA576" s="110"/>
      <c r="AB576" s="110"/>
    </row>
    <row r="577">
      <c r="A577" s="111"/>
      <c r="B577" s="105"/>
      <c r="C577" s="105"/>
      <c r="D577" s="105"/>
      <c r="E577" s="105"/>
      <c r="F577" s="105"/>
      <c r="G577" s="105"/>
      <c r="H577" s="106"/>
      <c r="I577" s="106"/>
      <c r="J577" s="106"/>
      <c r="K577" s="107"/>
      <c r="L577" s="107"/>
      <c r="M577" s="108"/>
      <c r="N577" s="108"/>
      <c r="O577" s="108"/>
      <c r="P577" s="108"/>
      <c r="Q577" s="108"/>
      <c r="R577" s="108"/>
      <c r="S577" s="108"/>
      <c r="T577" s="109"/>
      <c r="U577" s="109"/>
      <c r="V577" s="110"/>
      <c r="W577" s="110"/>
      <c r="X577" s="110"/>
      <c r="Y577" s="110"/>
      <c r="Z577" s="110"/>
      <c r="AA577" s="110"/>
      <c r="AB577" s="110"/>
    </row>
    <row r="578">
      <c r="A578" s="104"/>
      <c r="B578" s="105"/>
      <c r="C578" s="105"/>
      <c r="D578" s="105"/>
      <c r="E578" s="105"/>
      <c r="F578" s="105"/>
      <c r="G578" s="105"/>
      <c r="H578" s="106"/>
      <c r="I578" s="106"/>
      <c r="J578" s="106"/>
      <c r="K578" s="107"/>
      <c r="L578" s="107"/>
      <c r="M578" s="108"/>
      <c r="N578" s="108"/>
      <c r="O578" s="108"/>
      <c r="P578" s="108"/>
      <c r="Q578" s="108"/>
      <c r="R578" s="108"/>
      <c r="S578" s="108"/>
      <c r="T578" s="109"/>
      <c r="U578" s="109"/>
      <c r="V578" s="110"/>
      <c r="W578" s="110"/>
      <c r="X578" s="110"/>
      <c r="Y578" s="110"/>
      <c r="Z578" s="110"/>
      <c r="AA578" s="110"/>
      <c r="AB578" s="110"/>
    </row>
    <row r="579">
      <c r="A579" s="111"/>
      <c r="B579" s="105"/>
      <c r="C579" s="105"/>
      <c r="D579" s="105"/>
      <c r="E579" s="105"/>
      <c r="F579" s="105"/>
      <c r="G579" s="105"/>
      <c r="H579" s="106"/>
      <c r="I579" s="106"/>
      <c r="J579" s="106"/>
      <c r="K579" s="107"/>
      <c r="L579" s="107"/>
      <c r="M579" s="108"/>
      <c r="N579" s="108"/>
      <c r="O579" s="108"/>
      <c r="P579" s="108"/>
      <c r="Q579" s="108"/>
      <c r="R579" s="108"/>
      <c r="S579" s="108"/>
      <c r="T579" s="109"/>
      <c r="U579" s="109"/>
      <c r="V579" s="110"/>
      <c r="W579" s="110"/>
      <c r="X579" s="110"/>
      <c r="Y579" s="110"/>
      <c r="Z579" s="110"/>
      <c r="AA579" s="110"/>
      <c r="AB579" s="110"/>
    </row>
    <row r="580">
      <c r="A580" s="104"/>
      <c r="B580" s="105"/>
      <c r="C580" s="105"/>
      <c r="D580" s="105"/>
      <c r="E580" s="105"/>
      <c r="F580" s="105"/>
      <c r="G580" s="105"/>
      <c r="H580" s="106"/>
      <c r="I580" s="106"/>
      <c r="J580" s="106"/>
      <c r="K580" s="107"/>
      <c r="L580" s="107"/>
      <c r="M580" s="108"/>
      <c r="N580" s="108"/>
      <c r="O580" s="108"/>
      <c r="P580" s="108"/>
      <c r="Q580" s="108"/>
      <c r="R580" s="108"/>
      <c r="S580" s="108"/>
      <c r="T580" s="109"/>
      <c r="U580" s="109"/>
      <c r="V580" s="110"/>
      <c r="W580" s="110"/>
      <c r="X580" s="110"/>
      <c r="Y580" s="110"/>
      <c r="Z580" s="110"/>
      <c r="AA580" s="110"/>
      <c r="AB580" s="110"/>
    </row>
    <row r="581">
      <c r="A581" s="111"/>
      <c r="B581" s="105"/>
      <c r="C581" s="105"/>
      <c r="D581" s="105"/>
      <c r="E581" s="105"/>
      <c r="F581" s="105"/>
      <c r="G581" s="105"/>
      <c r="H581" s="106"/>
      <c r="I581" s="106"/>
      <c r="J581" s="106"/>
      <c r="K581" s="107"/>
      <c r="L581" s="107"/>
      <c r="M581" s="108"/>
      <c r="N581" s="108"/>
      <c r="O581" s="108"/>
      <c r="P581" s="108"/>
      <c r="Q581" s="108"/>
      <c r="R581" s="108"/>
      <c r="S581" s="108"/>
      <c r="T581" s="109"/>
      <c r="U581" s="109"/>
      <c r="V581" s="110"/>
      <c r="W581" s="110"/>
      <c r="X581" s="110"/>
      <c r="Y581" s="110"/>
      <c r="Z581" s="110"/>
      <c r="AA581" s="110"/>
      <c r="AB581" s="110"/>
    </row>
    <row r="582">
      <c r="A582" s="104"/>
      <c r="B582" s="105"/>
      <c r="C582" s="105"/>
      <c r="D582" s="105"/>
      <c r="E582" s="105"/>
      <c r="F582" s="105"/>
      <c r="G582" s="105"/>
      <c r="H582" s="106"/>
      <c r="I582" s="106"/>
      <c r="J582" s="106"/>
      <c r="K582" s="107"/>
      <c r="L582" s="107"/>
      <c r="M582" s="108"/>
      <c r="N582" s="108"/>
      <c r="O582" s="108"/>
      <c r="P582" s="108"/>
      <c r="Q582" s="108"/>
      <c r="R582" s="108"/>
      <c r="S582" s="108"/>
      <c r="T582" s="109"/>
      <c r="U582" s="109"/>
      <c r="V582" s="110"/>
      <c r="W582" s="110"/>
      <c r="X582" s="110"/>
      <c r="Y582" s="110"/>
      <c r="Z582" s="110"/>
      <c r="AA582" s="110"/>
      <c r="AB582" s="110"/>
    </row>
    <row r="583">
      <c r="A583" s="111"/>
      <c r="B583" s="105"/>
      <c r="C583" s="105"/>
      <c r="D583" s="105"/>
      <c r="E583" s="105"/>
      <c r="F583" s="105"/>
      <c r="G583" s="105"/>
      <c r="H583" s="106"/>
      <c r="I583" s="106"/>
      <c r="J583" s="106"/>
      <c r="K583" s="107"/>
      <c r="L583" s="107"/>
      <c r="M583" s="108"/>
      <c r="N583" s="108"/>
      <c r="O583" s="108"/>
      <c r="P583" s="108"/>
      <c r="Q583" s="108"/>
      <c r="R583" s="108"/>
      <c r="S583" s="108"/>
      <c r="T583" s="109"/>
      <c r="U583" s="109"/>
      <c r="V583" s="110"/>
      <c r="W583" s="110"/>
      <c r="X583" s="110"/>
      <c r="Y583" s="110"/>
      <c r="Z583" s="110"/>
      <c r="AA583" s="110"/>
      <c r="AB583" s="110"/>
    </row>
    <row r="584">
      <c r="A584" s="104"/>
      <c r="B584" s="105"/>
      <c r="C584" s="105"/>
      <c r="D584" s="105"/>
      <c r="E584" s="105"/>
      <c r="F584" s="105"/>
      <c r="G584" s="105"/>
      <c r="H584" s="106"/>
      <c r="I584" s="106"/>
      <c r="J584" s="106"/>
      <c r="K584" s="107"/>
      <c r="L584" s="107"/>
      <c r="M584" s="108"/>
      <c r="N584" s="108"/>
      <c r="O584" s="108"/>
      <c r="P584" s="108"/>
      <c r="Q584" s="108"/>
      <c r="R584" s="108"/>
      <c r="S584" s="108"/>
      <c r="T584" s="109"/>
      <c r="U584" s="109"/>
      <c r="V584" s="110"/>
      <c r="W584" s="110"/>
      <c r="X584" s="110"/>
      <c r="Y584" s="110"/>
      <c r="Z584" s="110"/>
      <c r="AA584" s="110"/>
      <c r="AB584" s="110"/>
    </row>
    <row r="585">
      <c r="A585" s="111"/>
      <c r="B585" s="105"/>
      <c r="C585" s="105"/>
      <c r="D585" s="105"/>
      <c r="E585" s="105"/>
      <c r="F585" s="105"/>
      <c r="G585" s="105"/>
      <c r="H585" s="106"/>
      <c r="I585" s="106"/>
      <c r="J585" s="106"/>
      <c r="K585" s="107"/>
      <c r="L585" s="107"/>
      <c r="M585" s="108"/>
      <c r="N585" s="108"/>
      <c r="O585" s="108"/>
      <c r="P585" s="108"/>
      <c r="Q585" s="108"/>
      <c r="R585" s="108"/>
      <c r="S585" s="108"/>
      <c r="T585" s="109"/>
      <c r="U585" s="109"/>
      <c r="V585" s="110"/>
      <c r="W585" s="110"/>
      <c r="X585" s="110"/>
      <c r="Y585" s="110"/>
      <c r="Z585" s="110"/>
      <c r="AA585" s="110"/>
      <c r="AB585" s="110"/>
    </row>
    <row r="586">
      <c r="A586" s="104"/>
      <c r="B586" s="105"/>
      <c r="C586" s="105"/>
      <c r="D586" s="105"/>
      <c r="E586" s="105"/>
      <c r="F586" s="105"/>
      <c r="G586" s="105"/>
      <c r="H586" s="106"/>
      <c r="I586" s="106"/>
      <c r="J586" s="106"/>
      <c r="K586" s="107"/>
      <c r="L586" s="107"/>
      <c r="M586" s="108"/>
      <c r="N586" s="108"/>
      <c r="O586" s="108"/>
      <c r="P586" s="108"/>
      <c r="Q586" s="108"/>
      <c r="R586" s="108"/>
      <c r="S586" s="108"/>
      <c r="T586" s="109"/>
      <c r="U586" s="109"/>
      <c r="V586" s="110"/>
      <c r="W586" s="110"/>
      <c r="X586" s="110"/>
      <c r="Y586" s="110"/>
      <c r="Z586" s="110"/>
      <c r="AA586" s="110"/>
      <c r="AB586" s="110"/>
    </row>
    <row r="587">
      <c r="A587" s="111"/>
      <c r="B587" s="105"/>
      <c r="C587" s="105"/>
      <c r="D587" s="105"/>
      <c r="E587" s="105"/>
      <c r="F587" s="105"/>
      <c r="G587" s="105"/>
      <c r="H587" s="106"/>
      <c r="I587" s="106"/>
      <c r="J587" s="106"/>
      <c r="K587" s="107"/>
      <c r="L587" s="107"/>
      <c r="M587" s="108"/>
      <c r="N587" s="108"/>
      <c r="O587" s="108"/>
      <c r="P587" s="108"/>
      <c r="Q587" s="108"/>
      <c r="R587" s="108"/>
      <c r="S587" s="108"/>
      <c r="T587" s="109"/>
      <c r="U587" s="109"/>
      <c r="V587" s="110"/>
      <c r="W587" s="110"/>
      <c r="X587" s="110"/>
      <c r="Y587" s="110"/>
      <c r="Z587" s="110"/>
      <c r="AA587" s="110"/>
      <c r="AB587" s="110"/>
    </row>
    <row r="588">
      <c r="A588" s="104"/>
      <c r="B588" s="105"/>
      <c r="C588" s="105"/>
      <c r="D588" s="105"/>
      <c r="E588" s="105"/>
      <c r="F588" s="105"/>
      <c r="G588" s="105"/>
      <c r="H588" s="106"/>
      <c r="I588" s="106"/>
      <c r="J588" s="106"/>
      <c r="K588" s="107"/>
      <c r="L588" s="107"/>
      <c r="M588" s="108"/>
      <c r="N588" s="108"/>
      <c r="O588" s="108"/>
      <c r="P588" s="108"/>
      <c r="Q588" s="108"/>
      <c r="R588" s="108"/>
      <c r="S588" s="108"/>
      <c r="T588" s="109"/>
      <c r="U588" s="109"/>
      <c r="V588" s="110"/>
      <c r="W588" s="110"/>
      <c r="X588" s="110"/>
      <c r="Y588" s="110"/>
      <c r="Z588" s="110"/>
      <c r="AA588" s="110"/>
      <c r="AB588" s="110"/>
    </row>
    <row r="589">
      <c r="A589" s="111"/>
      <c r="B589" s="105"/>
      <c r="C589" s="105"/>
      <c r="D589" s="105"/>
      <c r="E589" s="105"/>
      <c r="F589" s="105"/>
      <c r="G589" s="105"/>
      <c r="H589" s="106"/>
      <c r="I589" s="106"/>
      <c r="J589" s="106"/>
      <c r="K589" s="107"/>
      <c r="L589" s="107"/>
      <c r="M589" s="108"/>
      <c r="N589" s="108"/>
      <c r="O589" s="108"/>
      <c r="P589" s="108"/>
      <c r="Q589" s="108"/>
      <c r="R589" s="108"/>
      <c r="S589" s="108"/>
      <c r="T589" s="109"/>
      <c r="U589" s="109"/>
      <c r="V589" s="110"/>
      <c r="W589" s="110"/>
      <c r="X589" s="110"/>
      <c r="Y589" s="110"/>
      <c r="Z589" s="110"/>
      <c r="AA589" s="110"/>
      <c r="AB589" s="110"/>
    </row>
    <row r="590">
      <c r="A590" s="104"/>
      <c r="B590" s="105"/>
      <c r="C590" s="105"/>
      <c r="D590" s="105"/>
      <c r="E590" s="105"/>
      <c r="F590" s="105"/>
      <c r="G590" s="105"/>
      <c r="H590" s="106"/>
      <c r="I590" s="106"/>
      <c r="J590" s="106"/>
      <c r="K590" s="107"/>
      <c r="L590" s="107"/>
      <c r="M590" s="108"/>
      <c r="N590" s="108"/>
      <c r="O590" s="108"/>
      <c r="P590" s="108"/>
      <c r="Q590" s="108"/>
      <c r="R590" s="108"/>
      <c r="S590" s="108"/>
      <c r="T590" s="109"/>
      <c r="U590" s="109"/>
      <c r="V590" s="110"/>
      <c r="W590" s="110"/>
      <c r="X590" s="110"/>
      <c r="Y590" s="110"/>
      <c r="Z590" s="110"/>
      <c r="AA590" s="110"/>
      <c r="AB590" s="110"/>
    </row>
    <row r="591">
      <c r="A591" s="111"/>
      <c r="B591" s="105"/>
      <c r="C591" s="105"/>
      <c r="D591" s="105"/>
      <c r="E591" s="105"/>
      <c r="F591" s="105"/>
      <c r="G591" s="105"/>
      <c r="H591" s="106"/>
      <c r="I591" s="106"/>
      <c r="J591" s="106"/>
      <c r="K591" s="107"/>
      <c r="L591" s="107"/>
      <c r="M591" s="108"/>
      <c r="N591" s="108"/>
      <c r="O591" s="108"/>
      <c r="P591" s="108"/>
      <c r="Q591" s="108"/>
      <c r="R591" s="108"/>
      <c r="S591" s="108"/>
      <c r="T591" s="109"/>
      <c r="U591" s="109"/>
      <c r="V591" s="110"/>
      <c r="W591" s="110"/>
      <c r="X591" s="110"/>
      <c r="Y591" s="110"/>
      <c r="Z591" s="110"/>
      <c r="AA591" s="110"/>
      <c r="AB591" s="110"/>
    </row>
    <row r="592">
      <c r="A592" s="104"/>
      <c r="B592" s="105"/>
      <c r="C592" s="105"/>
      <c r="D592" s="105"/>
      <c r="E592" s="105"/>
      <c r="F592" s="105"/>
      <c r="G592" s="105"/>
      <c r="H592" s="106"/>
      <c r="I592" s="106"/>
      <c r="J592" s="106"/>
      <c r="K592" s="107"/>
      <c r="L592" s="107"/>
      <c r="M592" s="108"/>
      <c r="N592" s="108"/>
      <c r="O592" s="108"/>
      <c r="P592" s="108"/>
      <c r="Q592" s="108"/>
      <c r="R592" s="108"/>
      <c r="S592" s="108"/>
      <c r="T592" s="109"/>
      <c r="U592" s="109"/>
      <c r="V592" s="110"/>
      <c r="W592" s="110"/>
      <c r="X592" s="110"/>
      <c r="Y592" s="110"/>
      <c r="Z592" s="110"/>
      <c r="AA592" s="110"/>
      <c r="AB592" s="110"/>
    </row>
    <row r="593">
      <c r="A593" s="111"/>
      <c r="B593" s="105"/>
      <c r="C593" s="105"/>
      <c r="D593" s="105"/>
      <c r="E593" s="105"/>
      <c r="F593" s="105"/>
      <c r="G593" s="105"/>
      <c r="H593" s="106"/>
      <c r="I593" s="106"/>
      <c r="J593" s="106"/>
      <c r="K593" s="107"/>
      <c r="L593" s="107"/>
      <c r="M593" s="108"/>
      <c r="N593" s="108"/>
      <c r="O593" s="108"/>
      <c r="P593" s="108"/>
      <c r="Q593" s="108"/>
      <c r="R593" s="108"/>
      <c r="S593" s="108"/>
      <c r="T593" s="109"/>
      <c r="U593" s="109"/>
      <c r="V593" s="110"/>
      <c r="W593" s="110"/>
      <c r="X593" s="110"/>
      <c r="Y593" s="110"/>
      <c r="Z593" s="110"/>
      <c r="AA593" s="110"/>
      <c r="AB593" s="110"/>
    </row>
    <row r="594">
      <c r="A594" s="104"/>
      <c r="B594" s="105"/>
      <c r="C594" s="105"/>
      <c r="D594" s="105"/>
      <c r="E594" s="105"/>
      <c r="F594" s="105"/>
      <c r="G594" s="105"/>
      <c r="H594" s="106"/>
      <c r="I594" s="106"/>
      <c r="J594" s="106"/>
      <c r="K594" s="107"/>
      <c r="L594" s="107"/>
      <c r="M594" s="108"/>
      <c r="N594" s="108"/>
      <c r="O594" s="108"/>
      <c r="P594" s="108"/>
      <c r="Q594" s="108"/>
      <c r="R594" s="108"/>
      <c r="S594" s="108"/>
      <c r="T594" s="109"/>
      <c r="U594" s="109"/>
      <c r="V594" s="110"/>
      <c r="W594" s="110"/>
      <c r="X594" s="110"/>
      <c r="Y594" s="110"/>
      <c r="Z594" s="110"/>
      <c r="AA594" s="110"/>
      <c r="AB594" s="110"/>
    </row>
    <row r="595">
      <c r="A595" s="111"/>
      <c r="B595" s="105"/>
      <c r="C595" s="105"/>
      <c r="D595" s="105"/>
      <c r="E595" s="105"/>
      <c r="F595" s="105"/>
      <c r="G595" s="105"/>
      <c r="H595" s="106"/>
      <c r="I595" s="106"/>
      <c r="J595" s="106"/>
      <c r="K595" s="107"/>
      <c r="L595" s="107"/>
      <c r="M595" s="108"/>
      <c r="N595" s="108"/>
      <c r="O595" s="108"/>
      <c r="P595" s="108"/>
      <c r="Q595" s="108"/>
      <c r="R595" s="108"/>
      <c r="S595" s="108"/>
      <c r="T595" s="109"/>
      <c r="U595" s="109"/>
      <c r="V595" s="110"/>
      <c r="W595" s="110"/>
      <c r="X595" s="110"/>
      <c r="Y595" s="110"/>
      <c r="Z595" s="110"/>
      <c r="AA595" s="110"/>
      <c r="AB595" s="110"/>
    </row>
    <row r="596">
      <c r="A596" s="104"/>
      <c r="B596" s="105"/>
      <c r="C596" s="105"/>
      <c r="D596" s="105"/>
      <c r="E596" s="105"/>
      <c r="F596" s="105"/>
      <c r="G596" s="105"/>
      <c r="H596" s="106"/>
      <c r="I596" s="106"/>
      <c r="J596" s="106"/>
      <c r="K596" s="107"/>
      <c r="L596" s="107"/>
      <c r="M596" s="108"/>
      <c r="N596" s="108"/>
      <c r="O596" s="108"/>
      <c r="P596" s="108"/>
      <c r="Q596" s="108"/>
      <c r="R596" s="108"/>
      <c r="S596" s="108"/>
      <c r="T596" s="109"/>
      <c r="U596" s="109"/>
      <c r="V596" s="110"/>
      <c r="W596" s="110"/>
      <c r="X596" s="110"/>
      <c r="Y596" s="110"/>
      <c r="Z596" s="110"/>
      <c r="AA596" s="110"/>
      <c r="AB596" s="110"/>
    </row>
    <row r="597">
      <c r="A597" s="111"/>
      <c r="B597" s="105"/>
      <c r="C597" s="105"/>
      <c r="D597" s="105"/>
      <c r="E597" s="105"/>
      <c r="F597" s="105"/>
      <c r="G597" s="105"/>
      <c r="H597" s="106"/>
      <c r="I597" s="106"/>
      <c r="J597" s="106"/>
      <c r="K597" s="107"/>
      <c r="L597" s="107"/>
      <c r="M597" s="108"/>
      <c r="N597" s="108"/>
      <c r="O597" s="108"/>
      <c r="P597" s="108"/>
      <c r="Q597" s="108"/>
      <c r="R597" s="108"/>
      <c r="S597" s="108"/>
      <c r="T597" s="109"/>
      <c r="U597" s="109"/>
      <c r="V597" s="110"/>
      <c r="W597" s="110"/>
      <c r="X597" s="110"/>
      <c r="Y597" s="110"/>
      <c r="Z597" s="110"/>
      <c r="AA597" s="110"/>
      <c r="AB597" s="110"/>
    </row>
    <row r="598">
      <c r="A598" s="104"/>
      <c r="B598" s="105"/>
      <c r="C598" s="105"/>
      <c r="D598" s="105"/>
      <c r="E598" s="105"/>
      <c r="F598" s="105"/>
      <c r="G598" s="105"/>
      <c r="H598" s="106"/>
      <c r="I598" s="106"/>
      <c r="J598" s="106"/>
      <c r="K598" s="107"/>
      <c r="L598" s="107"/>
      <c r="M598" s="108"/>
      <c r="N598" s="108"/>
      <c r="O598" s="108"/>
      <c r="P598" s="108"/>
      <c r="Q598" s="108"/>
      <c r="R598" s="108"/>
      <c r="S598" s="108"/>
      <c r="T598" s="109"/>
      <c r="U598" s="109"/>
      <c r="V598" s="110"/>
      <c r="W598" s="110"/>
      <c r="X598" s="110"/>
      <c r="Y598" s="110"/>
      <c r="Z598" s="110"/>
      <c r="AA598" s="110"/>
      <c r="AB598" s="110"/>
    </row>
    <row r="599">
      <c r="A599" s="111"/>
      <c r="B599" s="105"/>
      <c r="C599" s="105"/>
      <c r="D599" s="105"/>
      <c r="E599" s="105"/>
      <c r="F599" s="105"/>
      <c r="G599" s="105"/>
      <c r="H599" s="106"/>
      <c r="I599" s="106"/>
      <c r="J599" s="106"/>
      <c r="K599" s="107"/>
      <c r="L599" s="107"/>
      <c r="M599" s="108"/>
      <c r="N599" s="108"/>
      <c r="O599" s="108"/>
      <c r="P599" s="108"/>
      <c r="Q599" s="108"/>
      <c r="R599" s="108"/>
      <c r="S599" s="108"/>
      <c r="T599" s="109"/>
      <c r="U599" s="109"/>
      <c r="V599" s="110"/>
      <c r="W599" s="110"/>
      <c r="X599" s="110"/>
      <c r="Y599" s="110"/>
      <c r="Z599" s="110"/>
      <c r="AA599" s="110"/>
      <c r="AB599" s="110"/>
    </row>
    <row r="600">
      <c r="A600" s="104"/>
      <c r="B600" s="105"/>
      <c r="C600" s="105"/>
      <c r="D600" s="105"/>
      <c r="E600" s="105"/>
      <c r="F600" s="105"/>
      <c r="G600" s="105"/>
      <c r="H600" s="106"/>
      <c r="I600" s="106"/>
      <c r="J600" s="106"/>
      <c r="K600" s="107"/>
      <c r="L600" s="107"/>
      <c r="M600" s="108"/>
      <c r="N600" s="108"/>
      <c r="O600" s="108"/>
      <c r="P600" s="108"/>
      <c r="Q600" s="108"/>
      <c r="R600" s="108"/>
      <c r="S600" s="108"/>
      <c r="T600" s="109"/>
      <c r="U600" s="109"/>
      <c r="V600" s="110"/>
      <c r="W600" s="110"/>
      <c r="X600" s="110"/>
      <c r="Y600" s="110"/>
      <c r="Z600" s="110"/>
      <c r="AA600" s="110"/>
      <c r="AB600" s="110"/>
    </row>
    <row r="601">
      <c r="A601" s="111"/>
      <c r="B601" s="105"/>
      <c r="C601" s="105"/>
      <c r="D601" s="105"/>
      <c r="E601" s="105"/>
      <c r="F601" s="105"/>
      <c r="G601" s="105"/>
      <c r="H601" s="106"/>
      <c r="I601" s="106"/>
      <c r="J601" s="106"/>
      <c r="K601" s="107"/>
      <c r="L601" s="107"/>
      <c r="M601" s="108"/>
      <c r="N601" s="108"/>
      <c r="O601" s="108"/>
      <c r="P601" s="108"/>
      <c r="Q601" s="108"/>
      <c r="R601" s="108"/>
      <c r="S601" s="108"/>
      <c r="T601" s="109"/>
      <c r="U601" s="109"/>
      <c r="V601" s="110"/>
      <c r="W601" s="110"/>
      <c r="X601" s="110"/>
      <c r="Y601" s="110"/>
      <c r="Z601" s="110"/>
      <c r="AA601" s="110"/>
      <c r="AB601" s="110"/>
    </row>
    <row r="602">
      <c r="A602" s="104"/>
      <c r="B602" s="105"/>
      <c r="C602" s="105"/>
      <c r="D602" s="105"/>
      <c r="E602" s="105"/>
      <c r="F602" s="105"/>
      <c r="G602" s="105"/>
      <c r="H602" s="106"/>
      <c r="I602" s="106"/>
      <c r="J602" s="106"/>
      <c r="K602" s="107"/>
      <c r="L602" s="107"/>
      <c r="M602" s="108"/>
      <c r="N602" s="108"/>
      <c r="O602" s="108"/>
      <c r="P602" s="108"/>
      <c r="Q602" s="108"/>
      <c r="R602" s="108"/>
      <c r="S602" s="108"/>
      <c r="T602" s="109"/>
      <c r="U602" s="109"/>
      <c r="V602" s="110"/>
      <c r="W602" s="110"/>
      <c r="X602" s="110"/>
      <c r="Y602" s="110"/>
      <c r="Z602" s="110"/>
      <c r="AA602" s="110"/>
      <c r="AB602" s="110"/>
    </row>
    <row r="603">
      <c r="A603" s="111"/>
      <c r="B603" s="105"/>
      <c r="C603" s="105"/>
      <c r="D603" s="105"/>
      <c r="E603" s="105"/>
      <c r="F603" s="105"/>
      <c r="G603" s="105"/>
      <c r="H603" s="106"/>
      <c r="I603" s="106"/>
      <c r="J603" s="106"/>
      <c r="K603" s="107"/>
      <c r="L603" s="107"/>
      <c r="M603" s="108"/>
      <c r="N603" s="108"/>
      <c r="O603" s="108"/>
      <c r="P603" s="108"/>
      <c r="Q603" s="108"/>
      <c r="R603" s="108"/>
      <c r="S603" s="108"/>
      <c r="T603" s="109"/>
      <c r="U603" s="109"/>
      <c r="V603" s="110"/>
      <c r="W603" s="110"/>
      <c r="X603" s="110"/>
      <c r="Y603" s="110"/>
      <c r="Z603" s="110"/>
      <c r="AA603" s="110"/>
      <c r="AB603" s="110"/>
    </row>
    <row r="604">
      <c r="A604" s="104"/>
      <c r="B604" s="105"/>
      <c r="C604" s="105"/>
      <c r="D604" s="105"/>
      <c r="E604" s="105"/>
      <c r="F604" s="105"/>
      <c r="G604" s="105"/>
      <c r="H604" s="106"/>
      <c r="I604" s="106"/>
      <c r="J604" s="106"/>
      <c r="K604" s="107"/>
      <c r="L604" s="107"/>
      <c r="M604" s="108"/>
      <c r="N604" s="108"/>
      <c r="O604" s="108"/>
      <c r="P604" s="108"/>
      <c r="Q604" s="108"/>
      <c r="R604" s="108"/>
      <c r="S604" s="108"/>
      <c r="T604" s="109"/>
      <c r="U604" s="109"/>
      <c r="V604" s="110"/>
      <c r="W604" s="110"/>
      <c r="X604" s="110"/>
      <c r="Y604" s="110"/>
      <c r="Z604" s="110"/>
      <c r="AA604" s="110"/>
      <c r="AB604" s="110"/>
    </row>
  </sheetData>
  <mergeCells count="16">
    <mergeCell ref="H2:I2"/>
    <mergeCell ref="K2:L2"/>
    <mergeCell ref="M2:N2"/>
    <mergeCell ref="O2:P2"/>
    <mergeCell ref="Q2:R2"/>
    <mergeCell ref="T2:U2"/>
    <mergeCell ref="V2:W2"/>
    <mergeCell ref="X2:Y2"/>
    <mergeCell ref="A1:A3"/>
    <mergeCell ref="B1:J1"/>
    <mergeCell ref="K1:S1"/>
    <mergeCell ref="T1:AB1"/>
    <mergeCell ref="B2:C2"/>
    <mergeCell ref="D2:E2"/>
    <mergeCell ref="F2:G2"/>
    <mergeCell ref="Z2:AA2"/>
  </mergeCell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2.25"/>
    <col customWidth="1" min="3" max="3" width="10.75"/>
    <col customWidth="1" min="4" max="4" width="10.13"/>
    <col customWidth="1" min="5" max="5" width="10.88"/>
    <col customWidth="1" min="6" max="6" width="11.13"/>
  </cols>
  <sheetData>
    <row r="1">
      <c r="A1" s="112" t="s">
        <v>500</v>
      </c>
      <c r="B1" s="113" t="s">
        <v>501</v>
      </c>
      <c r="C1" s="114"/>
      <c r="D1" s="114"/>
      <c r="E1" s="115"/>
      <c r="F1" s="116"/>
    </row>
    <row r="2">
      <c r="A2" s="117" t="s">
        <v>0</v>
      </c>
      <c r="B2" s="118" t="s">
        <v>502</v>
      </c>
      <c r="C2" s="118" t="s">
        <v>503</v>
      </c>
      <c r="D2" s="118" t="s">
        <v>504</v>
      </c>
      <c r="E2" s="119" t="s">
        <v>505</v>
      </c>
      <c r="F2" s="120" t="s">
        <v>506</v>
      </c>
    </row>
    <row r="3">
      <c r="A3" s="121" t="str">
        <f t="array" ref="A3:A103">INDEX(ReferenceData!A2:A603,0)</f>
        <v>ABB</v>
      </c>
      <c r="B3" s="122">
        <v>100.0</v>
      </c>
      <c r="C3" s="122">
        <v>88.0</v>
      </c>
      <c r="D3" s="123">
        <v>31.0</v>
      </c>
      <c r="E3" s="123">
        <v>26.0</v>
      </c>
      <c r="F3" s="124">
        <v>245.0</v>
      </c>
    </row>
    <row r="4">
      <c r="A4" s="125" t="s">
        <v>25</v>
      </c>
      <c r="B4" s="122">
        <v>37.0</v>
      </c>
      <c r="C4" s="122">
        <v>86.0</v>
      </c>
      <c r="D4" s="126">
        <v>14.0</v>
      </c>
      <c r="E4" s="126">
        <v>24.0</v>
      </c>
      <c r="F4" s="127">
        <v>161.0</v>
      </c>
    </row>
    <row r="5">
      <c r="A5" s="82" t="s">
        <v>26</v>
      </c>
      <c r="B5" s="122">
        <v>73.0</v>
      </c>
      <c r="C5" s="122">
        <v>122.0</v>
      </c>
      <c r="D5" s="123">
        <v>26.0</v>
      </c>
      <c r="E5" s="123">
        <v>24.0</v>
      </c>
      <c r="F5" s="124">
        <v>245.0</v>
      </c>
    </row>
    <row r="6">
      <c r="A6" s="82" t="s">
        <v>27</v>
      </c>
      <c r="B6" s="122">
        <v>58.0</v>
      </c>
      <c r="C6" s="122">
        <v>126.0</v>
      </c>
      <c r="D6" s="126">
        <v>28.0</v>
      </c>
      <c r="E6" s="126">
        <v>33.0</v>
      </c>
      <c r="F6" s="127">
        <v>245.0</v>
      </c>
    </row>
    <row r="7">
      <c r="A7" s="82" t="s">
        <v>28</v>
      </c>
      <c r="B7" s="122">
        <v>78.0</v>
      </c>
      <c r="C7" s="122">
        <v>117.0</v>
      </c>
      <c r="D7" s="123">
        <v>23.0</v>
      </c>
      <c r="E7" s="123">
        <v>27.0</v>
      </c>
      <c r="F7" s="124">
        <v>245.0</v>
      </c>
    </row>
    <row r="8">
      <c r="A8" s="82" t="s">
        <v>29</v>
      </c>
      <c r="B8" s="122">
        <v>72.0</v>
      </c>
      <c r="C8" s="122">
        <v>101.0</v>
      </c>
      <c r="D8" s="126">
        <v>30.0</v>
      </c>
      <c r="E8" s="126">
        <v>42.0</v>
      </c>
      <c r="F8" s="127">
        <v>245.0</v>
      </c>
    </row>
    <row r="9">
      <c r="A9" s="82" t="s">
        <v>30</v>
      </c>
      <c r="B9" s="122">
        <v>35.0</v>
      </c>
      <c r="C9" s="122">
        <v>149.0</v>
      </c>
      <c r="D9" s="123">
        <v>31.0</v>
      </c>
      <c r="E9" s="123">
        <v>30.0</v>
      </c>
      <c r="F9" s="124">
        <v>245.0</v>
      </c>
    </row>
    <row r="10">
      <c r="A10" s="82" t="s">
        <v>31</v>
      </c>
      <c r="B10" s="122">
        <v>76.0</v>
      </c>
      <c r="C10" s="122">
        <v>104.0</v>
      </c>
      <c r="D10" s="126">
        <v>34.0</v>
      </c>
      <c r="E10" s="126">
        <v>31.0</v>
      </c>
      <c r="F10" s="127">
        <v>245.0</v>
      </c>
    </row>
    <row r="11">
      <c r="A11" s="82" t="s">
        <v>32</v>
      </c>
      <c r="B11" s="122">
        <v>65.0</v>
      </c>
      <c r="C11" s="122">
        <v>73.0</v>
      </c>
      <c r="D11" s="123">
        <v>51.0</v>
      </c>
      <c r="E11" s="123">
        <v>56.0</v>
      </c>
      <c r="F11" s="124">
        <v>245.0</v>
      </c>
    </row>
    <row r="12">
      <c r="A12" s="82" t="s">
        <v>33</v>
      </c>
      <c r="B12" s="122">
        <v>56.0</v>
      </c>
      <c r="C12" s="122">
        <v>82.0</v>
      </c>
      <c r="D12" s="126">
        <v>62.0</v>
      </c>
      <c r="E12" s="126">
        <v>45.0</v>
      </c>
      <c r="F12" s="127">
        <v>245.0</v>
      </c>
    </row>
    <row r="13">
      <c r="A13" s="82" t="s">
        <v>34</v>
      </c>
      <c r="B13" s="122">
        <v>67.0</v>
      </c>
      <c r="C13" s="122">
        <v>92.0</v>
      </c>
      <c r="D13" s="123">
        <v>47.0</v>
      </c>
      <c r="E13" s="123">
        <v>39.0</v>
      </c>
      <c r="F13" s="124">
        <v>245.0</v>
      </c>
    </row>
    <row r="14">
      <c r="A14" s="82" t="s">
        <v>35</v>
      </c>
      <c r="B14" s="122">
        <v>69.0</v>
      </c>
      <c r="C14" s="122">
        <v>63.0</v>
      </c>
      <c r="D14" s="126">
        <v>54.0</v>
      </c>
      <c r="E14" s="126">
        <v>59.0</v>
      </c>
      <c r="F14" s="127">
        <v>245.0</v>
      </c>
    </row>
    <row r="15">
      <c r="A15" s="82" t="s">
        <v>36</v>
      </c>
      <c r="B15" s="122">
        <v>74.0</v>
      </c>
      <c r="C15" s="122">
        <v>76.0</v>
      </c>
      <c r="D15" s="123">
        <v>49.0</v>
      </c>
      <c r="E15" s="123">
        <v>46.0</v>
      </c>
      <c r="F15" s="124">
        <v>245.0</v>
      </c>
    </row>
    <row r="16">
      <c r="A16" s="82" t="s">
        <v>37</v>
      </c>
      <c r="B16" s="122">
        <v>65.0</v>
      </c>
      <c r="C16" s="122">
        <v>87.0</v>
      </c>
      <c r="D16" s="126">
        <v>43.0</v>
      </c>
      <c r="E16" s="126">
        <v>50.0</v>
      </c>
      <c r="F16" s="127">
        <v>245.0</v>
      </c>
    </row>
    <row r="17">
      <c r="A17" s="82" t="s">
        <v>38</v>
      </c>
      <c r="B17" s="122">
        <v>63.0</v>
      </c>
      <c r="C17" s="122">
        <v>94.0</v>
      </c>
      <c r="D17" s="123">
        <v>40.0</v>
      </c>
      <c r="E17" s="123">
        <v>48.0</v>
      </c>
      <c r="F17" s="124">
        <v>245.0</v>
      </c>
    </row>
    <row r="18">
      <c r="A18" s="82" t="s">
        <v>39</v>
      </c>
      <c r="B18" s="122">
        <v>64.0</v>
      </c>
      <c r="C18" s="122">
        <v>92.0</v>
      </c>
      <c r="D18" s="126">
        <v>46.0</v>
      </c>
      <c r="E18" s="126">
        <v>42.0</v>
      </c>
      <c r="F18" s="127">
        <v>244.0</v>
      </c>
    </row>
    <row r="19">
      <c r="A19" s="82" t="s">
        <v>40</v>
      </c>
      <c r="B19" s="122">
        <v>77.0</v>
      </c>
      <c r="C19" s="122">
        <v>73.0</v>
      </c>
      <c r="D19" s="123">
        <v>48.0</v>
      </c>
      <c r="E19" s="123">
        <v>47.0</v>
      </c>
      <c r="F19" s="124">
        <v>245.0</v>
      </c>
    </row>
    <row r="20">
      <c r="A20" s="82" t="s">
        <v>41</v>
      </c>
      <c r="B20" s="122">
        <v>67.0</v>
      </c>
      <c r="C20" s="122">
        <v>72.0</v>
      </c>
      <c r="D20" s="126">
        <v>63.0</v>
      </c>
      <c r="E20" s="126">
        <v>43.0</v>
      </c>
      <c r="F20" s="127">
        <v>245.0</v>
      </c>
    </row>
    <row r="21">
      <c r="A21" s="82" t="s">
        <v>42</v>
      </c>
      <c r="B21" s="122">
        <v>88.0</v>
      </c>
      <c r="C21" s="122">
        <v>98.0</v>
      </c>
      <c r="D21" s="123">
        <v>34.0</v>
      </c>
      <c r="E21" s="123">
        <v>25.0</v>
      </c>
      <c r="F21" s="124">
        <v>245.0</v>
      </c>
    </row>
    <row r="22">
      <c r="A22" s="82" t="s">
        <v>43</v>
      </c>
      <c r="B22" s="122">
        <v>79.0</v>
      </c>
      <c r="C22" s="122">
        <v>80.0</v>
      </c>
      <c r="D22" s="126">
        <v>36.0</v>
      </c>
      <c r="E22" s="126">
        <v>50.0</v>
      </c>
      <c r="F22" s="127">
        <v>245.0</v>
      </c>
    </row>
    <row r="23">
      <c r="A23" s="82" t="s">
        <v>44</v>
      </c>
      <c r="B23" s="122">
        <v>57.0</v>
      </c>
      <c r="C23" s="122">
        <v>68.0</v>
      </c>
      <c r="D23" s="123">
        <v>63.0</v>
      </c>
      <c r="E23" s="123">
        <v>57.0</v>
      </c>
      <c r="F23" s="124">
        <v>245.0</v>
      </c>
    </row>
    <row r="24">
      <c r="A24" s="82" t="s">
        <v>45</v>
      </c>
      <c r="B24" s="122">
        <v>76.0</v>
      </c>
      <c r="C24" s="122">
        <v>84.0</v>
      </c>
      <c r="D24" s="126">
        <v>54.0</v>
      </c>
      <c r="E24" s="126">
        <v>31.0</v>
      </c>
      <c r="F24" s="127">
        <v>245.0</v>
      </c>
    </row>
    <row r="25">
      <c r="A25" s="82" t="s">
        <v>46</v>
      </c>
      <c r="B25" s="122">
        <v>56.0</v>
      </c>
      <c r="C25" s="122">
        <v>90.0</v>
      </c>
      <c r="D25" s="123">
        <v>52.0</v>
      </c>
      <c r="E25" s="123">
        <v>46.0</v>
      </c>
      <c r="F25" s="124">
        <v>244.0</v>
      </c>
    </row>
    <row r="26">
      <c r="A26" s="82" t="s">
        <v>47</v>
      </c>
      <c r="B26" s="122">
        <v>86.0</v>
      </c>
      <c r="C26" s="122">
        <v>84.0</v>
      </c>
      <c r="D26" s="126">
        <v>36.0</v>
      </c>
      <c r="E26" s="126">
        <v>39.0</v>
      </c>
      <c r="F26" s="127">
        <v>245.0</v>
      </c>
    </row>
    <row r="27">
      <c r="A27" s="82" t="s">
        <v>48</v>
      </c>
      <c r="B27" s="122">
        <v>79.0</v>
      </c>
      <c r="C27" s="122">
        <v>79.0</v>
      </c>
      <c r="D27" s="123">
        <v>41.0</v>
      </c>
      <c r="E27" s="123">
        <v>46.0</v>
      </c>
      <c r="F27" s="124">
        <v>245.0</v>
      </c>
    </row>
    <row r="28">
      <c r="A28" s="82" t="s">
        <v>49</v>
      </c>
      <c r="B28" s="122">
        <v>73.0</v>
      </c>
      <c r="C28" s="122">
        <v>97.0</v>
      </c>
      <c r="D28" s="126">
        <v>37.0</v>
      </c>
      <c r="E28" s="126">
        <v>38.0</v>
      </c>
      <c r="F28" s="127">
        <v>245.0</v>
      </c>
    </row>
    <row r="29">
      <c r="A29" s="82" t="s">
        <v>50</v>
      </c>
      <c r="B29" s="122">
        <v>75.0</v>
      </c>
      <c r="C29" s="122">
        <v>97.0</v>
      </c>
      <c r="D29" s="123">
        <v>37.0</v>
      </c>
      <c r="E29" s="123">
        <v>36.0</v>
      </c>
      <c r="F29" s="124">
        <v>245.0</v>
      </c>
    </row>
    <row r="30">
      <c r="A30" s="82" t="s">
        <v>51</v>
      </c>
      <c r="B30" s="122">
        <v>70.0</v>
      </c>
      <c r="C30" s="122">
        <v>76.0</v>
      </c>
      <c r="D30" s="126">
        <v>59.0</v>
      </c>
      <c r="E30" s="126">
        <v>40.0</v>
      </c>
      <c r="F30" s="127">
        <v>245.0</v>
      </c>
    </row>
    <row r="31">
      <c r="A31" s="82" t="s">
        <v>52</v>
      </c>
      <c r="B31" s="122">
        <v>93.0</v>
      </c>
      <c r="C31" s="122">
        <v>67.0</v>
      </c>
      <c r="D31" s="123">
        <v>38.0</v>
      </c>
      <c r="E31" s="123">
        <v>47.0</v>
      </c>
      <c r="F31" s="124">
        <v>245.0</v>
      </c>
    </row>
    <row r="32">
      <c r="A32" s="82" t="s">
        <v>53</v>
      </c>
      <c r="B32" s="122">
        <v>53.0</v>
      </c>
      <c r="C32" s="122">
        <v>78.0</v>
      </c>
      <c r="D32" s="126">
        <v>64.0</v>
      </c>
      <c r="E32" s="126">
        <v>50.0</v>
      </c>
      <c r="F32" s="127">
        <v>245.0</v>
      </c>
    </row>
    <row r="33">
      <c r="A33" s="82" t="s">
        <v>54</v>
      </c>
      <c r="B33" s="122">
        <v>59.0</v>
      </c>
      <c r="C33" s="122">
        <v>77.0</v>
      </c>
      <c r="D33" s="123">
        <v>55.0</v>
      </c>
      <c r="E33" s="123">
        <v>54.0</v>
      </c>
      <c r="F33" s="124">
        <v>245.0</v>
      </c>
    </row>
    <row r="34">
      <c r="A34" s="82" t="s">
        <v>55</v>
      </c>
      <c r="B34" s="122">
        <v>73.0</v>
      </c>
      <c r="C34" s="122">
        <v>81.0</v>
      </c>
      <c r="D34" s="126">
        <v>49.0</v>
      </c>
      <c r="E34" s="126">
        <v>42.0</v>
      </c>
      <c r="F34" s="127">
        <v>245.0</v>
      </c>
    </row>
    <row r="35">
      <c r="A35" s="82" t="s">
        <v>56</v>
      </c>
      <c r="B35" s="122">
        <v>73.0</v>
      </c>
      <c r="C35" s="122">
        <v>81.0</v>
      </c>
      <c r="D35" s="123">
        <v>48.0</v>
      </c>
      <c r="E35" s="123">
        <v>43.0</v>
      </c>
      <c r="F35" s="124">
        <v>245.0</v>
      </c>
    </row>
    <row r="36">
      <c r="A36" s="82" t="s">
        <v>57</v>
      </c>
      <c r="B36" s="122">
        <v>78.0</v>
      </c>
      <c r="C36" s="122">
        <v>88.0</v>
      </c>
      <c r="D36" s="126">
        <v>37.0</v>
      </c>
      <c r="E36" s="126">
        <v>42.0</v>
      </c>
      <c r="F36" s="127">
        <v>245.0</v>
      </c>
    </row>
    <row r="37">
      <c r="A37" s="82" t="s">
        <v>58</v>
      </c>
      <c r="B37" s="122">
        <v>63.0</v>
      </c>
      <c r="C37" s="122">
        <v>89.0</v>
      </c>
      <c r="D37" s="123">
        <v>48.0</v>
      </c>
      <c r="E37" s="123">
        <v>45.0</v>
      </c>
      <c r="F37" s="124">
        <v>245.0</v>
      </c>
    </row>
    <row r="38">
      <c r="A38" s="82" t="s">
        <v>59</v>
      </c>
      <c r="B38" s="122">
        <v>76.0</v>
      </c>
      <c r="C38" s="122">
        <v>72.0</v>
      </c>
      <c r="D38" s="126">
        <v>48.0</v>
      </c>
      <c r="E38" s="126">
        <v>49.0</v>
      </c>
      <c r="F38" s="127">
        <v>245.0</v>
      </c>
    </row>
    <row r="39">
      <c r="A39" s="82" t="s">
        <v>60</v>
      </c>
      <c r="B39" s="122">
        <v>61.0</v>
      </c>
      <c r="C39" s="122">
        <v>87.0</v>
      </c>
      <c r="D39" s="123">
        <v>52.0</v>
      </c>
      <c r="E39" s="123">
        <v>45.0</v>
      </c>
      <c r="F39" s="124">
        <v>245.0</v>
      </c>
    </row>
    <row r="40">
      <c r="A40" s="82" t="s">
        <v>61</v>
      </c>
      <c r="B40" s="122">
        <v>48.0</v>
      </c>
      <c r="C40" s="122">
        <v>83.0</v>
      </c>
      <c r="D40" s="126">
        <v>67.0</v>
      </c>
      <c r="E40" s="126">
        <v>47.0</v>
      </c>
      <c r="F40" s="127">
        <v>245.0</v>
      </c>
    </row>
    <row r="41">
      <c r="A41" s="82" t="s">
        <v>62</v>
      </c>
      <c r="B41" s="122">
        <v>55.0</v>
      </c>
      <c r="C41" s="122">
        <v>87.0</v>
      </c>
      <c r="D41" s="123">
        <v>50.0</v>
      </c>
      <c r="E41" s="123">
        <v>53.0</v>
      </c>
      <c r="F41" s="124">
        <v>245.0</v>
      </c>
    </row>
    <row r="42">
      <c r="A42" s="82" t="s">
        <v>63</v>
      </c>
      <c r="B42" s="122">
        <v>74.0</v>
      </c>
      <c r="C42" s="122">
        <v>90.0</v>
      </c>
      <c r="D42" s="126">
        <v>45.0</v>
      </c>
      <c r="E42" s="126">
        <v>36.0</v>
      </c>
      <c r="F42" s="127">
        <v>245.0</v>
      </c>
    </row>
    <row r="43">
      <c r="A43" s="82" t="s">
        <v>64</v>
      </c>
      <c r="B43" s="122">
        <v>80.0</v>
      </c>
      <c r="C43" s="122">
        <v>86.0</v>
      </c>
      <c r="D43" s="123">
        <v>34.0</v>
      </c>
      <c r="E43" s="123">
        <v>45.0</v>
      </c>
      <c r="F43" s="124">
        <v>245.0</v>
      </c>
    </row>
    <row r="44">
      <c r="A44" s="82" t="s">
        <v>65</v>
      </c>
      <c r="B44" s="122">
        <v>74.0</v>
      </c>
      <c r="C44" s="122">
        <v>73.0</v>
      </c>
      <c r="D44" s="126">
        <v>38.0</v>
      </c>
      <c r="E44" s="126">
        <v>60.0</v>
      </c>
      <c r="F44" s="127">
        <v>245.0</v>
      </c>
    </row>
    <row r="45">
      <c r="A45" s="82" t="s">
        <v>66</v>
      </c>
      <c r="B45" s="122">
        <v>95.0</v>
      </c>
      <c r="C45" s="122">
        <v>106.0</v>
      </c>
      <c r="D45" s="123">
        <v>26.0</v>
      </c>
      <c r="E45" s="123">
        <v>18.0</v>
      </c>
      <c r="F45" s="124">
        <v>245.0</v>
      </c>
    </row>
    <row r="46">
      <c r="A46" s="82" t="s">
        <v>67</v>
      </c>
      <c r="B46" s="122">
        <v>55.0</v>
      </c>
      <c r="C46" s="122">
        <v>62.0</v>
      </c>
      <c r="D46" s="126">
        <v>71.0</v>
      </c>
      <c r="E46" s="126">
        <v>57.0</v>
      </c>
      <c r="F46" s="127">
        <v>245.0</v>
      </c>
    </row>
    <row r="47">
      <c r="A47" s="82" t="s">
        <v>68</v>
      </c>
      <c r="B47" s="122">
        <v>53.0</v>
      </c>
      <c r="C47" s="122">
        <v>71.0</v>
      </c>
      <c r="D47" s="123">
        <v>76.0</v>
      </c>
      <c r="E47" s="123">
        <v>45.0</v>
      </c>
      <c r="F47" s="124">
        <v>245.0</v>
      </c>
    </row>
    <row r="48">
      <c r="A48" s="82" t="s">
        <v>69</v>
      </c>
      <c r="B48" s="122">
        <v>58.0</v>
      </c>
      <c r="C48" s="122">
        <v>81.0</v>
      </c>
      <c r="D48" s="126">
        <v>54.0</v>
      </c>
      <c r="E48" s="126">
        <v>51.0</v>
      </c>
      <c r="F48" s="127">
        <v>244.0</v>
      </c>
    </row>
    <row r="49">
      <c r="A49" s="82" t="s">
        <v>70</v>
      </c>
      <c r="B49" s="122">
        <v>71.0</v>
      </c>
      <c r="C49" s="122">
        <v>71.0</v>
      </c>
      <c r="D49" s="123">
        <v>51.0</v>
      </c>
      <c r="E49" s="123">
        <v>51.0</v>
      </c>
      <c r="F49" s="124">
        <v>244.0</v>
      </c>
    </row>
    <row r="50">
      <c r="A50" s="82" t="s">
        <v>71</v>
      </c>
      <c r="B50" s="122">
        <v>72.0</v>
      </c>
      <c r="C50" s="122">
        <v>95.0</v>
      </c>
      <c r="D50" s="126">
        <v>39.0</v>
      </c>
      <c r="E50" s="126">
        <v>39.0</v>
      </c>
      <c r="F50" s="127">
        <v>245.0</v>
      </c>
    </row>
    <row r="51">
      <c r="A51" s="82" t="s">
        <v>72</v>
      </c>
      <c r="B51" s="122">
        <v>83.0</v>
      </c>
      <c r="C51" s="122">
        <v>95.0</v>
      </c>
      <c r="D51" s="123">
        <v>28.0</v>
      </c>
      <c r="E51" s="123">
        <v>39.0</v>
      </c>
      <c r="F51" s="124">
        <v>245.0</v>
      </c>
    </row>
    <row r="52">
      <c r="A52" s="82" t="s">
        <v>73</v>
      </c>
      <c r="B52" s="122">
        <v>78.0</v>
      </c>
      <c r="C52" s="122">
        <v>101.0</v>
      </c>
      <c r="D52" s="126">
        <v>38.0</v>
      </c>
      <c r="E52" s="126">
        <v>28.0</v>
      </c>
      <c r="F52" s="127">
        <v>245.0</v>
      </c>
    </row>
    <row r="53">
      <c r="A53" s="82" t="s">
        <v>74</v>
      </c>
      <c r="B53" s="122">
        <v>66.0</v>
      </c>
      <c r="C53" s="122">
        <v>126.0</v>
      </c>
      <c r="D53" s="128">
        <v>27.0</v>
      </c>
      <c r="E53" s="128">
        <v>26.0</v>
      </c>
      <c r="F53" s="127">
        <v>245.0</v>
      </c>
    </row>
    <row r="54">
      <c r="A54" s="82" t="s">
        <v>75</v>
      </c>
      <c r="B54" s="122">
        <v>74.0</v>
      </c>
      <c r="C54" s="122">
        <v>72.0</v>
      </c>
      <c r="D54" s="128">
        <v>47.0</v>
      </c>
      <c r="E54" s="128">
        <v>52.0</v>
      </c>
      <c r="F54" s="127">
        <v>245.0</v>
      </c>
    </row>
    <row r="55">
      <c r="A55" s="82" t="s">
        <v>76</v>
      </c>
      <c r="B55" s="122">
        <v>72.0</v>
      </c>
      <c r="C55" s="122">
        <v>71.0</v>
      </c>
      <c r="D55" s="128">
        <v>47.0</v>
      </c>
      <c r="E55" s="128">
        <v>55.0</v>
      </c>
      <c r="F55" s="127">
        <v>245.0</v>
      </c>
    </row>
    <row r="56">
      <c r="A56" s="82" t="s">
        <v>77</v>
      </c>
      <c r="B56" s="122">
        <v>67.0</v>
      </c>
      <c r="C56" s="122">
        <v>65.0</v>
      </c>
      <c r="D56" s="128">
        <v>47.0</v>
      </c>
      <c r="E56" s="128">
        <v>66.0</v>
      </c>
      <c r="F56" s="127">
        <v>245.0</v>
      </c>
    </row>
    <row r="57">
      <c r="A57" s="82" t="s">
        <v>78</v>
      </c>
      <c r="B57" s="122">
        <v>87.0</v>
      </c>
      <c r="C57" s="122">
        <v>87.0</v>
      </c>
      <c r="D57" s="128">
        <v>38.0</v>
      </c>
      <c r="E57" s="128">
        <v>33.0</v>
      </c>
      <c r="F57" s="127">
        <v>245.0</v>
      </c>
    </row>
    <row r="58">
      <c r="A58" s="82" t="s">
        <v>79</v>
      </c>
      <c r="B58" s="122">
        <v>68.0</v>
      </c>
      <c r="C58" s="122">
        <v>106.0</v>
      </c>
      <c r="D58" s="128">
        <v>31.0</v>
      </c>
      <c r="E58" s="128">
        <v>40.0</v>
      </c>
      <c r="F58" s="127">
        <v>245.0</v>
      </c>
    </row>
    <row r="59">
      <c r="A59" s="82" t="s">
        <v>80</v>
      </c>
      <c r="B59" s="122">
        <v>81.0</v>
      </c>
      <c r="C59" s="122">
        <v>86.0</v>
      </c>
      <c r="D59" s="128">
        <v>33.0</v>
      </c>
      <c r="E59" s="128">
        <v>45.0</v>
      </c>
      <c r="F59" s="127">
        <v>245.0</v>
      </c>
    </row>
    <row r="60">
      <c r="A60" s="82" t="s">
        <v>81</v>
      </c>
      <c r="B60" s="122">
        <v>46.0</v>
      </c>
      <c r="C60" s="122">
        <v>75.0</v>
      </c>
      <c r="D60" s="128">
        <v>18.0</v>
      </c>
      <c r="E60" s="128">
        <v>19.0</v>
      </c>
      <c r="F60" s="127">
        <v>158.0</v>
      </c>
    </row>
    <row r="61">
      <c r="A61" s="82" t="s">
        <v>82</v>
      </c>
      <c r="B61" s="122">
        <v>60.0</v>
      </c>
      <c r="C61" s="122">
        <v>84.0</v>
      </c>
      <c r="D61" s="128">
        <v>51.0</v>
      </c>
      <c r="E61" s="128">
        <v>50.0</v>
      </c>
      <c r="F61" s="127">
        <v>245.0</v>
      </c>
    </row>
    <row r="62">
      <c r="A62" s="82" t="s">
        <v>83</v>
      </c>
      <c r="B62" s="122">
        <v>60.0</v>
      </c>
      <c r="C62" s="122">
        <v>101.0</v>
      </c>
      <c r="D62" s="128">
        <v>39.0</v>
      </c>
      <c r="E62" s="128">
        <v>45.0</v>
      </c>
      <c r="F62" s="127">
        <v>245.0</v>
      </c>
    </row>
    <row r="63">
      <c r="A63" s="82" t="s">
        <v>84</v>
      </c>
      <c r="B63" s="122">
        <v>82.0</v>
      </c>
      <c r="C63" s="122">
        <v>74.0</v>
      </c>
      <c r="D63" s="128">
        <v>42.0</v>
      </c>
      <c r="E63" s="128">
        <v>47.0</v>
      </c>
      <c r="F63" s="127">
        <v>245.0</v>
      </c>
    </row>
    <row r="64">
      <c r="A64" s="82" t="s">
        <v>85</v>
      </c>
      <c r="B64" s="122">
        <v>83.0</v>
      </c>
      <c r="C64" s="122">
        <v>102.0</v>
      </c>
      <c r="D64" s="128">
        <v>24.0</v>
      </c>
      <c r="E64" s="128">
        <v>36.0</v>
      </c>
      <c r="F64" s="127">
        <v>245.0</v>
      </c>
    </row>
    <row r="65">
      <c r="A65" s="82" t="s">
        <v>86</v>
      </c>
      <c r="B65" s="122">
        <v>82.0</v>
      </c>
      <c r="C65" s="122">
        <v>80.0</v>
      </c>
      <c r="D65" s="128">
        <v>41.0</v>
      </c>
      <c r="E65" s="128">
        <v>42.0</v>
      </c>
      <c r="F65" s="127">
        <v>245.0</v>
      </c>
    </row>
    <row r="66">
      <c r="A66" s="82" t="s">
        <v>87</v>
      </c>
      <c r="B66" s="122">
        <v>60.0</v>
      </c>
      <c r="C66" s="122">
        <v>72.0</v>
      </c>
      <c r="D66" s="128">
        <v>53.0</v>
      </c>
      <c r="E66" s="128">
        <v>60.0</v>
      </c>
      <c r="F66" s="127">
        <v>245.0</v>
      </c>
    </row>
    <row r="67">
      <c r="A67" s="82" t="s">
        <v>88</v>
      </c>
      <c r="B67" s="122">
        <v>77.0</v>
      </c>
      <c r="C67" s="122">
        <v>69.0</v>
      </c>
      <c r="D67" s="128">
        <v>47.0</v>
      </c>
      <c r="E67" s="128">
        <v>52.0</v>
      </c>
      <c r="F67" s="127">
        <v>245.0</v>
      </c>
    </row>
    <row r="68">
      <c r="A68" s="82" t="s">
        <v>89</v>
      </c>
      <c r="B68" s="122">
        <v>84.0</v>
      </c>
      <c r="C68" s="122">
        <v>85.0</v>
      </c>
      <c r="D68" s="128">
        <v>40.0</v>
      </c>
      <c r="E68" s="128">
        <v>36.0</v>
      </c>
      <c r="F68" s="127">
        <v>245.0</v>
      </c>
    </row>
    <row r="69">
      <c r="A69" s="82" t="s">
        <v>90</v>
      </c>
      <c r="B69" s="122">
        <v>72.0</v>
      </c>
      <c r="C69" s="122">
        <v>87.0</v>
      </c>
      <c r="D69" s="128">
        <v>40.0</v>
      </c>
      <c r="E69" s="128">
        <v>46.0</v>
      </c>
      <c r="F69" s="127">
        <v>245.0</v>
      </c>
    </row>
    <row r="70">
      <c r="A70" s="82" t="s">
        <v>91</v>
      </c>
      <c r="B70" s="122">
        <v>65.0</v>
      </c>
      <c r="C70" s="122">
        <v>83.0</v>
      </c>
      <c r="D70" s="128">
        <v>49.0</v>
      </c>
      <c r="E70" s="128">
        <v>48.0</v>
      </c>
      <c r="F70" s="127">
        <v>245.0</v>
      </c>
    </row>
    <row r="71">
      <c r="A71" s="82" t="s">
        <v>92</v>
      </c>
      <c r="B71" s="122">
        <v>64.0</v>
      </c>
      <c r="C71" s="122">
        <v>85.0</v>
      </c>
      <c r="D71" s="128">
        <v>40.0</v>
      </c>
      <c r="E71" s="128">
        <v>56.0</v>
      </c>
      <c r="F71" s="127">
        <v>245.0</v>
      </c>
    </row>
    <row r="72">
      <c r="A72" s="82" t="s">
        <v>93</v>
      </c>
      <c r="B72" s="122">
        <v>82.0</v>
      </c>
      <c r="C72" s="122">
        <v>87.0</v>
      </c>
      <c r="D72" s="128">
        <v>42.0</v>
      </c>
      <c r="E72" s="128">
        <v>34.0</v>
      </c>
      <c r="F72" s="127">
        <v>245.0</v>
      </c>
    </row>
    <row r="73">
      <c r="A73" s="82" t="s">
        <v>94</v>
      </c>
      <c r="B73" s="122">
        <v>72.0</v>
      </c>
      <c r="C73" s="122">
        <v>76.0</v>
      </c>
      <c r="D73" s="128">
        <v>53.0</v>
      </c>
      <c r="E73" s="128">
        <v>44.0</v>
      </c>
      <c r="F73" s="127">
        <v>245.0</v>
      </c>
    </row>
    <row r="74">
      <c r="A74" s="82" t="s">
        <v>95</v>
      </c>
      <c r="B74" s="122">
        <v>85.0</v>
      </c>
      <c r="C74" s="122">
        <v>88.0</v>
      </c>
      <c r="D74" s="128">
        <v>38.0</v>
      </c>
      <c r="E74" s="128">
        <v>34.0</v>
      </c>
      <c r="F74" s="127">
        <v>245.0</v>
      </c>
    </row>
    <row r="75">
      <c r="A75" s="82" t="s">
        <v>96</v>
      </c>
      <c r="B75" s="122">
        <v>94.0</v>
      </c>
      <c r="C75" s="122">
        <v>86.0</v>
      </c>
      <c r="D75" s="128">
        <v>29.0</v>
      </c>
      <c r="E75" s="128">
        <v>36.0</v>
      </c>
      <c r="F75" s="127">
        <v>245.0</v>
      </c>
    </row>
    <row r="76">
      <c r="A76" s="82" t="s">
        <v>97</v>
      </c>
      <c r="B76" s="122">
        <v>72.0</v>
      </c>
      <c r="C76" s="122">
        <v>71.0</v>
      </c>
      <c r="D76" s="128">
        <v>61.0</v>
      </c>
      <c r="E76" s="128">
        <v>41.0</v>
      </c>
      <c r="F76" s="127">
        <v>245.0</v>
      </c>
    </row>
    <row r="77">
      <c r="A77" s="82" t="s">
        <v>98</v>
      </c>
      <c r="B77" s="122">
        <v>64.0</v>
      </c>
      <c r="C77" s="122">
        <v>105.0</v>
      </c>
      <c r="D77" s="128">
        <v>31.0</v>
      </c>
      <c r="E77" s="128">
        <v>45.0</v>
      </c>
      <c r="F77" s="127">
        <v>245.0</v>
      </c>
    </row>
    <row r="78">
      <c r="A78" s="82" t="s">
        <v>99</v>
      </c>
      <c r="B78" s="122">
        <v>69.0</v>
      </c>
      <c r="C78" s="122">
        <v>91.0</v>
      </c>
      <c r="D78" s="128">
        <v>39.0</v>
      </c>
      <c r="E78" s="128">
        <v>46.0</v>
      </c>
      <c r="F78" s="127">
        <v>245.0</v>
      </c>
    </row>
    <row r="79">
      <c r="A79" s="82" t="s">
        <v>100</v>
      </c>
      <c r="B79" s="122">
        <v>62.0</v>
      </c>
      <c r="C79" s="122">
        <v>94.0</v>
      </c>
      <c r="D79" s="128">
        <v>49.0</v>
      </c>
      <c r="E79" s="128">
        <v>40.0</v>
      </c>
      <c r="F79" s="127">
        <v>245.0</v>
      </c>
    </row>
    <row r="80">
      <c r="A80" s="82" t="s">
        <v>101</v>
      </c>
      <c r="B80" s="122">
        <v>76.0</v>
      </c>
      <c r="C80" s="122">
        <v>102.0</v>
      </c>
      <c r="D80" s="128">
        <v>35.0</v>
      </c>
      <c r="E80" s="128">
        <v>32.0</v>
      </c>
      <c r="F80" s="127">
        <v>245.0</v>
      </c>
    </row>
    <row r="81">
      <c r="A81" s="82" t="s">
        <v>102</v>
      </c>
      <c r="B81" s="122">
        <v>68.0</v>
      </c>
      <c r="C81" s="122">
        <v>89.0</v>
      </c>
      <c r="D81" s="128">
        <v>40.0</v>
      </c>
      <c r="E81" s="128">
        <v>47.0</v>
      </c>
      <c r="F81" s="127">
        <v>244.0</v>
      </c>
    </row>
    <row r="82">
      <c r="A82" s="82" t="s">
        <v>103</v>
      </c>
      <c r="B82" s="122">
        <v>69.0</v>
      </c>
      <c r="C82" s="122">
        <v>94.0</v>
      </c>
      <c r="D82" s="128">
        <v>38.0</v>
      </c>
      <c r="E82" s="128">
        <v>43.0</v>
      </c>
      <c r="F82" s="127">
        <v>244.0</v>
      </c>
    </row>
    <row r="83">
      <c r="A83" s="82" t="s">
        <v>104</v>
      </c>
      <c r="B83" s="122">
        <v>86.0</v>
      </c>
      <c r="C83" s="122">
        <v>101.0</v>
      </c>
      <c r="D83" s="128">
        <v>35.0</v>
      </c>
      <c r="E83" s="128">
        <v>23.0</v>
      </c>
      <c r="F83" s="127">
        <v>245.0</v>
      </c>
    </row>
    <row r="84">
      <c r="A84" s="82" t="s">
        <v>105</v>
      </c>
      <c r="B84" s="122">
        <v>79.0</v>
      </c>
      <c r="C84" s="122">
        <v>79.0</v>
      </c>
      <c r="D84" s="128">
        <v>39.0</v>
      </c>
      <c r="E84" s="128">
        <v>48.0</v>
      </c>
      <c r="F84" s="127">
        <v>245.0</v>
      </c>
    </row>
    <row r="85">
      <c r="A85" s="82" t="s">
        <v>106</v>
      </c>
      <c r="B85" s="122">
        <v>74.0</v>
      </c>
      <c r="C85" s="122">
        <v>81.0</v>
      </c>
      <c r="D85" s="128">
        <v>49.0</v>
      </c>
      <c r="E85" s="128">
        <v>41.0</v>
      </c>
      <c r="F85" s="127">
        <v>245.0</v>
      </c>
    </row>
    <row r="86">
      <c r="A86" s="82" t="s">
        <v>107</v>
      </c>
      <c r="B86" s="122">
        <v>78.0</v>
      </c>
      <c r="C86" s="122">
        <v>94.0</v>
      </c>
      <c r="D86" s="128">
        <v>41.0</v>
      </c>
      <c r="E86" s="128">
        <v>32.0</v>
      </c>
      <c r="F86" s="127">
        <v>245.0</v>
      </c>
    </row>
    <row r="87">
      <c r="A87" s="82" t="s">
        <v>108</v>
      </c>
      <c r="B87" s="122">
        <v>69.0</v>
      </c>
      <c r="C87" s="122">
        <v>64.0</v>
      </c>
      <c r="D87" s="128">
        <v>50.0</v>
      </c>
      <c r="E87" s="128">
        <v>62.0</v>
      </c>
      <c r="F87" s="127">
        <v>245.0</v>
      </c>
    </row>
    <row r="88">
      <c r="A88" s="82" t="s">
        <v>109</v>
      </c>
      <c r="B88" s="122">
        <v>69.0</v>
      </c>
      <c r="C88" s="122">
        <v>91.0</v>
      </c>
      <c r="D88" s="128">
        <v>52.0</v>
      </c>
      <c r="E88" s="128">
        <v>33.0</v>
      </c>
      <c r="F88" s="127">
        <v>245.0</v>
      </c>
    </row>
    <row r="89">
      <c r="A89" s="82" t="s">
        <v>110</v>
      </c>
      <c r="B89" s="122">
        <v>80.0</v>
      </c>
      <c r="C89" s="122">
        <v>113.0</v>
      </c>
      <c r="D89" s="128">
        <v>30.0</v>
      </c>
      <c r="E89" s="128">
        <v>22.0</v>
      </c>
      <c r="F89" s="127">
        <v>245.0</v>
      </c>
    </row>
    <row r="90">
      <c r="A90" s="82" t="s">
        <v>111</v>
      </c>
      <c r="B90" s="122">
        <v>82.0</v>
      </c>
      <c r="C90" s="122">
        <v>113.0</v>
      </c>
      <c r="D90" s="128">
        <v>26.0</v>
      </c>
      <c r="E90" s="128">
        <v>24.0</v>
      </c>
      <c r="F90" s="127">
        <v>245.0</v>
      </c>
    </row>
    <row r="91">
      <c r="A91" s="82" t="s">
        <v>112</v>
      </c>
      <c r="B91" s="122">
        <v>87.0</v>
      </c>
      <c r="C91" s="122">
        <v>109.0</v>
      </c>
      <c r="D91" s="128">
        <v>19.0</v>
      </c>
      <c r="E91" s="128">
        <v>30.0</v>
      </c>
      <c r="F91" s="127">
        <v>245.0</v>
      </c>
    </row>
    <row r="92">
      <c r="A92" s="82" t="s">
        <v>113</v>
      </c>
      <c r="B92" s="122">
        <v>81.0</v>
      </c>
      <c r="C92" s="122">
        <v>91.0</v>
      </c>
      <c r="D92" s="128">
        <v>30.0</v>
      </c>
      <c r="E92" s="128">
        <v>43.0</v>
      </c>
      <c r="F92" s="127">
        <v>245.0</v>
      </c>
    </row>
    <row r="93">
      <c r="A93" s="82" t="s">
        <v>114</v>
      </c>
      <c r="B93" s="122">
        <v>68.0</v>
      </c>
      <c r="C93" s="122">
        <v>77.0</v>
      </c>
      <c r="D93" s="128">
        <v>50.0</v>
      </c>
      <c r="E93" s="128">
        <v>50.0</v>
      </c>
      <c r="F93" s="127">
        <v>245.0</v>
      </c>
    </row>
    <row r="94">
      <c r="A94" s="82" t="s">
        <v>115</v>
      </c>
      <c r="B94" s="122">
        <v>79.0</v>
      </c>
      <c r="C94" s="122">
        <v>91.0</v>
      </c>
      <c r="D94" s="128">
        <v>39.0</v>
      </c>
      <c r="E94" s="128">
        <v>36.0</v>
      </c>
      <c r="F94" s="127">
        <v>245.0</v>
      </c>
    </row>
    <row r="95">
      <c r="A95" s="82" t="s">
        <v>116</v>
      </c>
      <c r="B95" s="122">
        <v>74.0</v>
      </c>
      <c r="C95" s="122">
        <v>98.0</v>
      </c>
      <c r="D95" s="128">
        <v>39.0</v>
      </c>
      <c r="E95" s="128">
        <v>34.0</v>
      </c>
      <c r="F95" s="127">
        <v>245.0</v>
      </c>
    </row>
    <row r="96">
      <c r="A96" s="82" t="s">
        <v>117</v>
      </c>
      <c r="B96" s="122">
        <v>82.0</v>
      </c>
      <c r="C96" s="122">
        <v>96.0</v>
      </c>
      <c r="D96" s="128">
        <v>44.0</v>
      </c>
      <c r="E96" s="128">
        <v>23.0</v>
      </c>
      <c r="F96" s="127">
        <v>245.0</v>
      </c>
    </row>
    <row r="97">
      <c r="A97" s="82" t="s">
        <v>118</v>
      </c>
      <c r="B97" s="122">
        <v>79.0</v>
      </c>
      <c r="C97" s="122">
        <v>94.0</v>
      </c>
      <c r="D97" s="128">
        <v>29.0</v>
      </c>
      <c r="E97" s="128">
        <v>43.0</v>
      </c>
      <c r="F97" s="127">
        <v>245.0</v>
      </c>
    </row>
    <row r="98">
      <c r="A98" s="82" t="s">
        <v>119</v>
      </c>
      <c r="B98" s="122">
        <v>70.0</v>
      </c>
      <c r="C98" s="122">
        <v>83.0</v>
      </c>
      <c r="D98" s="128">
        <v>45.0</v>
      </c>
      <c r="E98" s="128">
        <v>47.0</v>
      </c>
      <c r="F98" s="127">
        <v>245.0</v>
      </c>
    </row>
    <row r="99">
      <c r="A99" s="82" t="s">
        <v>120</v>
      </c>
      <c r="B99" s="122">
        <v>81.0</v>
      </c>
      <c r="C99" s="122">
        <v>95.0</v>
      </c>
      <c r="D99" s="128">
        <v>36.0</v>
      </c>
      <c r="E99" s="128">
        <v>33.0</v>
      </c>
      <c r="F99" s="127">
        <v>245.0</v>
      </c>
    </row>
    <row r="100">
      <c r="A100" s="82" t="s">
        <v>121</v>
      </c>
      <c r="B100" s="122">
        <v>69.0</v>
      </c>
      <c r="C100" s="122">
        <v>101.0</v>
      </c>
      <c r="D100" s="128">
        <v>33.0</v>
      </c>
      <c r="E100" s="128">
        <v>42.0</v>
      </c>
      <c r="F100" s="127">
        <v>245.0</v>
      </c>
    </row>
    <row r="101">
      <c r="A101" s="82" t="s">
        <v>122</v>
      </c>
      <c r="B101" s="122">
        <v>65.0</v>
      </c>
      <c r="C101" s="122">
        <v>96.0</v>
      </c>
      <c r="D101" s="128">
        <v>31.0</v>
      </c>
      <c r="E101" s="128">
        <v>53.0</v>
      </c>
      <c r="F101" s="127">
        <v>245.0</v>
      </c>
    </row>
    <row r="102">
      <c r="A102" s="82" t="s">
        <v>123</v>
      </c>
      <c r="B102" s="122">
        <v>95.0</v>
      </c>
      <c r="C102" s="122">
        <v>89.0</v>
      </c>
      <c r="D102" s="128">
        <v>30.0</v>
      </c>
      <c r="E102" s="128">
        <v>31.0</v>
      </c>
      <c r="F102" s="127">
        <v>245.0</v>
      </c>
    </row>
    <row r="103">
      <c r="A103" s="83" t="s">
        <v>124</v>
      </c>
      <c r="B103" s="129">
        <v>66.0</v>
      </c>
      <c r="C103" s="129">
        <v>103.0</v>
      </c>
      <c r="D103" s="130">
        <v>46.0</v>
      </c>
      <c r="E103" s="130">
        <v>30.0</v>
      </c>
      <c r="F103" s="131">
        <v>245.0</v>
      </c>
    </row>
    <row r="104">
      <c r="A104" s="83"/>
      <c r="B104" s="129"/>
      <c r="C104" s="129"/>
      <c r="D104" s="130"/>
      <c r="E104" s="130"/>
      <c r="F104" s="131"/>
    </row>
    <row r="105">
      <c r="A105" s="83"/>
      <c r="B105" s="129"/>
      <c r="C105" s="129"/>
      <c r="D105" s="130"/>
      <c r="E105" s="130"/>
      <c r="F105" s="131"/>
    </row>
    <row r="106">
      <c r="A106" s="83"/>
      <c r="B106" s="129"/>
      <c r="C106" s="129"/>
      <c r="D106" s="130"/>
      <c r="E106" s="130"/>
      <c r="F106" s="131"/>
    </row>
    <row r="107">
      <c r="A107" s="83"/>
      <c r="B107" s="129"/>
      <c r="C107" s="129"/>
      <c r="D107" s="130"/>
      <c r="E107" s="130"/>
      <c r="F107" s="131"/>
    </row>
    <row r="108">
      <c r="A108" s="83"/>
      <c r="B108" s="129"/>
      <c r="C108" s="129"/>
      <c r="D108" s="130"/>
      <c r="E108" s="130"/>
      <c r="F108" s="131"/>
    </row>
    <row r="109">
      <c r="A109" s="83"/>
      <c r="B109" s="129"/>
      <c r="C109" s="129"/>
      <c r="D109" s="130"/>
      <c r="E109" s="130"/>
      <c r="F109" s="131"/>
    </row>
    <row r="110">
      <c r="A110" s="83"/>
      <c r="B110" s="129"/>
      <c r="C110" s="129"/>
      <c r="D110" s="130"/>
      <c r="E110" s="130"/>
      <c r="F110" s="131"/>
    </row>
    <row r="111">
      <c r="A111" s="83"/>
      <c r="B111" s="129"/>
      <c r="C111" s="129"/>
      <c r="D111" s="130"/>
      <c r="E111" s="130"/>
      <c r="F111" s="131"/>
    </row>
    <row r="112">
      <c r="A112" s="83"/>
      <c r="B112" s="129"/>
      <c r="C112" s="129"/>
      <c r="D112" s="130"/>
      <c r="E112" s="130"/>
      <c r="F112" s="131"/>
    </row>
    <row r="113">
      <c r="A113" s="83"/>
      <c r="B113" s="129"/>
      <c r="C113" s="129"/>
      <c r="D113" s="130"/>
      <c r="E113" s="130"/>
      <c r="F113" s="131"/>
    </row>
    <row r="114">
      <c r="A114" s="83"/>
      <c r="B114" s="129"/>
      <c r="C114" s="129"/>
      <c r="D114" s="130"/>
      <c r="E114" s="130"/>
      <c r="F114" s="131"/>
    </row>
    <row r="115">
      <c r="A115" s="83"/>
      <c r="B115" s="129"/>
      <c r="C115" s="129"/>
      <c r="D115" s="130"/>
      <c r="E115" s="130"/>
      <c r="F115" s="131"/>
    </row>
    <row r="116">
      <c r="A116" s="83"/>
      <c r="B116" s="129"/>
      <c r="C116" s="129"/>
      <c r="D116" s="130"/>
      <c r="E116" s="130"/>
      <c r="F116" s="131"/>
    </row>
    <row r="117">
      <c r="A117" s="83"/>
      <c r="B117" s="129"/>
      <c r="C117" s="129"/>
      <c r="D117" s="130"/>
      <c r="E117" s="130"/>
      <c r="F117" s="131"/>
    </row>
    <row r="118">
      <c r="A118" s="83"/>
      <c r="B118" s="129"/>
      <c r="C118" s="129"/>
      <c r="D118" s="130"/>
      <c r="E118" s="130"/>
      <c r="F118" s="131"/>
    </row>
    <row r="119">
      <c r="A119" s="83"/>
      <c r="B119" s="129"/>
      <c r="C119" s="129"/>
      <c r="D119" s="130"/>
      <c r="E119" s="130"/>
      <c r="F119" s="131"/>
    </row>
    <row r="120">
      <c r="A120" s="83"/>
      <c r="B120" s="129"/>
      <c r="C120" s="129"/>
      <c r="D120" s="130"/>
      <c r="E120" s="130"/>
      <c r="F120" s="131"/>
    </row>
    <row r="121">
      <c r="A121" s="83"/>
      <c r="B121" s="129"/>
      <c r="C121" s="129"/>
      <c r="D121" s="130"/>
      <c r="E121" s="130"/>
      <c r="F121" s="131"/>
    </row>
    <row r="122">
      <c r="A122" s="83"/>
      <c r="B122" s="129"/>
      <c r="C122" s="129"/>
      <c r="D122" s="130"/>
      <c r="E122" s="130"/>
      <c r="F122" s="131"/>
    </row>
    <row r="123">
      <c r="A123" s="83"/>
      <c r="B123" s="129"/>
      <c r="C123" s="129"/>
      <c r="D123" s="130"/>
      <c r="E123" s="130"/>
      <c r="F123" s="131"/>
    </row>
    <row r="124">
      <c r="A124" s="83"/>
      <c r="B124" s="129"/>
      <c r="C124" s="129"/>
      <c r="D124" s="130"/>
      <c r="E124" s="130"/>
      <c r="F124" s="131"/>
    </row>
    <row r="125">
      <c r="A125" s="83"/>
      <c r="B125" s="129"/>
      <c r="C125" s="129"/>
      <c r="D125" s="130"/>
      <c r="E125" s="130"/>
      <c r="F125" s="131"/>
    </row>
    <row r="126">
      <c r="A126" s="83"/>
      <c r="B126" s="129"/>
      <c r="C126" s="129"/>
      <c r="D126" s="130"/>
      <c r="E126" s="130"/>
      <c r="F126" s="131"/>
    </row>
    <row r="127">
      <c r="A127" s="83"/>
      <c r="B127" s="129"/>
      <c r="C127" s="129"/>
      <c r="D127" s="130"/>
      <c r="E127" s="130"/>
      <c r="F127" s="131"/>
    </row>
    <row r="128">
      <c r="A128" s="83"/>
      <c r="B128" s="129"/>
      <c r="C128" s="129"/>
      <c r="D128" s="130"/>
      <c r="E128" s="130"/>
      <c r="F128" s="131"/>
    </row>
    <row r="129">
      <c r="A129" s="83"/>
      <c r="B129" s="129"/>
      <c r="C129" s="129"/>
      <c r="D129" s="130"/>
      <c r="E129" s="130"/>
      <c r="F129" s="131"/>
    </row>
    <row r="130">
      <c r="A130" s="83"/>
      <c r="B130" s="129"/>
      <c r="C130" s="129"/>
      <c r="D130" s="130"/>
      <c r="E130" s="130"/>
      <c r="F130" s="131"/>
    </row>
    <row r="131">
      <c r="A131" s="83"/>
      <c r="B131" s="129"/>
      <c r="C131" s="129"/>
      <c r="D131" s="130"/>
      <c r="E131" s="130"/>
      <c r="F131" s="131"/>
    </row>
    <row r="132">
      <c r="A132" s="83"/>
      <c r="B132" s="129"/>
      <c r="C132" s="129"/>
      <c r="D132" s="130"/>
      <c r="E132" s="130"/>
      <c r="F132" s="131"/>
    </row>
    <row r="133">
      <c r="A133" s="83"/>
      <c r="B133" s="129"/>
      <c r="C133" s="129"/>
      <c r="D133" s="130"/>
      <c r="E133" s="130"/>
      <c r="F133" s="131"/>
    </row>
    <row r="134">
      <c r="A134" s="83"/>
      <c r="B134" s="129"/>
      <c r="C134" s="129"/>
      <c r="D134" s="130"/>
      <c r="E134" s="130"/>
      <c r="F134" s="131"/>
    </row>
    <row r="135">
      <c r="A135" s="83"/>
      <c r="B135" s="129"/>
      <c r="C135" s="129"/>
      <c r="D135" s="130"/>
      <c r="E135" s="130"/>
      <c r="F135" s="131"/>
    </row>
    <row r="136">
      <c r="A136" s="83"/>
      <c r="B136" s="129"/>
      <c r="C136" s="129"/>
      <c r="D136" s="130"/>
      <c r="E136" s="130"/>
      <c r="F136" s="131"/>
    </row>
    <row r="137">
      <c r="A137" s="83"/>
      <c r="B137" s="129"/>
      <c r="C137" s="129"/>
      <c r="D137" s="130"/>
      <c r="E137" s="130"/>
      <c r="F137" s="131"/>
    </row>
    <row r="138">
      <c r="A138" s="83"/>
      <c r="B138" s="129"/>
      <c r="C138" s="129"/>
      <c r="D138" s="130"/>
      <c r="E138" s="130"/>
      <c r="F138" s="131"/>
    </row>
    <row r="139">
      <c r="A139" s="83"/>
      <c r="B139" s="129"/>
      <c r="C139" s="129"/>
      <c r="D139" s="130"/>
      <c r="E139" s="130"/>
      <c r="F139" s="131"/>
    </row>
    <row r="140">
      <c r="A140" s="83"/>
      <c r="B140" s="129"/>
      <c r="C140" s="129"/>
      <c r="D140" s="130"/>
      <c r="E140" s="130"/>
      <c r="F140" s="131"/>
    </row>
    <row r="141">
      <c r="A141" s="83"/>
      <c r="B141" s="129"/>
      <c r="C141" s="129"/>
      <c r="D141" s="130"/>
      <c r="E141" s="130"/>
      <c r="F141" s="131"/>
    </row>
    <row r="142">
      <c r="A142" s="83"/>
      <c r="B142" s="129"/>
      <c r="C142" s="129"/>
      <c r="D142" s="130"/>
      <c r="E142" s="130"/>
      <c r="F142" s="131"/>
    </row>
    <row r="143">
      <c r="A143" s="83"/>
      <c r="B143" s="129"/>
      <c r="C143" s="129"/>
      <c r="D143" s="130"/>
      <c r="E143" s="130"/>
      <c r="F143" s="131"/>
    </row>
    <row r="144">
      <c r="A144" s="83"/>
      <c r="B144" s="129"/>
      <c r="C144" s="129"/>
      <c r="D144" s="130"/>
      <c r="E144" s="130"/>
      <c r="F144" s="131"/>
    </row>
    <row r="145">
      <c r="A145" s="83"/>
      <c r="B145" s="129"/>
      <c r="C145" s="129"/>
      <c r="D145" s="130"/>
      <c r="E145" s="130"/>
      <c r="F145" s="131"/>
    </row>
    <row r="146">
      <c r="A146" s="83"/>
      <c r="B146" s="129"/>
      <c r="C146" s="129"/>
      <c r="D146" s="130"/>
      <c r="E146" s="130"/>
      <c r="F146" s="131"/>
    </row>
    <row r="147">
      <c r="A147" s="83"/>
      <c r="B147" s="129"/>
      <c r="C147" s="129"/>
      <c r="D147" s="130"/>
      <c r="E147" s="130"/>
      <c r="F147" s="131"/>
    </row>
    <row r="148">
      <c r="A148" s="83"/>
      <c r="B148" s="129"/>
      <c r="C148" s="129"/>
      <c r="D148" s="130"/>
      <c r="E148" s="130"/>
      <c r="F148" s="131"/>
    </row>
    <row r="149">
      <c r="A149" s="83"/>
      <c r="B149" s="129"/>
      <c r="C149" s="129"/>
      <c r="D149" s="130"/>
      <c r="E149" s="130"/>
      <c r="F149" s="131"/>
    </row>
    <row r="150">
      <c r="A150" s="83"/>
      <c r="B150" s="129"/>
      <c r="C150" s="129"/>
      <c r="D150" s="130"/>
      <c r="E150" s="130"/>
      <c r="F150" s="131"/>
    </row>
    <row r="151">
      <c r="A151" s="83"/>
      <c r="B151" s="129"/>
      <c r="C151" s="129"/>
      <c r="D151" s="130"/>
      <c r="E151" s="130"/>
      <c r="F151" s="131"/>
    </row>
    <row r="152">
      <c r="A152" s="83"/>
      <c r="B152" s="129"/>
      <c r="C152" s="129"/>
      <c r="D152" s="130"/>
      <c r="E152" s="130"/>
      <c r="F152" s="131"/>
    </row>
    <row r="153">
      <c r="A153" s="83"/>
      <c r="B153" s="129"/>
      <c r="C153" s="129"/>
      <c r="D153" s="130"/>
      <c r="E153" s="130"/>
      <c r="F153" s="131"/>
    </row>
    <row r="154">
      <c r="A154" s="83"/>
      <c r="B154" s="129"/>
      <c r="C154" s="129"/>
      <c r="D154" s="130"/>
      <c r="E154" s="130"/>
      <c r="F154" s="131"/>
    </row>
    <row r="155">
      <c r="A155" s="83"/>
      <c r="B155" s="129"/>
      <c r="C155" s="129"/>
      <c r="D155" s="130"/>
      <c r="E155" s="130"/>
      <c r="F155" s="131"/>
    </row>
    <row r="156">
      <c r="A156" s="83"/>
      <c r="B156" s="129"/>
      <c r="C156" s="129"/>
      <c r="D156" s="130"/>
      <c r="E156" s="130"/>
      <c r="F156" s="131"/>
    </row>
    <row r="157">
      <c r="A157" s="83"/>
      <c r="B157" s="129"/>
      <c r="C157" s="129"/>
      <c r="D157" s="130"/>
      <c r="E157" s="130"/>
      <c r="F157" s="131"/>
    </row>
    <row r="158">
      <c r="A158" s="83"/>
      <c r="B158" s="129"/>
      <c r="C158" s="129"/>
      <c r="D158" s="130"/>
      <c r="E158" s="130"/>
      <c r="F158" s="131"/>
    </row>
    <row r="159">
      <c r="A159" s="83"/>
      <c r="B159" s="129"/>
      <c r="C159" s="129"/>
      <c r="D159" s="130"/>
      <c r="E159" s="130"/>
      <c r="F159" s="131"/>
    </row>
    <row r="160">
      <c r="A160" s="83"/>
      <c r="B160" s="129"/>
      <c r="C160" s="129"/>
      <c r="D160" s="130"/>
      <c r="E160" s="130"/>
      <c r="F160" s="131"/>
    </row>
    <row r="161">
      <c r="A161" s="83"/>
      <c r="B161" s="129"/>
      <c r="C161" s="129"/>
      <c r="D161" s="130"/>
      <c r="E161" s="130"/>
      <c r="F161" s="131"/>
    </row>
    <row r="162">
      <c r="A162" s="83"/>
      <c r="B162" s="129"/>
      <c r="C162" s="129"/>
      <c r="D162" s="130"/>
      <c r="E162" s="130"/>
      <c r="F162" s="131"/>
    </row>
    <row r="163">
      <c r="A163" s="83"/>
      <c r="B163" s="129"/>
      <c r="C163" s="129"/>
      <c r="D163" s="130"/>
      <c r="E163" s="130"/>
      <c r="F163" s="131"/>
    </row>
    <row r="164">
      <c r="A164" s="83"/>
      <c r="B164" s="129"/>
      <c r="C164" s="129"/>
      <c r="D164" s="130"/>
      <c r="E164" s="130"/>
      <c r="F164" s="131"/>
    </row>
    <row r="165">
      <c r="A165" s="83"/>
      <c r="B165" s="129"/>
      <c r="C165" s="129"/>
      <c r="D165" s="130"/>
      <c r="E165" s="130"/>
      <c r="F165" s="131"/>
    </row>
    <row r="166">
      <c r="A166" s="83"/>
      <c r="B166" s="129"/>
      <c r="C166" s="129"/>
      <c r="D166" s="130"/>
      <c r="E166" s="130"/>
      <c r="F166" s="131"/>
    </row>
    <row r="167">
      <c r="A167" s="83"/>
      <c r="B167" s="129"/>
      <c r="C167" s="129"/>
      <c r="D167" s="130"/>
      <c r="E167" s="130"/>
      <c r="F167" s="131"/>
    </row>
    <row r="168">
      <c r="A168" s="83"/>
      <c r="B168" s="129"/>
      <c r="C168" s="129"/>
      <c r="D168" s="130"/>
      <c r="E168" s="130"/>
      <c r="F168" s="131"/>
    </row>
    <row r="169">
      <c r="A169" s="83"/>
      <c r="B169" s="129"/>
      <c r="C169" s="129"/>
      <c r="D169" s="130"/>
      <c r="E169" s="130"/>
      <c r="F169" s="131"/>
    </row>
    <row r="170">
      <c r="A170" s="83"/>
      <c r="B170" s="129"/>
      <c r="C170" s="129"/>
      <c r="D170" s="130"/>
      <c r="E170" s="130"/>
      <c r="F170" s="131"/>
    </row>
    <row r="171">
      <c r="A171" s="83"/>
      <c r="B171" s="129"/>
      <c r="C171" s="129"/>
      <c r="D171" s="130"/>
      <c r="E171" s="130"/>
      <c r="F171" s="131"/>
    </row>
    <row r="172">
      <c r="A172" s="83"/>
      <c r="B172" s="129"/>
      <c r="C172" s="129"/>
      <c r="D172" s="130"/>
      <c r="E172" s="130"/>
      <c r="F172" s="131"/>
    </row>
    <row r="173">
      <c r="A173" s="83"/>
      <c r="B173" s="129"/>
      <c r="C173" s="129"/>
      <c r="D173" s="130"/>
      <c r="E173" s="130"/>
      <c r="F173" s="131"/>
    </row>
    <row r="174">
      <c r="A174" s="83"/>
      <c r="B174" s="129"/>
      <c r="C174" s="129"/>
      <c r="D174" s="130"/>
      <c r="E174" s="130"/>
      <c r="F174" s="131"/>
    </row>
    <row r="175">
      <c r="A175" s="83"/>
      <c r="B175" s="129"/>
      <c r="C175" s="129"/>
      <c r="D175" s="130"/>
      <c r="E175" s="130"/>
      <c r="F175" s="131"/>
    </row>
    <row r="176">
      <c r="A176" s="83"/>
      <c r="B176" s="129"/>
      <c r="C176" s="129"/>
      <c r="D176" s="130"/>
      <c r="E176" s="130"/>
      <c r="F176" s="131"/>
    </row>
    <row r="177">
      <c r="A177" s="83"/>
      <c r="B177" s="129"/>
      <c r="C177" s="129"/>
      <c r="D177" s="130"/>
      <c r="E177" s="130"/>
      <c r="F177" s="131"/>
    </row>
    <row r="178">
      <c r="A178" s="83"/>
      <c r="B178" s="129"/>
      <c r="C178" s="129"/>
      <c r="D178" s="130"/>
      <c r="E178" s="130"/>
      <c r="F178" s="131"/>
    </row>
    <row r="179">
      <c r="A179" s="83"/>
      <c r="B179" s="129"/>
      <c r="C179" s="129"/>
      <c r="D179" s="130"/>
      <c r="E179" s="130"/>
      <c r="F179" s="131"/>
    </row>
    <row r="180">
      <c r="A180" s="83"/>
      <c r="B180" s="129"/>
      <c r="C180" s="129"/>
      <c r="D180" s="130"/>
      <c r="E180" s="130"/>
      <c r="F180" s="131"/>
    </row>
    <row r="181">
      <c r="A181" s="83"/>
      <c r="B181" s="129"/>
      <c r="C181" s="129"/>
      <c r="D181" s="130"/>
      <c r="E181" s="130"/>
      <c r="F181" s="131"/>
    </row>
    <row r="182">
      <c r="A182" s="83"/>
      <c r="B182" s="129"/>
      <c r="C182" s="129"/>
      <c r="D182" s="130"/>
      <c r="E182" s="130"/>
      <c r="F182" s="131"/>
    </row>
    <row r="183">
      <c r="A183" s="83"/>
      <c r="B183" s="129"/>
      <c r="C183" s="129"/>
      <c r="D183" s="130"/>
      <c r="E183" s="130"/>
      <c r="F183" s="131"/>
    </row>
    <row r="184">
      <c r="A184" s="83"/>
      <c r="B184" s="129"/>
      <c r="C184" s="129"/>
      <c r="D184" s="130"/>
      <c r="E184" s="130"/>
      <c r="F184" s="131"/>
    </row>
    <row r="185">
      <c r="A185" s="83"/>
      <c r="B185" s="129"/>
      <c r="C185" s="129"/>
      <c r="D185" s="130"/>
      <c r="E185" s="130"/>
      <c r="F185" s="131"/>
    </row>
    <row r="186">
      <c r="A186" s="83"/>
      <c r="B186" s="129"/>
      <c r="C186" s="129"/>
      <c r="D186" s="130"/>
      <c r="E186" s="130"/>
      <c r="F186" s="131"/>
    </row>
    <row r="187">
      <c r="A187" s="83"/>
      <c r="B187" s="129"/>
      <c r="C187" s="129"/>
      <c r="D187" s="130"/>
      <c r="E187" s="130"/>
      <c r="F187" s="131"/>
    </row>
    <row r="188">
      <c r="A188" s="83"/>
      <c r="B188" s="129"/>
      <c r="C188" s="129"/>
      <c r="D188" s="130"/>
      <c r="E188" s="130"/>
      <c r="F188" s="131"/>
    </row>
    <row r="189">
      <c r="A189" s="83"/>
      <c r="B189" s="129"/>
      <c r="C189" s="129"/>
      <c r="D189" s="130"/>
      <c r="E189" s="130"/>
      <c r="F189" s="131"/>
    </row>
    <row r="190">
      <c r="A190" s="83"/>
      <c r="B190" s="129"/>
      <c r="C190" s="129"/>
      <c r="D190" s="130"/>
      <c r="E190" s="130"/>
      <c r="F190" s="131"/>
    </row>
    <row r="191">
      <c r="A191" s="83"/>
      <c r="B191" s="129"/>
      <c r="C191" s="129"/>
      <c r="D191" s="130"/>
      <c r="E191" s="130"/>
      <c r="F191" s="131"/>
    </row>
    <row r="192">
      <c r="A192" s="83"/>
      <c r="B192" s="129"/>
      <c r="C192" s="129"/>
      <c r="D192" s="130"/>
      <c r="E192" s="130"/>
      <c r="F192" s="131"/>
    </row>
    <row r="193">
      <c r="A193" s="83"/>
      <c r="B193" s="129"/>
      <c r="C193" s="129"/>
      <c r="D193" s="130"/>
      <c r="E193" s="130"/>
      <c r="F193" s="131"/>
    </row>
    <row r="194">
      <c r="A194" s="83"/>
      <c r="B194" s="129"/>
      <c r="C194" s="129"/>
      <c r="D194" s="130"/>
      <c r="E194" s="130"/>
      <c r="F194" s="131"/>
    </row>
    <row r="195">
      <c r="A195" s="83"/>
      <c r="B195" s="129"/>
      <c r="C195" s="129"/>
      <c r="D195" s="130"/>
      <c r="E195" s="130"/>
      <c r="F195" s="131"/>
    </row>
    <row r="196">
      <c r="A196" s="83"/>
      <c r="B196" s="129"/>
      <c r="C196" s="129"/>
      <c r="D196" s="130"/>
      <c r="E196" s="130"/>
      <c r="F196" s="131"/>
    </row>
    <row r="197">
      <c r="A197" s="83"/>
      <c r="B197" s="129"/>
      <c r="C197" s="129"/>
      <c r="D197" s="130"/>
      <c r="E197" s="130"/>
      <c r="F197" s="131"/>
    </row>
    <row r="198">
      <c r="A198" s="83"/>
      <c r="B198" s="129"/>
      <c r="C198" s="129"/>
      <c r="D198" s="130"/>
      <c r="E198" s="130"/>
      <c r="F198" s="131"/>
    </row>
    <row r="199">
      <c r="A199" s="83"/>
      <c r="B199" s="129"/>
      <c r="C199" s="129"/>
      <c r="D199" s="130"/>
      <c r="E199" s="130"/>
      <c r="F199" s="131"/>
    </row>
    <row r="200">
      <c r="A200" s="83"/>
      <c r="B200" s="129"/>
      <c r="C200" s="129"/>
      <c r="D200" s="130"/>
      <c r="E200" s="130"/>
      <c r="F200" s="131"/>
    </row>
    <row r="201">
      <c r="A201" s="83"/>
      <c r="B201" s="129"/>
      <c r="C201" s="129"/>
      <c r="D201" s="130"/>
      <c r="E201" s="130"/>
      <c r="F201" s="131"/>
    </row>
    <row r="202">
      <c r="A202" s="83"/>
      <c r="B202" s="129"/>
      <c r="C202" s="129"/>
      <c r="D202" s="130"/>
      <c r="E202" s="130"/>
      <c r="F202" s="131"/>
    </row>
    <row r="203">
      <c r="A203" s="83"/>
      <c r="B203" s="129"/>
      <c r="C203" s="129"/>
      <c r="D203" s="130"/>
      <c r="E203" s="130"/>
      <c r="F203" s="131"/>
    </row>
    <row r="204">
      <c r="A204" s="83"/>
      <c r="B204" s="129"/>
      <c r="C204" s="129"/>
      <c r="D204" s="130"/>
      <c r="E204" s="130"/>
      <c r="F204" s="131"/>
    </row>
    <row r="205">
      <c r="A205" s="83"/>
      <c r="B205" s="129"/>
      <c r="C205" s="129"/>
      <c r="D205" s="130"/>
      <c r="E205" s="130"/>
      <c r="F205" s="131"/>
    </row>
    <row r="206">
      <c r="A206" s="83"/>
      <c r="B206" s="129"/>
      <c r="C206" s="129"/>
      <c r="D206" s="130"/>
      <c r="E206" s="130"/>
      <c r="F206" s="131"/>
    </row>
    <row r="207">
      <c r="A207" s="83"/>
      <c r="B207" s="129"/>
      <c r="C207" s="129"/>
      <c r="D207" s="130"/>
      <c r="E207" s="130"/>
      <c r="F207" s="131"/>
    </row>
    <row r="208">
      <c r="A208" s="83"/>
      <c r="B208" s="129"/>
      <c r="C208" s="129"/>
      <c r="D208" s="130"/>
      <c r="E208" s="130"/>
      <c r="F208" s="131"/>
    </row>
    <row r="209">
      <c r="A209" s="83"/>
      <c r="B209" s="129"/>
      <c r="C209" s="129"/>
      <c r="D209" s="130"/>
      <c r="E209" s="130"/>
      <c r="F209" s="131"/>
    </row>
    <row r="210">
      <c r="A210" s="83"/>
      <c r="B210" s="129"/>
      <c r="C210" s="129"/>
      <c r="D210" s="130"/>
      <c r="E210" s="130"/>
      <c r="F210" s="131"/>
    </row>
    <row r="211">
      <c r="A211" s="83"/>
      <c r="B211" s="129"/>
      <c r="C211" s="129"/>
      <c r="D211" s="130"/>
      <c r="E211" s="130"/>
      <c r="F211" s="131"/>
    </row>
    <row r="212">
      <c r="A212" s="83"/>
      <c r="B212" s="129"/>
      <c r="C212" s="129"/>
      <c r="D212" s="130"/>
      <c r="E212" s="130"/>
      <c r="F212" s="131"/>
    </row>
    <row r="213">
      <c r="A213" s="83"/>
      <c r="B213" s="129"/>
      <c r="C213" s="129"/>
      <c r="D213" s="130"/>
      <c r="E213" s="130"/>
      <c r="F213" s="131"/>
    </row>
    <row r="214">
      <c r="A214" s="83"/>
      <c r="B214" s="129"/>
      <c r="C214" s="129"/>
      <c r="D214" s="130"/>
      <c r="E214" s="130"/>
      <c r="F214" s="131"/>
    </row>
    <row r="215">
      <c r="A215" s="83"/>
      <c r="B215" s="129"/>
      <c r="C215" s="129"/>
      <c r="D215" s="130"/>
      <c r="E215" s="130"/>
      <c r="F215" s="131"/>
    </row>
    <row r="216">
      <c r="A216" s="83"/>
      <c r="B216" s="129"/>
      <c r="C216" s="129"/>
      <c r="D216" s="130"/>
      <c r="E216" s="130"/>
      <c r="F216" s="131"/>
    </row>
    <row r="217">
      <c r="A217" s="83"/>
      <c r="B217" s="129"/>
      <c r="C217" s="129"/>
      <c r="D217" s="130"/>
      <c r="E217" s="130"/>
      <c r="F217" s="131"/>
    </row>
    <row r="218">
      <c r="A218" s="83"/>
      <c r="B218" s="129"/>
      <c r="C218" s="129"/>
      <c r="D218" s="130"/>
      <c r="E218" s="130"/>
      <c r="F218" s="131"/>
    </row>
    <row r="219">
      <c r="A219" s="83"/>
      <c r="B219" s="129"/>
      <c r="C219" s="129"/>
      <c r="D219" s="130"/>
      <c r="E219" s="130"/>
      <c r="F219" s="131"/>
    </row>
    <row r="220">
      <c r="A220" s="83"/>
      <c r="B220" s="129"/>
      <c r="C220" s="129"/>
      <c r="D220" s="130"/>
      <c r="E220" s="130"/>
      <c r="F220" s="131"/>
    </row>
    <row r="221">
      <c r="A221" s="83"/>
      <c r="B221" s="129"/>
      <c r="C221" s="129"/>
      <c r="D221" s="130"/>
      <c r="E221" s="130"/>
      <c r="F221" s="131"/>
    </row>
    <row r="222">
      <c r="A222" s="83"/>
      <c r="B222" s="129"/>
      <c r="C222" s="129"/>
      <c r="D222" s="130"/>
      <c r="E222" s="130"/>
      <c r="F222" s="131"/>
    </row>
    <row r="223">
      <c r="A223" s="83"/>
      <c r="B223" s="129"/>
      <c r="C223" s="129"/>
      <c r="D223" s="130"/>
      <c r="E223" s="130"/>
      <c r="F223" s="131"/>
    </row>
    <row r="224">
      <c r="A224" s="83"/>
      <c r="B224" s="129"/>
      <c r="C224" s="129"/>
      <c r="D224" s="130"/>
      <c r="E224" s="130"/>
      <c r="F224" s="131"/>
    </row>
    <row r="225">
      <c r="A225" s="83"/>
      <c r="B225" s="129"/>
      <c r="C225" s="129"/>
      <c r="D225" s="130"/>
      <c r="E225" s="130"/>
      <c r="F225" s="131"/>
    </row>
    <row r="226">
      <c r="A226" s="83"/>
      <c r="B226" s="129"/>
      <c r="C226" s="129"/>
      <c r="D226" s="130"/>
      <c r="E226" s="130"/>
      <c r="F226" s="131"/>
    </row>
    <row r="227">
      <c r="A227" s="83"/>
      <c r="B227" s="129"/>
      <c r="C227" s="129"/>
      <c r="D227" s="130"/>
      <c r="E227" s="130"/>
      <c r="F227" s="131"/>
    </row>
    <row r="228">
      <c r="A228" s="83"/>
      <c r="B228" s="129"/>
      <c r="C228" s="129"/>
      <c r="D228" s="130"/>
      <c r="E228" s="130"/>
      <c r="F228" s="131"/>
    </row>
    <row r="229">
      <c r="A229" s="83"/>
      <c r="B229" s="129"/>
      <c r="C229" s="129"/>
      <c r="D229" s="130"/>
      <c r="E229" s="130"/>
      <c r="F229" s="131"/>
    </row>
    <row r="230">
      <c r="A230" s="83"/>
      <c r="B230" s="129"/>
      <c r="C230" s="129"/>
      <c r="D230" s="130"/>
      <c r="E230" s="130"/>
      <c r="F230" s="131"/>
    </row>
    <row r="231">
      <c r="A231" s="83"/>
      <c r="B231" s="129"/>
      <c r="C231" s="129"/>
      <c r="D231" s="130"/>
      <c r="E231" s="130"/>
      <c r="F231" s="131"/>
    </row>
    <row r="232">
      <c r="A232" s="83"/>
      <c r="B232" s="129"/>
      <c r="C232" s="129"/>
      <c r="D232" s="130"/>
      <c r="E232" s="130"/>
      <c r="F232" s="131"/>
    </row>
    <row r="233">
      <c r="A233" s="83"/>
      <c r="B233" s="129"/>
      <c r="C233" s="129"/>
      <c r="D233" s="130"/>
      <c r="E233" s="130"/>
      <c r="F233" s="131"/>
    </row>
    <row r="234">
      <c r="A234" s="83"/>
      <c r="B234" s="129"/>
      <c r="C234" s="129"/>
      <c r="D234" s="130"/>
      <c r="E234" s="130"/>
      <c r="F234" s="131"/>
    </row>
    <row r="235">
      <c r="A235" s="83"/>
      <c r="B235" s="129"/>
      <c r="C235" s="129"/>
      <c r="D235" s="130"/>
      <c r="E235" s="130"/>
      <c r="F235" s="131"/>
    </row>
    <row r="236">
      <c r="A236" s="83"/>
      <c r="B236" s="129"/>
      <c r="C236" s="129"/>
      <c r="D236" s="130"/>
      <c r="E236" s="130"/>
      <c r="F236" s="131"/>
    </row>
    <row r="237">
      <c r="A237" s="83"/>
      <c r="B237" s="129"/>
      <c r="C237" s="129"/>
      <c r="D237" s="130"/>
      <c r="E237" s="130"/>
      <c r="F237" s="131"/>
    </row>
    <row r="238">
      <c r="A238" s="83"/>
      <c r="B238" s="129"/>
      <c r="C238" s="129"/>
      <c r="D238" s="130"/>
      <c r="E238" s="130"/>
      <c r="F238" s="131"/>
    </row>
    <row r="239">
      <c r="A239" s="83"/>
      <c r="B239" s="129"/>
      <c r="C239" s="129"/>
      <c r="D239" s="130"/>
      <c r="E239" s="130"/>
      <c r="F239" s="131"/>
    </row>
    <row r="240">
      <c r="A240" s="83"/>
      <c r="B240" s="129"/>
      <c r="C240" s="129"/>
      <c r="D240" s="130"/>
      <c r="E240" s="130"/>
      <c r="F240" s="131"/>
    </row>
    <row r="241">
      <c r="A241" s="83"/>
      <c r="B241" s="129"/>
      <c r="C241" s="129"/>
      <c r="D241" s="130"/>
      <c r="E241" s="130"/>
      <c r="F241" s="131"/>
    </row>
    <row r="242">
      <c r="A242" s="83"/>
      <c r="B242" s="129"/>
      <c r="C242" s="129"/>
      <c r="D242" s="130"/>
      <c r="E242" s="130"/>
      <c r="F242" s="131"/>
    </row>
    <row r="243">
      <c r="A243" s="83"/>
      <c r="B243" s="129"/>
      <c r="C243" s="129"/>
      <c r="D243" s="130"/>
      <c r="E243" s="130"/>
      <c r="F243" s="131"/>
    </row>
    <row r="244">
      <c r="A244" s="83"/>
      <c r="B244" s="129"/>
      <c r="C244" s="129"/>
      <c r="D244" s="130"/>
      <c r="E244" s="130"/>
      <c r="F244" s="131"/>
    </row>
    <row r="245">
      <c r="A245" s="83"/>
      <c r="B245" s="129"/>
      <c r="C245" s="129"/>
      <c r="D245" s="130"/>
      <c r="E245" s="130"/>
      <c r="F245" s="131"/>
    </row>
    <row r="246">
      <c r="A246" s="83"/>
      <c r="B246" s="129"/>
      <c r="C246" s="129"/>
      <c r="D246" s="130"/>
      <c r="E246" s="130"/>
      <c r="F246" s="131"/>
    </row>
    <row r="247">
      <c r="A247" s="83"/>
      <c r="B247" s="129"/>
      <c r="C247" s="129"/>
      <c r="D247" s="130"/>
      <c r="E247" s="130"/>
      <c r="F247" s="131"/>
    </row>
    <row r="248">
      <c r="A248" s="83"/>
      <c r="B248" s="129"/>
      <c r="C248" s="129"/>
      <c r="D248" s="130"/>
      <c r="E248" s="130"/>
      <c r="F248" s="131"/>
    </row>
    <row r="249">
      <c r="A249" s="83"/>
      <c r="B249" s="129"/>
      <c r="C249" s="129"/>
      <c r="D249" s="130"/>
      <c r="E249" s="130"/>
      <c r="F249" s="131"/>
    </row>
    <row r="250">
      <c r="A250" s="83"/>
      <c r="B250" s="129"/>
      <c r="C250" s="129"/>
      <c r="D250" s="130"/>
      <c r="E250" s="130"/>
      <c r="F250" s="131"/>
    </row>
    <row r="251">
      <c r="A251" s="83"/>
      <c r="B251" s="129"/>
      <c r="C251" s="129"/>
      <c r="D251" s="130"/>
      <c r="E251" s="130"/>
      <c r="F251" s="131"/>
    </row>
    <row r="252">
      <c r="A252" s="83"/>
      <c r="B252" s="129"/>
      <c r="C252" s="129"/>
      <c r="D252" s="130"/>
      <c r="E252" s="130"/>
      <c r="F252" s="131"/>
    </row>
    <row r="253">
      <c r="A253" s="83"/>
      <c r="B253" s="129"/>
      <c r="C253" s="129"/>
      <c r="D253" s="130"/>
      <c r="E253" s="130"/>
      <c r="F253" s="131"/>
    </row>
    <row r="254">
      <c r="A254" s="83"/>
      <c r="B254" s="129"/>
      <c r="C254" s="129"/>
      <c r="D254" s="130"/>
      <c r="E254" s="130"/>
      <c r="F254" s="131"/>
    </row>
    <row r="255">
      <c r="A255" s="83"/>
      <c r="B255" s="129"/>
      <c r="C255" s="129"/>
      <c r="D255" s="130"/>
      <c r="E255" s="130"/>
      <c r="F255" s="131"/>
    </row>
    <row r="256">
      <c r="A256" s="83"/>
      <c r="B256" s="129"/>
      <c r="C256" s="129"/>
      <c r="D256" s="130"/>
      <c r="E256" s="130"/>
      <c r="F256" s="131"/>
    </row>
    <row r="257">
      <c r="A257" s="83"/>
      <c r="B257" s="129"/>
      <c r="C257" s="129"/>
      <c r="D257" s="130"/>
      <c r="E257" s="130"/>
      <c r="F257" s="131"/>
    </row>
    <row r="258">
      <c r="A258" s="83"/>
      <c r="B258" s="129"/>
      <c r="C258" s="129"/>
      <c r="D258" s="130"/>
      <c r="E258" s="130"/>
      <c r="F258" s="131"/>
    </row>
    <row r="259">
      <c r="A259" s="83"/>
      <c r="B259" s="129"/>
      <c r="C259" s="129"/>
      <c r="D259" s="130"/>
      <c r="E259" s="130"/>
      <c r="F259" s="131"/>
    </row>
    <row r="260">
      <c r="A260" s="83"/>
      <c r="B260" s="129"/>
      <c r="C260" s="129"/>
      <c r="D260" s="130"/>
      <c r="E260" s="130"/>
      <c r="F260" s="131"/>
    </row>
    <row r="261">
      <c r="A261" s="83"/>
      <c r="B261" s="129"/>
      <c r="C261" s="129"/>
      <c r="D261" s="130"/>
      <c r="E261" s="130"/>
      <c r="F261" s="131"/>
    </row>
    <row r="262">
      <c r="A262" s="83"/>
      <c r="B262" s="129"/>
      <c r="C262" s="129"/>
      <c r="D262" s="130"/>
      <c r="E262" s="130"/>
      <c r="F262" s="131"/>
    </row>
    <row r="263">
      <c r="A263" s="83"/>
      <c r="B263" s="129"/>
      <c r="C263" s="129"/>
      <c r="D263" s="130"/>
      <c r="E263" s="130"/>
      <c r="F263" s="131"/>
    </row>
    <row r="264">
      <c r="A264" s="83"/>
      <c r="B264" s="129"/>
      <c r="C264" s="129"/>
      <c r="D264" s="130"/>
      <c r="E264" s="130"/>
      <c r="F264" s="131"/>
    </row>
    <row r="265">
      <c r="A265" s="83"/>
      <c r="B265" s="129"/>
      <c r="C265" s="129"/>
      <c r="D265" s="130"/>
      <c r="E265" s="130"/>
      <c r="F265" s="131"/>
    </row>
    <row r="266">
      <c r="A266" s="83"/>
      <c r="B266" s="129"/>
      <c r="C266" s="129"/>
      <c r="D266" s="130"/>
      <c r="E266" s="130"/>
      <c r="F266" s="131"/>
    </row>
    <row r="267">
      <c r="A267" s="83"/>
      <c r="B267" s="129"/>
      <c r="C267" s="129"/>
      <c r="D267" s="130"/>
      <c r="E267" s="130"/>
      <c r="F267" s="131"/>
    </row>
    <row r="268">
      <c r="A268" s="83"/>
      <c r="B268" s="129"/>
      <c r="C268" s="129"/>
      <c r="D268" s="130"/>
      <c r="E268" s="130"/>
      <c r="F268" s="131"/>
    </row>
    <row r="269">
      <c r="A269" s="83"/>
      <c r="B269" s="129"/>
      <c r="C269" s="129"/>
      <c r="D269" s="130"/>
      <c r="E269" s="130"/>
      <c r="F269" s="131"/>
    </row>
    <row r="270">
      <c r="A270" s="83"/>
      <c r="B270" s="129"/>
      <c r="C270" s="129"/>
      <c r="D270" s="130"/>
      <c r="E270" s="130"/>
      <c r="F270" s="131"/>
    </row>
    <row r="271">
      <c r="A271" s="83"/>
      <c r="B271" s="129"/>
      <c r="C271" s="129"/>
      <c r="D271" s="130"/>
      <c r="E271" s="130"/>
      <c r="F271" s="131"/>
    </row>
    <row r="272">
      <c r="A272" s="83"/>
      <c r="B272" s="129"/>
      <c r="C272" s="129"/>
      <c r="D272" s="130"/>
      <c r="E272" s="130"/>
      <c r="F272" s="131"/>
    </row>
    <row r="273">
      <c r="A273" s="83"/>
      <c r="B273" s="129"/>
      <c r="C273" s="129"/>
      <c r="D273" s="130"/>
      <c r="E273" s="130"/>
      <c r="F273" s="131"/>
    </row>
    <row r="274">
      <c r="A274" s="83"/>
      <c r="B274" s="129"/>
      <c r="C274" s="129"/>
      <c r="D274" s="130"/>
      <c r="E274" s="130"/>
      <c r="F274" s="131"/>
    </row>
    <row r="275">
      <c r="A275" s="83"/>
      <c r="B275" s="129"/>
      <c r="C275" s="129"/>
      <c r="D275" s="130"/>
      <c r="E275" s="130"/>
      <c r="F275" s="131"/>
    </row>
    <row r="276">
      <c r="A276" s="83"/>
      <c r="B276" s="129"/>
      <c r="C276" s="129"/>
      <c r="D276" s="130"/>
      <c r="E276" s="130"/>
      <c r="F276" s="131"/>
    </row>
    <row r="277">
      <c r="A277" s="83"/>
      <c r="B277" s="129"/>
      <c r="C277" s="129"/>
      <c r="D277" s="130"/>
      <c r="E277" s="130"/>
      <c r="F277" s="131"/>
    </row>
    <row r="278">
      <c r="A278" s="83"/>
      <c r="B278" s="129"/>
      <c r="C278" s="129"/>
      <c r="D278" s="130"/>
      <c r="E278" s="130"/>
      <c r="F278" s="131"/>
    </row>
    <row r="279">
      <c r="A279" s="83"/>
      <c r="B279" s="129"/>
      <c r="C279" s="129"/>
      <c r="D279" s="130"/>
      <c r="E279" s="130"/>
      <c r="F279" s="131"/>
    </row>
    <row r="280">
      <c r="A280" s="83"/>
      <c r="B280" s="129"/>
      <c r="C280" s="129"/>
      <c r="D280" s="130"/>
      <c r="E280" s="130"/>
      <c r="F280" s="131"/>
    </row>
    <row r="281">
      <c r="A281" s="83"/>
      <c r="B281" s="129"/>
      <c r="C281" s="129"/>
      <c r="D281" s="130"/>
      <c r="E281" s="130"/>
      <c r="F281" s="131"/>
    </row>
    <row r="282">
      <c r="A282" s="83"/>
      <c r="B282" s="129"/>
      <c r="C282" s="129"/>
      <c r="D282" s="130"/>
      <c r="E282" s="130"/>
      <c r="F282" s="131"/>
    </row>
    <row r="283">
      <c r="A283" s="83"/>
      <c r="B283" s="129"/>
      <c r="C283" s="129"/>
      <c r="D283" s="130"/>
      <c r="E283" s="130"/>
      <c r="F283" s="131"/>
    </row>
    <row r="284">
      <c r="A284" s="83"/>
      <c r="B284" s="129"/>
      <c r="C284" s="129"/>
      <c r="D284" s="130"/>
      <c r="E284" s="130"/>
      <c r="F284" s="131"/>
    </row>
    <row r="285">
      <c r="A285" s="83"/>
      <c r="B285" s="129"/>
      <c r="C285" s="129"/>
      <c r="D285" s="130"/>
      <c r="E285" s="130"/>
      <c r="F285" s="131"/>
    </row>
    <row r="286">
      <c r="A286" s="83"/>
      <c r="B286" s="129"/>
      <c r="C286" s="129"/>
      <c r="D286" s="130"/>
      <c r="E286" s="130"/>
      <c r="F286" s="131"/>
    </row>
    <row r="287">
      <c r="A287" s="83"/>
      <c r="B287" s="129"/>
      <c r="C287" s="129"/>
      <c r="D287" s="130"/>
      <c r="E287" s="130"/>
      <c r="F287" s="131"/>
    </row>
    <row r="288">
      <c r="A288" s="83"/>
      <c r="B288" s="129"/>
      <c r="C288" s="129"/>
      <c r="D288" s="130"/>
      <c r="E288" s="130"/>
      <c r="F288" s="131"/>
    </row>
    <row r="289">
      <c r="A289" s="83"/>
      <c r="B289" s="129"/>
      <c r="C289" s="129"/>
      <c r="D289" s="130"/>
      <c r="E289" s="130"/>
      <c r="F289" s="131"/>
    </row>
    <row r="290">
      <c r="A290" s="83"/>
      <c r="B290" s="129"/>
      <c r="C290" s="129"/>
      <c r="D290" s="130"/>
      <c r="E290" s="130"/>
      <c r="F290" s="131"/>
    </row>
    <row r="291">
      <c r="A291" s="83"/>
      <c r="B291" s="129"/>
      <c r="C291" s="129"/>
      <c r="D291" s="130"/>
      <c r="E291" s="130"/>
      <c r="F291" s="131"/>
    </row>
    <row r="292">
      <c r="A292" s="83"/>
      <c r="B292" s="129"/>
      <c r="C292" s="129"/>
      <c r="D292" s="130"/>
      <c r="E292" s="130"/>
      <c r="F292" s="131"/>
    </row>
    <row r="293">
      <c r="A293" s="83"/>
      <c r="B293" s="129"/>
      <c r="C293" s="129"/>
      <c r="D293" s="130"/>
      <c r="E293" s="130"/>
      <c r="F293" s="131"/>
    </row>
    <row r="294">
      <c r="A294" s="83"/>
      <c r="B294" s="129"/>
      <c r="C294" s="129"/>
      <c r="D294" s="130"/>
      <c r="E294" s="130"/>
      <c r="F294" s="131"/>
    </row>
    <row r="295">
      <c r="A295" s="83"/>
      <c r="B295" s="129"/>
      <c r="C295" s="129"/>
      <c r="D295" s="130"/>
      <c r="E295" s="130"/>
      <c r="F295" s="131"/>
    </row>
    <row r="296">
      <c r="A296" s="83"/>
      <c r="B296" s="129"/>
      <c r="C296" s="129"/>
      <c r="D296" s="130"/>
      <c r="E296" s="130"/>
      <c r="F296" s="131"/>
    </row>
    <row r="297">
      <c r="A297" s="83"/>
      <c r="B297" s="129"/>
      <c r="C297" s="129"/>
      <c r="D297" s="130"/>
      <c r="E297" s="130"/>
      <c r="F297" s="131"/>
    </row>
    <row r="298">
      <c r="A298" s="83"/>
      <c r="B298" s="129"/>
      <c r="C298" s="129"/>
      <c r="D298" s="130"/>
      <c r="E298" s="130"/>
      <c r="F298" s="131"/>
    </row>
    <row r="299">
      <c r="A299" s="83"/>
      <c r="B299" s="129"/>
      <c r="C299" s="129"/>
      <c r="D299" s="130"/>
      <c r="E299" s="130"/>
      <c r="F299" s="131"/>
    </row>
    <row r="300">
      <c r="A300" s="83"/>
      <c r="B300" s="129"/>
      <c r="C300" s="129"/>
      <c r="D300" s="130"/>
      <c r="E300" s="130"/>
      <c r="F300" s="131"/>
    </row>
    <row r="301">
      <c r="A301" s="83"/>
      <c r="B301" s="129"/>
      <c r="C301" s="129"/>
      <c r="D301" s="130"/>
      <c r="E301" s="130"/>
      <c r="F301" s="131"/>
    </row>
    <row r="302">
      <c r="A302" s="83"/>
      <c r="B302" s="129"/>
      <c r="C302" s="129"/>
      <c r="D302" s="130"/>
      <c r="E302" s="130"/>
      <c r="F302" s="131"/>
    </row>
    <row r="303">
      <c r="A303" s="83"/>
      <c r="B303" s="129"/>
      <c r="C303" s="129"/>
      <c r="D303" s="130"/>
      <c r="E303" s="130"/>
      <c r="F303" s="131"/>
    </row>
    <row r="304">
      <c r="A304" s="83"/>
      <c r="B304" s="129"/>
      <c r="C304" s="129"/>
      <c r="D304" s="130"/>
      <c r="E304" s="130"/>
      <c r="F304" s="131"/>
    </row>
    <row r="305">
      <c r="A305" s="83"/>
      <c r="B305" s="129"/>
      <c r="C305" s="129"/>
      <c r="D305" s="130"/>
      <c r="E305" s="130"/>
      <c r="F305" s="131"/>
    </row>
    <row r="306">
      <c r="A306" s="83"/>
      <c r="B306" s="129"/>
      <c r="C306" s="129"/>
      <c r="D306" s="130"/>
      <c r="E306" s="130"/>
      <c r="F306" s="131"/>
    </row>
    <row r="307">
      <c r="A307" s="83"/>
      <c r="B307" s="129"/>
      <c r="C307" s="129"/>
      <c r="D307" s="130"/>
      <c r="E307" s="130"/>
      <c r="F307" s="131"/>
    </row>
    <row r="308">
      <c r="A308" s="83"/>
      <c r="B308" s="129"/>
      <c r="C308" s="129"/>
      <c r="D308" s="130"/>
      <c r="E308" s="130"/>
      <c r="F308" s="131"/>
    </row>
    <row r="309">
      <c r="A309" s="83"/>
      <c r="B309" s="129"/>
      <c r="C309" s="129"/>
      <c r="D309" s="130"/>
      <c r="E309" s="130"/>
      <c r="F309" s="131"/>
    </row>
    <row r="310">
      <c r="A310" s="83"/>
      <c r="B310" s="129"/>
      <c r="C310" s="129"/>
      <c r="D310" s="130"/>
      <c r="E310" s="130"/>
      <c r="F310" s="131"/>
    </row>
    <row r="311">
      <c r="A311" s="83"/>
      <c r="B311" s="129"/>
      <c r="C311" s="129"/>
      <c r="D311" s="130"/>
      <c r="E311" s="130"/>
      <c r="F311" s="131"/>
    </row>
    <row r="312">
      <c r="A312" s="83"/>
      <c r="B312" s="129"/>
      <c r="C312" s="129"/>
      <c r="D312" s="130"/>
      <c r="E312" s="130"/>
      <c r="F312" s="131"/>
    </row>
    <row r="313">
      <c r="A313" s="83"/>
      <c r="B313" s="129"/>
      <c r="C313" s="129"/>
      <c r="D313" s="130"/>
      <c r="E313" s="130"/>
      <c r="F313" s="131"/>
    </row>
    <row r="314">
      <c r="A314" s="83"/>
      <c r="B314" s="129"/>
      <c r="C314" s="129"/>
      <c r="D314" s="130"/>
      <c r="E314" s="130"/>
      <c r="F314" s="131"/>
    </row>
    <row r="315">
      <c r="A315" s="83"/>
      <c r="B315" s="129"/>
      <c r="C315" s="129"/>
      <c r="D315" s="130"/>
      <c r="E315" s="130"/>
      <c r="F315" s="131"/>
    </row>
    <row r="316">
      <c r="A316" s="83"/>
      <c r="B316" s="129"/>
      <c r="C316" s="129"/>
      <c r="D316" s="130"/>
      <c r="E316" s="130"/>
      <c r="F316" s="131"/>
    </row>
    <row r="317">
      <c r="A317" s="83"/>
      <c r="B317" s="129"/>
      <c r="C317" s="129"/>
      <c r="D317" s="130"/>
      <c r="E317" s="130"/>
      <c r="F317" s="131"/>
    </row>
    <row r="318">
      <c r="A318" s="83"/>
      <c r="B318" s="129"/>
      <c r="C318" s="129"/>
      <c r="D318" s="130"/>
      <c r="E318" s="130"/>
      <c r="F318" s="131"/>
    </row>
    <row r="319">
      <c r="A319" s="83"/>
      <c r="B319" s="129"/>
      <c r="C319" s="129"/>
      <c r="D319" s="130"/>
      <c r="E319" s="130"/>
      <c r="F319" s="131"/>
    </row>
    <row r="320">
      <c r="A320" s="83"/>
      <c r="B320" s="129"/>
      <c r="C320" s="129"/>
      <c r="D320" s="130"/>
      <c r="E320" s="130"/>
      <c r="F320" s="131"/>
    </row>
    <row r="321">
      <c r="A321" s="83"/>
      <c r="B321" s="129"/>
      <c r="C321" s="129"/>
      <c r="D321" s="130"/>
      <c r="E321" s="130"/>
      <c r="F321" s="131"/>
    </row>
    <row r="322">
      <c r="A322" s="83"/>
      <c r="B322" s="129"/>
      <c r="C322" s="129"/>
      <c r="D322" s="130"/>
      <c r="E322" s="130"/>
      <c r="F322" s="131"/>
    </row>
    <row r="323">
      <c r="A323" s="83"/>
      <c r="B323" s="129"/>
      <c r="C323" s="129"/>
      <c r="D323" s="130"/>
      <c r="E323" s="130"/>
      <c r="F323" s="131"/>
    </row>
    <row r="324">
      <c r="A324" s="83"/>
      <c r="B324" s="129"/>
      <c r="C324" s="129"/>
      <c r="D324" s="130"/>
      <c r="E324" s="130"/>
      <c r="F324" s="131"/>
    </row>
    <row r="325">
      <c r="A325" s="83"/>
      <c r="B325" s="129"/>
      <c r="C325" s="129"/>
      <c r="D325" s="130"/>
      <c r="E325" s="130"/>
      <c r="F325" s="131"/>
    </row>
    <row r="326">
      <c r="A326" s="83"/>
      <c r="B326" s="129"/>
      <c r="C326" s="129"/>
      <c r="D326" s="130"/>
      <c r="E326" s="130"/>
      <c r="F326" s="131"/>
    </row>
    <row r="327">
      <c r="A327" s="83"/>
      <c r="B327" s="129"/>
      <c r="C327" s="129"/>
      <c r="D327" s="130"/>
      <c r="E327" s="130"/>
      <c r="F327" s="131"/>
    </row>
    <row r="328">
      <c r="A328" s="83"/>
      <c r="B328" s="129"/>
      <c r="C328" s="129"/>
      <c r="D328" s="130"/>
      <c r="E328" s="130"/>
      <c r="F328" s="131"/>
    </row>
    <row r="329">
      <c r="A329" s="83"/>
      <c r="B329" s="129"/>
      <c r="C329" s="129"/>
      <c r="D329" s="130"/>
      <c r="E329" s="130"/>
      <c r="F329" s="131"/>
    </row>
    <row r="330">
      <c r="A330" s="83"/>
      <c r="B330" s="129"/>
      <c r="C330" s="129"/>
      <c r="D330" s="130"/>
      <c r="E330" s="130"/>
      <c r="F330" s="131"/>
    </row>
    <row r="331">
      <c r="A331" s="83"/>
      <c r="B331" s="129"/>
      <c r="C331" s="129"/>
      <c r="D331" s="130"/>
      <c r="E331" s="130"/>
      <c r="F331" s="131"/>
    </row>
    <row r="332">
      <c r="A332" s="83"/>
      <c r="B332" s="129"/>
      <c r="C332" s="129"/>
      <c r="D332" s="130"/>
      <c r="E332" s="130"/>
      <c r="F332" s="131"/>
    </row>
    <row r="333">
      <c r="A333" s="83"/>
      <c r="B333" s="129"/>
      <c r="C333" s="129"/>
      <c r="D333" s="130"/>
      <c r="E333" s="130"/>
      <c r="F333" s="131"/>
    </row>
    <row r="334">
      <c r="A334" s="83"/>
      <c r="B334" s="129"/>
      <c r="C334" s="129"/>
      <c r="D334" s="130"/>
      <c r="E334" s="130"/>
      <c r="F334" s="131"/>
    </row>
    <row r="335">
      <c r="A335" s="83"/>
      <c r="B335" s="129"/>
      <c r="C335" s="129"/>
      <c r="D335" s="130"/>
      <c r="E335" s="130"/>
      <c r="F335" s="131"/>
    </row>
    <row r="336">
      <c r="A336" s="83"/>
      <c r="B336" s="129"/>
      <c r="C336" s="129"/>
      <c r="D336" s="130"/>
      <c r="E336" s="130"/>
      <c r="F336" s="131"/>
    </row>
    <row r="337">
      <c r="A337" s="83"/>
      <c r="B337" s="129"/>
      <c r="C337" s="129"/>
      <c r="D337" s="130"/>
      <c r="E337" s="130"/>
      <c r="F337" s="131"/>
    </row>
    <row r="338">
      <c r="A338" s="83"/>
      <c r="B338" s="129"/>
      <c r="C338" s="129"/>
      <c r="D338" s="130"/>
      <c r="E338" s="130"/>
      <c r="F338" s="131"/>
    </row>
    <row r="339">
      <c r="A339" s="83"/>
      <c r="B339" s="129"/>
      <c r="C339" s="129"/>
      <c r="D339" s="130"/>
      <c r="E339" s="130"/>
      <c r="F339" s="131"/>
    </row>
    <row r="340">
      <c r="A340" s="83"/>
      <c r="B340" s="129"/>
      <c r="C340" s="129"/>
      <c r="D340" s="130"/>
      <c r="E340" s="130"/>
      <c r="F340" s="131"/>
    </row>
    <row r="341">
      <c r="A341" s="83"/>
      <c r="B341" s="129"/>
      <c r="C341" s="129"/>
      <c r="D341" s="130"/>
      <c r="E341" s="130"/>
      <c r="F341" s="131"/>
    </row>
    <row r="342">
      <c r="A342" s="83"/>
      <c r="B342" s="129"/>
      <c r="C342" s="129"/>
      <c r="D342" s="130"/>
      <c r="E342" s="130"/>
      <c r="F342" s="131"/>
    </row>
    <row r="343">
      <c r="A343" s="83"/>
      <c r="B343" s="129"/>
      <c r="C343" s="129"/>
      <c r="D343" s="130"/>
      <c r="E343" s="130"/>
      <c r="F343" s="131"/>
    </row>
    <row r="344">
      <c r="A344" s="83"/>
      <c r="B344" s="129"/>
      <c r="C344" s="129"/>
      <c r="D344" s="130"/>
      <c r="E344" s="130"/>
      <c r="F344" s="131"/>
    </row>
    <row r="345">
      <c r="A345" s="83"/>
      <c r="B345" s="129"/>
      <c r="C345" s="129"/>
      <c r="D345" s="130"/>
      <c r="E345" s="130"/>
      <c r="F345" s="131"/>
    </row>
    <row r="346">
      <c r="A346" s="83"/>
      <c r="B346" s="129"/>
      <c r="C346" s="129"/>
      <c r="D346" s="130"/>
      <c r="E346" s="130"/>
      <c r="F346" s="131"/>
    </row>
    <row r="347">
      <c r="A347" s="83"/>
      <c r="B347" s="129"/>
      <c r="C347" s="129"/>
      <c r="D347" s="130"/>
      <c r="E347" s="130"/>
      <c r="F347" s="131"/>
    </row>
    <row r="348">
      <c r="A348" s="83"/>
      <c r="B348" s="129"/>
      <c r="C348" s="129"/>
      <c r="D348" s="130"/>
      <c r="E348" s="130"/>
      <c r="F348" s="131"/>
    </row>
    <row r="349">
      <c r="A349" s="83"/>
      <c r="B349" s="129"/>
      <c r="C349" s="129"/>
      <c r="D349" s="130"/>
      <c r="E349" s="130"/>
      <c r="F349" s="131"/>
    </row>
    <row r="350">
      <c r="A350" s="83"/>
      <c r="B350" s="129"/>
      <c r="C350" s="129"/>
      <c r="D350" s="130"/>
      <c r="E350" s="130"/>
      <c r="F350" s="131"/>
    </row>
    <row r="351">
      <c r="A351" s="83"/>
      <c r="B351" s="129"/>
      <c r="C351" s="129"/>
      <c r="D351" s="130"/>
      <c r="E351" s="130"/>
      <c r="F351" s="131"/>
    </row>
    <row r="352">
      <c r="A352" s="83"/>
      <c r="B352" s="129"/>
      <c r="C352" s="129"/>
      <c r="D352" s="130"/>
      <c r="E352" s="130"/>
      <c r="F352" s="131"/>
    </row>
    <row r="353">
      <c r="A353" s="83"/>
      <c r="B353" s="129"/>
      <c r="C353" s="129"/>
      <c r="D353" s="130"/>
      <c r="E353" s="130"/>
      <c r="F353" s="131"/>
    </row>
    <row r="354">
      <c r="A354" s="83"/>
      <c r="B354" s="129"/>
      <c r="C354" s="129"/>
      <c r="D354" s="130"/>
      <c r="E354" s="130"/>
      <c r="F354" s="131"/>
    </row>
    <row r="355">
      <c r="A355" s="83"/>
      <c r="B355" s="129"/>
      <c r="C355" s="129"/>
      <c r="D355" s="130"/>
      <c r="E355" s="130"/>
      <c r="F355" s="131"/>
    </row>
    <row r="356">
      <c r="A356" s="83"/>
      <c r="B356" s="129"/>
      <c r="C356" s="129"/>
      <c r="D356" s="130"/>
      <c r="E356" s="130"/>
      <c r="F356" s="131"/>
    </row>
    <row r="357">
      <c r="A357" s="83"/>
      <c r="B357" s="129"/>
      <c r="C357" s="129"/>
      <c r="D357" s="130"/>
      <c r="E357" s="130"/>
      <c r="F357" s="131"/>
    </row>
    <row r="358">
      <c r="A358" s="83"/>
      <c r="B358" s="129"/>
      <c r="C358" s="129"/>
      <c r="D358" s="130"/>
      <c r="E358" s="130"/>
      <c r="F358" s="131"/>
    </row>
    <row r="359">
      <c r="A359" s="83"/>
      <c r="B359" s="129"/>
      <c r="C359" s="129"/>
      <c r="D359" s="130"/>
      <c r="E359" s="130"/>
      <c r="F359" s="131"/>
    </row>
    <row r="360">
      <c r="A360" s="83"/>
      <c r="B360" s="129"/>
      <c r="C360" s="129"/>
      <c r="D360" s="130"/>
      <c r="E360" s="130"/>
      <c r="F360" s="131"/>
    </row>
    <row r="361">
      <c r="A361" s="83"/>
      <c r="B361" s="129"/>
      <c r="C361" s="129"/>
      <c r="D361" s="130"/>
      <c r="E361" s="130"/>
      <c r="F361" s="131"/>
    </row>
    <row r="362">
      <c r="A362" s="83"/>
      <c r="B362" s="129"/>
      <c r="C362" s="129"/>
      <c r="D362" s="130"/>
      <c r="E362" s="130"/>
      <c r="F362" s="131"/>
    </row>
    <row r="363">
      <c r="A363" s="83"/>
      <c r="B363" s="129"/>
      <c r="C363" s="129"/>
      <c r="D363" s="130"/>
      <c r="E363" s="130"/>
      <c r="F363" s="131"/>
    </row>
    <row r="364">
      <c r="A364" s="83"/>
      <c r="B364" s="129"/>
      <c r="C364" s="129"/>
      <c r="D364" s="130"/>
      <c r="E364" s="130"/>
      <c r="F364" s="131"/>
    </row>
    <row r="365">
      <c r="A365" s="83"/>
      <c r="B365" s="129"/>
      <c r="C365" s="129"/>
      <c r="D365" s="130"/>
      <c r="E365" s="130"/>
      <c r="F365" s="131"/>
    </row>
    <row r="366">
      <c r="A366" s="83"/>
      <c r="B366" s="129"/>
      <c r="C366" s="129"/>
      <c r="D366" s="130"/>
      <c r="E366" s="130"/>
      <c r="F366" s="131"/>
    </row>
    <row r="367">
      <c r="A367" s="83"/>
      <c r="B367" s="129"/>
      <c r="C367" s="129"/>
      <c r="D367" s="130"/>
      <c r="E367" s="130"/>
      <c r="F367" s="131"/>
    </row>
    <row r="368">
      <c r="A368" s="83"/>
      <c r="B368" s="129"/>
      <c r="C368" s="129"/>
      <c r="D368" s="130"/>
      <c r="E368" s="130"/>
      <c r="F368" s="131"/>
    </row>
    <row r="369">
      <c r="A369" s="83"/>
      <c r="B369" s="129"/>
      <c r="C369" s="129"/>
      <c r="D369" s="130"/>
      <c r="E369" s="130"/>
      <c r="F369" s="131"/>
    </row>
    <row r="370">
      <c r="A370" s="83"/>
      <c r="B370" s="129"/>
      <c r="C370" s="129"/>
      <c r="D370" s="130"/>
      <c r="E370" s="130"/>
      <c r="F370" s="131"/>
    </row>
    <row r="371">
      <c r="A371" s="83"/>
      <c r="B371" s="129"/>
      <c r="C371" s="129"/>
      <c r="D371" s="130"/>
      <c r="E371" s="130"/>
      <c r="F371" s="131"/>
    </row>
    <row r="372">
      <c r="A372" s="83"/>
      <c r="B372" s="129"/>
      <c r="C372" s="129"/>
      <c r="D372" s="130"/>
      <c r="E372" s="130"/>
      <c r="F372" s="131"/>
    </row>
    <row r="373">
      <c r="A373" s="83"/>
      <c r="B373" s="129"/>
      <c r="C373" s="129"/>
      <c r="D373" s="130"/>
      <c r="E373" s="130"/>
      <c r="F373" s="131"/>
    </row>
    <row r="374">
      <c r="A374" s="83"/>
      <c r="B374" s="129"/>
      <c r="C374" s="129"/>
      <c r="D374" s="130"/>
      <c r="E374" s="130"/>
      <c r="F374" s="131"/>
    </row>
    <row r="375">
      <c r="A375" s="83"/>
      <c r="B375" s="129"/>
      <c r="C375" s="129"/>
      <c r="D375" s="130"/>
      <c r="E375" s="130"/>
      <c r="F375" s="131"/>
    </row>
    <row r="376">
      <c r="A376" s="83"/>
      <c r="B376" s="129"/>
      <c r="C376" s="129"/>
      <c r="D376" s="130"/>
      <c r="E376" s="130"/>
      <c r="F376" s="131"/>
    </row>
    <row r="377">
      <c r="A377" s="83"/>
      <c r="B377" s="129"/>
      <c r="C377" s="129"/>
      <c r="D377" s="130"/>
      <c r="E377" s="130"/>
      <c r="F377" s="131"/>
    </row>
    <row r="378">
      <c r="A378" s="83"/>
      <c r="B378" s="129"/>
      <c r="C378" s="129"/>
      <c r="D378" s="130"/>
      <c r="E378" s="130"/>
      <c r="F378" s="131"/>
    </row>
    <row r="379">
      <c r="A379" s="83"/>
      <c r="B379" s="129"/>
      <c r="C379" s="129"/>
      <c r="D379" s="130"/>
      <c r="E379" s="130"/>
      <c r="F379" s="131"/>
    </row>
    <row r="380">
      <c r="A380" s="83"/>
      <c r="B380" s="129"/>
      <c r="C380" s="129"/>
      <c r="D380" s="130"/>
      <c r="E380" s="130"/>
      <c r="F380" s="131"/>
    </row>
    <row r="381">
      <c r="A381" s="83"/>
      <c r="B381" s="129"/>
      <c r="C381" s="129"/>
      <c r="D381" s="130"/>
      <c r="E381" s="130"/>
      <c r="F381" s="131"/>
    </row>
    <row r="382">
      <c r="A382" s="83"/>
      <c r="B382" s="129"/>
      <c r="C382" s="129"/>
      <c r="D382" s="130"/>
      <c r="E382" s="130"/>
      <c r="F382" s="131"/>
    </row>
    <row r="383">
      <c r="A383" s="83"/>
      <c r="B383" s="129"/>
      <c r="C383" s="129"/>
      <c r="D383" s="130"/>
      <c r="E383" s="130"/>
      <c r="F383" s="131"/>
    </row>
    <row r="384">
      <c r="A384" s="83"/>
      <c r="B384" s="129"/>
      <c r="C384" s="129"/>
      <c r="D384" s="130"/>
      <c r="E384" s="130"/>
      <c r="F384" s="131"/>
    </row>
    <row r="385">
      <c r="A385" s="83"/>
      <c r="B385" s="129"/>
      <c r="C385" s="129"/>
      <c r="D385" s="130"/>
      <c r="E385" s="130"/>
      <c r="F385" s="131"/>
    </row>
    <row r="386">
      <c r="A386" s="83"/>
      <c r="B386" s="129"/>
      <c r="C386" s="129"/>
      <c r="D386" s="130"/>
      <c r="E386" s="130"/>
      <c r="F386" s="131"/>
    </row>
    <row r="387">
      <c r="A387" s="83"/>
      <c r="B387" s="129"/>
      <c r="C387" s="129"/>
      <c r="D387" s="130"/>
      <c r="E387" s="130"/>
      <c r="F387" s="131"/>
    </row>
    <row r="388">
      <c r="A388" s="83"/>
      <c r="B388" s="129"/>
      <c r="C388" s="129"/>
      <c r="D388" s="130"/>
      <c r="E388" s="130"/>
      <c r="F388" s="131"/>
    </row>
    <row r="389">
      <c r="A389" s="83"/>
      <c r="B389" s="129"/>
      <c r="C389" s="129"/>
      <c r="D389" s="130"/>
      <c r="E389" s="130"/>
      <c r="F389" s="131"/>
    </row>
    <row r="390">
      <c r="A390" s="83"/>
      <c r="B390" s="129"/>
      <c r="C390" s="129"/>
      <c r="D390" s="130"/>
      <c r="E390" s="130"/>
      <c r="F390" s="131"/>
    </row>
    <row r="391">
      <c r="A391" s="83"/>
      <c r="B391" s="129"/>
      <c r="C391" s="129"/>
      <c r="D391" s="130"/>
      <c r="E391" s="130"/>
      <c r="F391" s="131"/>
    </row>
    <row r="392">
      <c r="A392" s="83"/>
      <c r="B392" s="129"/>
      <c r="C392" s="129"/>
      <c r="D392" s="130"/>
      <c r="E392" s="130"/>
      <c r="F392" s="131"/>
    </row>
    <row r="393">
      <c r="A393" s="83"/>
      <c r="B393" s="129"/>
      <c r="C393" s="129"/>
      <c r="D393" s="130"/>
      <c r="E393" s="130"/>
      <c r="F393" s="131"/>
    </row>
    <row r="394">
      <c r="A394" s="83"/>
      <c r="B394" s="129"/>
      <c r="C394" s="129"/>
      <c r="D394" s="130"/>
      <c r="E394" s="130"/>
      <c r="F394" s="131"/>
    </row>
    <row r="395">
      <c r="A395" s="83"/>
      <c r="B395" s="129"/>
      <c r="C395" s="129"/>
      <c r="D395" s="130"/>
      <c r="E395" s="130"/>
      <c r="F395" s="131"/>
    </row>
    <row r="396">
      <c r="A396" s="83"/>
      <c r="B396" s="129"/>
      <c r="C396" s="129"/>
      <c r="D396" s="130"/>
      <c r="E396" s="130"/>
      <c r="F396" s="131"/>
    </row>
    <row r="397">
      <c r="A397" s="83"/>
      <c r="B397" s="129"/>
      <c r="C397" s="129"/>
      <c r="D397" s="130"/>
      <c r="E397" s="130"/>
      <c r="F397" s="131"/>
    </row>
    <row r="398">
      <c r="A398" s="83"/>
      <c r="B398" s="129"/>
      <c r="C398" s="129"/>
      <c r="D398" s="130"/>
      <c r="E398" s="130"/>
      <c r="F398" s="131"/>
    </row>
    <row r="399">
      <c r="A399" s="83"/>
      <c r="B399" s="129"/>
      <c r="C399" s="129"/>
      <c r="D399" s="130"/>
      <c r="E399" s="130"/>
      <c r="F399" s="131"/>
    </row>
    <row r="400">
      <c r="A400" s="83"/>
      <c r="B400" s="129"/>
      <c r="C400" s="129"/>
      <c r="D400" s="130"/>
      <c r="E400" s="130"/>
      <c r="F400" s="131"/>
    </row>
    <row r="401">
      <c r="A401" s="83"/>
      <c r="B401" s="129"/>
      <c r="C401" s="129"/>
      <c r="D401" s="130"/>
      <c r="E401" s="130"/>
      <c r="F401" s="131"/>
    </row>
    <row r="402">
      <c r="A402" s="83"/>
      <c r="B402" s="129"/>
      <c r="C402" s="129"/>
      <c r="D402" s="130"/>
      <c r="E402" s="130"/>
      <c r="F402" s="131"/>
    </row>
    <row r="403">
      <c r="A403" s="83"/>
      <c r="B403" s="129"/>
      <c r="C403" s="129"/>
      <c r="D403" s="130"/>
      <c r="E403" s="130"/>
      <c r="F403" s="131"/>
    </row>
    <row r="404">
      <c r="A404" s="83"/>
      <c r="B404" s="129"/>
      <c r="C404" s="129"/>
      <c r="D404" s="130"/>
      <c r="E404" s="130"/>
      <c r="F404" s="131"/>
    </row>
    <row r="405">
      <c r="A405" s="83"/>
      <c r="B405" s="129"/>
      <c r="C405" s="129"/>
      <c r="D405" s="130"/>
      <c r="E405" s="130"/>
      <c r="F405" s="131"/>
    </row>
    <row r="406">
      <c r="A406" s="83"/>
      <c r="B406" s="129"/>
      <c r="C406" s="129"/>
      <c r="D406" s="130"/>
      <c r="E406" s="130"/>
      <c r="F406" s="131"/>
    </row>
    <row r="407">
      <c r="A407" s="83"/>
      <c r="B407" s="129"/>
      <c r="C407" s="129"/>
      <c r="D407" s="130"/>
      <c r="E407" s="130"/>
      <c r="F407" s="131"/>
    </row>
    <row r="408">
      <c r="A408" s="83"/>
      <c r="B408" s="129"/>
      <c r="C408" s="129"/>
      <c r="D408" s="130"/>
      <c r="E408" s="130"/>
      <c r="F408" s="131"/>
    </row>
    <row r="409">
      <c r="A409" s="83"/>
      <c r="B409" s="129"/>
      <c r="C409" s="129"/>
      <c r="D409" s="130"/>
      <c r="E409" s="130"/>
      <c r="F409" s="131"/>
    </row>
    <row r="410">
      <c r="A410" s="83"/>
      <c r="B410" s="129"/>
      <c r="C410" s="129"/>
      <c r="D410" s="130"/>
      <c r="E410" s="130"/>
      <c r="F410" s="131"/>
    </row>
    <row r="411">
      <c r="A411" s="83"/>
      <c r="B411" s="129"/>
      <c r="C411" s="129"/>
      <c r="D411" s="130"/>
      <c r="E411" s="130"/>
      <c r="F411" s="131"/>
    </row>
    <row r="412">
      <c r="A412" s="83"/>
      <c r="B412" s="129"/>
      <c r="C412" s="129"/>
      <c r="D412" s="130"/>
      <c r="E412" s="130"/>
      <c r="F412" s="131"/>
    </row>
    <row r="413">
      <c r="A413" s="83"/>
      <c r="B413" s="129"/>
      <c r="C413" s="129"/>
      <c r="D413" s="130"/>
      <c r="E413" s="130"/>
      <c r="F413" s="131"/>
    </row>
    <row r="414">
      <c r="A414" s="83"/>
      <c r="B414" s="129"/>
      <c r="C414" s="129"/>
      <c r="D414" s="130"/>
      <c r="E414" s="130"/>
      <c r="F414" s="131"/>
    </row>
    <row r="415">
      <c r="A415" s="83"/>
      <c r="B415" s="129"/>
      <c r="C415" s="129"/>
      <c r="D415" s="130"/>
      <c r="E415" s="130"/>
      <c r="F415" s="131"/>
    </row>
    <row r="416">
      <c r="A416" s="83"/>
      <c r="B416" s="129"/>
      <c r="C416" s="129"/>
      <c r="D416" s="130"/>
      <c r="E416" s="130"/>
      <c r="F416" s="131"/>
    </row>
    <row r="417">
      <c r="A417" s="83"/>
      <c r="B417" s="129"/>
      <c r="C417" s="129"/>
      <c r="D417" s="130"/>
      <c r="E417" s="130"/>
      <c r="F417" s="131"/>
    </row>
    <row r="418">
      <c r="A418" s="83"/>
      <c r="B418" s="129"/>
      <c r="C418" s="129"/>
      <c r="D418" s="130"/>
      <c r="E418" s="130"/>
      <c r="F418" s="131"/>
    </row>
    <row r="419">
      <c r="A419" s="83"/>
      <c r="B419" s="129"/>
      <c r="C419" s="129"/>
      <c r="D419" s="130"/>
      <c r="E419" s="130"/>
      <c r="F419" s="131"/>
    </row>
    <row r="420">
      <c r="A420" s="83"/>
      <c r="B420" s="129"/>
      <c r="C420" s="129"/>
      <c r="D420" s="130"/>
      <c r="E420" s="130"/>
      <c r="F420" s="131"/>
    </row>
    <row r="421">
      <c r="A421" s="83"/>
      <c r="B421" s="129"/>
      <c r="C421" s="129"/>
      <c r="D421" s="130"/>
      <c r="E421" s="130"/>
      <c r="F421" s="131"/>
    </row>
    <row r="422">
      <c r="A422" s="83"/>
      <c r="B422" s="129"/>
      <c r="C422" s="129"/>
      <c r="D422" s="130"/>
      <c r="E422" s="130"/>
      <c r="F422" s="131"/>
    </row>
    <row r="423">
      <c r="A423" s="83"/>
      <c r="B423" s="129"/>
      <c r="C423" s="129"/>
      <c r="D423" s="130"/>
      <c r="E423" s="130"/>
      <c r="F423" s="131"/>
    </row>
    <row r="424">
      <c r="A424" s="83"/>
      <c r="B424" s="129"/>
      <c r="C424" s="129"/>
      <c r="D424" s="130"/>
      <c r="E424" s="130"/>
      <c r="F424" s="131"/>
    </row>
    <row r="425">
      <c r="A425" s="83"/>
      <c r="B425" s="129"/>
      <c r="C425" s="129"/>
      <c r="D425" s="130"/>
      <c r="E425" s="130"/>
      <c r="F425" s="131"/>
    </row>
    <row r="426">
      <c r="A426" s="83"/>
      <c r="B426" s="129"/>
      <c r="C426" s="129"/>
      <c r="D426" s="130"/>
      <c r="E426" s="130"/>
      <c r="F426" s="131"/>
    </row>
    <row r="427">
      <c r="A427" s="83"/>
      <c r="B427" s="129"/>
      <c r="C427" s="129"/>
      <c r="D427" s="130"/>
      <c r="E427" s="130"/>
      <c r="F427" s="131"/>
    </row>
    <row r="428">
      <c r="A428" s="83"/>
      <c r="B428" s="129"/>
      <c r="C428" s="129"/>
      <c r="D428" s="130"/>
      <c r="E428" s="130"/>
      <c r="F428" s="131"/>
    </row>
    <row r="429">
      <c r="A429" s="83"/>
      <c r="B429" s="129"/>
      <c r="C429" s="129"/>
      <c r="D429" s="130"/>
      <c r="E429" s="130"/>
      <c r="F429" s="131"/>
    </row>
    <row r="430">
      <c r="A430" s="83"/>
      <c r="B430" s="129"/>
      <c r="C430" s="129"/>
      <c r="D430" s="130"/>
      <c r="E430" s="130"/>
      <c r="F430" s="131"/>
    </row>
    <row r="431">
      <c r="A431" s="83"/>
      <c r="B431" s="129"/>
      <c r="C431" s="129"/>
      <c r="D431" s="130"/>
      <c r="E431" s="130"/>
      <c r="F431" s="131"/>
    </row>
    <row r="432">
      <c r="A432" s="83"/>
      <c r="B432" s="129"/>
      <c r="C432" s="129"/>
      <c r="D432" s="130"/>
      <c r="E432" s="130"/>
      <c r="F432" s="131"/>
    </row>
    <row r="433">
      <c r="A433" s="83"/>
      <c r="B433" s="129"/>
      <c r="C433" s="129"/>
      <c r="D433" s="130"/>
      <c r="E433" s="130"/>
      <c r="F433" s="131"/>
    </row>
    <row r="434">
      <c r="A434" s="83"/>
      <c r="B434" s="129"/>
      <c r="C434" s="129"/>
      <c r="D434" s="130"/>
      <c r="E434" s="130"/>
      <c r="F434" s="131"/>
    </row>
    <row r="435">
      <c r="A435" s="83"/>
      <c r="B435" s="129"/>
      <c r="C435" s="129"/>
      <c r="D435" s="130"/>
      <c r="E435" s="130"/>
      <c r="F435" s="131"/>
    </row>
    <row r="436">
      <c r="A436" s="83"/>
      <c r="B436" s="129"/>
      <c r="C436" s="129"/>
      <c r="D436" s="130"/>
      <c r="E436" s="130"/>
      <c r="F436" s="131"/>
    </row>
    <row r="437">
      <c r="A437" s="83"/>
      <c r="B437" s="129"/>
      <c r="C437" s="129"/>
      <c r="D437" s="130"/>
      <c r="E437" s="130"/>
      <c r="F437" s="131"/>
    </row>
    <row r="438">
      <c r="A438" s="83"/>
      <c r="B438" s="129"/>
      <c r="C438" s="129"/>
      <c r="D438" s="130"/>
      <c r="E438" s="130"/>
      <c r="F438" s="131"/>
    </row>
    <row r="439">
      <c r="A439" s="83"/>
      <c r="B439" s="129"/>
      <c r="C439" s="129"/>
      <c r="D439" s="130"/>
      <c r="E439" s="130"/>
      <c r="F439" s="131"/>
    </row>
    <row r="440">
      <c r="A440" s="83"/>
      <c r="B440" s="129"/>
      <c r="C440" s="129"/>
      <c r="D440" s="130"/>
      <c r="E440" s="130"/>
      <c r="F440" s="131"/>
    </row>
    <row r="441">
      <c r="A441" s="83"/>
      <c r="B441" s="129"/>
      <c r="C441" s="129"/>
      <c r="D441" s="130"/>
      <c r="E441" s="130"/>
      <c r="F441" s="131"/>
    </row>
    <row r="442">
      <c r="A442" s="83"/>
      <c r="B442" s="129"/>
      <c r="C442" s="129"/>
      <c r="D442" s="130"/>
      <c r="E442" s="130"/>
      <c r="F442" s="131"/>
    </row>
    <row r="443">
      <c r="A443" s="83"/>
      <c r="B443" s="129"/>
      <c r="C443" s="129"/>
      <c r="D443" s="130"/>
      <c r="E443" s="130"/>
      <c r="F443" s="131"/>
    </row>
    <row r="444">
      <c r="A444" s="83"/>
      <c r="B444" s="129"/>
      <c r="C444" s="129"/>
      <c r="D444" s="130"/>
      <c r="E444" s="130"/>
      <c r="F444" s="131"/>
    </row>
    <row r="445">
      <c r="A445" s="83"/>
      <c r="B445" s="129"/>
      <c r="C445" s="129"/>
      <c r="D445" s="130"/>
      <c r="E445" s="130"/>
      <c r="F445" s="131"/>
    </row>
    <row r="446">
      <c r="A446" s="83"/>
      <c r="B446" s="129"/>
      <c r="C446" s="129"/>
      <c r="D446" s="130"/>
      <c r="E446" s="130"/>
      <c r="F446" s="131"/>
    </row>
    <row r="447">
      <c r="A447" s="83"/>
      <c r="B447" s="129"/>
      <c r="C447" s="129"/>
      <c r="D447" s="130"/>
      <c r="E447" s="130"/>
      <c r="F447" s="131"/>
    </row>
    <row r="448">
      <c r="A448" s="83"/>
      <c r="B448" s="129"/>
      <c r="C448" s="129"/>
      <c r="D448" s="130"/>
      <c r="E448" s="130"/>
      <c r="F448" s="131"/>
    </row>
    <row r="449">
      <c r="A449" s="83"/>
      <c r="B449" s="129"/>
      <c r="C449" s="129"/>
      <c r="D449" s="130"/>
      <c r="E449" s="130"/>
      <c r="F449" s="131"/>
    </row>
    <row r="450">
      <c r="A450" s="83"/>
      <c r="B450" s="129"/>
      <c r="C450" s="129"/>
      <c r="D450" s="130"/>
      <c r="E450" s="130"/>
      <c r="F450" s="131"/>
    </row>
    <row r="451">
      <c r="A451" s="83"/>
      <c r="B451" s="129"/>
      <c r="C451" s="129"/>
      <c r="D451" s="130"/>
      <c r="E451" s="130"/>
      <c r="F451" s="131"/>
    </row>
    <row r="452">
      <c r="A452" s="83"/>
      <c r="B452" s="129"/>
      <c r="C452" s="129"/>
      <c r="D452" s="130"/>
      <c r="E452" s="130"/>
      <c r="F452" s="131"/>
    </row>
    <row r="453">
      <c r="A453" s="83"/>
      <c r="B453" s="129"/>
      <c r="C453" s="129"/>
      <c r="D453" s="130"/>
      <c r="E453" s="130"/>
      <c r="F453" s="131"/>
    </row>
    <row r="454">
      <c r="A454" s="83"/>
      <c r="B454" s="129"/>
      <c r="C454" s="129"/>
      <c r="D454" s="130"/>
      <c r="E454" s="130"/>
      <c r="F454" s="131"/>
    </row>
    <row r="455">
      <c r="A455" s="83"/>
      <c r="B455" s="129"/>
      <c r="C455" s="129"/>
      <c r="D455" s="130"/>
      <c r="E455" s="130"/>
      <c r="F455" s="131"/>
    </row>
    <row r="456">
      <c r="A456" s="83"/>
      <c r="B456" s="129"/>
      <c r="C456" s="129"/>
      <c r="D456" s="130"/>
      <c r="E456" s="130"/>
      <c r="F456" s="131"/>
    </row>
    <row r="457">
      <c r="A457" s="83"/>
      <c r="B457" s="129"/>
      <c r="C457" s="129"/>
      <c r="D457" s="130"/>
      <c r="E457" s="130"/>
      <c r="F457" s="131"/>
    </row>
    <row r="458">
      <c r="A458" s="83"/>
      <c r="B458" s="129"/>
      <c r="C458" s="129"/>
      <c r="D458" s="130"/>
      <c r="E458" s="130"/>
      <c r="F458" s="131"/>
    </row>
    <row r="459">
      <c r="A459" s="83"/>
      <c r="B459" s="129"/>
      <c r="C459" s="129"/>
      <c r="D459" s="130"/>
      <c r="E459" s="130"/>
      <c r="F459" s="131"/>
    </row>
    <row r="460">
      <c r="A460" s="83"/>
      <c r="B460" s="129"/>
      <c r="C460" s="129"/>
      <c r="D460" s="130"/>
      <c r="E460" s="130"/>
      <c r="F460" s="131"/>
    </row>
    <row r="461">
      <c r="A461" s="83"/>
      <c r="B461" s="129"/>
      <c r="C461" s="129"/>
      <c r="D461" s="130"/>
      <c r="E461" s="130"/>
      <c r="F461" s="131"/>
    </row>
    <row r="462">
      <c r="A462" s="83"/>
      <c r="B462" s="129"/>
      <c r="C462" s="129"/>
      <c r="D462" s="130"/>
      <c r="E462" s="130"/>
      <c r="F462" s="131"/>
    </row>
    <row r="463">
      <c r="A463" s="83"/>
      <c r="B463" s="129"/>
      <c r="C463" s="129"/>
      <c r="D463" s="130"/>
      <c r="E463" s="130"/>
      <c r="F463" s="131"/>
    </row>
    <row r="464">
      <c r="A464" s="83"/>
      <c r="B464" s="129"/>
      <c r="C464" s="129"/>
      <c r="D464" s="130"/>
      <c r="E464" s="130"/>
      <c r="F464" s="131"/>
    </row>
    <row r="465">
      <c r="A465" s="83"/>
      <c r="B465" s="129"/>
      <c r="C465" s="129"/>
      <c r="D465" s="130"/>
      <c r="E465" s="130"/>
      <c r="F465" s="131"/>
    </row>
    <row r="466">
      <c r="A466" s="83"/>
      <c r="B466" s="129"/>
      <c r="C466" s="129"/>
      <c r="D466" s="130"/>
      <c r="E466" s="130"/>
      <c r="F466" s="131"/>
    </row>
    <row r="467">
      <c r="A467" s="83"/>
      <c r="B467" s="129"/>
      <c r="C467" s="129"/>
      <c r="D467" s="130"/>
      <c r="E467" s="130"/>
      <c r="F467" s="131"/>
    </row>
    <row r="468">
      <c r="A468" s="83"/>
      <c r="B468" s="129"/>
      <c r="C468" s="129"/>
      <c r="D468" s="130"/>
      <c r="E468" s="130"/>
      <c r="F468" s="131"/>
    </row>
    <row r="469">
      <c r="A469" s="83"/>
      <c r="B469" s="129"/>
      <c r="C469" s="129"/>
      <c r="D469" s="130"/>
      <c r="E469" s="130"/>
      <c r="F469" s="131"/>
    </row>
    <row r="470">
      <c r="A470" s="83"/>
      <c r="B470" s="129"/>
      <c r="C470" s="129"/>
      <c r="D470" s="130"/>
      <c r="E470" s="130"/>
      <c r="F470" s="131"/>
    </row>
    <row r="471">
      <c r="A471" s="83"/>
      <c r="B471" s="129"/>
      <c r="C471" s="129"/>
      <c r="D471" s="130"/>
      <c r="E471" s="130"/>
      <c r="F471" s="131"/>
    </row>
    <row r="472">
      <c r="A472" s="83"/>
      <c r="B472" s="129"/>
      <c r="C472" s="129"/>
      <c r="D472" s="130"/>
      <c r="E472" s="130"/>
      <c r="F472" s="131"/>
    </row>
    <row r="473">
      <c r="A473" s="83"/>
      <c r="B473" s="129"/>
      <c r="C473" s="129"/>
      <c r="D473" s="130"/>
      <c r="E473" s="130"/>
      <c r="F473" s="131"/>
    </row>
    <row r="474">
      <c r="A474" s="83"/>
      <c r="B474" s="129"/>
      <c r="C474" s="129"/>
      <c r="D474" s="130"/>
      <c r="E474" s="130"/>
      <c r="F474" s="131"/>
    </row>
    <row r="475">
      <c r="A475" s="83"/>
      <c r="B475" s="129"/>
      <c r="C475" s="129"/>
      <c r="D475" s="130"/>
      <c r="E475" s="130"/>
      <c r="F475" s="131"/>
    </row>
    <row r="476">
      <c r="A476" s="83"/>
      <c r="B476" s="129"/>
      <c r="C476" s="129"/>
      <c r="D476" s="130"/>
      <c r="E476" s="130"/>
      <c r="F476" s="131"/>
    </row>
    <row r="477">
      <c r="A477" s="83"/>
      <c r="B477" s="129"/>
      <c r="C477" s="129"/>
      <c r="D477" s="130"/>
      <c r="E477" s="130"/>
      <c r="F477" s="131"/>
    </row>
    <row r="478">
      <c r="A478" s="83"/>
      <c r="B478" s="129"/>
      <c r="C478" s="129"/>
      <c r="D478" s="130"/>
      <c r="E478" s="130"/>
      <c r="F478" s="131"/>
    </row>
    <row r="479">
      <c r="A479" s="83"/>
      <c r="B479" s="129"/>
      <c r="C479" s="129"/>
      <c r="D479" s="130"/>
      <c r="E479" s="130"/>
      <c r="F479" s="131"/>
    </row>
    <row r="480">
      <c r="A480" s="83"/>
      <c r="B480" s="129"/>
      <c r="C480" s="129"/>
      <c r="D480" s="130"/>
      <c r="E480" s="130"/>
      <c r="F480" s="131"/>
    </row>
    <row r="481">
      <c r="A481" s="83"/>
      <c r="B481" s="129"/>
      <c r="C481" s="129"/>
      <c r="D481" s="130"/>
      <c r="E481" s="130"/>
      <c r="F481" s="131"/>
    </row>
    <row r="482">
      <c r="A482" s="83"/>
      <c r="B482" s="129"/>
      <c r="C482" s="129"/>
      <c r="D482" s="130"/>
      <c r="E482" s="130"/>
      <c r="F482" s="131"/>
    </row>
    <row r="483">
      <c r="A483" s="83"/>
      <c r="B483" s="129"/>
      <c r="C483" s="129"/>
      <c r="D483" s="130"/>
      <c r="E483" s="130"/>
      <c r="F483" s="131"/>
    </row>
    <row r="484">
      <c r="A484" s="83"/>
      <c r="B484" s="129"/>
      <c r="C484" s="129"/>
      <c r="D484" s="130"/>
      <c r="E484" s="130"/>
      <c r="F484" s="131"/>
    </row>
    <row r="485">
      <c r="A485" s="83"/>
      <c r="B485" s="129"/>
      <c r="C485" s="129"/>
      <c r="D485" s="130"/>
      <c r="E485" s="130"/>
      <c r="F485" s="131"/>
    </row>
    <row r="486">
      <c r="A486" s="83"/>
      <c r="B486" s="129"/>
      <c r="C486" s="129"/>
      <c r="D486" s="130"/>
      <c r="E486" s="130"/>
      <c r="F486" s="131"/>
    </row>
    <row r="487">
      <c r="A487" s="83"/>
      <c r="B487" s="129"/>
      <c r="C487" s="129"/>
      <c r="D487" s="130"/>
      <c r="E487" s="130"/>
      <c r="F487" s="131"/>
    </row>
    <row r="488">
      <c r="A488" s="83"/>
      <c r="B488" s="129"/>
      <c r="C488" s="129"/>
      <c r="D488" s="130"/>
      <c r="E488" s="130"/>
      <c r="F488" s="131"/>
    </row>
    <row r="489">
      <c r="A489" s="83"/>
      <c r="B489" s="129"/>
      <c r="C489" s="129"/>
      <c r="D489" s="130"/>
      <c r="E489" s="130"/>
      <c r="F489" s="131"/>
    </row>
    <row r="490">
      <c r="A490" s="83"/>
      <c r="B490" s="129"/>
      <c r="C490" s="129"/>
      <c r="D490" s="130"/>
      <c r="E490" s="130"/>
      <c r="F490" s="131"/>
    </row>
    <row r="491">
      <c r="A491" s="83"/>
      <c r="B491" s="129"/>
      <c r="C491" s="129"/>
      <c r="D491" s="130"/>
      <c r="E491" s="130"/>
      <c r="F491" s="131"/>
    </row>
    <row r="492">
      <c r="A492" s="83"/>
      <c r="B492" s="129"/>
      <c r="C492" s="129"/>
      <c r="D492" s="130"/>
      <c r="E492" s="130"/>
      <c r="F492" s="131"/>
    </row>
    <row r="493">
      <c r="A493" s="83"/>
      <c r="B493" s="129"/>
      <c r="C493" s="129"/>
      <c r="D493" s="130"/>
      <c r="E493" s="130"/>
      <c r="F493" s="131"/>
    </row>
    <row r="494">
      <c r="A494" s="83"/>
      <c r="B494" s="129"/>
      <c r="C494" s="129"/>
      <c r="D494" s="130"/>
      <c r="E494" s="130"/>
      <c r="F494" s="131"/>
    </row>
    <row r="495">
      <c r="A495" s="83"/>
      <c r="B495" s="129"/>
      <c r="C495" s="129"/>
      <c r="D495" s="130"/>
      <c r="E495" s="130"/>
      <c r="F495" s="131"/>
    </row>
    <row r="496">
      <c r="A496" s="83"/>
      <c r="B496" s="129"/>
      <c r="C496" s="129"/>
      <c r="D496" s="130"/>
      <c r="E496" s="130"/>
      <c r="F496" s="131"/>
    </row>
    <row r="497">
      <c r="A497" s="83"/>
      <c r="B497" s="129"/>
      <c r="C497" s="129"/>
      <c r="D497" s="130"/>
      <c r="E497" s="130"/>
      <c r="F497" s="131"/>
    </row>
    <row r="498">
      <c r="A498" s="83"/>
      <c r="B498" s="129"/>
      <c r="C498" s="129"/>
      <c r="D498" s="130"/>
      <c r="E498" s="130"/>
      <c r="F498" s="131"/>
    </row>
    <row r="499">
      <c r="A499" s="83"/>
      <c r="B499" s="129"/>
      <c r="C499" s="129"/>
      <c r="D499" s="130"/>
      <c r="E499" s="130"/>
      <c r="F499" s="131"/>
    </row>
    <row r="500">
      <c r="A500" s="83"/>
      <c r="B500" s="129"/>
      <c r="C500" s="129"/>
      <c r="D500" s="130"/>
      <c r="E500" s="130"/>
      <c r="F500" s="131"/>
    </row>
    <row r="501">
      <c r="A501" s="83"/>
      <c r="B501" s="129"/>
      <c r="C501" s="129"/>
      <c r="D501" s="130"/>
      <c r="E501" s="130"/>
      <c r="F501" s="131"/>
    </row>
    <row r="502">
      <c r="A502" s="83"/>
      <c r="B502" s="129"/>
      <c r="C502" s="129"/>
      <c r="D502" s="130"/>
      <c r="E502" s="130"/>
      <c r="F502" s="131"/>
    </row>
    <row r="503">
      <c r="A503" s="83"/>
      <c r="B503" s="129"/>
      <c r="C503" s="129"/>
      <c r="D503" s="130"/>
      <c r="E503" s="130"/>
      <c r="F503" s="131"/>
    </row>
    <row r="504">
      <c r="A504" s="83"/>
      <c r="B504" s="129"/>
      <c r="C504" s="129"/>
      <c r="D504" s="130"/>
      <c r="E504" s="130"/>
      <c r="F504" s="131"/>
    </row>
    <row r="505">
      <c r="A505" s="83"/>
      <c r="B505" s="129"/>
      <c r="C505" s="129"/>
      <c r="D505" s="130"/>
      <c r="E505" s="130"/>
      <c r="F505" s="131"/>
    </row>
    <row r="506">
      <c r="A506" s="83"/>
      <c r="B506" s="129"/>
      <c r="C506" s="129"/>
      <c r="D506" s="130"/>
      <c r="E506" s="130"/>
      <c r="F506" s="131"/>
    </row>
    <row r="507">
      <c r="A507" s="83"/>
      <c r="B507" s="129"/>
      <c r="C507" s="129"/>
      <c r="D507" s="130"/>
      <c r="E507" s="130"/>
      <c r="F507" s="131"/>
    </row>
    <row r="508">
      <c r="A508" s="83"/>
      <c r="B508" s="129"/>
      <c r="C508" s="129"/>
      <c r="D508" s="130"/>
      <c r="E508" s="130"/>
      <c r="F508" s="131"/>
    </row>
    <row r="509">
      <c r="A509" s="83"/>
      <c r="B509" s="129"/>
      <c r="C509" s="129"/>
      <c r="D509" s="130"/>
      <c r="E509" s="130"/>
      <c r="F509" s="131"/>
    </row>
    <row r="510">
      <c r="A510" s="83"/>
      <c r="B510" s="129"/>
      <c r="C510" s="129"/>
      <c r="D510" s="130"/>
      <c r="E510" s="130"/>
      <c r="F510" s="131"/>
    </row>
    <row r="511">
      <c r="A511" s="83"/>
      <c r="B511" s="129"/>
      <c r="C511" s="129"/>
      <c r="D511" s="130"/>
      <c r="E511" s="130"/>
      <c r="F511" s="131"/>
    </row>
    <row r="512">
      <c r="A512" s="83"/>
      <c r="B512" s="129"/>
      <c r="C512" s="129"/>
      <c r="D512" s="130"/>
      <c r="E512" s="130"/>
      <c r="F512" s="131"/>
    </row>
    <row r="513">
      <c r="A513" s="83"/>
      <c r="B513" s="129"/>
      <c r="C513" s="129"/>
      <c r="D513" s="130"/>
      <c r="E513" s="130"/>
      <c r="F513" s="131"/>
    </row>
    <row r="514">
      <c r="A514" s="83"/>
      <c r="B514" s="129"/>
      <c r="C514" s="129"/>
      <c r="D514" s="130"/>
      <c r="E514" s="130"/>
      <c r="F514" s="131"/>
    </row>
    <row r="515">
      <c r="A515" s="83"/>
      <c r="B515" s="129"/>
      <c r="C515" s="129"/>
      <c r="D515" s="130"/>
      <c r="E515" s="130"/>
      <c r="F515" s="131"/>
    </row>
    <row r="516">
      <c r="A516" s="83"/>
      <c r="B516" s="129"/>
      <c r="C516" s="129"/>
      <c r="D516" s="130"/>
      <c r="E516" s="130"/>
      <c r="F516" s="131"/>
    </row>
    <row r="517">
      <c r="A517" s="83"/>
      <c r="B517" s="129"/>
      <c r="C517" s="129"/>
      <c r="D517" s="130"/>
      <c r="E517" s="130"/>
      <c r="F517" s="131"/>
    </row>
    <row r="518">
      <c r="A518" s="83"/>
      <c r="B518" s="129"/>
      <c r="C518" s="129"/>
      <c r="D518" s="130"/>
      <c r="E518" s="130"/>
      <c r="F518" s="131"/>
    </row>
    <row r="519">
      <c r="A519" s="83"/>
      <c r="B519" s="129"/>
      <c r="C519" s="129"/>
      <c r="D519" s="130"/>
      <c r="E519" s="130"/>
      <c r="F519" s="131"/>
    </row>
    <row r="520">
      <c r="A520" s="83"/>
      <c r="B520" s="129"/>
      <c r="C520" s="129"/>
      <c r="D520" s="130"/>
      <c r="E520" s="130"/>
      <c r="F520" s="131"/>
    </row>
    <row r="521">
      <c r="A521" s="83"/>
      <c r="B521" s="129"/>
      <c r="C521" s="129"/>
      <c r="D521" s="130"/>
      <c r="E521" s="130"/>
      <c r="F521" s="131"/>
    </row>
    <row r="522">
      <c r="A522" s="83"/>
      <c r="B522" s="129"/>
      <c r="C522" s="129"/>
      <c r="D522" s="130"/>
      <c r="E522" s="130"/>
      <c r="F522" s="131"/>
    </row>
    <row r="523">
      <c r="A523" s="83"/>
      <c r="B523" s="129"/>
      <c r="C523" s="129"/>
      <c r="D523" s="130"/>
      <c r="E523" s="130"/>
      <c r="F523" s="131"/>
    </row>
    <row r="524">
      <c r="A524" s="83"/>
      <c r="B524" s="129"/>
      <c r="C524" s="129"/>
      <c r="D524" s="130"/>
      <c r="E524" s="130"/>
      <c r="F524" s="131"/>
    </row>
    <row r="525">
      <c r="A525" s="83"/>
      <c r="B525" s="129"/>
      <c r="C525" s="129"/>
      <c r="D525" s="130"/>
      <c r="E525" s="130"/>
      <c r="F525" s="131"/>
    </row>
    <row r="526">
      <c r="A526" s="83"/>
      <c r="B526" s="129"/>
      <c r="C526" s="129"/>
      <c r="D526" s="130"/>
      <c r="E526" s="130"/>
      <c r="F526" s="131"/>
    </row>
    <row r="527">
      <c r="A527" s="83"/>
      <c r="B527" s="129"/>
      <c r="C527" s="129"/>
      <c r="D527" s="130"/>
      <c r="E527" s="130"/>
      <c r="F527" s="131"/>
    </row>
    <row r="528">
      <c r="A528" s="83"/>
      <c r="B528" s="129"/>
      <c r="C528" s="129"/>
      <c r="D528" s="130"/>
      <c r="E528" s="130"/>
      <c r="F528" s="131"/>
    </row>
    <row r="529">
      <c r="A529" s="83"/>
      <c r="B529" s="129"/>
      <c r="C529" s="129"/>
      <c r="D529" s="130"/>
      <c r="E529" s="130"/>
      <c r="F529" s="131"/>
    </row>
    <row r="530">
      <c r="A530" s="83"/>
      <c r="B530" s="129"/>
      <c r="C530" s="129"/>
      <c r="D530" s="130"/>
      <c r="E530" s="130"/>
      <c r="F530" s="131"/>
    </row>
    <row r="531">
      <c r="A531" s="83"/>
      <c r="B531" s="129"/>
      <c r="C531" s="129"/>
      <c r="D531" s="130"/>
      <c r="E531" s="130"/>
      <c r="F531" s="131"/>
    </row>
    <row r="532">
      <c r="A532" s="83"/>
      <c r="B532" s="129"/>
      <c r="C532" s="129"/>
      <c r="D532" s="130"/>
      <c r="E532" s="130"/>
      <c r="F532" s="131"/>
    </row>
    <row r="533">
      <c r="A533" s="83"/>
      <c r="B533" s="129"/>
      <c r="C533" s="129"/>
      <c r="D533" s="130"/>
      <c r="E533" s="130"/>
      <c r="F533" s="131"/>
    </row>
    <row r="534">
      <c r="A534" s="83"/>
      <c r="B534" s="129"/>
      <c r="C534" s="129"/>
      <c r="D534" s="130"/>
      <c r="E534" s="130"/>
      <c r="F534" s="131"/>
    </row>
    <row r="535">
      <c r="A535" s="83"/>
      <c r="B535" s="129"/>
      <c r="C535" s="129"/>
      <c r="D535" s="130"/>
      <c r="E535" s="130"/>
      <c r="F535" s="131"/>
    </row>
    <row r="536">
      <c r="A536" s="83"/>
      <c r="B536" s="129"/>
      <c r="C536" s="129"/>
      <c r="D536" s="130"/>
      <c r="E536" s="130"/>
      <c r="F536" s="131"/>
    </row>
    <row r="537">
      <c r="A537" s="83"/>
      <c r="B537" s="129"/>
      <c r="C537" s="129"/>
      <c r="D537" s="130"/>
      <c r="E537" s="130"/>
      <c r="F537" s="131"/>
    </row>
    <row r="538">
      <c r="A538" s="83"/>
      <c r="B538" s="129"/>
      <c r="C538" s="129"/>
      <c r="D538" s="130"/>
      <c r="E538" s="130"/>
      <c r="F538" s="131"/>
    </row>
    <row r="539">
      <c r="A539" s="83"/>
      <c r="B539" s="129"/>
      <c r="C539" s="129"/>
      <c r="D539" s="130"/>
      <c r="E539" s="130"/>
      <c r="F539" s="131"/>
    </row>
    <row r="540">
      <c r="A540" s="83"/>
      <c r="B540" s="129"/>
      <c r="C540" s="129"/>
      <c r="D540" s="130"/>
      <c r="E540" s="130"/>
      <c r="F540" s="131"/>
    </row>
    <row r="541">
      <c r="A541" s="83"/>
      <c r="B541" s="129"/>
      <c r="C541" s="129"/>
      <c r="D541" s="130"/>
      <c r="E541" s="130"/>
      <c r="F541" s="131"/>
    </row>
    <row r="542">
      <c r="A542" s="83"/>
      <c r="B542" s="129"/>
      <c r="C542" s="129"/>
      <c r="D542" s="130"/>
      <c r="E542" s="130"/>
      <c r="F542" s="131"/>
    </row>
    <row r="543">
      <c r="A543" s="83"/>
      <c r="B543" s="129"/>
      <c r="C543" s="129"/>
      <c r="D543" s="130"/>
      <c r="E543" s="130"/>
      <c r="F543" s="131"/>
    </row>
    <row r="544">
      <c r="A544" s="83"/>
      <c r="B544" s="129"/>
      <c r="C544" s="129"/>
      <c r="D544" s="130"/>
      <c r="E544" s="130"/>
      <c r="F544" s="131"/>
    </row>
    <row r="545">
      <c r="A545" s="83"/>
      <c r="B545" s="129"/>
      <c r="C545" s="129"/>
      <c r="D545" s="130"/>
      <c r="E545" s="130"/>
      <c r="F545" s="131"/>
    </row>
    <row r="546">
      <c r="A546" s="83"/>
      <c r="B546" s="129"/>
      <c r="C546" s="129"/>
      <c r="D546" s="130"/>
      <c r="E546" s="130"/>
      <c r="F546" s="131"/>
    </row>
    <row r="547">
      <c r="A547" s="83"/>
      <c r="B547" s="129"/>
      <c r="C547" s="129"/>
      <c r="D547" s="130"/>
      <c r="E547" s="130"/>
      <c r="F547" s="131"/>
    </row>
    <row r="548">
      <c r="A548" s="83"/>
      <c r="B548" s="129"/>
      <c r="C548" s="129"/>
      <c r="D548" s="130"/>
      <c r="E548" s="130"/>
      <c r="F548" s="131"/>
    </row>
    <row r="549">
      <c r="A549" s="83"/>
      <c r="B549" s="129"/>
      <c r="C549" s="129"/>
      <c r="D549" s="130"/>
      <c r="E549" s="130"/>
      <c r="F549" s="131"/>
    </row>
    <row r="550">
      <c r="A550" s="83"/>
      <c r="B550" s="129"/>
      <c r="C550" s="129"/>
      <c r="D550" s="130"/>
      <c r="E550" s="130"/>
      <c r="F550" s="131"/>
    </row>
    <row r="551">
      <c r="A551" s="83"/>
      <c r="B551" s="129"/>
      <c r="C551" s="129"/>
      <c r="D551" s="130"/>
      <c r="E551" s="130"/>
      <c r="F551" s="131"/>
    </row>
    <row r="552">
      <c r="A552" s="83"/>
      <c r="B552" s="129"/>
      <c r="C552" s="129"/>
      <c r="D552" s="130"/>
      <c r="E552" s="130"/>
      <c r="F552" s="131"/>
    </row>
    <row r="553">
      <c r="A553" s="83"/>
      <c r="B553" s="129"/>
      <c r="C553" s="129"/>
      <c r="D553" s="130"/>
      <c r="E553" s="130"/>
      <c r="F553" s="131"/>
    </row>
    <row r="554">
      <c r="A554" s="83"/>
      <c r="B554" s="129"/>
      <c r="C554" s="129"/>
      <c r="D554" s="130"/>
      <c r="E554" s="130"/>
      <c r="F554" s="131"/>
    </row>
    <row r="555">
      <c r="A555" s="83"/>
      <c r="B555" s="129"/>
      <c r="C555" s="129"/>
      <c r="D555" s="130"/>
      <c r="E555" s="130"/>
      <c r="F555" s="131"/>
    </row>
    <row r="556">
      <c r="A556" s="83"/>
      <c r="B556" s="129"/>
      <c r="C556" s="129"/>
      <c r="D556" s="130"/>
      <c r="E556" s="130"/>
      <c r="F556" s="131"/>
    </row>
    <row r="557">
      <c r="A557" s="83"/>
      <c r="B557" s="129"/>
      <c r="C557" s="129"/>
      <c r="D557" s="130"/>
      <c r="E557" s="130"/>
      <c r="F557" s="131"/>
    </row>
    <row r="558">
      <c r="A558" s="83"/>
      <c r="B558" s="129"/>
      <c r="C558" s="129"/>
      <c r="D558" s="130"/>
      <c r="E558" s="130"/>
      <c r="F558" s="131"/>
    </row>
    <row r="559">
      <c r="A559" s="83"/>
      <c r="B559" s="129"/>
      <c r="C559" s="129"/>
      <c r="D559" s="130"/>
      <c r="E559" s="130"/>
      <c r="F559" s="131"/>
    </row>
    <row r="560">
      <c r="A560" s="83"/>
      <c r="B560" s="129"/>
      <c r="C560" s="129"/>
      <c r="D560" s="130"/>
      <c r="E560" s="130"/>
      <c r="F560" s="131"/>
    </row>
    <row r="561">
      <c r="A561" s="83"/>
      <c r="B561" s="129"/>
      <c r="C561" s="129"/>
      <c r="D561" s="130"/>
      <c r="E561" s="130"/>
      <c r="F561" s="131"/>
    </row>
    <row r="562">
      <c r="A562" s="83"/>
      <c r="B562" s="129"/>
      <c r="C562" s="129"/>
      <c r="D562" s="130"/>
      <c r="E562" s="130"/>
      <c r="F562" s="131"/>
    </row>
    <row r="563">
      <c r="A563" s="83"/>
      <c r="B563" s="129"/>
      <c r="C563" s="129"/>
      <c r="D563" s="130"/>
      <c r="E563" s="130"/>
      <c r="F563" s="131"/>
    </row>
    <row r="564">
      <c r="A564" s="83"/>
      <c r="B564" s="129"/>
      <c r="C564" s="129"/>
      <c r="D564" s="130"/>
      <c r="E564" s="130"/>
      <c r="F564" s="131"/>
    </row>
    <row r="565">
      <c r="A565" s="83"/>
      <c r="B565" s="129"/>
      <c r="C565" s="129"/>
      <c r="D565" s="130"/>
      <c r="E565" s="130"/>
      <c r="F565" s="131"/>
    </row>
    <row r="566">
      <c r="A566" s="83"/>
      <c r="B566" s="129"/>
      <c r="C566" s="129"/>
      <c r="D566" s="130"/>
      <c r="E566" s="130"/>
      <c r="F566" s="131"/>
    </row>
    <row r="567">
      <c r="A567" s="83"/>
      <c r="B567" s="129"/>
      <c r="C567" s="129"/>
      <c r="D567" s="130"/>
      <c r="E567" s="130"/>
      <c r="F567" s="131"/>
    </row>
    <row r="568">
      <c r="A568" s="83"/>
      <c r="B568" s="129"/>
      <c r="C568" s="129"/>
      <c r="D568" s="130"/>
      <c r="E568" s="130"/>
      <c r="F568" s="131"/>
    </row>
    <row r="569">
      <c r="A569" s="83"/>
      <c r="B569" s="129"/>
      <c r="C569" s="129"/>
      <c r="D569" s="130"/>
      <c r="E569" s="130"/>
      <c r="F569" s="131"/>
    </row>
    <row r="570">
      <c r="A570" s="83"/>
      <c r="B570" s="129"/>
      <c r="C570" s="129"/>
      <c r="D570" s="130"/>
      <c r="E570" s="130"/>
      <c r="F570" s="131"/>
    </row>
    <row r="571">
      <c r="A571" s="83"/>
      <c r="B571" s="129"/>
      <c r="C571" s="129"/>
      <c r="D571" s="130"/>
      <c r="E571" s="130"/>
      <c r="F571" s="131"/>
    </row>
    <row r="572">
      <c r="A572" s="83"/>
      <c r="B572" s="129"/>
      <c r="C572" s="129"/>
      <c r="D572" s="130"/>
      <c r="E572" s="130"/>
      <c r="F572" s="131"/>
    </row>
    <row r="573">
      <c r="A573" s="83"/>
      <c r="B573" s="129"/>
      <c r="C573" s="129"/>
      <c r="D573" s="130"/>
      <c r="E573" s="130"/>
      <c r="F573" s="131"/>
    </row>
    <row r="574">
      <c r="A574" s="83"/>
      <c r="B574" s="129"/>
      <c r="C574" s="129"/>
      <c r="D574" s="130"/>
      <c r="E574" s="130"/>
      <c r="F574" s="131"/>
    </row>
    <row r="575">
      <c r="A575" s="83"/>
      <c r="B575" s="129"/>
      <c r="C575" s="129"/>
      <c r="D575" s="130"/>
      <c r="E575" s="130"/>
      <c r="F575" s="131"/>
    </row>
    <row r="576">
      <c r="A576" s="83"/>
      <c r="B576" s="129"/>
      <c r="C576" s="129"/>
      <c r="D576" s="130"/>
      <c r="E576" s="130"/>
      <c r="F576" s="131"/>
    </row>
    <row r="577">
      <c r="A577" s="83"/>
      <c r="B577" s="129"/>
      <c r="C577" s="129"/>
      <c r="D577" s="130"/>
      <c r="E577" s="130"/>
      <c r="F577" s="131"/>
    </row>
    <row r="578">
      <c r="A578" s="83"/>
      <c r="B578" s="129"/>
      <c r="C578" s="129"/>
      <c r="D578" s="130"/>
      <c r="E578" s="130"/>
      <c r="F578" s="131"/>
    </row>
    <row r="579">
      <c r="A579" s="83"/>
      <c r="B579" s="129"/>
      <c r="C579" s="129"/>
      <c r="D579" s="130"/>
      <c r="E579" s="130"/>
      <c r="F579" s="131"/>
    </row>
    <row r="580">
      <c r="A580" s="83"/>
      <c r="B580" s="129"/>
      <c r="C580" s="129"/>
      <c r="D580" s="130"/>
      <c r="E580" s="130"/>
      <c r="F580" s="131"/>
    </row>
    <row r="581">
      <c r="A581" s="83"/>
      <c r="B581" s="129"/>
      <c r="C581" s="129"/>
      <c r="D581" s="130"/>
      <c r="E581" s="130"/>
      <c r="F581" s="131"/>
    </row>
    <row r="582">
      <c r="A582" s="83"/>
      <c r="B582" s="129"/>
      <c r="C582" s="129"/>
      <c r="D582" s="130"/>
      <c r="E582" s="130"/>
      <c r="F582" s="131"/>
    </row>
    <row r="583">
      <c r="A583" s="83"/>
      <c r="B583" s="129"/>
      <c r="C583" s="129"/>
      <c r="D583" s="130"/>
      <c r="E583" s="130"/>
      <c r="F583" s="131"/>
    </row>
    <row r="584">
      <c r="A584" s="83"/>
      <c r="B584" s="129"/>
      <c r="C584" s="129"/>
      <c r="D584" s="130"/>
      <c r="E584" s="130"/>
      <c r="F584" s="131"/>
    </row>
    <row r="585">
      <c r="A585" s="83"/>
      <c r="B585" s="129"/>
      <c r="C585" s="129"/>
      <c r="D585" s="130"/>
      <c r="E585" s="130"/>
      <c r="F585" s="131"/>
    </row>
    <row r="586">
      <c r="A586" s="83"/>
      <c r="B586" s="129"/>
      <c r="C586" s="129"/>
      <c r="D586" s="130"/>
      <c r="E586" s="130"/>
      <c r="F586" s="131"/>
    </row>
    <row r="587">
      <c r="A587" s="83"/>
      <c r="B587" s="129"/>
      <c r="C587" s="129"/>
      <c r="D587" s="130"/>
      <c r="E587" s="130"/>
      <c r="F587" s="131"/>
    </row>
    <row r="588">
      <c r="A588" s="83"/>
      <c r="B588" s="129"/>
      <c r="C588" s="129"/>
      <c r="D588" s="130"/>
      <c r="E588" s="130"/>
      <c r="F588" s="131"/>
    </row>
    <row r="589">
      <c r="A589" s="83"/>
      <c r="B589" s="129"/>
      <c r="C589" s="129"/>
      <c r="D589" s="130"/>
      <c r="E589" s="130"/>
      <c r="F589" s="131"/>
    </row>
    <row r="590">
      <c r="A590" s="83"/>
      <c r="B590" s="129"/>
      <c r="C590" s="129"/>
      <c r="D590" s="130"/>
      <c r="E590" s="130"/>
      <c r="F590" s="131"/>
    </row>
    <row r="591">
      <c r="A591" s="83"/>
      <c r="B591" s="129"/>
      <c r="C591" s="129"/>
      <c r="D591" s="130"/>
      <c r="E591" s="130"/>
      <c r="F591" s="131"/>
    </row>
    <row r="592">
      <c r="A592" s="83"/>
      <c r="B592" s="129"/>
      <c r="C592" s="129"/>
      <c r="D592" s="130"/>
      <c r="E592" s="130"/>
      <c r="F592" s="131"/>
    </row>
    <row r="593">
      <c r="A593" s="83"/>
      <c r="B593" s="129"/>
      <c r="C593" s="129"/>
      <c r="D593" s="130"/>
      <c r="E593" s="130"/>
      <c r="F593" s="131"/>
    </row>
    <row r="594">
      <c r="A594" s="83"/>
      <c r="B594" s="129"/>
      <c r="C594" s="129"/>
      <c r="D594" s="130"/>
      <c r="E594" s="130"/>
      <c r="F594" s="131"/>
    </row>
    <row r="595">
      <c r="A595" s="83"/>
      <c r="B595" s="129"/>
      <c r="C595" s="129"/>
      <c r="D595" s="130"/>
      <c r="E595" s="130"/>
      <c r="F595" s="131"/>
    </row>
    <row r="596">
      <c r="A596" s="83"/>
      <c r="B596" s="129"/>
      <c r="C596" s="129"/>
      <c r="D596" s="130"/>
      <c r="E596" s="130"/>
      <c r="F596" s="131"/>
    </row>
    <row r="597">
      <c r="A597" s="83"/>
      <c r="B597" s="129"/>
      <c r="C597" s="129"/>
      <c r="D597" s="130"/>
      <c r="E597" s="130"/>
      <c r="F597" s="131"/>
    </row>
    <row r="598">
      <c r="A598" s="83"/>
      <c r="B598" s="129"/>
      <c r="C598" s="129"/>
      <c r="D598" s="130"/>
      <c r="E598" s="130"/>
      <c r="F598" s="131"/>
    </row>
    <row r="599">
      <c r="A599" s="83"/>
      <c r="B599" s="129"/>
      <c r="C599" s="129"/>
      <c r="D599" s="130"/>
      <c r="E599" s="130"/>
      <c r="F599" s="131"/>
    </row>
    <row r="600">
      <c r="A600" s="83"/>
      <c r="B600" s="129"/>
      <c r="C600" s="129"/>
      <c r="D600" s="130"/>
      <c r="E600" s="130"/>
      <c r="F600" s="131"/>
    </row>
    <row r="601">
      <c r="A601" s="83"/>
      <c r="B601" s="129"/>
      <c r="C601" s="129"/>
      <c r="D601" s="130"/>
      <c r="E601" s="130"/>
      <c r="F601" s="131"/>
    </row>
    <row r="602">
      <c r="A602" s="83"/>
      <c r="B602" s="129"/>
      <c r="C602" s="129"/>
      <c r="D602" s="130"/>
      <c r="E602" s="130"/>
      <c r="F602" s="131"/>
    </row>
    <row r="603">
      <c r="A603" s="83"/>
      <c r="B603" s="129"/>
      <c r="C603" s="129"/>
      <c r="D603" s="130"/>
      <c r="E603" s="130"/>
      <c r="F603" s="131"/>
    </row>
  </sheetData>
  <mergeCells count="1">
    <mergeCell ref="B1:D1"/>
  </mergeCell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2.75"/>
    <col customWidth="1" min="3" max="3" width="26.88"/>
    <col customWidth="1" min="5" max="5" width="36.25"/>
    <col customWidth="1" min="6" max="6" width="24.25"/>
    <col customWidth="1" min="7" max="7" width="10.25"/>
    <col customWidth="1" min="8" max="8" width="10.75"/>
    <col customWidth="1" min="9" max="9" width="11.63"/>
    <col customWidth="1" min="10" max="10" width="13.38"/>
    <col customWidth="1" min="11" max="11" width="38.5"/>
    <col customWidth="1" min="12" max="12" width="13.88"/>
  </cols>
  <sheetData>
    <row r="1">
      <c r="A1" s="132" t="s">
        <v>507</v>
      </c>
      <c r="B1" s="132" t="s">
        <v>508</v>
      </c>
      <c r="C1" s="132" t="s">
        <v>509</v>
      </c>
      <c r="D1" s="133"/>
      <c r="E1" s="134" t="s">
        <v>510</v>
      </c>
      <c r="F1" s="134" t="s">
        <v>511</v>
      </c>
      <c r="G1" s="133"/>
      <c r="H1" s="135" t="s">
        <v>512</v>
      </c>
      <c r="I1" s="3"/>
      <c r="J1" s="3"/>
      <c r="K1" s="4"/>
      <c r="L1" s="136"/>
    </row>
    <row r="2">
      <c r="A2" s="137" t="s">
        <v>513</v>
      </c>
      <c r="B2" s="137" t="s">
        <v>514</v>
      </c>
      <c r="C2" s="137" t="s">
        <v>515</v>
      </c>
      <c r="D2" s="133"/>
      <c r="E2" s="138" t="s">
        <v>516</v>
      </c>
      <c r="F2" s="138">
        <v>2.0</v>
      </c>
      <c r="G2" s="133"/>
      <c r="H2" s="139" t="s">
        <v>517</v>
      </c>
      <c r="I2" s="139" t="s">
        <v>518</v>
      </c>
      <c r="J2" s="139" t="s">
        <v>519</v>
      </c>
      <c r="K2" s="140" t="s">
        <v>520</v>
      </c>
      <c r="L2" s="136"/>
    </row>
    <row r="3">
      <c r="A3" s="137" t="s">
        <v>25</v>
      </c>
      <c r="B3" s="137" t="s">
        <v>521</v>
      </c>
      <c r="C3" s="137" t="s">
        <v>522</v>
      </c>
      <c r="D3" s="133"/>
      <c r="E3" s="138" t="s">
        <v>523</v>
      </c>
      <c r="F3" s="141" t="b">
        <f>IF(AND(COUNTIF(I3:I102, TEXT(TODAY(), "dd-MMM-yyyy")) = 0, WEEKDAY(TODAY())&lt;&gt;1, WEEKDAY(TODAY())&lt;&gt;7), true, false)</f>
        <v>0</v>
      </c>
      <c r="G3" s="133"/>
      <c r="H3" s="142">
        <v>1.0</v>
      </c>
      <c r="I3" s="143">
        <v>45313.0</v>
      </c>
      <c r="J3" s="144" t="s">
        <v>524</v>
      </c>
      <c r="K3" s="144" t="s">
        <v>525</v>
      </c>
      <c r="L3" s="136"/>
    </row>
    <row r="4">
      <c r="A4" s="137" t="s">
        <v>26</v>
      </c>
      <c r="B4" s="137" t="s">
        <v>526</v>
      </c>
      <c r="C4" s="137" t="s">
        <v>527</v>
      </c>
      <c r="D4" s="133"/>
      <c r="E4" s="145" t="s">
        <v>528</v>
      </c>
      <c r="F4" s="145" t="s">
        <v>529</v>
      </c>
      <c r="G4" s="133"/>
      <c r="H4" s="142">
        <v>2.0</v>
      </c>
      <c r="I4" s="143">
        <v>45317.0</v>
      </c>
      <c r="J4" s="144" t="s">
        <v>530</v>
      </c>
      <c r="K4" s="144" t="s">
        <v>531</v>
      </c>
      <c r="L4" s="136"/>
    </row>
    <row r="5">
      <c r="A5" s="137" t="s">
        <v>27</v>
      </c>
      <c r="B5" s="137" t="s">
        <v>532</v>
      </c>
      <c r="C5" s="137" t="s">
        <v>522</v>
      </c>
      <c r="D5" s="133"/>
      <c r="E5" s="133"/>
      <c r="F5" s="133"/>
      <c r="G5" s="133"/>
      <c r="H5" s="142">
        <v>3.0</v>
      </c>
      <c r="I5" s="146">
        <v>45359.0</v>
      </c>
      <c r="J5" s="144" t="s">
        <v>530</v>
      </c>
      <c r="K5" s="144" t="s">
        <v>533</v>
      </c>
      <c r="L5" s="136"/>
    </row>
    <row r="6">
      <c r="A6" s="137" t="s">
        <v>28</v>
      </c>
      <c r="B6" s="137" t="s">
        <v>534</v>
      </c>
      <c r="C6" s="137" t="s">
        <v>535</v>
      </c>
      <c r="D6" s="133"/>
      <c r="E6" s="147"/>
      <c r="F6" s="133"/>
      <c r="G6" s="133"/>
      <c r="H6" s="142">
        <v>4.0</v>
      </c>
      <c r="I6" s="143">
        <v>45376.0</v>
      </c>
      <c r="J6" s="144" t="s">
        <v>524</v>
      </c>
      <c r="K6" s="144" t="s">
        <v>536</v>
      </c>
      <c r="L6" s="136"/>
    </row>
    <row r="7">
      <c r="A7" s="137" t="s">
        <v>29</v>
      </c>
      <c r="B7" s="137" t="s">
        <v>537</v>
      </c>
      <c r="C7" s="137" t="s">
        <v>522</v>
      </c>
      <c r="D7" s="133"/>
      <c r="F7" s="133"/>
      <c r="G7" s="133"/>
      <c r="H7" s="142">
        <v>5.0</v>
      </c>
      <c r="I7" s="143">
        <v>45380.0</v>
      </c>
      <c r="J7" s="144" t="s">
        <v>530</v>
      </c>
      <c r="K7" s="144" t="s">
        <v>538</v>
      </c>
      <c r="L7" s="136"/>
    </row>
    <row r="8">
      <c r="A8" s="137" t="s">
        <v>30</v>
      </c>
      <c r="B8" s="137" t="s">
        <v>539</v>
      </c>
      <c r="C8" s="137" t="s">
        <v>540</v>
      </c>
      <c r="G8" s="133"/>
      <c r="H8" s="142">
        <v>6.0</v>
      </c>
      <c r="I8" s="148">
        <v>45393.0</v>
      </c>
      <c r="J8" s="144" t="s">
        <v>541</v>
      </c>
      <c r="K8" s="144" t="s">
        <v>542</v>
      </c>
      <c r="L8" s="136"/>
    </row>
    <row r="9">
      <c r="A9" s="137" t="s">
        <v>31</v>
      </c>
      <c r="B9" s="137" t="s">
        <v>543</v>
      </c>
      <c r="C9" s="137" t="s">
        <v>544</v>
      </c>
      <c r="D9" s="133"/>
      <c r="F9" s="133"/>
      <c r="G9" s="133"/>
      <c r="H9" s="142">
        <v>7.0</v>
      </c>
      <c r="I9" s="143">
        <v>45399.0</v>
      </c>
      <c r="J9" s="144" t="s">
        <v>545</v>
      </c>
      <c r="K9" s="144" t="s">
        <v>546</v>
      </c>
      <c r="L9" s="136"/>
    </row>
    <row r="10">
      <c r="A10" s="137" t="s">
        <v>32</v>
      </c>
      <c r="B10" s="137" t="s">
        <v>547</v>
      </c>
      <c r="C10" s="137" t="s">
        <v>548</v>
      </c>
      <c r="D10" s="133"/>
      <c r="E10" s="149"/>
      <c r="F10" s="150"/>
      <c r="G10" s="133"/>
      <c r="H10" s="142">
        <v>8.0</v>
      </c>
      <c r="I10" s="143">
        <v>45413.0</v>
      </c>
      <c r="J10" s="144" t="s">
        <v>545</v>
      </c>
      <c r="K10" s="144" t="s">
        <v>549</v>
      </c>
      <c r="L10" s="136"/>
    </row>
    <row r="11">
      <c r="A11" s="137" t="s">
        <v>33</v>
      </c>
      <c r="B11" s="137" t="s">
        <v>550</v>
      </c>
      <c r="C11" s="137" t="s">
        <v>551</v>
      </c>
      <c r="D11" s="133"/>
      <c r="E11" s="151"/>
      <c r="F11" s="133"/>
      <c r="G11" s="133"/>
      <c r="H11" s="142">
        <v>9.0</v>
      </c>
      <c r="I11" s="143">
        <v>45432.0</v>
      </c>
      <c r="J11" s="144" t="s">
        <v>524</v>
      </c>
      <c r="K11" s="144" t="s">
        <v>552</v>
      </c>
      <c r="L11" s="136"/>
    </row>
    <row r="12">
      <c r="A12" s="137" t="s">
        <v>34</v>
      </c>
      <c r="B12" s="137" t="s">
        <v>553</v>
      </c>
      <c r="C12" s="137" t="s">
        <v>554</v>
      </c>
      <c r="D12" s="133"/>
      <c r="E12" s="151"/>
      <c r="F12" s="133"/>
      <c r="G12" s="133"/>
      <c r="H12" s="142">
        <v>10.0</v>
      </c>
      <c r="I12" s="143">
        <v>45460.0</v>
      </c>
      <c r="J12" s="144" t="s">
        <v>524</v>
      </c>
      <c r="K12" s="144" t="s">
        <v>555</v>
      </c>
      <c r="L12" s="136"/>
    </row>
    <row r="13">
      <c r="A13" s="137" t="s">
        <v>35</v>
      </c>
      <c r="B13" s="137" t="s">
        <v>556</v>
      </c>
      <c r="C13" s="137" t="s">
        <v>557</v>
      </c>
      <c r="D13" s="133"/>
      <c r="G13" s="133"/>
      <c r="H13" s="142">
        <v>11.0</v>
      </c>
      <c r="I13" s="146">
        <v>45490.0</v>
      </c>
      <c r="J13" s="144" t="s">
        <v>545</v>
      </c>
      <c r="K13" s="144" t="s">
        <v>558</v>
      </c>
      <c r="L13" s="136"/>
    </row>
    <row r="14">
      <c r="A14" s="137" t="s">
        <v>36</v>
      </c>
      <c r="B14" s="137" t="s">
        <v>559</v>
      </c>
      <c r="C14" s="137" t="s">
        <v>560</v>
      </c>
      <c r="D14" s="133"/>
      <c r="G14" s="133"/>
      <c r="H14" s="142">
        <v>12.0</v>
      </c>
      <c r="I14" s="143">
        <v>45519.0</v>
      </c>
      <c r="J14" s="144" t="s">
        <v>541</v>
      </c>
      <c r="K14" s="144" t="s">
        <v>561</v>
      </c>
      <c r="L14" s="136"/>
    </row>
    <row r="15">
      <c r="A15" s="137" t="s">
        <v>37</v>
      </c>
      <c r="B15" s="137" t="s">
        <v>562</v>
      </c>
      <c r="C15" s="137" t="s">
        <v>557</v>
      </c>
      <c r="D15" s="133"/>
      <c r="G15" s="133"/>
      <c r="H15" s="142">
        <v>13.0</v>
      </c>
      <c r="I15" s="143">
        <v>45567.0</v>
      </c>
      <c r="J15" s="144" t="s">
        <v>545</v>
      </c>
      <c r="K15" s="144" t="s">
        <v>563</v>
      </c>
      <c r="L15" s="136"/>
    </row>
    <row r="16">
      <c r="A16" s="137" t="s">
        <v>38</v>
      </c>
      <c r="B16" s="137" t="s">
        <v>564</v>
      </c>
      <c r="C16" s="137" t="s">
        <v>557</v>
      </c>
      <c r="D16" s="152"/>
      <c r="E16" s="153" t="s">
        <v>565</v>
      </c>
      <c r="F16" s="153" t="s">
        <v>566</v>
      </c>
      <c r="G16" s="133"/>
      <c r="H16" s="142">
        <v>14.0</v>
      </c>
      <c r="I16" s="143">
        <v>45597.0</v>
      </c>
      <c r="J16" s="144" t="s">
        <v>530</v>
      </c>
      <c r="K16" s="154" t="s">
        <v>567</v>
      </c>
      <c r="L16" s="133"/>
    </row>
    <row r="17">
      <c r="A17" s="137" t="s">
        <v>39</v>
      </c>
      <c r="B17" s="137" t="s">
        <v>568</v>
      </c>
      <c r="C17" s="137" t="s">
        <v>557</v>
      </c>
      <c r="D17" s="152"/>
      <c r="E17" s="155" t="s">
        <v>569</v>
      </c>
      <c r="F17" s="155" t="s">
        <v>570</v>
      </c>
      <c r="H17" s="142">
        <v>15.0</v>
      </c>
      <c r="I17" s="143">
        <v>45611.0</v>
      </c>
      <c r="J17" s="144" t="s">
        <v>530</v>
      </c>
      <c r="K17" s="144" t="s">
        <v>571</v>
      </c>
    </row>
    <row r="18">
      <c r="A18" s="137" t="s">
        <v>40</v>
      </c>
      <c r="B18" s="137" t="s">
        <v>572</v>
      </c>
      <c r="C18" s="137" t="s">
        <v>557</v>
      </c>
      <c r="D18" s="152"/>
      <c r="E18" s="155" t="s">
        <v>573</v>
      </c>
      <c r="F18" s="156">
        <v>10.0</v>
      </c>
      <c r="H18" s="142">
        <v>16.0</v>
      </c>
      <c r="I18" s="143">
        <v>45651.0</v>
      </c>
      <c r="J18" s="144" t="s">
        <v>545</v>
      </c>
      <c r="K18" s="144" t="s">
        <v>574</v>
      </c>
    </row>
    <row r="19">
      <c r="A19" s="137" t="s">
        <v>41</v>
      </c>
      <c r="B19" s="137" t="s">
        <v>575</v>
      </c>
      <c r="C19" s="137" t="s">
        <v>551</v>
      </c>
      <c r="D19" s="152"/>
      <c r="E19" s="155" t="s">
        <v>576</v>
      </c>
      <c r="F19" s="156">
        <v>5.0</v>
      </c>
      <c r="H19" s="157"/>
      <c r="I19" s="158"/>
      <c r="J19" s="157"/>
      <c r="K19" s="159"/>
    </row>
    <row r="20">
      <c r="A20" s="137" t="s">
        <v>42</v>
      </c>
      <c r="B20" s="137" t="s">
        <v>577</v>
      </c>
      <c r="C20" s="137" t="s">
        <v>515</v>
      </c>
      <c r="D20" s="152"/>
      <c r="E20" s="155" t="s">
        <v>578</v>
      </c>
      <c r="F20" s="155">
        <v>5.0</v>
      </c>
      <c r="K20" s="160"/>
    </row>
    <row r="21">
      <c r="A21" s="137" t="s">
        <v>43</v>
      </c>
      <c r="B21" s="137" t="s">
        <v>579</v>
      </c>
      <c r="C21" s="137" t="s">
        <v>540</v>
      </c>
      <c r="D21" s="152"/>
      <c r="E21" s="155" t="s">
        <v>580</v>
      </c>
      <c r="F21" s="156">
        <v>3.0</v>
      </c>
      <c r="K21" s="160"/>
    </row>
    <row r="22">
      <c r="A22" s="137" t="s">
        <v>44</v>
      </c>
      <c r="B22" s="137" t="s">
        <v>581</v>
      </c>
      <c r="C22" s="137" t="s">
        <v>582</v>
      </c>
      <c r="D22" s="152"/>
      <c r="E22" s="155" t="s">
        <v>583</v>
      </c>
      <c r="F22" s="156">
        <v>2.0</v>
      </c>
      <c r="K22" s="161"/>
    </row>
    <row r="23">
      <c r="A23" s="137" t="s">
        <v>45</v>
      </c>
      <c r="B23" s="137" t="s">
        <v>584</v>
      </c>
      <c r="C23" s="137" t="s">
        <v>560</v>
      </c>
      <c r="D23" s="152"/>
      <c r="E23" s="155" t="s">
        <v>585</v>
      </c>
      <c r="F23" s="156">
        <v>1.0</v>
      </c>
      <c r="K23" s="160"/>
    </row>
    <row r="24">
      <c r="A24" s="137" t="s">
        <v>46</v>
      </c>
      <c r="B24" s="137" t="s">
        <v>586</v>
      </c>
      <c r="C24" s="137" t="s">
        <v>587</v>
      </c>
      <c r="D24" s="152"/>
      <c r="E24" s="155" t="s">
        <v>588</v>
      </c>
      <c r="F24" s="155">
        <v>5.0</v>
      </c>
      <c r="K24" s="161"/>
    </row>
    <row r="25">
      <c r="A25" s="137" t="s">
        <v>47</v>
      </c>
      <c r="B25" s="137" t="s">
        <v>589</v>
      </c>
      <c r="C25" s="137" t="s">
        <v>557</v>
      </c>
      <c r="D25" s="152"/>
      <c r="E25" s="155" t="s">
        <v>590</v>
      </c>
      <c r="F25" s="156">
        <v>3.0</v>
      </c>
      <c r="K25" s="162"/>
    </row>
    <row r="26">
      <c r="A26" s="137" t="s">
        <v>48</v>
      </c>
      <c r="B26" s="137" t="s">
        <v>591</v>
      </c>
      <c r="C26" s="137" t="s">
        <v>557</v>
      </c>
      <c r="D26" s="152"/>
      <c r="E26" s="155" t="s">
        <v>592</v>
      </c>
      <c r="F26" s="155">
        <v>1.0</v>
      </c>
      <c r="K26" s="163"/>
      <c r="L26" s="133"/>
    </row>
    <row r="27">
      <c r="A27" s="137" t="s">
        <v>49</v>
      </c>
      <c r="B27" s="137" t="s">
        <v>593</v>
      </c>
      <c r="C27" s="137" t="s">
        <v>548</v>
      </c>
      <c r="D27" s="152"/>
      <c r="E27" s="155" t="s">
        <v>594</v>
      </c>
      <c r="F27" s="155">
        <v>5.0</v>
      </c>
      <c r="K27" s="133"/>
      <c r="L27" s="133"/>
    </row>
    <row r="28">
      <c r="A28" s="137" t="s">
        <v>50</v>
      </c>
      <c r="B28" s="137" t="s">
        <v>595</v>
      </c>
      <c r="C28" s="137" t="s">
        <v>540</v>
      </c>
      <c r="D28" s="152"/>
      <c r="E28" s="155" t="s">
        <v>596</v>
      </c>
      <c r="F28" s="155">
        <v>5.0</v>
      </c>
      <c r="K28" s="133"/>
      <c r="L28" s="133"/>
    </row>
    <row r="29">
      <c r="A29" s="137" t="s">
        <v>51</v>
      </c>
      <c r="B29" s="137" t="s">
        <v>597</v>
      </c>
      <c r="C29" s="137" t="s">
        <v>587</v>
      </c>
      <c r="D29" s="152"/>
      <c r="E29" s="155" t="s">
        <v>598</v>
      </c>
      <c r="F29" s="155">
        <v>3.0</v>
      </c>
      <c r="K29" s="133"/>
      <c r="L29" s="133"/>
    </row>
    <row r="30">
      <c r="A30" s="137" t="s">
        <v>52</v>
      </c>
      <c r="B30" s="137" t="s">
        <v>599</v>
      </c>
      <c r="C30" s="137" t="s">
        <v>600</v>
      </c>
      <c r="D30" s="152"/>
      <c r="E30" s="155" t="s">
        <v>601</v>
      </c>
      <c r="F30" s="155">
        <v>3.0</v>
      </c>
      <c r="G30" s="133"/>
      <c r="K30" s="133"/>
      <c r="L30" s="133"/>
    </row>
    <row r="31">
      <c r="A31" s="137" t="s">
        <v>53</v>
      </c>
      <c r="B31" s="137" t="s">
        <v>602</v>
      </c>
      <c r="C31" s="137" t="s">
        <v>587</v>
      </c>
      <c r="D31" s="152"/>
      <c r="E31" s="155" t="s">
        <v>603</v>
      </c>
      <c r="F31" s="155">
        <v>5.0</v>
      </c>
      <c r="G31" s="133"/>
      <c r="K31" s="133"/>
      <c r="L31" s="133"/>
    </row>
    <row r="32">
      <c r="A32" s="137" t="s">
        <v>54</v>
      </c>
      <c r="B32" s="137" t="s">
        <v>604</v>
      </c>
      <c r="C32" s="137" t="s">
        <v>548</v>
      </c>
      <c r="D32" s="152"/>
      <c r="E32" s="164" t="s">
        <v>605</v>
      </c>
      <c r="F32" s="4"/>
      <c r="G32" s="133"/>
      <c r="K32" s="133"/>
      <c r="L32" s="133"/>
    </row>
    <row r="33">
      <c r="A33" s="137" t="s">
        <v>55</v>
      </c>
      <c r="B33" s="137" t="s">
        <v>606</v>
      </c>
      <c r="C33" s="137" t="s">
        <v>548</v>
      </c>
      <c r="D33" s="133"/>
      <c r="E33" s="155" t="s">
        <v>607</v>
      </c>
      <c r="F33" s="165" t="s">
        <v>608</v>
      </c>
      <c r="G33" s="133"/>
      <c r="K33" s="133"/>
      <c r="L33" s="133"/>
    </row>
    <row r="34">
      <c r="A34" s="137" t="s">
        <v>56</v>
      </c>
      <c r="B34" s="137" t="s">
        <v>609</v>
      </c>
      <c r="C34" s="137" t="s">
        <v>560</v>
      </c>
      <c r="D34" s="133"/>
      <c r="E34" s="155" t="s">
        <v>610</v>
      </c>
      <c r="F34" s="165" t="s">
        <v>611</v>
      </c>
      <c r="G34" s="133"/>
      <c r="K34" s="133"/>
      <c r="L34" s="133"/>
    </row>
    <row r="35">
      <c r="A35" s="137" t="s">
        <v>57</v>
      </c>
      <c r="B35" s="137" t="s">
        <v>612</v>
      </c>
      <c r="C35" s="137" t="s">
        <v>540</v>
      </c>
      <c r="D35" s="133"/>
      <c r="E35" s="166" t="s">
        <v>613</v>
      </c>
      <c r="F35" s="4"/>
      <c r="G35" s="133"/>
      <c r="K35" s="133"/>
      <c r="L35" s="133"/>
    </row>
    <row r="36">
      <c r="A36" s="137" t="s">
        <v>58</v>
      </c>
      <c r="B36" s="137" t="s">
        <v>614</v>
      </c>
      <c r="C36" s="137" t="s">
        <v>587</v>
      </c>
      <c r="D36" s="133"/>
      <c r="E36" s="155" t="s">
        <v>607</v>
      </c>
      <c r="F36" s="165" t="s">
        <v>225</v>
      </c>
      <c r="G36" s="133"/>
      <c r="K36" s="133"/>
      <c r="L36" s="133"/>
    </row>
    <row r="37">
      <c r="A37" s="137" t="s">
        <v>59</v>
      </c>
      <c r="B37" s="137" t="s">
        <v>615</v>
      </c>
      <c r="C37" s="137" t="s">
        <v>544</v>
      </c>
      <c r="D37" s="133"/>
      <c r="E37" s="155" t="s">
        <v>610</v>
      </c>
      <c r="F37" s="165" t="s">
        <v>616</v>
      </c>
      <c r="G37" s="133"/>
      <c r="K37" s="133"/>
      <c r="L37" s="133"/>
    </row>
    <row r="38">
      <c r="A38" s="137" t="s">
        <v>60</v>
      </c>
      <c r="B38" s="137" t="s">
        <v>617</v>
      </c>
      <c r="C38" s="137" t="s">
        <v>618</v>
      </c>
      <c r="D38" s="133"/>
      <c r="G38" s="133"/>
      <c r="K38" s="133"/>
      <c r="L38" s="133"/>
    </row>
    <row r="39">
      <c r="A39" s="137" t="s">
        <v>61</v>
      </c>
      <c r="B39" s="137" t="s">
        <v>619</v>
      </c>
      <c r="C39" s="137" t="s">
        <v>557</v>
      </c>
      <c r="D39" s="133"/>
      <c r="G39" s="133"/>
      <c r="K39" s="133"/>
      <c r="L39" s="133"/>
    </row>
    <row r="40">
      <c r="A40" s="137" t="s">
        <v>62</v>
      </c>
      <c r="B40" s="137" t="s">
        <v>620</v>
      </c>
      <c r="C40" s="137" t="s">
        <v>557</v>
      </c>
      <c r="D40" s="133"/>
      <c r="E40" s="167"/>
      <c r="F40" s="167"/>
      <c r="G40" s="168"/>
      <c r="K40" s="133"/>
      <c r="L40" s="133"/>
    </row>
    <row r="41">
      <c r="A41" s="137" t="s">
        <v>63</v>
      </c>
      <c r="B41" s="137" t="s">
        <v>621</v>
      </c>
      <c r="C41" s="137" t="s">
        <v>551</v>
      </c>
      <c r="D41" s="133"/>
      <c r="E41" s="167"/>
      <c r="F41" s="167"/>
      <c r="G41" s="168"/>
      <c r="K41" s="133"/>
      <c r="L41" s="133"/>
    </row>
    <row r="42">
      <c r="A42" s="137" t="s">
        <v>64</v>
      </c>
      <c r="B42" s="137" t="s">
        <v>622</v>
      </c>
      <c r="C42" s="137" t="s">
        <v>560</v>
      </c>
      <c r="D42" s="133"/>
      <c r="E42" s="167"/>
      <c r="F42" s="167"/>
      <c r="G42" s="168"/>
      <c r="K42" s="133"/>
      <c r="L42" s="133"/>
    </row>
    <row r="43">
      <c r="A43" s="137" t="s">
        <v>65</v>
      </c>
      <c r="B43" s="137" t="s">
        <v>623</v>
      </c>
      <c r="C43" s="137" t="s">
        <v>527</v>
      </c>
      <c r="D43" s="133"/>
      <c r="E43" s="167"/>
      <c r="F43" s="167"/>
      <c r="G43" s="168"/>
      <c r="K43" s="133"/>
      <c r="L43" s="133"/>
    </row>
    <row r="44">
      <c r="A44" s="137" t="s">
        <v>66</v>
      </c>
      <c r="B44" s="137" t="s">
        <v>624</v>
      </c>
      <c r="C44" s="137" t="s">
        <v>515</v>
      </c>
      <c r="D44" s="133"/>
      <c r="E44" s="167"/>
      <c r="F44" s="167"/>
      <c r="G44" s="168"/>
      <c r="K44" s="133"/>
      <c r="L44" s="133"/>
    </row>
    <row r="45">
      <c r="A45" s="137" t="s">
        <v>67</v>
      </c>
      <c r="B45" s="137" t="s">
        <v>625</v>
      </c>
      <c r="C45" s="137" t="s">
        <v>587</v>
      </c>
      <c r="D45" s="133"/>
      <c r="E45" s="167"/>
      <c r="F45" s="167"/>
      <c r="G45" s="168"/>
      <c r="K45" s="133"/>
      <c r="L45" s="133"/>
    </row>
    <row r="46">
      <c r="A46" s="137" t="s">
        <v>68</v>
      </c>
      <c r="B46" s="137" t="s">
        <v>626</v>
      </c>
      <c r="C46" s="137" t="s">
        <v>557</v>
      </c>
      <c r="D46" s="133"/>
      <c r="E46" s="167"/>
      <c r="F46" s="167"/>
      <c r="G46" s="168"/>
      <c r="K46" s="133"/>
      <c r="L46" s="133"/>
    </row>
    <row r="47">
      <c r="A47" s="137" t="s">
        <v>69</v>
      </c>
      <c r="B47" s="137" t="s">
        <v>627</v>
      </c>
      <c r="C47" s="137" t="s">
        <v>557</v>
      </c>
      <c r="D47" s="133"/>
      <c r="E47" s="167"/>
      <c r="F47" s="167"/>
      <c r="G47" s="168"/>
      <c r="K47" s="133"/>
      <c r="L47" s="133"/>
    </row>
    <row r="48">
      <c r="A48" s="137" t="s">
        <v>70</v>
      </c>
      <c r="B48" s="137" t="s">
        <v>628</v>
      </c>
      <c r="C48" s="137" t="s">
        <v>557</v>
      </c>
      <c r="D48" s="133"/>
      <c r="E48" s="167"/>
      <c r="F48" s="167"/>
      <c r="G48" s="168"/>
      <c r="K48" s="133"/>
      <c r="L48" s="133"/>
    </row>
    <row r="49">
      <c r="A49" s="137" t="s">
        <v>71</v>
      </c>
      <c r="B49" s="137" t="s">
        <v>629</v>
      </c>
      <c r="C49" s="137" t="s">
        <v>587</v>
      </c>
      <c r="D49" s="133"/>
      <c r="E49" s="167"/>
      <c r="F49" s="167"/>
      <c r="G49" s="168"/>
      <c r="K49" s="133"/>
      <c r="L49" s="133"/>
    </row>
    <row r="50">
      <c r="A50" s="137" t="s">
        <v>72</v>
      </c>
      <c r="B50" s="137" t="s">
        <v>630</v>
      </c>
      <c r="C50" s="137" t="s">
        <v>540</v>
      </c>
      <c r="D50" s="133"/>
      <c r="E50" s="167"/>
      <c r="F50" s="167"/>
      <c r="G50" s="168"/>
      <c r="K50" s="133"/>
      <c r="L50" s="133"/>
    </row>
    <row r="51">
      <c r="A51" s="137" t="s">
        <v>73</v>
      </c>
      <c r="B51" s="137" t="s">
        <v>631</v>
      </c>
      <c r="C51" s="137" t="s">
        <v>554</v>
      </c>
      <c r="D51" s="133"/>
      <c r="E51" s="167"/>
      <c r="F51" s="167"/>
      <c r="G51" s="168"/>
      <c r="K51" s="133"/>
      <c r="L51" s="133"/>
    </row>
    <row r="52">
      <c r="A52" s="137" t="s">
        <v>74</v>
      </c>
      <c r="B52" s="137" t="s">
        <v>632</v>
      </c>
      <c r="C52" s="137" t="s">
        <v>557</v>
      </c>
      <c r="D52" s="133"/>
      <c r="E52" s="167"/>
      <c r="F52" s="167"/>
      <c r="G52" s="168"/>
      <c r="K52" s="133"/>
      <c r="L52" s="133"/>
    </row>
    <row r="53">
      <c r="A53" s="137" t="s">
        <v>75</v>
      </c>
      <c r="B53" s="137" t="s">
        <v>633</v>
      </c>
      <c r="C53" s="137" t="s">
        <v>557</v>
      </c>
      <c r="D53" s="133"/>
      <c r="E53" s="167"/>
      <c r="F53" s="167"/>
      <c r="G53" s="168"/>
      <c r="K53" s="133"/>
      <c r="L53" s="133"/>
    </row>
    <row r="54">
      <c r="A54" s="137" t="s">
        <v>76</v>
      </c>
      <c r="B54" s="137" t="s">
        <v>634</v>
      </c>
      <c r="C54" s="137" t="s">
        <v>554</v>
      </c>
      <c r="D54" s="133"/>
      <c r="E54" s="167"/>
      <c r="F54" s="167"/>
      <c r="G54" s="168"/>
      <c r="K54" s="133"/>
      <c r="L54" s="133"/>
    </row>
    <row r="55">
      <c r="A55" s="137" t="s">
        <v>77</v>
      </c>
      <c r="B55" s="137" t="s">
        <v>635</v>
      </c>
      <c r="C55" s="137" t="s">
        <v>618</v>
      </c>
      <c r="D55" s="133"/>
      <c r="E55" s="167"/>
      <c r="F55" s="167"/>
      <c r="G55" s="168"/>
      <c r="K55" s="133"/>
      <c r="L55" s="133"/>
    </row>
    <row r="56">
      <c r="A56" s="137" t="s">
        <v>78</v>
      </c>
      <c r="B56" s="137" t="s">
        <v>636</v>
      </c>
      <c r="C56" s="137" t="s">
        <v>535</v>
      </c>
      <c r="D56" s="133"/>
      <c r="E56" s="167"/>
      <c r="F56" s="167"/>
      <c r="G56" s="168"/>
      <c r="K56" s="133"/>
      <c r="L56" s="133"/>
    </row>
    <row r="57">
      <c r="A57" s="137" t="s">
        <v>79</v>
      </c>
      <c r="B57" s="137" t="s">
        <v>637</v>
      </c>
      <c r="C57" s="137" t="s">
        <v>527</v>
      </c>
      <c r="D57" s="133"/>
      <c r="E57" s="167"/>
      <c r="F57" s="167"/>
      <c r="G57" s="168"/>
      <c r="K57" s="133"/>
      <c r="L57" s="133"/>
    </row>
    <row r="58">
      <c r="A58" s="137" t="s">
        <v>80</v>
      </c>
      <c r="B58" s="137" t="s">
        <v>638</v>
      </c>
      <c r="C58" s="137" t="s">
        <v>527</v>
      </c>
      <c r="D58" s="133"/>
      <c r="E58" s="167"/>
      <c r="F58" s="167"/>
      <c r="G58" s="168"/>
      <c r="K58" s="133"/>
      <c r="L58" s="133"/>
    </row>
    <row r="59">
      <c r="A59" s="137" t="s">
        <v>81</v>
      </c>
      <c r="B59" s="137" t="s">
        <v>639</v>
      </c>
      <c r="C59" s="137" t="s">
        <v>557</v>
      </c>
      <c r="D59" s="133"/>
      <c r="E59" s="167"/>
      <c r="F59" s="167"/>
      <c r="G59" s="168"/>
      <c r="K59" s="133"/>
      <c r="L59" s="133"/>
    </row>
    <row r="60">
      <c r="A60" s="137" t="s">
        <v>82</v>
      </c>
      <c r="B60" s="137" t="s">
        <v>640</v>
      </c>
      <c r="C60" s="137" t="s">
        <v>557</v>
      </c>
      <c r="D60" s="133"/>
      <c r="E60" s="167"/>
      <c r="F60" s="167"/>
      <c r="G60" s="168"/>
      <c r="K60" s="133"/>
      <c r="L60" s="133"/>
    </row>
    <row r="61">
      <c r="A61" s="137" t="s">
        <v>83</v>
      </c>
      <c r="B61" s="137" t="s">
        <v>641</v>
      </c>
      <c r="C61" s="137" t="s">
        <v>618</v>
      </c>
      <c r="D61" s="133"/>
      <c r="E61" s="167"/>
      <c r="F61" s="167"/>
      <c r="G61" s="168"/>
      <c r="K61" s="133"/>
      <c r="L61" s="133"/>
    </row>
    <row r="62">
      <c r="A62" s="137" t="s">
        <v>84</v>
      </c>
      <c r="B62" s="137" t="s">
        <v>642</v>
      </c>
      <c r="C62" s="137" t="s">
        <v>643</v>
      </c>
      <c r="D62" s="133"/>
      <c r="E62" s="167"/>
      <c r="F62" s="167"/>
      <c r="G62" s="168"/>
      <c r="K62" s="133"/>
      <c r="L62" s="133"/>
    </row>
    <row r="63">
      <c r="A63" s="137" t="s">
        <v>85</v>
      </c>
      <c r="B63" s="137" t="s">
        <v>644</v>
      </c>
      <c r="C63" s="137" t="s">
        <v>557</v>
      </c>
      <c r="D63" s="133"/>
      <c r="E63" s="167"/>
      <c r="F63" s="167"/>
      <c r="G63" s="168"/>
      <c r="K63" s="133"/>
      <c r="L63" s="133"/>
    </row>
    <row r="64">
      <c r="A64" s="137" t="s">
        <v>86</v>
      </c>
      <c r="B64" s="137" t="s">
        <v>645</v>
      </c>
      <c r="C64" s="137" t="s">
        <v>560</v>
      </c>
      <c r="D64" s="133"/>
      <c r="E64" s="167"/>
      <c r="F64" s="167"/>
      <c r="G64" s="168"/>
      <c r="K64" s="133"/>
      <c r="L64" s="133"/>
    </row>
    <row r="65">
      <c r="A65" s="137" t="s">
        <v>87</v>
      </c>
      <c r="B65" s="137" t="s">
        <v>646</v>
      </c>
      <c r="C65" s="137" t="s">
        <v>587</v>
      </c>
      <c r="D65" s="133"/>
      <c r="E65" s="167"/>
      <c r="F65" s="167"/>
      <c r="G65" s="168"/>
      <c r="K65" s="133"/>
      <c r="L65" s="133"/>
    </row>
    <row r="66">
      <c r="A66" s="137" t="s">
        <v>88</v>
      </c>
      <c r="B66" s="137" t="s">
        <v>647</v>
      </c>
      <c r="C66" s="137" t="s">
        <v>560</v>
      </c>
      <c r="D66" s="133"/>
      <c r="E66" s="167"/>
      <c r="F66" s="167"/>
      <c r="G66" s="168"/>
      <c r="K66" s="133"/>
      <c r="L66" s="133"/>
    </row>
    <row r="67">
      <c r="A67" s="137" t="s">
        <v>89</v>
      </c>
      <c r="B67" s="137" t="s">
        <v>648</v>
      </c>
      <c r="C67" s="137" t="s">
        <v>522</v>
      </c>
      <c r="D67" s="133"/>
      <c r="E67" s="167"/>
      <c r="F67" s="167"/>
      <c r="G67" s="168"/>
      <c r="K67" s="133"/>
      <c r="L67" s="133"/>
    </row>
    <row r="68">
      <c r="A68" s="137" t="s">
        <v>90</v>
      </c>
      <c r="B68" s="137" t="s">
        <v>649</v>
      </c>
      <c r="C68" s="137" t="s">
        <v>587</v>
      </c>
      <c r="D68" s="133"/>
      <c r="E68" s="167"/>
      <c r="F68" s="167"/>
      <c r="G68" s="168"/>
      <c r="K68" s="133"/>
      <c r="L68" s="133"/>
    </row>
    <row r="69">
      <c r="A69" s="137" t="s">
        <v>91</v>
      </c>
      <c r="B69" s="137" t="s">
        <v>650</v>
      </c>
      <c r="C69" s="137" t="s">
        <v>540</v>
      </c>
      <c r="D69" s="133"/>
      <c r="E69" s="167"/>
      <c r="F69" s="167"/>
      <c r="G69" s="168"/>
      <c r="K69" s="133"/>
      <c r="L69" s="133"/>
    </row>
    <row r="70">
      <c r="A70" s="137" t="s">
        <v>92</v>
      </c>
      <c r="B70" s="137" t="s">
        <v>651</v>
      </c>
      <c r="C70" s="137" t="s">
        <v>652</v>
      </c>
      <c r="D70" s="133"/>
      <c r="E70" s="167"/>
      <c r="F70" s="167"/>
      <c r="G70" s="168"/>
      <c r="K70" s="133"/>
      <c r="L70" s="133"/>
    </row>
    <row r="71">
      <c r="A71" s="137" t="s">
        <v>93</v>
      </c>
      <c r="B71" s="137" t="s">
        <v>653</v>
      </c>
      <c r="C71" s="137" t="s">
        <v>557</v>
      </c>
      <c r="D71" s="133"/>
      <c r="E71" s="167"/>
      <c r="F71" s="167"/>
      <c r="G71" s="168"/>
      <c r="K71" s="133"/>
      <c r="L71" s="133"/>
    </row>
    <row r="72">
      <c r="A72" s="137" t="s">
        <v>94</v>
      </c>
      <c r="B72" s="137" t="s">
        <v>654</v>
      </c>
      <c r="C72" s="137" t="s">
        <v>522</v>
      </c>
      <c r="D72" s="133"/>
      <c r="E72" s="167"/>
      <c r="F72" s="167"/>
      <c r="G72" s="168"/>
      <c r="K72" s="133"/>
      <c r="L72" s="133"/>
    </row>
    <row r="73">
      <c r="A73" s="137" t="s">
        <v>95</v>
      </c>
      <c r="B73" s="137" t="s">
        <v>655</v>
      </c>
      <c r="C73" s="137" t="s">
        <v>557</v>
      </c>
      <c r="D73" s="133"/>
      <c r="E73" s="167"/>
      <c r="F73" s="167"/>
      <c r="G73" s="168"/>
      <c r="K73" s="133"/>
      <c r="L73" s="133"/>
    </row>
    <row r="74">
      <c r="A74" s="137" t="s">
        <v>96</v>
      </c>
      <c r="B74" s="137" t="s">
        <v>656</v>
      </c>
      <c r="C74" s="137" t="s">
        <v>557</v>
      </c>
      <c r="D74" s="133"/>
      <c r="E74" s="167"/>
      <c r="F74" s="167"/>
      <c r="G74" s="168"/>
      <c r="K74" s="133"/>
      <c r="L74" s="133"/>
    </row>
    <row r="75">
      <c r="A75" s="137" t="s">
        <v>97</v>
      </c>
      <c r="B75" s="137" t="s">
        <v>657</v>
      </c>
      <c r="C75" s="137" t="s">
        <v>540</v>
      </c>
      <c r="D75" s="133"/>
      <c r="E75" s="167"/>
      <c r="F75" s="167"/>
      <c r="G75" s="168"/>
      <c r="K75" s="133"/>
      <c r="L75" s="133"/>
    </row>
    <row r="76">
      <c r="A76" s="137" t="s">
        <v>98</v>
      </c>
      <c r="B76" s="137" t="s">
        <v>658</v>
      </c>
      <c r="C76" s="137" t="s">
        <v>557</v>
      </c>
      <c r="D76" s="133"/>
      <c r="E76" s="167"/>
      <c r="F76" s="167"/>
      <c r="G76" s="168"/>
      <c r="K76" s="133"/>
      <c r="L76" s="133"/>
    </row>
    <row r="77">
      <c r="A77" s="137" t="s">
        <v>99</v>
      </c>
      <c r="B77" s="137" t="s">
        <v>659</v>
      </c>
      <c r="C77" s="137" t="s">
        <v>557</v>
      </c>
      <c r="D77" s="133"/>
      <c r="E77" s="167"/>
      <c r="F77" s="167"/>
      <c r="G77" s="168"/>
      <c r="K77" s="133"/>
      <c r="L77" s="133"/>
    </row>
    <row r="78">
      <c r="A78" s="137" t="s">
        <v>100</v>
      </c>
      <c r="B78" s="137" t="s">
        <v>660</v>
      </c>
      <c r="C78" s="137" t="s">
        <v>652</v>
      </c>
      <c r="D78" s="133"/>
      <c r="E78" s="167"/>
      <c r="F78" s="167"/>
      <c r="G78" s="168"/>
      <c r="K78" s="133"/>
      <c r="L78" s="133"/>
    </row>
    <row r="79">
      <c r="A79" s="137" t="s">
        <v>101</v>
      </c>
      <c r="B79" s="137" t="s">
        <v>661</v>
      </c>
      <c r="C79" s="137" t="s">
        <v>560</v>
      </c>
      <c r="D79" s="133"/>
      <c r="E79" s="167"/>
      <c r="F79" s="167"/>
      <c r="G79" s="168"/>
      <c r="K79" s="133"/>
      <c r="L79" s="133"/>
    </row>
    <row r="80">
      <c r="A80" s="137" t="s">
        <v>102</v>
      </c>
      <c r="B80" s="137" t="s">
        <v>662</v>
      </c>
      <c r="C80" s="137" t="s">
        <v>544</v>
      </c>
      <c r="D80" s="133"/>
      <c r="E80" s="167"/>
      <c r="F80" s="167"/>
      <c r="G80" s="168"/>
      <c r="K80" s="133"/>
      <c r="L80" s="133"/>
    </row>
    <row r="81">
      <c r="A81" s="137" t="s">
        <v>103</v>
      </c>
      <c r="B81" s="137" t="s">
        <v>663</v>
      </c>
      <c r="C81" s="137" t="s">
        <v>557</v>
      </c>
      <c r="D81" s="133"/>
      <c r="E81" s="167"/>
      <c r="F81" s="167"/>
      <c r="G81" s="168"/>
      <c r="K81" s="133"/>
      <c r="L81" s="133"/>
    </row>
    <row r="82">
      <c r="A82" s="137" t="s">
        <v>104</v>
      </c>
      <c r="B82" s="137" t="s">
        <v>664</v>
      </c>
      <c r="C82" s="137" t="s">
        <v>515</v>
      </c>
      <c r="D82" s="133"/>
      <c r="E82" s="167"/>
      <c r="F82" s="167"/>
      <c r="G82" s="168"/>
      <c r="K82" s="133"/>
      <c r="L82" s="133"/>
    </row>
    <row r="83">
      <c r="A83" s="137" t="s">
        <v>105</v>
      </c>
      <c r="B83" s="137" t="s">
        <v>665</v>
      </c>
      <c r="C83" s="137" t="s">
        <v>557</v>
      </c>
      <c r="D83" s="133"/>
      <c r="E83" s="167"/>
      <c r="F83" s="167"/>
      <c r="G83" s="168"/>
      <c r="K83" s="133"/>
      <c r="L83" s="133"/>
    </row>
    <row r="84">
      <c r="A84" s="137" t="s">
        <v>106</v>
      </c>
      <c r="B84" s="137" t="s">
        <v>666</v>
      </c>
      <c r="C84" s="137" t="s">
        <v>548</v>
      </c>
      <c r="D84" s="133"/>
      <c r="E84" s="167"/>
      <c r="F84" s="167"/>
      <c r="G84" s="168"/>
      <c r="K84" s="133"/>
      <c r="L84" s="133"/>
    </row>
    <row r="85">
      <c r="A85" s="137" t="s">
        <v>107</v>
      </c>
      <c r="B85" s="137" t="s">
        <v>667</v>
      </c>
      <c r="C85" s="137" t="s">
        <v>560</v>
      </c>
      <c r="D85" s="133"/>
      <c r="E85" s="167"/>
      <c r="F85" s="167"/>
      <c r="G85" s="168"/>
      <c r="K85" s="133"/>
      <c r="L85" s="133"/>
    </row>
    <row r="86">
      <c r="A86" s="137" t="s">
        <v>108</v>
      </c>
      <c r="B86" s="137" t="s">
        <v>668</v>
      </c>
      <c r="C86" s="137" t="s">
        <v>618</v>
      </c>
      <c r="D86" s="133"/>
      <c r="E86" s="167"/>
      <c r="F86" s="167"/>
      <c r="G86" s="168"/>
      <c r="K86" s="133"/>
      <c r="L86" s="133"/>
    </row>
    <row r="87">
      <c r="A87" s="137" t="s">
        <v>109</v>
      </c>
      <c r="B87" s="137" t="s">
        <v>669</v>
      </c>
      <c r="C87" s="137" t="s">
        <v>587</v>
      </c>
      <c r="D87" s="133"/>
      <c r="E87" s="167"/>
      <c r="F87" s="167"/>
      <c r="G87" s="168"/>
      <c r="K87" s="133"/>
      <c r="L87" s="133"/>
    </row>
    <row r="88">
      <c r="A88" s="137" t="s">
        <v>110</v>
      </c>
      <c r="B88" s="137" t="s">
        <v>670</v>
      </c>
      <c r="C88" s="137" t="s">
        <v>560</v>
      </c>
      <c r="D88" s="133"/>
      <c r="E88" s="167"/>
      <c r="F88" s="167"/>
      <c r="G88" s="168"/>
      <c r="K88" s="133"/>
      <c r="L88" s="133"/>
    </row>
    <row r="89">
      <c r="A89" s="137" t="s">
        <v>111</v>
      </c>
      <c r="B89" s="137" t="s">
        <v>671</v>
      </c>
      <c r="C89" s="137" t="s">
        <v>560</v>
      </c>
      <c r="D89" s="133"/>
      <c r="E89" s="167"/>
      <c r="F89" s="167"/>
      <c r="G89" s="168"/>
      <c r="K89" s="133"/>
      <c r="L89" s="133"/>
    </row>
    <row r="90">
      <c r="A90" s="137" t="s">
        <v>112</v>
      </c>
      <c r="B90" s="137" t="s">
        <v>672</v>
      </c>
      <c r="C90" s="137" t="s">
        <v>522</v>
      </c>
      <c r="D90" s="133"/>
      <c r="E90" s="167"/>
      <c r="F90" s="167"/>
      <c r="G90" s="168"/>
      <c r="K90" s="133"/>
      <c r="L90" s="133"/>
    </row>
    <row r="91">
      <c r="A91" s="137" t="s">
        <v>113</v>
      </c>
      <c r="B91" s="137" t="s">
        <v>673</v>
      </c>
      <c r="C91" s="137" t="s">
        <v>527</v>
      </c>
      <c r="D91" s="133"/>
      <c r="E91" s="167"/>
      <c r="F91" s="167"/>
      <c r="G91" s="168"/>
      <c r="K91" s="133"/>
      <c r="L91" s="133"/>
    </row>
    <row r="92">
      <c r="A92" s="137" t="s">
        <v>114</v>
      </c>
      <c r="B92" s="137" t="s">
        <v>674</v>
      </c>
      <c r="C92" s="137" t="s">
        <v>618</v>
      </c>
      <c r="D92" s="133"/>
      <c r="E92" s="169"/>
      <c r="F92" s="169"/>
      <c r="G92" s="133"/>
      <c r="K92" s="133"/>
      <c r="L92" s="133"/>
    </row>
    <row r="93">
      <c r="A93" s="137" t="s">
        <v>115</v>
      </c>
      <c r="B93" s="137" t="s">
        <v>675</v>
      </c>
      <c r="C93" s="137" t="s">
        <v>551</v>
      </c>
      <c r="D93" s="133"/>
      <c r="E93" s="169"/>
      <c r="F93" s="169"/>
      <c r="G93" s="133"/>
      <c r="K93" s="133"/>
      <c r="L93" s="133"/>
    </row>
    <row r="94">
      <c r="A94" s="137" t="s">
        <v>116</v>
      </c>
      <c r="B94" s="137" t="s">
        <v>676</v>
      </c>
      <c r="C94" s="137" t="s">
        <v>548</v>
      </c>
      <c r="D94" s="133"/>
      <c r="E94" s="169"/>
      <c r="F94" s="169"/>
      <c r="G94" s="133"/>
      <c r="K94" s="133"/>
      <c r="L94" s="133"/>
    </row>
    <row r="95">
      <c r="A95" s="137" t="s">
        <v>117</v>
      </c>
      <c r="B95" s="137" t="s">
        <v>677</v>
      </c>
      <c r="C95" s="137" t="s">
        <v>554</v>
      </c>
      <c r="D95" s="133"/>
      <c r="E95" s="169"/>
      <c r="F95" s="169"/>
      <c r="G95" s="133"/>
      <c r="K95" s="133"/>
      <c r="L95" s="133"/>
    </row>
    <row r="96">
      <c r="A96" s="137" t="s">
        <v>118</v>
      </c>
      <c r="B96" s="137" t="s">
        <v>678</v>
      </c>
      <c r="C96" s="137" t="s">
        <v>544</v>
      </c>
      <c r="D96" s="133"/>
      <c r="E96" s="169"/>
      <c r="F96" s="169"/>
      <c r="G96" s="133"/>
      <c r="K96" s="133"/>
      <c r="L96" s="133"/>
    </row>
    <row r="97">
      <c r="A97" s="137" t="s">
        <v>119</v>
      </c>
      <c r="B97" s="137" t="s">
        <v>679</v>
      </c>
      <c r="C97" s="137" t="s">
        <v>587</v>
      </c>
      <c r="D97" s="133"/>
      <c r="E97" s="169"/>
      <c r="F97" s="169"/>
      <c r="G97" s="133"/>
      <c r="K97" s="133"/>
      <c r="L97" s="133"/>
    </row>
    <row r="98">
      <c r="A98" s="137" t="s">
        <v>120</v>
      </c>
      <c r="B98" s="137" t="s">
        <v>680</v>
      </c>
      <c r="C98" s="137" t="s">
        <v>587</v>
      </c>
      <c r="D98" s="133"/>
      <c r="E98" s="169"/>
      <c r="F98" s="169"/>
      <c r="G98" s="133"/>
      <c r="K98" s="133"/>
      <c r="L98" s="133"/>
    </row>
    <row r="99">
      <c r="A99" s="137" t="s">
        <v>121</v>
      </c>
      <c r="B99" s="137" t="s">
        <v>681</v>
      </c>
      <c r="C99" s="137" t="s">
        <v>527</v>
      </c>
      <c r="D99" s="133"/>
      <c r="E99" s="169"/>
      <c r="F99" s="169"/>
      <c r="G99" s="133"/>
      <c r="K99" s="133"/>
      <c r="L99" s="133"/>
    </row>
    <row r="100">
      <c r="A100" s="137" t="s">
        <v>122</v>
      </c>
      <c r="B100" s="137" t="s">
        <v>682</v>
      </c>
      <c r="C100" s="137" t="s">
        <v>618</v>
      </c>
      <c r="D100" s="133"/>
      <c r="E100" s="169"/>
      <c r="F100" s="169"/>
      <c r="G100" s="133"/>
      <c r="K100" s="133"/>
      <c r="L100" s="133"/>
    </row>
    <row r="101">
      <c r="A101" s="137" t="s">
        <v>123</v>
      </c>
      <c r="B101" s="137" t="s">
        <v>683</v>
      </c>
      <c r="C101" s="137" t="s">
        <v>554</v>
      </c>
      <c r="D101" s="133"/>
      <c r="E101" s="169"/>
      <c r="F101" s="169"/>
      <c r="G101" s="133"/>
      <c r="K101" s="133"/>
      <c r="L101" s="133"/>
    </row>
    <row r="102">
      <c r="A102" s="170" t="s">
        <v>124</v>
      </c>
      <c r="B102" s="170" t="s">
        <v>684</v>
      </c>
      <c r="C102" s="170" t="s">
        <v>548</v>
      </c>
      <c r="D102" s="133"/>
      <c r="E102" s="169"/>
      <c r="F102" s="169"/>
      <c r="G102" s="133"/>
      <c r="K102" s="133"/>
      <c r="L102" s="133"/>
    </row>
  </sheetData>
  <mergeCells count="3">
    <mergeCell ref="H1:K1"/>
    <mergeCell ref="E32:F32"/>
    <mergeCell ref="E35:F35"/>
  </mergeCells>
  <conditionalFormatting sqref="K23 K25">
    <cfRule type="cellIs" dxfId="23" priority="1" operator="lessThan">
      <formula>1</formula>
    </cfRule>
  </conditionalFormatting>
  <conditionalFormatting sqref="K23 K25">
    <cfRule type="cellIs" dxfId="2" priority="2" operator="greaterThanOrEqual">
      <formula>1</formula>
    </cfRule>
  </conditionalFormatting>
  <drawing r:id="rId2"/>
  <legacyDrawing r:id="rId3"/>
</worksheet>
</file>