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samantha\Documents\BWS\Customers\Tenders\"/>
    </mc:Choice>
  </mc:AlternateContent>
  <xr:revisionPtr revIDLastSave="0" documentId="8_{ED524535-3E4A-4ABC-B957-E03B24BA76E6}" xr6:coauthVersionLast="34" xr6:coauthVersionMax="34" xr10:uidLastSave="{00000000-0000-0000-0000-000000000000}"/>
  <workbookProtection workbookAlgorithmName="SHA-512" workbookHashValue="iSqAvx2WBY6dw8N3m4n3CgYkOGDq5aPoTQLYhUGiLMu8daavPqRvM/PfXUTSOFoQG+IDwcV8wV3CO6nVFoz+HA==" workbookSaltValue="31kQoUfFCV2lc9MVqQWxaw==" workbookSpinCount="100000" lockStructure="1"/>
  <bookViews>
    <workbookView xWindow="0" yWindow="0" windowWidth="19200" windowHeight="5800" xr2:uid="{00000000-000D-0000-FFFF-FFFF00000000}"/>
  </bookViews>
  <sheets>
    <sheet name="Cover" sheetId="13" r:id="rId1"/>
    <sheet name="Snapshot" sheetId="12" r:id="rId2"/>
    <sheet name="Calculations" sheetId="10" state="hidden" r:id="rId3"/>
    <sheet name="YTD Summary" sheetId="7" r:id="rId4"/>
    <sheet name="Quarterly Summary Data" sheetId="2" r:id="rId5"/>
    <sheet name="Oct-Dec 2018 Transactional" sheetId="24" state="hidden" r:id="rId6"/>
    <sheet name="Jul-Sep 2018 Transactional" sheetId="23" state="hidden" r:id="rId7"/>
    <sheet name="Apr-Jun 2018 Transactional" sheetId="22" state="hidden" r:id="rId8"/>
    <sheet name="Jan-Mar 2018 Transactional" sheetId="21" state="hidden" r:id="rId9"/>
    <sheet name="Oct-Dec 2017 Transactional" sheetId="20" r:id="rId10"/>
    <sheet name="Jul-Sep 2017 Transactional" sheetId="19" r:id="rId11"/>
    <sheet name="Apr-Jun 2017 Transactional Data" sheetId="18" r:id="rId12"/>
    <sheet name="Jan-Mar 2017 Transactional Data" sheetId="17" r:id="rId13"/>
    <sheet name="Oct-Dec 2016 Transactional Data" sheetId="16" r:id="rId14"/>
    <sheet name="Jul-Sep 2016 Transactional" sheetId="15" r:id="rId15"/>
    <sheet name="Apr-Jun 2016 Transactional v2" sheetId="1" state="hidden" r:id="rId16"/>
    <sheet name="Back Cover" sheetId="14" r:id="rId17"/>
  </sheets>
  <definedNames>
    <definedName name="_xlnm._FilterDatabase" localSheetId="15" hidden="1">'Apr-Jun 2016 Transactional v2'!$A$3:$G$91</definedName>
    <definedName name="_xlnm._FilterDatabase" localSheetId="11" hidden="1">'Apr-Jun 2017 Transactional Data'!$A$3:$G$69</definedName>
    <definedName name="_xlnm._FilterDatabase" localSheetId="7" hidden="1">'Apr-Jun 2018 Transactional'!$A$3:$G$75</definedName>
    <definedName name="_xlnm._FilterDatabase" localSheetId="12" hidden="1">'Jan-Mar 2017 Transactional Data'!$A$3:$G$69</definedName>
    <definedName name="_xlnm._FilterDatabase" localSheetId="8" hidden="1">'Jan-Mar 2018 Transactional'!$A$3:$G$75</definedName>
    <definedName name="_xlnm._FilterDatabase" localSheetId="14" hidden="1">'Jul-Sep 2016 Transactional'!$A$3:$G$60</definedName>
    <definedName name="_xlnm._FilterDatabase" localSheetId="10" hidden="1">'Jul-Sep 2017 Transactional'!$A$3:$G$75</definedName>
    <definedName name="_xlnm._FilterDatabase" localSheetId="6" hidden="1">'Jul-Sep 2018 Transactional'!$A$3:$G$75</definedName>
    <definedName name="_xlnm._FilterDatabase" localSheetId="13" hidden="1">'Oct-Dec 2016 Transactional Data'!$A$3:$G$80</definedName>
    <definedName name="_xlnm._FilterDatabase" localSheetId="9" hidden="1">'Oct-Dec 2017 Transactional'!$A$3:$G$75</definedName>
    <definedName name="_xlnm._FilterDatabase" localSheetId="5" hidden="1">'Oct-Dec 2018 Transactional'!$A$3:$G$75</definedName>
    <definedName name="Diversion">INDEX(Calculations!$C$137:$C$138,MATCH(Calculations!$G$133,Calculations!$B$137:$B$138,0))</definedName>
    <definedName name="Landfill">INDEX(Calculations!$C$137:$C$138,MATCH(Calculations!$H$133,Calculations!$B$137:$B$138,0))</definedName>
    <definedName name="_xlnm.Print_Area" localSheetId="15">'Apr-Jun 2016 Transactional v2'!$A$1:$G$110</definedName>
    <definedName name="_xlnm.Print_Area" localSheetId="11">'Apr-Jun 2017 Transactional Data'!$A$1:$G$79</definedName>
    <definedName name="_xlnm.Print_Area" localSheetId="7">'Apr-Jun 2018 Transactional'!$A$1:$G$86</definedName>
    <definedName name="_xlnm.Print_Area" localSheetId="16">'Back Cover'!$A:$A</definedName>
    <definedName name="_xlnm.Print_Area" localSheetId="0">Cover!$A$1:$A$53</definedName>
    <definedName name="_xlnm.Print_Area" localSheetId="12">'Jan-Mar 2017 Transactional Data'!$A$1:$G$79</definedName>
    <definedName name="_xlnm.Print_Area" localSheetId="8">'Jan-Mar 2018 Transactional'!$A$1:$G$86</definedName>
    <definedName name="_xlnm.Print_Area" localSheetId="14">'Jul-Sep 2016 Transactional'!$A$1:$G$71</definedName>
    <definedName name="_xlnm.Print_Area" localSheetId="10">'Jul-Sep 2017 Transactional'!$A$1:$G$86</definedName>
    <definedName name="_xlnm.Print_Area" localSheetId="6">'Jul-Sep 2018 Transactional'!$A$1:$G$86</definedName>
    <definedName name="_xlnm.Print_Area" localSheetId="13">'Oct-Dec 2016 Transactional Data'!$A$1:$G$99</definedName>
    <definedName name="_xlnm.Print_Area" localSheetId="9">'Oct-Dec 2017 Transactional'!$A$1:$G$86</definedName>
    <definedName name="_xlnm.Print_Area" localSheetId="5">'Oct-Dec 2018 Transactional'!$A$1:$G$86</definedName>
    <definedName name="_xlnm.Print_Area" localSheetId="4">'Quarterly Summary Data'!$A$1:$I$44</definedName>
    <definedName name="_xlnm.Print_Area" localSheetId="1">Snapshot!$A$1:$J$53</definedName>
    <definedName name="_xlnm.Print_Area" localSheetId="3">'YTD Summary'!$A$1:$J$43</definedName>
  </definedNames>
  <calcPr calcId="179021"/>
</workbook>
</file>

<file path=xl/calcChain.xml><?xml version="1.0" encoding="utf-8"?>
<calcChain xmlns="http://schemas.openxmlformats.org/spreadsheetml/2006/main">
  <c r="B12" i="2" l="1"/>
  <c r="B11" i="2"/>
  <c r="B10" i="2"/>
  <c r="B9" i="2"/>
  <c r="B8" i="2"/>
  <c r="B7" i="2"/>
  <c r="B6" i="2"/>
  <c r="D26" i="10"/>
  <c r="G15" i="7" l="1"/>
  <c r="F15" i="7"/>
  <c r="E15" i="7"/>
  <c r="D15" i="7"/>
  <c r="C15" i="7"/>
  <c r="B15" i="7"/>
  <c r="G16" i="7"/>
  <c r="F16" i="7"/>
  <c r="E16" i="7"/>
  <c r="D16" i="7"/>
  <c r="C16" i="7"/>
  <c r="B16" i="7"/>
  <c r="G17" i="7"/>
  <c r="F17" i="7"/>
  <c r="E17" i="7"/>
  <c r="D17" i="7"/>
  <c r="C17" i="7"/>
  <c r="B17" i="7"/>
  <c r="G14" i="7"/>
  <c r="F14" i="7"/>
  <c r="E14" i="7"/>
  <c r="D14" i="7"/>
  <c r="C14" i="7"/>
  <c r="B14" i="7"/>
  <c r="G13" i="7" l="1"/>
  <c r="F13" i="7"/>
  <c r="E13" i="7"/>
  <c r="D13" i="7"/>
  <c r="C13" i="7"/>
  <c r="B13" i="7"/>
  <c r="G12" i="7" l="1"/>
  <c r="F12" i="7"/>
  <c r="E12" i="7"/>
  <c r="D12" i="7"/>
  <c r="C12" i="7"/>
  <c r="B12" i="7"/>
  <c r="H12" i="7" l="1"/>
  <c r="J12" i="7"/>
  <c r="I12" i="7" s="1"/>
  <c r="G63" i="16"/>
  <c r="E63" i="16"/>
  <c r="E58" i="15"/>
  <c r="G11" i="7" l="1"/>
  <c r="F11" i="7"/>
  <c r="E11" i="7"/>
  <c r="D11" i="7"/>
  <c r="C11" i="7"/>
  <c r="B11" i="7"/>
  <c r="F32" i="1" l="1"/>
  <c r="F21" i="1"/>
  <c r="F89" i="1" l="1"/>
  <c r="G89" i="1"/>
  <c r="E89" i="1"/>
  <c r="G9" i="7" l="1"/>
  <c r="F9" i="7"/>
  <c r="E9" i="7"/>
  <c r="D9" i="7"/>
  <c r="C9" i="7"/>
  <c r="B9" i="7"/>
  <c r="B10" i="7"/>
  <c r="G10" i="7"/>
  <c r="F10" i="7"/>
  <c r="E10" i="7"/>
  <c r="D10" i="7"/>
  <c r="C10" i="7"/>
  <c r="G8" i="7"/>
  <c r="F8" i="7"/>
  <c r="E8" i="7"/>
  <c r="D8" i="7"/>
  <c r="C8" i="7"/>
  <c r="B8" i="7"/>
  <c r="H11" i="7"/>
  <c r="J11" i="7"/>
  <c r="I11" i="7" s="1"/>
  <c r="H13" i="7"/>
  <c r="B25" i="10" s="1"/>
  <c r="J13" i="7"/>
  <c r="H14" i="7"/>
  <c r="B23" i="10" s="1"/>
  <c r="J14" i="7"/>
  <c r="I14" i="7" s="1"/>
  <c r="C23" i="10" s="1"/>
  <c r="H15" i="7"/>
  <c r="J15" i="7"/>
  <c r="I15" i="7" s="1"/>
  <c r="H16" i="7"/>
  <c r="J16" i="7"/>
  <c r="H17" i="7"/>
  <c r="J17" i="7"/>
  <c r="I17" i="7" s="1"/>
  <c r="A2" i="7"/>
  <c r="A2" i="2"/>
  <c r="I16" i="7" l="1"/>
  <c r="I13" i="7"/>
  <c r="B26" i="10"/>
  <c r="J9" i="7"/>
  <c r="H8" i="7"/>
  <c r="J8" i="7"/>
  <c r="H9" i="7"/>
  <c r="J10" i="7"/>
  <c r="H10" i="7"/>
  <c r="C26" i="10" l="1"/>
  <c r="C25" i="10"/>
  <c r="I9" i="7"/>
  <c r="B135" i="10"/>
  <c r="C134" i="10"/>
  <c r="I8" i="7"/>
  <c r="B133" i="10"/>
  <c r="H18" i="7"/>
  <c r="I10" i="7"/>
  <c r="J18" i="7"/>
  <c r="B134" i="10"/>
  <c r="C133" i="10"/>
  <c r="S104" i="10"/>
  <c r="B77" i="10"/>
  <c r="A77" i="10"/>
  <c r="B76" i="10"/>
  <c r="A76" i="10"/>
  <c r="B75" i="10"/>
  <c r="A75" i="10"/>
  <c r="B74" i="10"/>
  <c r="B73" i="10"/>
  <c r="B72" i="10"/>
  <c r="B71" i="10"/>
  <c r="B70" i="10"/>
  <c r="B69" i="10"/>
  <c r="B68" i="10"/>
  <c r="B67" i="10"/>
  <c r="B66" i="10"/>
  <c r="B65" i="10"/>
  <c r="B64" i="10"/>
  <c r="B63" i="10"/>
  <c r="B62" i="10"/>
  <c r="B61" i="10"/>
  <c r="C52" i="10"/>
  <c r="C135" i="10" l="1"/>
  <c r="I18" i="7"/>
  <c r="C136" i="10"/>
  <c r="H133" i="10" s="1"/>
  <c r="B136" i="10"/>
  <c r="G133" i="10" s="1"/>
  <c r="B18" i="7" l="1"/>
  <c r="G18" i="7"/>
  <c r="D18" i="7"/>
  <c r="F18" i="7"/>
  <c r="E18" i="7" l="1"/>
  <c r="C18" i="7"/>
  <c r="B13" i="2"/>
  <c r="B30" i="10" l="1"/>
  <c r="B31" i="10" s="1"/>
  <c r="B45" i="10" l="1"/>
  <c r="B35" i="10"/>
  <c r="B41" i="10"/>
  <c r="B37" i="10"/>
  <c r="B42" i="10"/>
  <c r="B40" i="10"/>
  <c r="B43" i="10"/>
  <c r="B46" i="10"/>
  <c r="B51" i="10"/>
  <c r="B39" i="10"/>
  <c r="B49" i="10"/>
  <c r="B50" i="10"/>
  <c r="B47" i="10"/>
  <c r="B44" i="10"/>
  <c r="B36" i="10"/>
  <c r="B38" i="10"/>
  <c r="B48" i="10"/>
  <c r="F50" i="10" l="1"/>
  <c r="G50" i="10"/>
  <c r="E50" i="10"/>
  <c r="D50" i="10"/>
  <c r="D46" i="10"/>
  <c r="F46" i="10"/>
  <c r="E46" i="10"/>
  <c r="G46" i="10"/>
  <c r="D37" i="10"/>
  <c r="F37" i="10"/>
  <c r="E37" i="10"/>
  <c r="G37" i="10"/>
  <c r="G36" i="10"/>
  <c r="E36" i="10"/>
  <c r="F36" i="10"/>
  <c r="D36" i="10"/>
  <c r="F49" i="10"/>
  <c r="E49" i="10"/>
  <c r="D49" i="10"/>
  <c r="G49" i="10"/>
  <c r="D43" i="10"/>
  <c r="E43" i="10"/>
  <c r="F43" i="10"/>
  <c r="G43" i="10"/>
  <c r="F41" i="10"/>
  <c r="D41" i="10"/>
  <c r="E41" i="10"/>
  <c r="G41" i="10"/>
  <c r="G38" i="10"/>
  <c r="D38" i="10"/>
  <c r="E38" i="10"/>
  <c r="F38" i="10"/>
  <c r="F44" i="10"/>
  <c r="G44" i="10"/>
  <c r="D44" i="10"/>
  <c r="E44" i="10"/>
  <c r="G39" i="10"/>
  <c r="F39" i="10"/>
  <c r="D39" i="10"/>
  <c r="E39" i="10"/>
  <c r="E40" i="10"/>
  <c r="G40" i="10"/>
  <c r="F40" i="10"/>
  <c r="D40" i="10"/>
  <c r="F35" i="10"/>
  <c r="D35" i="10"/>
  <c r="B52" i="10"/>
  <c r="G35" i="10"/>
  <c r="E35" i="10"/>
  <c r="D48" i="10"/>
  <c r="F48" i="10"/>
  <c r="G48" i="10"/>
  <c r="E48" i="10"/>
  <c r="G47" i="10"/>
  <c r="F47" i="10"/>
  <c r="E47" i="10"/>
  <c r="D47" i="10"/>
  <c r="E51" i="10"/>
  <c r="F51" i="10"/>
  <c r="D51" i="10"/>
  <c r="G51" i="10"/>
  <c r="E42" i="10"/>
  <c r="D42" i="10"/>
  <c r="G42" i="10"/>
  <c r="F42" i="10"/>
  <c r="F45" i="10"/>
  <c r="E45" i="10"/>
  <c r="G45" i="10"/>
  <c r="D45" i="10"/>
  <c r="D52" i="10" l="1"/>
  <c r="G52" i="10"/>
  <c r="G54" i="10" s="1"/>
  <c r="F133" i="10" s="1"/>
  <c r="E52" i="10"/>
  <c r="E54" i="10" s="1"/>
  <c r="D133" i="10" s="1"/>
  <c r="F52" i="10"/>
  <c r="F54" i="10" s="1"/>
  <c r="E133" i="10" s="1"/>
</calcChain>
</file>

<file path=xl/sharedStrings.xml><?xml version="1.0" encoding="utf-8"?>
<sst xmlns="http://schemas.openxmlformats.org/spreadsheetml/2006/main" count="1115" uniqueCount="224">
  <si>
    <t>Site Name</t>
  </si>
  <si>
    <t>Description</t>
  </si>
  <si>
    <t>GENERAL WASTE</t>
  </si>
  <si>
    <t>COMINGLE RECYCLING</t>
  </si>
  <si>
    <t>MONTHLY TOTAL</t>
  </si>
  <si>
    <t>Waste Stream</t>
  </si>
  <si>
    <t>Month</t>
  </si>
  <si>
    <t>Tonnage Collected</t>
  </si>
  <si>
    <t>Spend</t>
  </si>
  <si>
    <t>TOTAL</t>
  </si>
  <si>
    <t>Clear 1.5M Bin</t>
  </si>
  <si>
    <t>Clear 4.5M Bin</t>
  </si>
  <si>
    <t>Clear 240LT Co-Mingle Car</t>
  </si>
  <si>
    <t>HARVEST</t>
  </si>
  <si>
    <t>Clear 240LT Cart</t>
  </si>
  <si>
    <t>Gate Closed 240lt Co-ming</t>
  </si>
  <si>
    <t>Gate Closed 1.5m Bin</t>
  </si>
  <si>
    <t>Gate Closed 4.5m Bin</t>
  </si>
  <si>
    <t>Bin Blocked 4.5m Bin</t>
  </si>
  <si>
    <t>DIVERSION</t>
  </si>
  <si>
    <t>LANDFILL</t>
  </si>
  <si>
    <r>
      <t xml:space="preserve">Notes: </t>
    </r>
    <r>
      <rPr>
        <b/>
        <sz val="14"/>
        <rFont val="Calibri"/>
        <family val="2"/>
        <scheme val="minor"/>
      </rPr>
      <t>Data is only to be input into cells highlighted in yellow.</t>
    </r>
    <r>
      <rPr>
        <sz val="11"/>
        <rFont val="Calibri"/>
        <family val="2"/>
        <scheme val="minor"/>
      </rPr>
      <t xml:space="preserve"> Figures have been collected from the Department of Sustainability, Environment, Water, Population and Communities (DSEWPaC)
The Australian recycling sector
12 January 2012</t>
    </r>
  </si>
  <si>
    <t xml:space="preserve">Produced By: Mitchell Rawlings </t>
  </si>
  <si>
    <t>Contact: Mitchell.rawlings@transpac.com.au</t>
  </si>
  <si>
    <t>Change Log</t>
  </si>
  <si>
    <t xml:space="preserve">Date </t>
  </si>
  <si>
    <t xml:space="preserve">Version </t>
  </si>
  <si>
    <t>Description of Changes</t>
  </si>
  <si>
    <t>24th June  2013</t>
  </si>
  <si>
    <t>1.0</t>
  </si>
  <si>
    <t xml:space="preserve">Initial Release </t>
  </si>
  <si>
    <t>24th July 2013</t>
  </si>
  <si>
    <t>1.1</t>
  </si>
  <si>
    <t>Correction of link in cell C123</t>
  </si>
  <si>
    <t xml:space="preserve">24th September </t>
  </si>
  <si>
    <t>2.0</t>
  </si>
  <si>
    <t>Add change log and correction of YTD totals in snapshot</t>
  </si>
  <si>
    <t>31st October 2013</t>
  </si>
  <si>
    <t>2.1</t>
  </si>
  <si>
    <t>Correction of subtotals in row 52 as the only totaled rows35-43</t>
  </si>
  <si>
    <t>Customer Data</t>
  </si>
  <si>
    <t xml:space="preserve">Customer Name </t>
  </si>
  <si>
    <t xml:space="preserve">Account Manager </t>
  </si>
  <si>
    <t>Diversion</t>
  </si>
  <si>
    <t>Landfill</t>
  </si>
  <si>
    <t>Current Tonnes</t>
  </si>
  <si>
    <t xml:space="preserve">Prior tonnage </t>
  </si>
  <si>
    <t>Recycling Volumes</t>
  </si>
  <si>
    <t>Total Recycling YTD</t>
  </si>
  <si>
    <t>Residual after line items.</t>
  </si>
  <si>
    <t>NB: This is the assumed break up for residual/comingle recycling</t>
  </si>
  <si>
    <t xml:space="preserve">YTD -Recycling Net Benefit Calculations </t>
  </si>
  <si>
    <t>Material</t>
  </si>
  <si>
    <t>Quantity Recycled Comingle
(Tonnes)</t>
  </si>
  <si>
    <t>Quantity Recycled line item (Tonnes)</t>
  </si>
  <si>
    <r>
      <t>Landfill Space Saved (m</t>
    </r>
    <r>
      <rPr>
        <b/>
        <vertAlign val="superscript"/>
        <sz val="11.5"/>
        <color indexed="8"/>
        <rFont val="Arial"/>
        <family val="2"/>
      </rPr>
      <t>3</t>
    </r>
    <r>
      <rPr>
        <b/>
        <sz val="11.5"/>
        <color indexed="8"/>
        <rFont val="Arial"/>
        <family val="2"/>
      </rPr>
      <t>)</t>
    </r>
  </si>
  <si>
    <r>
      <t>Total Greenhouse Benefits
(Tonnes CO</t>
    </r>
    <r>
      <rPr>
        <b/>
        <vertAlign val="subscript"/>
        <sz val="11.5"/>
        <color indexed="8"/>
        <rFont val="Arial"/>
        <family val="2"/>
      </rPr>
      <t>2</t>
    </r>
    <r>
      <rPr>
        <b/>
        <sz val="11.5"/>
        <color indexed="8"/>
        <rFont val="Arial"/>
        <family val="2"/>
      </rPr>
      <t xml:space="preserve"> eq)</t>
    </r>
  </si>
  <si>
    <t>Total
Energy Savings
(Gigajoule)</t>
  </si>
  <si>
    <t>Total 
Water Savings
(1,000 Litres)</t>
  </si>
  <si>
    <t xml:space="preserve">NB: Line items should be used when specific break ups of waste are know. </t>
  </si>
  <si>
    <t>Paper/ Cardboard</t>
  </si>
  <si>
    <t>Liquid Paperboard</t>
  </si>
  <si>
    <t>Glass</t>
  </si>
  <si>
    <t>Aluminium</t>
  </si>
  <si>
    <t>Steel</t>
  </si>
  <si>
    <t>HDPE</t>
  </si>
  <si>
    <t>PET</t>
  </si>
  <si>
    <t>PVC</t>
  </si>
  <si>
    <t>PP</t>
  </si>
  <si>
    <t xml:space="preserve">Rubber </t>
  </si>
  <si>
    <t>Timber Pallets</t>
  </si>
  <si>
    <t>Food Organics</t>
  </si>
  <si>
    <t>Garden Organics</t>
  </si>
  <si>
    <t>Mixed Plastics</t>
  </si>
  <si>
    <t xml:space="preserve">Total </t>
  </si>
  <si>
    <t>Cars Removed</t>
  </si>
  <si>
    <t>House Energy use</t>
  </si>
  <si>
    <t xml:space="preserve">Annual Water use </t>
  </si>
  <si>
    <t xml:space="preserve">  Recycling Composition </t>
  </si>
  <si>
    <t xml:space="preserve">Select Industry </t>
  </si>
  <si>
    <t>NSW Est 2006</t>
  </si>
  <si>
    <t>Pre Defined</t>
  </si>
  <si>
    <t>Company Audit</t>
  </si>
  <si>
    <t>NB: Pre defined composition should be used unless a waste audit has been conducted and the customer is aware of the break ups.  Total Percentage must equal 100%</t>
  </si>
  <si>
    <t xml:space="preserve">Recycling Benefit Values </t>
  </si>
  <si>
    <t>GH benefit  (unit of CO2 per unit of recycled material</t>
  </si>
  <si>
    <t>Energy Savings (Gigajoule per tonne recycled)</t>
  </si>
  <si>
    <t>Water Savings (1,000 litres per tonne recycled)</t>
  </si>
  <si>
    <r>
      <rPr>
        <b/>
        <sz val="11"/>
        <rFont val="Arial"/>
        <family val="2"/>
      </rPr>
      <t>Landfill savings (m</t>
    </r>
    <r>
      <rPr>
        <b/>
        <vertAlign val="superscript"/>
        <sz val="11"/>
        <rFont val="Arial"/>
        <family val="2"/>
      </rPr>
      <t>3</t>
    </r>
    <r>
      <rPr>
        <b/>
        <sz val="11"/>
        <rFont val="Arial"/>
        <family val="2"/>
      </rPr>
      <t>/kg material)</t>
    </r>
  </si>
  <si>
    <t>Recycling Composition Estimates</t>
  </si>
  <si>
    <t xml:space="preserve">Recycling Composition </t>
  </si>
  <si>
    <t>Total %</t>
  </si>
  <si>
    <t>Offices</t>
  </si>
  <si>
    <t>Shopping Centres</t>
  </si>
  <si>
    <t>Health Services</t>
  </si>
  <si>
    <t>Hospitality</t>
  </si>
  <si>
    <t>Retail Trade</t>
  </si>
  <si>
    <t xml:space="preserve">Manufacturing </t>
  </si>
  <si>
    <t>Services (Property and Business</t>
  </si>
  <si>
    <t>Note: Figures have been collected from the Department of Sustainability, Environment, Water, Population and Communities (DSEWPaC)
The Australian recycling sector
12 January 2012</t>
  </si>
  <si>
    <t>Cars</t>
  </si>
  <si>
    <t>Electricity</t>
  </si>
  <si>
    <t>Water</t>
  </si>
  <si>
    <t>Diversion Spend</t>
  </si>
  <si>
    <t>Landfill Spend</t>
  </si>
  <si>
    <t>Tonnes</t>
  </si>
  <si>
    <t>Up</t>
  </si>
  <si>
    <t>Down</t>
  </si>
  <si>
    <t>KANGAN Monthly Waste Management Summary</t>
  </si>
  <si>
    <t>Kangan Institute</t>
  </si>
  <si>
    <t>Harvest</t>
  </si>
  <si>
    <t>Comingle Recycling</t>
  </si>
  <si>
    <t>White Paper Recycling</t>
  </si>
  <si>
    <t>General Waste</t>
  </si>
  <si>
    <t>Document Destruction</t>
  </si>
  <si>
    <t>No. Units Serviced</t>
  </si>
  <si>
    <t>Weight (kg)</t>
  </si>
  <si>
    <r>
      <t>Volume (m</t>
    </r>
    <r>
      <rPr>
        <b/>
        <vertAlign val="superscript"/>
        <sz val="10"/>
        <color indexed="9"/>
        <rFont val="Calibri"/>
        <family val="2"/>
        <scheme val="minor"/>
      </rPr>
      <t>3</t>
    </r>
    <r>
      <rPr>
        <b/>
        <sz val="10"/>
        <color indexed="9"/>
        <rFont val="Calibri"/>
        <family val="2"/>
        <scheme val="minor"/>
      </rPr>
      <t>)</t>
    </r>
  </si>
  <si>
    <t>Account Number</t>
  </si>
  <si>
    <t>Summary Notes</t>
  </si>
  <si>
    <t>Assumptions where weights are not recorded for the services</t>
  </si>
  <si>
    <t>240 Lt Gen Waste - 20 Kg</t>
  </si>
  <si>
    <t>660 Lt Gen waste - 55 Kg</t>
  </si>
  <si>
    <t>240 Lt Comingle - 10 Kg</t>
  </si>
  <si>
    <t>240 Lt Sec Des - 80 Kg</t>
  </si>
  <si>
    <t>28457936</t>
  </si>
  <si>
    <t>BRIT - Castlemaine</t>
  </si>
  <si>
    <t>28457847</t>
  </si>
  <si>
    <t>BRIT - Charleston Rd</t>
  </si>
  <si>
    <t>Clear 240LT Conf Cart</t>
  </si>
  <si>
    <t>Clear 3.0M Bin</t>
  </si>
  <si>
    <t>Clear 4.5M Recycle Bin</t>
  </si>
  <si>
    <t>Clear 9.0M Bin (HL)</t>
  </si>
  <si>
    <t>Grease Trap Service P/LTR</t>
  </si>
  <si>
    <t>Rent 9.0M Bin (HL)</t>
  </si>
  <si>
    <t>Tip P/Tonne 9.0M Bin (HL)</t>
  </si>
  <si>
    <t>28457815</t>
  </si>
  <si>
    <t>BRIT - City Campus</t>
  </si>
  <si>
    <t>Clear 140LT Co-MingleCart</t>
  </si>
  <si>
    <t>28458057</t>
  </si>
  <si>
    <t>BRIT - Echuca</t>
  </si>
  <si>
    <t>Clear 660LT cart</t>
  </si>
  <si>
    <t>33018814</t>
  </si>
  <si>
    <t>Kangan Institute Broadmeadows</t>
  </si>
  <si>
    <t>Clear 240LT Recycle Cart</t>
  </si>
  <si>
    <t>33018846</t>
  </si>
  <si>
    <t>Kangan Institute Docklands</t>
  </si>
  <si>
    <t>Bin Not Out 1.5m Bin</t>
  </si>
  <si>
    <t>33018836</t>
  </si>
  <si>
    <t>Kangan Institute Essendon</t>
  </si>
  <si>
    <t>33018825</t>
  </si>
  <si>
    <t>Kangan Institute Richmond</t>
  </si>
  <si>
    <t>LIQUID</t>
  </si>
  <si>
    <t>DOCUMENT DESTRUCTION</t>
  </si>
  <si>
    <t>WHITE PAPER RECYCLING</t>
  </si>
  <si>
    <t>Liquid</t>
  </si>
  <si>
    <t>TripleIntercept Serv P/Hr</t>
  </si>
  <si>
    <t>TripleInterceptServ P/LTR</t>
  </si>
  <si>
    <t>Gate Closed 4.5m Recycle</t>
  </si>
  <si>
    <t>Tip P/Tonne 11M Bin</t>
  </si>
  <si>
    <t>Clear 11M Bin</t>
  </si>
  <si>
    <t>Bin Contaminated 240lt Co</t>
  </si>
  <si>
    <t>Bin Contaminated 240lt Re</t>
  </si>
  <si>
    <t>Contaminated Load Fee</t>
  </si>
  <si>
    <t>BTEC - Bendigo</t>
  </si>
  <si>
    <t xml:space="preserve">Quarterly Waste Management Transactions
</t>
  </si>
  <si>
    <t xml:space="preserve">Quarterly Waste Management Summary
</t>
  </si>
  <si>
    <t>Transportation P/Load</t>
  </si>
  <si>
    <t>28457815 TripleInterceptServ P/LTR</t>
  </si>
  <si>
    <t>Bin Blocked 4.5m Recycle</t>
  </si>
  <si>
    <t>Bin Contaminated 4.5m Rec</t>
  </si>
  <si>
    <t>Destruction Certificate</t>
  </si>
  <si>
    <t>Oct-Dec 2015</t>
  </si>
  <si>
    <t>Jan-Mar 2016</t>
  </si>
  <si>
    <t>Apr-Jun 2016</t>
  </si>
  <si>
    <t>Jul-Sep 2016</t>
  </si>
  <si>
    <t>Jan-Mar 2017</t>
  </si>
  <si>
    <t>Apr-Jun 2017</t>
  </si>
  <si>
    <t>Jan-Mar 2018</t>
  </si>
  <si>
    <t>Apr-Jun 2018</t>
  </si>
  <si>
    <t>Oct-Dec 2016</t>
  </si>
  <si>
    <t>Oct-Dec 2017</t>
  </si>
  <si>
    <t>April - June 2016</t>
  </si>
  <si>
    <t>Weight (tonnes)</t>
  </si>
  <si>
    <t>Dean Williamson</t>
  </si>
  <si>
    <t>BRIT - Castlemaine Total</t>
  </si>
  <si>
    <t>BRIT - Charleston Rd Total</t>
  </si>
  <si>
    <t>BRIT - City Campus Total</t>
  </si>
  <si>
    <t>BRIT - Echuca Total</t>
  </si>
  <si>
    <t>Kangan Institute Broadmeadows Total</t>
  </si>
  <si>
    <t>Kangan Institute Docklands Total</t>
  </si>
  <si>
    <t>Kangan Institute Essendon Total</t>
  </si>
  <si>
    <t>Kangan Institute Richmond Total</t>
  </si>
  <si>
    <t>Grand Total</t>
  </si>
  <si>
    <t>July - Sept 2016</t>
  </si>
  <si>
    <t>Quarterly Avg</t>
  </si>
  <si>
    <t>Waste Management Summary</t>
  </si>
  <si>
    <t>Tonnage Summary By Waste Stream</t>
  </si>
  <si>
    <t>October-December 2016</t>
  </si>
  <si>
    <t>Oct-Dec 2018</t>
  </si>
  <si>
    <t>Deliver 6.0M Skip Bin</t>
  </si>
  <si>
    <t>Bin Not Out 240lt Recycle</t>
  </si>
  <si>
    <t>BTEC - Bendigo Total</t>
  </si>
  <si>
    <t>January - March 2017</t>
  </si>
  <si>
    <t xml:space="preserve">Calendar Year to Date </t>
  </si>
  <si>
    <t>Attendance Fee</t>
  </si>
  <si>
    <t>Remove 6.0M Skip Bin</t>
  </si>
  <si>
    <t>Surcharge Excess Weight</t>
  </si>
  <si>
    <t>N/A</t>
  </si>
  <si>
    <t>April - June 2017</t>
  </si>
  <si>
    <t>Jul-Sep 2017</t>
  </si>
  <si>
    <t>Clear 6.0M Skip Bin</t>
  </si>
  <si>
    <t>Time on Site</t>
  </si>
  <si>
    <t>Deliver 12M Skip Bin</t>
  </si>
  <si>
    <t>Clear 12M Skip Bin</t>
  </si>
  <si>
    <t>Gate Closed 240lt Recycle</t>
  </si>
  <si>
    <t>July - Sept 2017</t>
  </si>
  <si>
    <t>Exchange 4.5M Recycle Bin</t>
  </si>
  <si>
    <t>Bin Blocked 1.5m Bin</t>
  </si>
  <si>
    <t>Clear Customer 4.5M Bin</t>
  </si>
  <si>
    <t>Bin Not Out 240lt Co-ming</t>
  </si>
  <si>
    <t>Current</t>
  </si>
  <si>
    <t>Prior</t>
  </si>
  <si>
    <t>&lt;== Prior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</si>
</sst>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quot;$&quot;#,##0"/>
    <numFmt numFmtId="44" formatCode="_-&quot;$&quot;* #,##0.00_-;\-&quot;$&quot;* #,##0.00_-;_-&quot;$&quot;* &quot;-&quot;??_-;_-@_-"/>
    <numFmt numFmtId="43" formatCode="_-* #,##0.00_-;\-* #,##0.00_-;_-* &quot;-&quot;??_-;_-@_-"/>
    <numFmt numFmtId="164" formatCode="&quot;$&quot;#,##0.00"/>
    <numFmt numFmtId="165" formatCode="[$-409]mmm\-yy;@"/>
    <numFmt numFmtId="166" formatCode="mmm\ yyyy"/>
    <numFmt numFmtId="167" formatCode="######.0\ \t"/>
    <numFmt numFmtId="168" formatCode="#,##0_ ;\-#,##0\ "/>
    <numFmt numFmtId="169" formatCode="_-* #,##0_ &quot;         &quot;;\-* #,##0_ &quot;         &quot;;_-* \-_ &quot;         &quot;;_-@_ &quot;         &quot;"/>
    <numFmt numFmtId="170" formatCode="#,##0.0_ ;\-#,##0.0\ "/>
    <numFmt numFmtId="171" formatCode="_-* #,##0_ &quot;         &quot;;* \-#,##0_ &quot;         &quot;;_-* \-_ &quot;         &quot;;_-@_ &quot;         &quot;"/>
    <numFmt numFmtId="172" formatCode="_-* #,##0.0000_-;\-* #,##0.0000_-;_-* &quot;-&quot;??_-;_-@_-"/>
    <numFmt numFmtId="173" formatCode="#,##0.00_ ;\-#,##0.00\ "/>
    <numFmt numFmtId="174" formatCode="0.0"/>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sz val="8"/>
      <name val="Arial"/>
      <family val="2"/>
    </font>
    <font>
      <b/>
      <u/>
      <sz val="18"/>
      <color indexed="62"/>
      <name val="Calibri"/>
      <family val="2"/>
    </font>
    <font>
      <sz val="10"/>
      <name val="Calibri"/>
      <family val="2"/>
    </font>
    <font>
      <b/>
      <sz val="10"/>
      <color indexed="9"/>
      <name val="Calibri"/>
      <family val="2"/>
    </font>
    <font>
      <b/>
      <sz val="10"/>
      <name val="Calibri"/>
      <family val="2"/>
    </font>
    <font>
      <b/>
      <sz val="18"/>
      <color theme="3"/>
      <name val="Calibri"/>
      <family val="2"/>
    </font>
    <font>
      <b/>
      <sz val="11"/>
      <color theme="1"/>
      <name val="Calibri"/>
      <family val="2"/>
      <scheme val="minor"/>
    </font>
    <font>
      <sz val="10"/>
      <name val="Calibri"/>
      <family val="2"/>
      <scheme val="minor"/>
    </font>
    <font>
      <sz val="11"/>
      <name val="Calibri"/>
      <family val="2"/>
      <scheme val="minor"/>
    </font>
    <font>
      <b/>
      <sz val="14"/>
      <name val="Calibri"/>
      <family val="2"/>
      <scheme val="minor"/>
    </font>
    <font>
      <b/>
      <sz val="11"/>
      <name val="Calibri"/>
      <family val="2"/>
      <scheme val="minor"/>
    </font>
    <font>
      <b/>
      <sz val="18"/>
      <name val="Calibri"/>
      <family val="2"/>
      <scheme val="minor"/>
    </font>
    <font>
      <sz val="22"/>
      <name val="Calibri"/>
      <family val="2"/>
      <scheme val="minor"/>
    </font>
    <font>
      <b/>
      <sz val="12"/>
      <name val="Calibri"/>
      <family val="2"/>
      <scheme val="minor"/>
    </font>
    <font>
      <b/>
      <sz val="11.5"/>
      <color indexed="54"/>
      <name val="Arial"/>
      <family val="2"/>
    </font>
    <font>
      <sz val="10"/>
      <color indexed="54"/>
      <name val="Arial"/>
      <family val="2"/>
    </font>
    <font>
      <b/>
      <sz val="11.5"/>
      <color indexed="8"/>
      <name val="Arial"/>
      <family val="2"/>
    </font>
    <font>
      <b/>
      <vertAlign val="superscript"/>
      <sz val="11.5"/>
      <color indexed="8"/>
      <name val="Arial"/>
      <family val="2"/>
    </font>
    <font>
      <b/>
      <vertAlign val="subscript"/>
      <sz val="11.5"/>
      <color indexed="8"/>
      <name val="Arial"/>
      <family val="2"/>
    </font>
    <font>
      <sz val="11.5"/>
      <color indexed="8"/>
      <name val="Arial"/>
      <family val="2"/>
    </font>
    <font>
      <sz val="11.5"/>
      <name val="Arial"/>
      <family val="2"/>
    </font>
    <font>
      <sz val="11"/>
      <color indexed="8"/>
      <name val="Calibri"/>
      <family val="2"/>
      <scheme val="minor"/>
    </font>
    <font>
      <b/>
      <sz val="11.5"/>
      <name val="Arial"/>
      <family val="2"/>
    </font>
    <font>
      <b/>
      <sz val="11"/>
      <name val="Arial"/>
      <family val="2"/>
    </font>
    <font>
      <b/>
      <vertAlign val="superscript"/>
      <sz val="11"/>
      <name val="Arial"/>
      <family val="2"/>
    </font>
    <font>
      <sz val="22"/>
      <color theme="1"/>
      <name val="Calibri"/>
      <family val="2"/>
      <scheme val="minor"/>
    </font>
    <font>
      <sz val="22"/>
      <color theme="0"/>
      <name val="Calibri"/>
      <family val="2"/>
      <scheme val="minor"/>
    </font>
    <font>
      <sz val="10"/>
      <color theme="0"/>
      <name val="Calibri"/>
      <family val="2"/>
    </font>
    <font>
      <sz val="10"/>
      <color rgb="FF464F55"/>
      <name val="Calibri"/>
      <family val="2"/>
    </font>
    <font>
      <b/>
      <sz val="10"/>
      <color rgb="FF464F55"/>
      <name val="Calibri"/>
      <family val="2"/>
    </font>
    <font>
      <sz val="32"/>
      <color rgb="FF4A5C68"/>
      <name val="Calibri"/>
      <family val="2"/>
      <scheme val="minor"/>
    </font>
    <font>
      <sz val="10"/>
      <name val="Arial"/>
      <family val="2"/>
    </font>
    <font>
      <b/>
      <i/>
      <sz val="20"/>
      <color theme="1"/>
      <name val="Calibri"/>
      <family val="2"/>
      <scheme val="minor"/>
    </font>
    <font>
      <b/>
      <sz val="14"/>
      <color rgb="FF003D77"/>
      <name val="Calibri"/>
      <family val="2"/>
      <scheme val="minor"/>
    </font>
    <font>
      <b/>
      <sz val="10"/>
      <color theme="0"/>
      <name val="Calibri"/>
      <family val="2"/>
    </font>
    <font>
      <b/>
      <sz val="10"/>
      <color rgb="FF4A5C68"/>
      <name val="Calibri"/>
      <family val="2"/>
    </font>
    <font>
      <sz val="10"/>
      <color rgb="FF4A5C68"/>
      <name val="Calibri"/>
      <family val="2"/>
    </font>
    <font>
      <b/>
      <u/>
      <sz val="18"/>
      <color theme="7"/>
      <name val="Calibri"/>
      <family val="2"/>
    </font>
    <font>
      <b/>
      <sz val="10"/>
      <color indexed="9"/>
      <name val="Calibri"/>
      <family val="2"/>
      <scheme val="minor"/>
    </font>
    <font>
      <b/>
      <vertAlign val="superscript"/>
      <sz val="10"/>
      <color indexed="9"/>
      <name val="Calibri"/>
      <family val="2"/>
      <scheme val="minor"/>
    </font>
    <font>
      <sz val="10"/>
      <color rgb="FF464F55"/>
      <name val="Calibri"/>
      <family val="2"/>
      <scheme val="minor"/>
    </font>
    <font>
      <sz val="10"/>
      <color theme="7"/>
      <name val="Calibri"/>
      <family val="2"/>
      <scheme val="minor"/>
    </font>
    <font>
      <sz val="10"/>
      <color indexed="9"/>
      <name val="Calibri"/>
      <family val="2"/>
      <scheme val="minor"/>
    </font>
    <font>
      <sz val="10"/>
      <color indexed="8"/>
      <name val="Calibri"/>
      <family val="2"/>
      <scheme val="minor"/>
    </font>
    <font>
      <sz val="10"/>
      <color theme="7"/>
      <name val="Calibri"/>
      <family val="2"/>
    </font>
    <font>
      <b/>
      <sz val="10"/>
      <color theme="7"/>
      <name val="Calibri"/>
      <family val="2"/>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rgb="FF668BAD"/>
        <bgColor indexed="64"/>
      </patternFill>
    </fill>
    <fill>
      <patternFill patternType="solid">
        <fgColor theme="0"/>
        <bgColor indexed="64"/>
      </patternFill>
    </fill>
    <fill>
      <patternFill patternType="solid">
        <fgColor rgb="FFD3D7DA"/>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14999847407452621"/>
        <bgColor indexed="26"/>
      </patternFill>
    </fill>
    <fill>
      <patternFill patternType="solid">
        <fgColor theme="0"/>
        <bgColor indexed="26"/>
      </patternFill>
    </fill>
    <fill>
      <patternFill patternType="solid">
        <fgColor theme="0"/>
        <bgColor indexed="31"/>
      </patternFill>
    </fill>
    <fill>
      <patternFill patternType="solid">
        <fgColor rgb="FFFFFF00"/>
        <bgColor indexed="26"/>
      </patternFill>
    </fill>
    <fill>
      <patternFill patternType="solid">
        <fgColor theme="1" tint="0.79998168889431442"/>
        <bgColor indexed="64"/>
      </patternFill>
    </fill>
    <fill>
      <patternFill patternType="solid">
        <fgColor theme="3"/>
        <bgColor indexed="64"/>
      </patternFill>
    </fill>
    <fill>
      <patternFill patternType="solid">
        <fgColor theme="5"/>
        <bgColor indexed="64"/>
      </patternFill>
    </fill>
    <fill>
      <patternFill patternType="solid">
        <fgColor theme="8" tint="-0.249977111117893"/>
        <bgColor indexed="64"/>
      </patternFill>
    </fill>
    <fill>
      <patternFill patternType="solid">
        <fgColor theme="4" tint="0.59999389629810485"/>
        <bgColor indexed="64"/>
      </patternFill>
    </fill>
    <fill>
      <patternFill patternType="gray0625">
        <bgColor rgb="FFFFFF00"/>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8"/>
      </right>
      <top style="medium">
        <color indexed="64"/>
      </top>
      <bottom style="medium">
        <color indexed="64"/>
      </bottom>
      <diagonal/>
    </border>
    <border>
      <left style="medium">
        <color indexed="63"/>
      </left>
      <right style="medium">
        <color indexed="8"/>
      </right>
      <top style="medium">
        <color indexed="64"/>
      </top>
      <bottom style="medium">
        <color indexed="64"/>
      </bottom>
      <diagonal/>
    </border>
    <border>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8"/>
      </right>
      <top/>
      <bottom style="medium">
        <color indexed="64"/>
      </bottom>
      <diagonal/>
    </border>
    <border>
      <left style="medium">
        <color indexed="63"/>
      </left>
      <right style="medium">
        <color indexed="8"/>
      </right>
      <top/>
      <bottom style="medium">
        <color indexed="64"/>
      </bottom>
      <diagonal/>
    </border>
    <border>
      <left/>
      <right style="medium">
        <color indexed="8"/>
      </right>
      <top/>
      <bottom style="medium">
        <color indexed="64"/>
      </bottom>
      <diagonal/>
    </border>
    <border>
      <left style="medium">
        <color indexed="63"/>
      </left>
      <right style="medium">
        <color indexed="64"/>
      </right>
      <top/>
      <bottom style="medium">
        <color indexed="64"/>
      </bottom>
      <diagonal/>
    </border>
    <border>
      <left/>
      <right/>
      <top style="thin">
        <color theme="2"/>
      </top>
      <bottom style="thin">
        <color theme="2"/>
      </bottom>
      <diagonal/>
    </border>
    <border>
      <left/>
      <right style="dotted">
        <color auto="1"/>
      </right>
      <top style="dotted">
        <color theme="7"/>
      </top>
      <bottom style="dotted">
        <color theme="7"/>
      </bottom>
      <diagonal/>
    </border>
    <border>
      <left style="dotted">
        <color auto="1"/>
      </left>
      <right style="dotted">
        <color auto="1"/>
      </right>
      <top style="dotted">
        <color theme="7"/>
      </top>
      <bottom style="dotted">
        <color theme="7"/>
      </bottom>
      <diagonal/>
    </border>
    <border>
      <left style="dotted">
        <color auto="1"/>
      </left>
      <right/>
      <top style="dotted">
        <color theme="7"/>
      </top>
      <bottom style="dotted">
        <color theme="7"/>
      </bottom>
      <diagonal/>
    </border>
    <border>
      <left/>
      <right style="dotted">
        <color auto="1"/>
      </right>
      <top style="dotted">
        <color theme="7"/>
      </top>
      <bottom/>
      <diagonal/>
    </border>
    <border>
      <left style="dotted">
        <color auto="1"/>
      </left>
      <right style="dotted">
        <color auto="1"/>
      </right>
      <top style="dotted">
        <color theme="7"/>
      </top>
      <bottom/>
      <diagonal/>
    </border>
    <border>
      <left style="dotted">
        <color theme="7"/>
      </left>
      <right style="dotted">
        <color theme="7"/>
      </right>
      <top style="dotted">
        <color theme="7"/>
      </top>
      <bottom style="dotted">
        <color theme="7"/>
      </bottom>
      <diagonal/>
    </border>
    <border>
      <left style="dotted">
        <color theme="7"/>
      </left>
      <right/>
      <top/>
      <bottom/>
      <diagonal/>
    </border>
  </borders>
  <cellStyleXfs count="56">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43" fontId="6" fillId="0" borderId="0" applyFon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0"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5" fillId="0" borderId="0"/>
    <xf numFmtId="0" fontId="20" fillId="0" borderId="0"/>
    <xf numFmtId="0" fontId="32" fillId="0" borderId="0" applyNumberFormat="0" applyFill="0" applyAlignment="0" applyProtection="0"/>
    <xf numFmtId="0" fontId="5"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0" fontId="20" fillId="0" borderId="0"/>
    <xf numFmtId="9" fontId="4" fillId="0" borderId="0" applyFont="0" applyFill="0" applyBorder="0" applyAlignment="0" applyProtection="0"/>
    <xf numFmtId="44" fontId="57" fillId="0" borderId="0" applyFont="0" applyFill="0" applyBorder="0" applyAlignment="0" applyProtection="0"/>
    <xf numFmtId="0" fontId="3" fillId="0" borderId="0"/>
    <xf numFmtId="0" fontId="2" fillId="0" borderId="0"/>
    <xf numFmtId="0" fontId="6" fillId="0" borderId="0"/>
  </cellStyleXfs>
  <cellXfs count="184">
    <xf numFmtId="0" fontId="0" fillId="0" borderId="0" xfId="0"/>
    <xf numFmtId="0" fontId="26" fillId="0" borderId="0" xfId="0" applyFont="1"/>
    <xf numFmtId="0" fontId="28" fillId="0" borderId="0" xfId="0" applyFont="1"/>
    <xf numFmtId="2" fontId="0" fillId="0" borderId="0" xfId="0" applyNumberFormat="1"/>
    <xf numFmtId="0" fontId="26" fillId="25" borderId="0" xfId="0" applyFont="1" applyFill="1"/>
    <xf numFmtId="0" fontId="27" fillId="0" borderId="0" xfId="0" applyFont="1" applyFill="1" applyBorder="1" applyAlignment="1">
      <alignment horizontal="center" vertical="top"/>
    </xf>
    <xf numFmtId="0" fontId="28" fillId="0" borderId="0" xfId="44" applyFont="1"/>
    <xf numFmtId="0" fontId="32" fillId="26" borderId="0" xfId="45" applyFill="1" applyBorder="1" applyAlignment="1" applyProtection="1">
      <alignment vertical="center"/>
      <protection locked="0"/>
    </xf>
    <xf numFmtId="0" fontId="33" fillId="0" borderId="0" xfId="44" applyFont="1" applyBorder="1" applyAlignment="1"/>
    <xf numFmtId="164" fontId="33" fillId="0" borderId="0" xfId="44" applyNumberFormat="1" applyFont="1" applyBorder="1" applyProtection="1">
      <protection locked="0"/>
    </xf>
    <xf numFmtId="0" fontId="33" fillId="0" borderId="0" xfId="44" applyFont="1" applyBorder="1"/>
    <xf numFmtId="164" fontId="33" fillId="24" borderId="0" xfId="44" applyNumberFormat="1" applyFont="1" applyFill="1" applyBorder="1" applyProtection="1"/>
    <xf numFmtId="164" fontId="28" fillId="0" borderId="0" xfId="44" applyNumberFormat="1" applyFont="1"/>
    <xf numFmtId="0" fontId="4" fillId="0" borderId="0" xfId="47"/>
    <xf numFmtId="0" fontId="4" fillId="0" borderId="0" xfId="47" applyAlignment="1">
      <alignment horizontal="left"/>
    </xf>
    <xf numFmtId="0" fontId="4" fillId="26" borderId="0" xfId="47" applyFill="1"/>
    <xf numFmtId="0" fontId="34" fillId="26" borderId="0" xfId="47" applyFont="1" applyFill="1"/>
    <xf numFmtId="0" fontId="36" fillId="26" borderId="0" xfId="47" applyFont="1" applyFill="1"/>
    <xf numFmtId="0" fontId="36" fillId="28" borderId="10" xfId="47" applyFont="1" applyFill="1" applyBorder="1"/>
    <xf numFmtId="49" fontId="34" fillId="26" borderId="10" xfId="47" applyNumberFormat="1" applyFont="1" applyFill="1" applyBorder="1"/>
    <xf numFmtId="0" fontId="34" fillId="26" borderId="0" xfId="47" applyFont="1" applyFill="1" applyAlignment="1">
      <alignment vertical="top" wrapText="1"/>
    </xf>
    <xf numFmtId="0" fontId="37" fillId="26" borderId="10" xfId="47" applyFont="1" applyFill="1" applyBorder="1" applyAlignment="1">
      <alignment horizontal="center"/>
    </xf>
    <xf numFmtId="0" fontId="34" fillId="28" borderId="10" xfId="47" applyFont="1" applyFill="1" applyBorder="1"/>
    <xf numFmtId="0" fontId="34" fillId="28" borderId="10" xfId="47" applyFont="1" applyFill="1" applyBorder="1" applyAlignment="1">
      <alignment horizontal="left"/>
    </xf>
    <xf numFmtId="167" fontId="38" fillId="29" borderId="10" xfId="47" applyNumberFormat="1" applyFont="1" applyFill="1" applyBorder="1" applyAlignment="1">
      <alignment horizontal="left"/>
    </xf>
    <xf numFmtId="0" fontId="36" fillId="28" borderId="16" xfId="47" applyFont="1" applyFill="1" applyBorder="1"/>
    <xf numFmtId="168" fontId="36" fillId="28" borderId="17" xfId="47" applyNumberFormat="1" applyFont="1" applyFill="1" applyBorder="1"/>
    <xf numFmtId="0" fontId="39" fillId="30" borderId="18" xfId="47" applyFont="1" applyFill="1" applyBorder="1" applyAlignment="1" applyProtection="1">
      <alignment horizontal="left" vertical="center" wrapText="1"/>
    </xf>
    <xf numFmtId="168" fontId="34" fillId="28" borderId="19" xfId="47" applyNumberFormat="1" applyFont="1" applyFill="1" applyBorder="1"/>
    <xf numFmtId="169" fontId="20" fillId="31" borderId="0" xfId="49" applyNumberFormat="1" applyFont="1" applyFill="1" applyBorder="1" applyAlignment="1" applyProtection="1">
      <alignment horizontal="left" vertical="center" wrapText="1"/>
      <protection locked="0"/>
    </xf>
    <xf numFmtId="169" fontId="40" fillId="31" borderId="0" xfId="49" applyNumberFormat="1" applyFont="1" applyFill="1" applyBorder="1" applyAlignment="1" applyProtection="1">
      <alignment horizontal="center" vertical="center" wrapText="1"/>
    </xf>
    <xf numFmtId="0" fontId="41" fillId="32" borderId="0" xfId="47" applyFont="1" applyFill="1" applyBorder="1" applyAlignment="1" applyProtection="1">
      <alignment vertical="center"/>
    </xf>
    <xf numFmtId="0" fontId="42" fillId="31" borderId="21" xfId="47" applyFont="1" applyFill="1" applyBorder="1" applyAlignment="1" applyProtection="1">
      <alignment horizontal="center" vertical="center" wrapText="1"/>
    </xf>
    <xf numFmtId="0" fontId="42" fillId="31" borderId="22" xfId="47" applyFont="1" applyFill="1" applyBorder="1" applyAlignment="1" applyProtection="1">
      <alignment horizontal="center" vertical="center" wrapText="1"/>
    </xf>
    <xf numFmtId="0" fontId="42" fillId="31" borderId="23" xfId="47" applyFont="1" applyFill="1" applyBorder="1" applyAlignment="1" applyProtection="1">
      <alignment horizontal="center" vertical="center" wrapText="1"/>
    </xf>
    <xf numFmtId="0" fontId="42" fillId="31" borderId="24" xfId="47" applyFont="1" applyFill="1" applyBorder="1" applyAlignment="1" applyProtection="1">
      <alignment horizontal="center" vertical="center" wrapText="1"/>
    </xf>
    <xf numFmtId="0" fontId="42" fillId="31" borderId="25" xfId="47" applyFont="1" applyFill="1" applyBorder="1" applyAlignment="1" applyProtection="1">
      <alignment horizontal="center" vertical="center" wrapText="1"/>
    </xf>
    <xf numFmtId="0" fontId="45" fillId="30" borderId="16" xfId="47" applyFont="1" applyFill="1" applyBorder="1" applyAlignment="1" applyProtection="1">
      <alignment horizontal="left" vertical="center" wrapText="1"/>
    </xf>
    <xf numFmtId="170" fontId="45" fillId="30" borderId="26" xfId="49" applyNumberFormat="1" applyFont="1" applyFill="1" applyBorder="1" applyAlignment="1" applyProtection="1">
      <alignment horizontal="center" vertical="center" wrapText="1"/>
    </xf>
    <xf numFmtId="170" fontId="45" fillId="33" borderId="26" xfId="49" applyNumberFormat="1" applyFont="1" applyFill="1" applyBorder="1" applyAlignment="1" applyProtection="1">
      <alignment horizontal="center" vertical="center" wrapText="1"/>
    </xf>
    <xf numFmtId="169" fontId="46" fillId="30" borderId="26" xfId="49" applyNumberFormat="1" applyFont="1" applyFill="1" applyBorder="1" applyAlignment="1" applyProtection="1">
      <alignment horizontal="center" vertical="center" wrapText="1"/>
    </xf>
    <xf numFmtId="171" fontId="46" fillId="30" borderId="26" xfId="49" applyNumberFormat="1" applyFont="1" applyFill="1" applyBorder="1" applyAlignment="1" applyProtection="1">
      <alignment horizontal="center" vertical="center" wrapText="1"/>
    </xf>
    <xf numFmtId="171" fontId="46" fillId="30" borderId="17" xfId="49" applyNumberFormat="1" applyFont="1" applyFill="1" applyBorder="1" applyAlignment="1" applyProtection="1">
      <alignment horizontal="center" vertical="center" wrapText="1"/>
    </xf>
    <xf numFmtId="0" fontId="45" fillId="30" borderId="27" xfId="47" applyFont="1" applyFill="1" applyBorder="1" applyAlignment="1" applyProtection="1">
      <alignment horizontal="left" vertical="center" wrapText="1"/>
    </xf>
    <xf numFmtId="0" fontId="4" fillId="26" borderId="0" xfId="47" applyFill="1" applyAlignment="1">
      <alignment horizontal="left"/>
    </xf>
    <xf numFmtId="0" fontId="45" fillId="30" borderId="28" xfId="47" applyFont="1" applyFill="1" applyBorder="1" applyAlignment="1" applyProtection="1">
      <alignment horizontal="left" vertical="center" wrapText="1"/>
    </xf>
    <xf numFmtId="0" fontId="47" fillId="30" borderId="27" xfId="50" applyFont="1" applyFill="1" applyBorder="1" applyAlignment="1" applyProtection="1">
      <alignment horizontal="left" vertical="center" wrapText="1"/>
    </xf>
    <xf numFmtId="0" fontId="47" fillId="30" borderId="18" xfId="50" applyFont="1" applyFill="1" applyBorder="1" applyAlignment="1" applyProtection="1">
      <alignment horizontal="left" vertical="center" wrapText="1"/>
    </xf>
    <xf numFmtId="170" fontId="45" fillId="30" borderId="29" xfId="49" applyNumberFormat="1" applyFont="1" applyFill="1" applyBorder="1" applyAlignment="1" applyProtection="1">
      <alignment horizontal="center" vertical="center" wrapText="1"/>
    </xf>
    <xf numFmtId="170" fontId="45" fillId="33" borderId="29" xfId="49" applyNumberFormat="1" applyFont="1" applyFill="1" applyBorder="1" applyAlignment="1" applyProtection="1">
      <alignment horizontal="center" vertical="center" wrapText="1"/>
    </xf>
    <xf numFmtId="169" fontId="46" fillId="30" borderId="29" xfId="49" applyNumberFormat="1" applyFont="1" applyFill="1" applyBorder="1" applyAlignment="1" applyProtection="1">
      <alignment horizontal="center" vertical="center" wrapText="1"/>
    </xf>
    <xf numFmtId="171" fontId="46" fillId="30" borderId="29" xfId="49" applyNumberFormat="1" applyFont="1" applyFill="1" applyBorder="1" applyAlignment="1" applyProtection="1">
      <alignment horizontal="center" vertical="center" wrapText="1"/>
    </xf>
    <xf numFmtId="171" fontId="46" fillId="30" borderId="30" xfId="49" applyNumberFormat="1" applyFont="1" applyFill="1" applyBorder="1" applyAlignment="1" applyProtection="1">
      <alignment horizontal="center" vertical="center" wrapText="1"/>
    </xf>
    <xf numFmtId="169" fontId="48" fillId="30" borderId="14" xfId="49" applyNumberFormat="1" applyFont="1" applyFill="1" applyBorder="1" applyAlignment="1" applyProtection="1">
      <alignment horizontal="left" vertical="center" wrapText="1"/>
    </xf>
    <xf numFmtId="169" fontId="48" fillId="30" borderId="20" xfId="49" applyNumberFormat="1" applyFont="1" applyFill="1" applyBorder="1" applyAlignment="1" applyProtection="1">
      <alignment horizontal="left" vertical="center" wrapText="1"/>
    </xf>
    <xf numFmtId="0" fontId="34" fillId="34" borderId="31" xfId="47" applyFont="1" applyFill="1" applyBorder="1" applyAlignment="1">
      <alignment horizontal="center"/>
    </xf>
    <xf numFmtId="0" fontId="34" fillId="34" borderId="32" xfId="47" applyFont="1" applyFill="1" applyBorder="1" applyAlignment="1">
      <alignment horizontal="center"/>
    </xf>
    <xf numFmtId="0" fontId="34" fillId="34" borderId="33" xfId="47" applyFont="1" applyFill="1" applyBorder="1" applyAlignment="1">
      <alignment horizontal="center"/>
    </xf>
    <xf numFmtId="1" fontId="34" fillId="34" borderId="18" xfId="47" applyNumberFormat="1" applyFont="1" applyFill="1" applyBorder="1" applyAlignment="1">
      <alignment horizontal="center"/>
    </xf>
    <xf numFmtId="1" fontId="34" fillId="34" borderId="34" xfId="47" applyNumberFormat="1" applyFont="1" applyFill="1" applyBorder="1" applyAlignment="1">
      <alignment horizontal="center"/>
    </xf>
    <xf numFmtId="1" fontId="34" fillId="34" borderId="19" xfId="47" applyNumberFormat="1" applyFont="1" applyFill="1" applyBorder="1" applyAlignment="1">
      <alignment horizontal="center"/>
    </xf>
    <xf numFmtId="0" fontId="42" fillId="31" borderId="15" xfId="47" applyFont="1" applyFill="1" applyBorder="1" applyAlignment="1" applyProtection="1">
      <alignment horizontal="center" vertical="center" wrapText="1"/>
    </xf>
    <xf numFmtId="0" fontId="47" fillId="31" borderId="27" xfId="50" applyFont="1" applyFill="1" applyBorder="1" applyAlignment="1" applyProtection="1">
      <alignment horizontal="left" vertical="center" wrapText="1"/>
    </xf>
    <xf numFmtId="10" fontId="34" fillId="28" borderId="10" xfId="51" applyNumberFormat="1" applyFont="1" applyFill="1" applyBorder="1" applyAlignment="1"/>
    <xf numFmtId="10" fontId="34" fillId="29" borderId="35" xfId="47" applyNumberFormat="1" applyFont="1" applyFill="1" applyBorder="1"/>
    <xf numFmtId="10" fontId="4" fillId="29" borderId="35" xfId="47" applyNumberFormat="1" applyFont="1" applyFill="1" applyBorder="1"/>
    <xf numFmtId="0" fontId="47" fillId="31" borderId="18" xfId="50" applyFont="1" applyFill="1" applyBorder="1" applyAlignment="1" applyProtection="1">
      <alignment horizontal="left" vertical="center" wrapText="1"/>
    </xf>
    <xf numFmtId="10" fontId="34" fillId="28" borderId="34" xfId="51" applyNumberFormat="1" applyFont="1" applyFill="1" applyBorder="1" applyAlignment="1"/>
    <xf numFmtId="10" fontId="4" fillId="29" borderId="19" xfId="47" applyNumberFormat="1" applyFont="1" applyFill="1" applyBorder="1"/>
    <xf numFmtId="0" fontId="42" fillId="31" borderId="37" xfId="47" applyFont="1" applyFill="1" applyBorder="1" applyAlignment="1" applyProtection="1">
      <alignment horizontal="center" vertical="center" wrapText="1"/>
    </xf>
    <xf numFmtId="0" fontId="42" fillId="31" borderId="38" xfId="47" applyFont="1" applyFill="1" applyBorder="1" applyAlignment="1" applyProtection="1">
      <alignment horizontal="center" vertical="center" wrapText="1"/>
    </xf>
    <xf numFmtId="0" fontId="42" fillId="31" borderId="39" xfId="47" applyFont="1" applyFill="1" applyBorder="1" applyAlignment="1" applyProtection="1">
      <alignment horizontal="center" vertical="center" wrapText="1"/>
    </xf>
    <xf numFmtId="0" fontId="49" fillId="31" borderId="40" xfId="47" applyFont="1" applyFill="1" applyBorder="1" applyAlignment="1" applyProtection="1">
      <alignment horizontal="center" vertical="center" wrapText="1"/>
    </xf>
    <xf numFmtId="0" fontId="4" fillId="26" borderId="0" xfId="47" applyFont="1" applyFill="1"/>
    <xf numFmtId="43" fontId="34" fillId="28" borderId="10" xfId="49" applyFont="1" applyFill="1" applyBorder="1" applyAlignment="1"/>
    <xf numFmtId="172" fontId="34" fillId="28" borderId="35" xfId="49" applyNumberFormat="1" applyFont="1" applyFill="1" applyBorder="1" applyAlignment="1"/>
    <xf numFmtId="0" fontId="4" fillId="28" borderId="10" xfId="47" applyFill="1" applyBorder="1"/>
    <xf numFmtId="0" fontId="34" fillId="28" borderId="35" xfId="47" applyFont="1" applyFill="1" applyBorder="1"/>
    <xf numFmtId="43" fontId="34" fillId="28" borderId="34" xfId="49" applyFont="1" applyFill="1" applyBorder="1" applyAlignment="1"/>
    <xf numFmtId="0" fontId="34" fillId="28" borderId="19" xfId="47" applyFont="1" applyFill="1" applyBorder="1"/>
    <xf numFmtId="0" fontId="47" fillId="31" borderId="0" xfId="50" applyFont="1" applyFill="1" applyBorder="1" applyAlignment="1" applyProtection="1">
      <alignment horizontal="left" vertical="center" wrapText="1"/>
    </xf>
    <xf numFmtId="43" fontId="34" fillId="26" borderId="0" xfId="49" applyFont="1" applyFill="1" applyBorder="1" applyAlignment="1"/>
    <xf numFmtId="0" fontId="49" fillId="31" borderId="38" xfId="47" applyFont="1" applyFill="1" applyBorder="1" applyAlignment="1" applyProtection="1">
      <alignment horizontal="center" vertical="center" wrapText="1"/>
    </xf>
    <xf numFmtId="0" fontId="47" fillId="30" borderId="10" xfId="50" applyFont="1" applyFill="1" applyBorder="1" applyAlignment="1" applyProtection="1">
      <alignment horizontal="left" vertical="center" wrapText="1"/>
    </xf>
    <xf numFmtId="10" fontId="34" fillId="26" borderId="10" xfId="51" applyNumberFormat="1" applyFont="1" applyFill="1" applyBorder="1" applyAlignment="1"/>
    <xf numFmtId="10" fontId="4" fillId="26" borderId="10" xfId="47" applyNumberFormat="1" applyFill="1" applyBorder="1"/>
    <xf numFmtId="10" fontId="34" fillId="28" borderId="10" xfId="47" applyNumberFormat="1" applyFont="1" applyFill="1" applyBorder="1"/>
    <xf numFmtId="10" fontId="34" fillId="26" borderId="10" xfId="47" applyNumberFormat="1" applyFont="1" applyFill="1" applyBorder="1"/>
    <xf numFmtId="0" fontId="4" fillId="26" borderId="10" xfId="47" applyFill="1" applyBorder="1"/>
    <xf numFmtId="0" fontId="4" fillId="0" borderId="0" xfId="47" applyBorder="1"/>
    <xf numFmtId="1" fontId="52" fillId="0" borderId="0" xfId="47" applyNumberFormat="1" applyFont="1" applyBorder="1" applyAlignment="1">
      <alignment horizontal="center"/>
    </xf>
    <xf numFmtId="0" fontId="51" fillId="0" borderId="0" xfId="47" applyFont="1" applyBorder="1"/>
    <xf numFmtId="0" fontId="4" fillId="0" borderId="0" xfId="47" applyBorder="1" applyAlignment="1"/>
    <xf numFmtId="0" fontId="4" fillId="0" borderId="0" xfId="47" applyBorder="1" applyAlignment="1">
      <alignment horizontal="left"/>
    </xf>
    <xf numFmtId="0" fontId="53" fillId="0" borderId="0" xfId="44" applyFont="1" applyAlignment="1" applyProtection="1">
      <protection locked="0"/>
    </xf>
    <xf numFmtId="2" fontId="53" fillId="0" borderId="0" xfId="44" applyNumberFormat="1" applyFont="1" applyAlignment="1" applyProtection="1">
      <alignment horizontal="center"/>
      <protection locked="0"/>
    </xf>
    <xf numFmtId="2" fontId="53" fillId="0" borderId="0" xfId="44" applyNumberFormat="1" applyFont="1" applyAlignment="1">
      <alignment horizontal="center"/>
    </xf>
    <xf numFmtId="0" fontId="3" fillId="0" borderId="0" xfId="53" applyAlignment="1">
      <alignment horizontal="left"/>
    </xf>
    <xf numFmtId="0" fontId="3" fillId="0" borderId="0" xfId="53"/>
    <xf numFmtId="167" fontId="51" fillId="0" borderId="0" xfId="0" applyNumberFormat="1" applyFont="1" applyFill="1" applyBorder="1" applyAlignment="1">
      <alignment horizontal="left"/>
    </xf>
    <xf numFmtId="5" fontId="51" fillId="0" borderId="0" xfId="52" applyNumberFormat="1" applyFont="1" applyFill="1" applyBorder="1" applyAlignment="1">
      <alignment horizontal="left"/>
    </xf>
    <xf numFmtId="9" fontId="56" fillId="0" borderId="0" xfId="0" applyNumberFormat="1" applyFont="1" applyBorder="1" applyAlignment="1">
      <alignment horizontal="left" vertical="center"/>
    </xf>
    <xf numFmtId="0" fontId="2" fillId="0" borderId="0" xfId="53" applyFont="1"/>
    <xf numFmtId="0" fontId="58" fillId="0" borderId="41" xfId="44" applyFont="1" applyBorder="1" applyAlignment="1">
      <alignment horizontal="left" vertical="center"/>
    </xf>
    <xf numFmtId="0" fontId="58" fillId="0" borderId="41" xfId="0" applyFont="1" applyBorder="1" applyAlignment="1">
      <alignment horizontal="left" vertical="center"/>
    </xf>
    <xf numFmtId="0" fontId="58" fillId="0" borderId="41" xfId="0" applyFont="1" applyFill="1" applyBorder="1" applyAlignment="1">
      <alignment horizontal="left" vertical="center"/>
    </xf>
    <xf numFmtId="0" fontId="2" fillId="0" borderId="0" xfId="54"/>
    <xf numFmtId="166" fontId="2" fillId="0" borderId="0" xfId="54" applyNumberFormat="1"/>
    <xf numFmtId="17" fontId="31" fillId="0" borderId="0" xfId="0" applyNumberFormat="1" applyFont="1" applyFill="1" applyBorder="1" applyAlignment="1">
      <alignment horizontal="left" vertical="top"/>
    </xf>
    <xf numFmtId="0" fontId="59" fillId="26" borderId="0" xfId="45" applyFont="1" applyFill="1" applyBorder="1" applyAlignment="1" applyProtection="1">
      <alignment vertical="center"/>
      <protection locked="0"/>
    </xf>
    <xf numFmtId="0" fontId="31" fillId="0" borderId="0" xfId="44" applyFont="1" applyFill="1" applyBorder="1" applyAlignment="1">
      <alignment horizontal="center" vertical="top"/>
    </xf>
    <xf numFmtId="0" fontId="53" fillId="0" borderId="0" xfId="46" applyFont="1" applyFill="1" applyBorder="1" applyAlignment="1" applyProtection="1">
      <alignment vertical="center"/>
      <protection locked="0"/>
    </xf>
    <xf numFmtId="0" fontId="28" fillId="0" borderId="0" xfId="44" applyFont="1" applyBorder="1"/>
    <xf numFmtId="0" fontId="60" fillId="35" borderId="0" xfId="46" applyFont="1" applyFill="1" applyBorder="1" applyAlignment="1" applyProtection="1">
      <alignment horizontal="center" vertical="center"/>
      <protection locked="0"/>
    </xf>
    <xf numFmtId="0" fontId="30" fillId="0" borderId="42" xfId="44" applyFont="1" applyBorder="1" applyAlignment="1" applyProtection="1">
      <alignment horizontal="right"/>
      <protection locked="0"/>
    </xf>
    <xf numFmtId="0" fontId="61" fillId="27" borderId="43" xfId="46" applyFont="1" applyFill="1" applyBorder="1" applyAlignment="1" applyProtection="1">
      <alignment horizontal="center" vertical="center" wrapText="1"/>
      <protection locked="0"/>
    </xf>
    <xf numFmtId="0" fontId="61" fillId="36" borderId="43" xfId="46" applyFont="1" applyFill="1" applyBorder="1" applyAlignment="1" applyProtection="1">
      <alignment horizontal="center" vertical="center" wrapText="1"/>
      <protection locked="0"/>
    </xf>
    <xf numFmtId="0" fontId="60" fillId="37" borderId="43" xfId="46" applyFont="1" applyFill="1" applyBorder="1" applyAlignment="1" applyProtection="1">
      <alignment horizontal="center" vertical="center" wrapText="1"/>
      <protection locked="0"/>
    </xf>
    <xf numFmtId="0" fontId="61" fillId="27" borderId="44" xfId="46" applyFont="1" applyFill="1" applyBorder="1" applyAlignment="1" applyProtection="1">
      <alignment horizontal="center" vertical="center" wrapText="1"/>
      <protection locked="0"/>
    </xf>
    <xf numFmtId="165" fontId="61" fillId="26" borderId="42" xfId="46" applyNumberFormat="1" applyFont="1" applyFill="1" applyBorder="1" applyAlignment="1" applyProtection="1">
      <alignment horizontal="right"/>
      <protection locked="0"/>
    </xf>
    <xf numFmtId="2" fontId="61" fillId="24" borderId="45" xfId="46" applyNumberFormat="1" applyFont="1" applyFill="1" applyBorder="1" applyAlignment="1" applyProtection="1">
      <alignment horizontal="right"/>
    </xf>
    <xf numFmtId="2" fontId="61" fillId="24" borderId="46" xfId="46" applyNumberFormat="1" applyFont="1" applyFill="1" applyBorder="1" applyAlignment="1" applyProtection="1">
      <alignment horizontal="right"/>
    </xf>
    <xf numFmtId="0" fontId="29" fillId="35" borderId="0" xfId="0" applyFont="1" applyFill="1" applyBorder="1" applyAlignment="1" applyProtection="1">
      <alignment horizontal="center" vertical="center"/>
    </xf>
    <xf numFmtId="2" fontId="29" fillId="35" borderId="0" xfId="0" applyNumberFormat="1" applyFont="1" applyFill="1" applyBorder="1" applyAlignment="1" applyProtection="1">
      <alignment horizontal="center" vertical="center"/>
    </xf>
    <xf numFmtId="0" fontId="54" fillId="0" borderId="47" xfId="0" applyFont="1" applyFill="1" applyBorder="1" applyAlignment="1" applyProtection="1">
      <alignment horizontal="right"/>
    </xf>
    <xf numFmtId="2" fontId="54" fillId="0" borderId="47" xfId="0" applyNumberFormat="1" applyFont="1" applyFill="1" applyBorder="1" applyAlignment="1" applyProtection="1">
      <alignment horizontal="right"/>
    </xf>
    <xf numFmtId="164" fontId="55" fillId="36" borderId="47" xfId="28" applyNumberFormat="1" applyFont="1" applyFill="1" applyBorder="1" applyAlignment="1" applyProtection="1">
      <alignment horizontal="right"/>
    </xf>
    <xf numFmtId="2" fontId="55" fillId="36" borderId="47" xfId="0" applyNumberFormat="1" applyFont="1" applyFill="1" applyBorder="1" applyAlignment="1" applyProtection="1">
      <alignment horizontal="right"/>
    </xf>
    <xf numFmtId="0" fontId="58" fillId="26" borderId="41" xfId="0" applyFont="1" applyFill="1" applyBorder="1" applyAlignment="1">
      <alignment horizontal="left" vertical="center"/>
    </xf>
    <xf numFmtId="0" fontId="26" fillId="26" borderId="0" xfId="0" applyFont="1" applyFill="1"/>
    <xf numFmtId="0" fontId="64" fillId="35" borderId="0" xfId="0" applyFont="1" applyFill="1" applyAlignment="1">
      <alignment horizontal="center" vertical="top" wrapText="1"/>
    </xf>
    <xf numFmtId="0" fontId="66" fillId="0" borderId="0" xfId="0" applyFont="1"/>
    <xf numFmtId="0" fontId="33" fillId="0" borderId="0" xfId="0" applyFont="1"/>
    <xf numFmtId="0" fontId="64" fillId="35" borderId="0" xfId="0" applyFont="1" applyFill="1"/>
    <xf numFmtId="0" fontId="68" fillId="35" borderId="0" xfId="0" applyFont="1" applyFill="1"/>
    <xf numFmtId="0" fontId="66" fillId="0" borderId="0" xfId="0" applyFont="1" applyFill="1"/>
    <xf numFmtId="0" fontId="69" fillId="0" borderId="0" xfId="0" applyFont="1"/>
    <xf numFmtId="173" fontId="62" fillId="26" borderId="43" xfId="46" applyNumberFormat="1" applyFont="1" applyFill="1" applyBorder="1" applyAlignment="1" applyProtection="1">
      <alignment horizontal="right"/>
      <protection locked="0"/>
    </xf>
    <xf numFmtId="173" fontId="62" fillId="36" borderId="43" xfId="46" applyNumberFormat="1" applyFont="1" applyFill="1" applyBorder="1" applyAlignment="1" applyProtection="1">
      <alignment horizontal="right"/>
      <protection locked="0"/>
    </xf>
    <xf numFmtId="173" fontId="53" fillId="37" borderId="43" xfId="46" applyNumberFormat="1" applyFont="1" applyFill="1" applyBorder="1" applyAlignment="1" applyProtection="1">
      <alignment horizontal="right"/>
      <protection locked="0"/>
    </xf>
    <xf numFmtId="173" fontId="62" fillId="27" borderId="44" xfId="46" applyNumberFormat="1" applyFont="1" applyFill="1" applyBorder="1" applyAlignment="1" applyProtection="1">
      <alignment horizontal="right"/>
      <protection locked="0"/>
    </xf>
    <xf numFmtId="167" fontId="38" fillId="29" borderId="10" xfId="47" applyNumberFormat="1" applyFont="1" applyFill="1" applyBorder="1" applyAlignment="1" applyProtection="1">
      <alignment horizontal="left"/>
    </xf>
    <xf numFmtId="0" fontId="63" fillId="0" borderId="0" xfId="0" applyFont="1" applyFill="1" applyBorder="1" applyAlignment="1">
      <alignment horizontal="center" vertical="top"/>
    </xf>
    <xf numFmtId="0" fontId="70" fillId="0" borderId="0" xfId="44" applyFont="1" applyFill="1" applyBorder="1" applyAlignment="1">
      <alignment horizontal="left"/>
    </xf>
    <xf numFmtId="0" fontId="71" fillId="0" borderId="0" xfId="44" applyFont="1" applyFill="1" applyBorder="1" applyAlignment="1"/>
    <xf numFmtId="0" fontId="70" fillId="0" borderId="0" xfId="44" applyFont="1" applyFill="1" applyBorder="1" applyAlignment="1"/>
    <xf numFmtId="43" fontId="58" fillId="26" borderId="41" xfId="28" applyFont="1" applyFill="1" applyBorder="1" applyAlignment="1">
      <alignment horizontal="left" vertical="center"/>
    </xf>
    <xf numFmtId="43" fontId="26" fillId="26" borderId="0" xfId="28" applyFont="1" applyFill="1" applyAlignment="1">
      <alignment horizontal="right"/>
    </xf>
    <xf numFmtId="43" fontId="64" fillId="35" borderId="0" xfId="28" applyFont="1" applyFill="1" applyAlignment="1">
      <alignment horizontal="center" vertical="top" wrapText="1"/>
    </xf>
    <xf numFmtId="43" fontId="67" fillId="0" borderId="0" xfId="28" applyFont="1" applyFill="1" applyBorder="1" applyAlignment="1">
      <alignment horizontal="right" vertical="center"/>
    </xf>
    <xf numFmtId="43" fontId="70" fillId="0" borderId="0" xfId="28" applyFont="1" applyFill="1" applyBorder="1" applyAlignment="1">
      <alignment horizontal="right"/>
    </xf>
    <xf numFmtId="43" fontId="66" fillId="0" borderId="0" xfId="28" applyFont="1" applyAlignment="1">
      <alignment horizontal="right"/>
    </xf>
    <xf numFmtId="43" fontId="33" fillId="0" borderId="0" xfId="28" applyFont="1" applyAlignment="1">
      <alignment horizontal="right"/>
    </xf>
    <xf numFmtId="43" fontId="26" fillId="0" borderId="0" xfId="28" applyFont="1" applyAlignment="1">
      <alignment horizontal="right"/>
    </xf>
    <xf numFmtId="43" fontId="26" fillId="25" borderId="0" xfId="28" applyFont="1" applyFill="1" applyAlignment="1">
      <alignment horizontal="right"/>
    </xf>
    <xf numFmtId="43" fontId="67" fillId="38" borderId="0" xfId="28" applyFont="1" applyFill="1" applyBorder="1" applyAlignment="1">
      <alignment horizontal="right" vertical="center"/>
    </xf>
    <xf numFmtId="5" fontId="38" fillId="39" borderId="10" xfId="48" applyNumberFormat="1" applyFont="1" applyFill="1" applyBorder="1" applyAlignment="1">
      <alignment horizontal="left"/>
    </xf>
    <xf numFmtId="165" fontId="61" fillId="26" borderId="47" xfId="46" applyNumberFormat="1" applyFont="1" applyFill="1" applyBorder="1" applyAlignment="1" applyProtection="1">
      <alignment horizontal="right"/>
      <protection locked="0"/>
    </xf>
    <xf numFmtId="174" fontId="4" fillId="26" borderId="0" xfId="47" applyNumberFormat="1" applyFill="1"/>
    <xf numFmtId="0" fontId="32" fillId="26" borderId="0" xfId="47" applyFont="1" applyFill="1"/>
    <xf numFmtId="0" fontId="1" fillId="26" borderId="0" xfId="47" applyFont="1" applyFill="1" applyAlignment="1">
      <alignment horizontal="left"/>
    </xf>
    <xf numFmtId="0" fontId="37" fillId="26" borderId="20" xfId="47" applyFont="1" applyFill="1" applyBorder="1" applyAlignment="1">
      <alignment horizontal="center"/>
    </xf>
    <xf numFmtId="0" fontId="37" fillId="26" borderId="15" xfId="47" applyFont="1" applyFill="1" applyBorder="1" applyAlignment="1">
      <alignment horizontal="center"/>
    </xf>
    <xf numFmtId="0" fontId="4" fillId="26" borderId="0" xfId="47" applyFill="1" applyAlignment="1">
      <alignment horizontal="left" vertical="top" wrapText="1"/>
    </xf>
    <xf numFmtId="0" fontId="37" fillId="26" borderId="14" xfId="47" applyFont="1" applyFill="1" applyBorder="1" applyAlignment="1">
      <alignment horizontal="center"/>
    </xf>
    <xf numFmtId="0" fontId="4" fillId="26" borderId="20" xfId="47" applyFill="1" applyBorder="1" applyAlignment="1">
      <alignment horizontal="center"/>
    </xf>
    <xf numFmtId="0" fontId="4" fillId="26" borderId="15" xfId="47" applyFill="1" applyBorder="1" applyAlignment="1">
      <alignment horizontal="center"/>
    </xf>
    <xf numFmtId="0" fontId="4" fillId="29" borderId="20" xfId="47" applyFill="1" applyBorder="1" applyAlignment="1">
      <alignment horizontal="center"/>
    </xf>
    <xf numFmtId="0" fontId="4" fillId="29" borderId="15" xfId="47" applyFill="1" applyBorder="1" applyAlignment="1">
      <alignment horizontal="center"/>
    </xf>
    <xf numFmtId="0" fontId="34" fillId="26" borderId="36" xfId="47" applyFont="1" applyFill="1" applyBorder="1" applyAlignment="1">
      <alignment horizontal="left" vertical="top" wrapText="1"/>
    </xf>
    <xf numFmtId="0" fontId="34" fillId="26" borderId="0" xfId="47" applyFont="1" applyFill="1" applyBorder="1" applyAlignment="1">
      <alignment horizontal="left" vertical="top" wrapText="1"/>
    </xf>
    <xf numFmtId="0" fontId="34" fillId="26" borderId="0" xfId="47" applyFont="1" applyFill="1" applyAlignment="1">
      <alignment horizontal="left" vertical="top" wrapText="1"/>
    </xf>
    <xf numFmtId="0" fontId="36" fillId="28" borderId="10" xfId="47" applyFont="1" applyFill="1" applyBorder="1" applyAlignment="1">
      <alignment horizontal="center"/>
    </xf>
    <xf numFmtId="49" fontId="34" fillId="26" borderId="10" xfId="47" applyNumberFormat="1" applyFont="1" applyFill="1" applyBorder="1" applyAlignment="1">
      <alignment horizontal="left"/>
    </xf>
    <xf numFmtId="49" fontId="34" fillId="26" borderId="10" xfId="47" applyNumberFormat="1" applyFont="1" applyFill="1" applyBorder="1" applyAlignment="1">
      <alignment horizontal="center"/>
    </xf>
    <xf numFmtId="0" fontId="37" fillId="26" borderId="12" xfId="47" applyFont="1" applyFill="1" applyBorder="1" applyAlignment="1">
      <alignment horizontal="center"/>
    </xf>
    <xf numFmtId="0" fontId="37" fillId="26" borderId="11" xfId="47" applyFont="1" applyFill="1" applyBorder="1" applyAlignment="1">
      <alignment horizontal="center"/>
    </xf>
    <xf numFmtId="0" fontId="37" fillId="26" borderId="13" xfId="47" applyFont="1" applyFill="1" applyBorder="1" applyAlignment="1">
      <alignment horizontal="center"/>
    </xf>
    <xf numFmtId="0" fontId="37" fillId="29" borderId="10" xfId="47" applyFont="1" applyFill="1" applyBorder="1" applyAlignment="1">
      <alignment horizontal="center"/>
    </xf>
    <xf numFmtId="17" fontId="37" fillId="29" borderId="10" xfId="47" quotePrefix="1" applyNumberFormat="1" applyFont="1" applyFill="1" applyBorder="1" applyAlignment="1">
      <alignment horizontal="center"/>
    </xf>
    <xf numFmtId="0" fontId="60" fillId="35" borderId="0" xfId="46" applyFont="1" applyFill="1" applyBorder="1" applyAlignment="1" applyProtection="1">
      <alignment horizontal="center" vertical="center"/>
      <protection locked="0"/>
    </xf>
    <xf numFmtId="0" fontId="63" fillId="0" borderId="0" xfId="0" applyFont="1" applyFill="1" applyBorder="1" applyAlignment="1">
      <alignment horizontal="center" vertical="top"/>
    </xf>
    <xf numFmtId="2" fontId="54" fillId="0" borderId="48" xfId="0" quotePrefix="1" applyNumberFormat="1" applyFont="1" applyFill="1" applyBorder="1" applyAlignment="1" applyProtection="1">
      <alignment horizontal="center"/>
    </xf>
    <xf numFmtId="2" fontId="54" fillId="0" borderId="0" xfId="0" quotePrefix="1" applyNumberFormat="1" applyFont="1" applyFill="1" applyBorder="1" applyAlignment="1" applyProtection="1">
      <alignment horizontal="center"/>
    </xf>
  </cellXfs>
  <cellStyles count="5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49" xr:uid="{00000000-0005-0000-0000-00001C000000}"/>
    <cellStyle name="Currency" xfId="52" builtinId="4"/>
    <cellStyle name="Currency 2" xfId="48" xr:uid="{00000000-0005-0000-0000-00001E000000}"/>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3 2" xfId="45" xr:uid="{00000000-0005-0000-0000-000024000000}"/>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46" xr:uid="{00000000-0005-0000-0000-00002A000000}"/>
    <cellStyle name="Normal 2 2" xfId="50" xr:uid="{00000000-0005-0000-0000-00002B000000}"/>
    <cellStyle name="Normal 3" xfId="53" xr:uid="{00000000-0005-0000-0000-00002C000000}"/>
    <cellStyle name="Normal 3 2" xfId="43" xr:uid="{00000000-0005-0000-0000-00002D000000}"/>
    <cellStyle name="Normal 3 2 2" xfId="47" xr:uid="{00000000-0005-0000-0000-00002E000000}"/>
    <cellStyle name="Normal 3 2 3" xfId="54" xr:uid="{00000000-0005-0000-0000-00002F000000}"/>
    <cellStyle name="Normal 3 3" xfId="55" xr:uid="{00000000-0005-0000-0000-000030000000}"/>
    <cellStyle name="Normal 4" xfId="44" xr:uid="{00000000-0005-0000-0000-000031000000}"/>
    <cellStyle name="Note" xfId="38" builtinId="10" customBuiltin="1"/>
    <cellStyle name="Output" xfId="39" builtinId="21" customBuiltin="1"/>
    <cellStyle name="Percent 2" xfId="51" xr:uid="{00000000-0005-0000-0000-000034000000}"/>
    <cellStyle name="Title" xfId="40" builtinId="15" customBuiltin="1"/>
    <cellStyle name="Total" xfId="41" builtinId="25" customBuiltin="1"/>
    <cellStyle name="Warning Text" xfId="42" builtinId="11" customBuiltin="1"/>
  </cellStyles>
  <dxfs count="44">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
      <font>
        <b/>
        <i val="0"/>
        <color theme="7"/>
      </font>
      <fill>
        <patternFill>
          <bgColor theme="7" tint="0.79998168889431442"/>
        </patternFill>
      </fill>
      <border>
        <top style="hair">
          <color theme="7"/>
        </top>
        <bottom style="hair">
          <color theme="7"/>
        </bottom>
        <vertical/>
        <horizontal/>
      </border>
    </dxf>
    <dxf>
      <font>
        <b/>
        <i val="0"/>
        <color theme="7"/>
      </font>
      <fill>
        <patternFill>
          <bgColor theme="3" tint="0.79998168889431442"/>
        </patternFill>
      </fill>
      <border>
        <top style="dotted">
          <color theme="7"/>
        </top>
        <bottom style="dotted">
          <color theme="7"/>
        </bottom>
      </border>
    </dxf>
    <dxf>
      <font>
        <b/>
        <i val="0"/>
        <color theme="7" tint="-0.24994659260841701"/>
      </font>
      <fill>
        <patternFill>
          <bgColor theme="5"/>
        </patternFill>
      </fill>
      <border>
        <top style="dashed">
          <color theme="7"/>
        </top>
        <bottom style="dashed">
          <color theme="7"/>
        </bottom>
        <vertical/>
        <horizontal/>
      </border>
    </dxf>
    <dxf>
      <font>
        <b/>
        <i val="0"/>
        <strike val="0"/>
        <color theme="7"/>
      </font>
      <fill>
        <patternFill>
          <bgColor theme="3" tint="0.79998168889431442"/>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TONNAGE Comparison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42712527142044"/>
          <c:y val="0.10436905573168202"/>
          <c:w val="0.87267961022956353"/>
          <c:h val="0.69255739877175548"/>
        </c:manualLayout>
      </c:layout>
      <c:barChart>
        <c:barDir val="col"/>
        <c:grouping val="stacked"/>
        <c:varyColors val="0"/>
        <c:ser>
          <c:idx val="1"/>
          <c:order val="0"/>
          <c:tx>
            <c:strRef>
              <c:f>'YTD Summary'!$H$5</c:f>
              <c:strCache>
                <c:ptCount val="1"/>
                <c:pt idx="0">
                  <c:v>DIVERSION</c:v>
                </c:pt>
              </c:strCache>
            </c:strRef>
          </c:tx>
          <c:spPr>
            <a:solidFill>
              <a:schemeClr val="accent5"/>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'YTD Summary'!$A$6:$A$17</c:f>
              <c:strCache>
                <c:ptCount val="12"/>
                <c:pt idx="0">
                  <c:v>Oct-Dec 2015</c:v>
                </c:pt>
                <c:pt idx="1">
                  <c:v>Jan-Mar 2016</c:v>
                </c:pt>
                <c:pt idx="2">
                  <c:v>Apr-Jun 2016</c:v>
                </c:pt>
                <c:pt idx="3">
                  <c:v>Jul-Sep 2016</c:v>
                </c:pt>
                <c:pt idx="4">
                  <c:v>Oct-Dec 2016</c:v>
                </c:pt>
                <c:pt idx="5">
                  <c:v>Jan-Mar 2017</c:v>
                </c:pt>
                <c:pt idx="6">
                  <c:v>Apr-Jun 2017</c:v>
                </c:pt>
                <c:pt idx="7">
                  <c:v>Jul-Sep 2017</c:v>
                </c:pt>
                <c:pt idx="8">
                  <c:v>Oct-Dec 2017</c:v>
                </c:pt>
                <c:pt idx="9">
                  <c:v>Jan-Mar 2018</c:v>
                </c:pt>
                <c:pt idx="10">
                  <c:v>Apr-Jun 2018</c:v>
                </c:pt>
                <c:pt idx="11">
                  <c:v>Oct-Dec 2018</c:v>
                </c:pt>
              </c:strCache>
            </c:strRef>
          </c:cat>
          <c:val>
            <c:numRef>
              <c:f>'YTD Summary'!$H$6:$H$17</c:f>
              <c:numCache>
                <c:formatCode>#,##0.00_ ;\-#,##0.00\ </c:formatCode>
                <c:ptCount val="12"/>
                <c:pt idx="0">
                  <c:v>16.097000000000001</c:v>
                </c:pt>
                <c:pt idx="1">
                  <c:v>12.163</c:v>
                </c:pt>
                <c:pt idx="2">
                  <c:v>27.631</c:v>
                </c:pt>
                <c:pt idx="3">
                  <c:v>8.9459999999999997</c:v>
                </c:pt>
                <c:pt idx="4">
                  <c:v>23.743999999999996</c:v>
                </c:pt>
                <c:pt idx="5">
                  <c:v>15.245000000000001</c:v>
                </c:pt>
                <c:pt idx="6">
                  <c:v>13.589000000000002</c:v>
                </c:pt>
                <c:pt idx="7">
                  <c:v>15.400000000000002</c:v>
                </c:pt>
                <c:pt idx="8">
                  <c:v>15.035999999999998</c:v>
                </c:pt>
                <c:pt idx="9">
                  <c:v>0</c:v>
                </c:pt>
                <c:pt idx="10">
                  <c:v>0</c:v>
                </c:pt>
                <c:pt idx="11">
                  <c:v>0</c:v>
                </c:pt>
              </c:numCache>
            </c:numRef>
          </c:val>
          <c:extLst>
            <c:ext xmlns:c16="http://schemas.microsoft.com/office/drawing/2014/chart" uri="{C3380CC4-5D6E-409C-BE32-E72D297353CC}">
              <c16:uniqueId val="{00000000-18D0-4243-A2F2-F417ACE0509A}"/>
            </c:ext>
          </c:extLst>
        </c:ser>
        <c:ser>
          <c:idx val="0"/>
          <c:order val="1"/>
          <c:tx>
            <c:strRef>
              <c:f>'YTD Summary'!$I$5</c:f>
              <c:strCache>
                <c:ptCount val="1"/>
                <c:pt idx="0">
                  <c:v>LANDFILL</c:v>
                </c:pt>
              </c:strCache>
            </c:strRef>
          </c:tx>
          <c:spPr>
            <a:solidFill>
              <a:schemeClr val="bg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'YTD Summary'!$I$6:$I$17</c:f>
              <c:numCache>
                <c:formatCode>#,##0.00_ ;\-#,##0.00\ </c:formatCode>
                <c:ptCount val="12"/>
                <c:pt idx="0">
                  <c:v>44.552</c:v>
                </c:pt>
                <c:pt idx="1">
                  <c:v>41.371000000000009</c:v>
                </c:pt>
                <c:pt idx="2">
                  <c:v>61.775999999999996</c:v>
                </c:pt>
                <c:pt idx="3">
                  <c:v>60.343000000000004</c:v>
                </c:pt>
                <c:pt idx="4">
                  <c:v>55.793999999999997</c:v>
                </c:pt>
                <c:pt idx="5">
                  <c:v>58.08</c:v>
                </c:pt>
                <c:pt idx="6">
                  <c:v>62.173000000000002</c:v>
                </c:pt>
                <c:pt idx="7">
                  <c:v>68.634999999999991</c:v>
                </c:pt>
                <c:pt idx="8">
                  <c:v>45.338000000000008</c:v>
                </c:pt>
                <c:pt idx="9">
                  <c:v>0</c:v>
                </c:pt>
                <c:pt idx="10">
                  <c:v>0</c:v>
                </c:pt>
                <c:pt idx="11">
                  <c:v>0</c:v>
                </c:pt>
              </c:numCache>
            </c:numRef>
          </c:val>
          <c:extLst>
            <c:ext xmlns:c16="http://schemas.microsoft.com/office/drawing/2014/chart" uri="{C3380CC4-5D6E-409C-BE32-E72D297353CC}">
              <c16:uniqueId val="{00000001-18D0-4243-A2F2-F417ACE0509A}"/>
            </c:ext>
          </c:extLst>
        </c:ser>
        <c:dLbls>
          <c:showLegendKey val="0"/>
          <c:showVal val="0"/>
          <c:showCatName val="0"/>
          <c:showSerName val="0"/>
          <c:showPercent val="0"/>
          <c:showBubbleSize val="0"/>
        </c:dLbls>
        <c:gapWidth val="49"/>
        <c:overlap val="100"/>
        <c:axId val="415255144"/>
        <c:axId val="361941256"/>
      </c:barChart>
      <c:catAx>
        <c:axId val="415255144"/>
        <c:scaling>
          <c:orientation val="minMax"/>
        </c:scaling>
        <c:delete val="1"/>
        <c:axPos val="b"/>
        <c:numFmt formatCode="General" sourceLinked="1"/>
        <c:majorTickMark val="out"/>
        <c:minorTickMark val="none"/>
        <c:tickLblPos val="nextTo"/>
        <c:crossAx val="361941256"/>
        <c:crosses val="autoZero"/>
        <c:auto val="1"/>
        <c:lblAlgn val="ctr"/>
        <c:lblOffset val="100"/>
        <c:noMultiLvlLbl val="1"/>
      </c:catAx>
      <c:valAx>
        <c:axId val="361941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55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oddHeader>&amp;A</c:oddHeader>
      <c:oddFooter>Page &amp;P</c:oddFooter>
    </c:headerFooter>
    <c:pageMargins b="1" l="0.750000000000001" r="0.750000000000001"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Monthly Waste TONNAGE by Waste Stream</a:t>
            </a:r>
          </a:p>
        </c:rich>
      </c:tx>
      <c:layout>
        <c:manualLayout>
          <c:xMode val="edge"/>
          <c:yMode val="edge"/>
          <c:x val="0.2222614375775375"/>
          <c:y val="4.3245912598319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1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2772745149975523"/>
          <c:w val="1"/>
          <c:h val="0.67073458278877374"/>
        </c:manualLayout>
      </c:layout>
      <c:pie3DChart>
        <c:varyColors val="1"/>
        <c:ser>
          <c:idx val="0"/>
          <c:order val="0"/>
          <c:tx>
            <c:strRef>
              <c:f>'Quarterly Summary Data'!$B$5</c:f>
              <c:strCache>
                <c:ptCount val="1"/>
                <c:pt idx="0">
                  <c:v>Weight (tonnes)</c:v>
                </c:pt>
              </c:strCache>
            </c:strRef>
          </c:tx>
          <c:explosion val="5"/>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DE4-406C-BD08-79D3C453AC4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DE4-406C-BD08-79D3C453AC4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DE4-406C-BD08-79D3C453AC4B}"/>
              </c:ext>
            </c:extLst>
          </c:dPt>
          <c:dPt>
            <c:idx val="3"/>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7-8DE4-406C-BD08-79D3C453AC4B}"/>
              </c:ext>
            </c:extLst>
          </c:dPt>
          <c:dPt>
            <c:idx val="4"/>
            <c:bubble3D val="0"/>
            <c:spPr>
              <a:solidFill>
                <a:srgbClr val="78BE20">
                  <a:lumMod val="40000"/>
                  <a:lumOff val="60000"/>
                </a:srgb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8DE4-406C-BD08-79D3C453AC4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DE4-406C-BD08-79D3C453AC4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DE4-406C-BD08-79D3C453AC4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DE4-406C-BD08-79D3C453AC4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DE4-406C-BD08-79D3C453AC4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DE4-406C-BD08-79D3C453AC4B}"/>
              </c:ext>
            </c:extLst>
          </c:dPt>
          <c:dLbls>
            <c:dLbl>
              <c:idx val="0"/>
              <c:layout>
                <c:manualLayout>
                  <c:x val="5.0434241873611875E-2"/>
                  <c:y val="1.25826932183935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DE4-406C-BD08-79D3C453AC4B}"/>
                </c:ext>
              </c:extLst>
            </c:dLbl>
            <c:dLbl>
              <c:idx val="1"/>
              <c:layout>
                <c:manualLayout>
                  <c:x val="-0.11948621037754896"/>
                  <c:y val="4.40559608947964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E4-406C-BD08-79D3C453AC4B}"/>
                </c:ext>
              </c:extLst>
            </c:dLbl>
            <c:dLbl>
              <c:idx val="2"/>
              <c:layout>
                <c:manualLayout>
                  <c:x val="-7.3565435089844533E-2"/>
                  <c:y val="1.47543483670045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DE4-406C-BD08-79D3C453AC4B}"/>
                </c:ext>
              </c:extLst>
            </c:dLbl>
            <c:dLbl>
              <c:idx val="3"/>
              <c:layout>
                <c:manualLayout>
                  <c:x val="-8.5511326468806784E-2"/>
                  <c:y val="-6.40545161212646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DE4-406C-BD08-79D3C453AC4B}"/>
                </c:ext>
              </c:extLst>
            </c:dLbl>
            <c:dLbl>
              <c:idx val="4"/>
              <c:layout>
                <c:manualLayout>
                  <c:x val="-0.30564102564102574"/>
                  <c:y val="3.87729056803678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DE4-406C-BD08-79D3C453AC4B}"/>
                </c:ext>
              </c:extLst>
            </c:dLbl>
            <c:dLbl>
              <c:idx val="5"/>
              <c:layout>
                <c:manualLayout>
                  <c:x val="0.10339705229154048"/>
                  <c:y val="-1.37442911379196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DE4-406C-BD08-79D3C453AC4B}"/>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'Quarterly Summary Data'!$A$6:$A$11</c:f>
              <c:strCache>
                <c:ptCount val="6"/>
                <c:pt idx="0">
                  <c:v>Harvest</c:v>
                </c:pt>
                <c:pt idx="1">
                  <c:v>Liquid</c:v>
                </c:pt>
                <c:pt idx="2">
                  <c:v>Comingle Recycling</c:v>
                </c:pt>
                <c:pt idx="3">
                  <c:v>White Paper Recycling</c:v>
                </c:pt>
                <c:pt idx="4">
                  <c:v>General Waste</c:v>
                </c:pt>
                <c:pt idx="5">
                  <c:v>Document Destruction</c:v>
                </c:pt>
              </c:strCache>
            </c:strRef>
          </c:cat>
          <c:val>
            <c:numRef>
              <c:f>'Quarterly Summary Data'!$B$6:$B$11</c:f>
              <c:numCache>
                <c:formatCode>0.00</c:formatCode>
                <c:ptCount val="6"/>
                <c:pt idx="0">
                  <c:v>2.8460000000000001</c:v>
                </c:pt>
                <c:pt idx="1">
                  <c:v>8.6999999999999993</c:v>
                </c:pt>
                <c:pt idx="2">
                  <c:v>0.41</c:v>
                </c:pt>
                <c:pt idx="3">
                  <c:v>0.2</c:v>
                </c:pt>
                <c:pt idx="4">
                  <c:v>45.338000000000001</c:v>
                </c:pt>
                <c:pt idx="5">
                  <c:v>2.88</c:v>
                </c:pt>
              </c:numCache>
            </c:numRef>
          </c:val>
          <c:extLst>
            <c:ext xmlns:c16="http://schemas.microsoft.com/office/drawing/2014/chart" uri="{C3380CC4-5D6E-409C-BE32-E72D297353CC}">
              <c16:uniqueId val="{00000014-8DE4-406C-BD08-79D3C453AC4B}"/>
            </c:ext>
          </c:extLst>
        </c:ser>
        <c:dLbls>
          <c:showLegendKey val="0"/>
          <c:showVal val="0"/>
          <c:showCatName val="0"/>
          <c:showSerName val="0"/>
          <c:showPercent val="0"/>
          <c:showBubbleSize val="0"/>
          <c:showLeaderLines val="1"/>
        </c:dLbls>
      </c:pie3DChart>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1" l="0.75000000000000033" r="0.75000000000000033" t="1" header="0.5" footer="0.5"/>
    <c:pageSetup paperSize="9" orientation="landscape"/>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png"/><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3.xml.rels><?xml version="1.0" encoding="UTF-8" standalone="yes"?>
<Relationships xmlns="http://schemas.openxmlformats.org/package/2006/relationships"><Relationship Id="rId1" Type="http://schemas.openxmlformats.org/officeDocument/2006/relationships/image" Target="../media/image2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24.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20.emf"/><Relationship Id="rId3" Type="http://schemas.openxmlformats.org/officeDocument/2006/relationships/image" Target="../media/image15.emf"/><Relationship Id="rId7" Type="http://schemas.openxmlformats.org/officeDocument/2006/relationships/image" Target="../media/image19.emf"/><Relationship Id="rId2" Type="http://schemas.openxmlformats.org/officeDocument/2006/relationships/image" Target="../media/image14.emf"/><Relationship Id="rId1" Type="http://schemas.openxmlformats.org/officeDocument/2006/relationships/image" Target="../media/image13.emf"/><Relationship Id="rId6" Type="http://schemas.openxmlformats.org/officeDocument/2006/relationships/image" Target="../media/image18.emf"/><Relationship Id="rId5" Type="http://schemas.openxmlformats.org/officeDocument/2006/relationships/image" Target="../media/image17.emf"/><Relationship Id="rId10" Type="http://schemas.openxmlformats.org/officeDocument/2006/relationships/image" Target="../media/image22.emf"/><Relationship Id="rId4" Type="http://schemas.openxmlformats.org/officeDocument/2006/relationships/image" Target="../media/image16.emf"/><Relationship Id="rId9" Type="http://schemas.openxmlformats.org/officeDocument/2006/relationships/image" Target="../media/image21.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7131043</xdr:colOff>
      <xdr:row>52</xdr:row>
      <xdr:rowOff>200025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31043" cy="10086975"/>
        </a:xfrm>
        <a:prstGeom prst="rect">
          <a:avLst/>
        </a:prstGeom>
      </xdr:spPr>
    </xdr:pic>
    <xdr:clientData/>
  </xdr:twoCellAnchor>
  <xdr:twoCellAnchor editAs="absolute">
    <xdr:from>
      <xdr:col>0</xdr:col>
      <xdr:colOff>57150</xdr:colOff>
      <xdr:row>11</xdr:row>
      <xdr:rowOff>152400</xdr:rowOff>
    </xdr:from>
    <xdr:to>
      <xdr:col>0</xdr:col>
      <xdr:colOff>4308475</xdr:colOff>
      <xdr:row>18</xdr:row>
      <xdr:rowOff>76200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7150" y="2228850"/>
          <a:ext cx="4251325"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00000" rtlCol="0" anchor="t"/>
        <a:lstStyle/>
        <a:p>
          <a:r>
            <a:rPr lang="en-AU" sz="5000" b="1" i="1">
              <a:solidFill>
                <a:schemeClr val="tx1"/>
              </a:solidFill>
            </a:rPr>
            <a:t>Big Picture</a:t>
          </a:r>
        </a:p>
        <a:p>
          <a:r>
            <a:rPr lang="en-AU" sz="1500" i="1">
              <a:solidFill>
                <a:schemeClr val="tx2"/>
              </a:solidFill>
            </a:rPr>
            <a:t>Waste</a:t>
          </a:r>
          <a:r>
            <a:rPr lang="en-AU" sz="1500" i="1" baseline="0">
              <a:solidFill>
                <a:schemeClr val="tx2"/>
              </a:solidFill>
            </a:rPr>
            <a:t> &amp; Recycling Report</a:t>
          </a:r>
          <a:endParaRPr lang="en-AU" sz="1500" i="1">
            <a:solidFill>
              <a:schemeClr val="tx2"/>
            </a:solidFill>
          </a:endParaRPr>
        </a:p>
      </xdr:txBody>
    </xdr:sp>
    <xdr:clientData/>
  </xdr:twoCellAnchor>
  <xdr:oneCellAnchor>
    <xdr:from>
      <xdr:col>6</xdr:col>
      <xdr:colOff>333374</xdr:colOff>
      <xdr:row>33</xdr:row>
      <xdr:rowOff>-1</xdr:rowOff>
    </xdr:from>
    <xdr:ext cx="184731"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0553699" y="626744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872167</xdr:colOff>
      <xdr:row>47</xdr:row>
      <xdr:rowOff>180976</xdr:rowOff>
    </xdr:from>
    <xdr:to>
      <xdr:col>0</xdr:col>
      <xdr:colOff>4340221</xdr:colOff>
      <xdr:row>52</xdr:row>
      <xdr:rowOff>11250</xdr:rowOff>
    </xdr:to>
    <xdr:grpSp>
      <xdr:nvGrpSpPr>
        <xdr:cNvPr id="6" name="Group 5">
          <a:extLst>
            <a:ext uri="{FF2B5EF4-FFF2-40B4-BE49-F238E27FC236}">
              <a16:creationId xmlns:a16="http://schemas.microsoft.com/office/drawing/2014/main" id="{00000000-0008-0000-0000-000006000000}"/>
            </a:ext>
          </a:extLst>
        </xdr:cNvPr>
        <xdr:cNvGrpSpPr/>
      </xdr:nvGrpSpPr>
      <xdr:grpSpPr>
        <a:xfrm>
          <a:off x="872167" y="8689976"/>
          <a:ext cx="3468054" cy="737417"/>
          <a:chOff x="159680" y="8868754"/>
          <a:chExt cx="3512473" cy="739205"/>
        </a:xfrm>
      </xdr:grpSpPr>
      <xdr:sp macro="" textlink="Calculations!B19">
        <xdr:nvSpPr>
          <xdr:cNvPr id="7" name="TextBox 6">
            <a:extLst>
              <a:ext uri="{FF2B5EF4-FFF2-40B4-BE49-F238E27FC236}">
                <a16:creationId xmlns:a16="http://schemas.microsoft.com/office/drawing/2014/main" id="{00000000-0008-0000-0000-000007000000}"/>
              </a:ext>
            </a:extLst>
          </xdr:cNvPr>
          <xdr:cNvSpPr txBox="1"/>
        </xdr:nvSpPr>
        <xdr:spPr>
          <a:xfrm>
            <a:off x="163866" y="8868754"/>
            <a:ext cx="3187695" cy="360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432DF69D-0A2F-4A60-ABAC-FA8235A76998}" type="TxLink">
              <a:rPr lang="en-US" sz="900" b="0" i="0" u="none" strike="noStrike">
                <a:solidFill>
                  <a:schemeClr val="accent4"/>
                </a:solidFill>
                <a:latin typeface="Calibri"/>
              </a:rPr>
              <a:pPr/>
              <a:t>Kangan Institute</a:t>
            </a:fld>
            <a:endParaRPr lang="en-AU" sz="900" b="0">
              <a:solidFill>
                <a:schemeClr val="accent4"/>
              </a:solidFill>
              <a:latin typeface="+mn-lt"/>
            </a:endParaRPr>
          </a:p>
        </xdr:txBody>
      </xdr:sp>
      <xdr:sp macro="" textlink="Calculations!B20">
        <xdr:nvSpPr>
          <xdr:cNvPr id="8" name="TextBox 7">
            <a:extLst>
              <a:ext uri="{FF2B5EF4-FFF2-40B4-BE49-F238E27FC236}">
                <a16:creationId xmlns:a16="http://schemas.microsoft.com/office/drawing/2014/main" id="{00000000-0008-0000-0000-000008000000}"/>
              </a:ext>
            </a:extLst>
          </xdr:cNvPr>
          <xdr:cNvSpPr txBox="1"/>
        </xdr:nvSpPr>
        <xdr:spPr>
          <a:xfrm>
            <a:off x="459111" y="9014420"/>
            <a:ext cx="1822050" cy="27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88278CA2-5318-4D7B-8272-DE362E50CD1F}" type="TxLink">
              <a:rPr lang="en-US" sz="900" b="0" i="0" u="none" strike="noStrike">
                <a:solidFill>
                  <a:schemeClr val="accent4"/>
                </a:solidFill>
                <a:latin typeface="Calibri"/>
              </a:rPr>
              <a:pPr/>
              <a:t>Oct-Dec 2017</a:t>
            </a:fld>
            <a:endParaRPr lang="en-AU" sz="900" b="0">
              <a:solidFill>
                <a:schemeClr val="accent4"/>
              </a:solidFill>
              <a:latin typeface="+mn-lt"/>
            </a:endParaRPr>
          </a:p>
        </xdr:txBody>
      </xdr:sp>
      <xdr:sp macro="" textlink="Calculations!B21">
        <xdr:nvSpPr>
          <xdr:cNvPr id="9" name="TextBox 8">
            <a:extLst>
              <a:ext uri="{FF2B5EF4-FFF2-40B4-BE49-F238E27FC236}">
                <a16:creationId xmlns:a16="http://schemas.microsoft.com/office/drawing/2014/main" id="{00000000-0008-0000-0000-000009000000}"/>
              </a:ext>
            </a:extLst>
          </xdr:cNvPr>
          <xdr:cNvSpPr txBox="1"/>
        </xdr:nvSpPr>
        <xdr:spPr>
          <a:xfrm>
            <a:off x="1067740" y="9155856"/>
            <a:ext cx="2604413" cy="452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58B34604-7E63-461B-B3A5-D52D55BA9B3C}" type="TxLink">
              <a:rPr lang="en-US" sz="900" b="0" i="0" u="none" strike="noStrike">
                <a:solidFill>
                  <a:schemeClr val="accent4"/>
                </a:solidFill>
                <a:latin typeface="Calibri"/>
              </a:rPr>
              <a:pPr/>
              <a:t>Dean Williamson</a:t>
            </a:fld>
            <a:endParaRPr lang="en-AU" sz="900" b="0">
              <a:solidFill>
                <a:schemeClr val="accent4"/>
              </a:solidFill>
              <a:latin typeface="+mn-lt"/>
            </a:endParaRPr>
          </a:p>
        </xdr:txBody>
      </xdr:sp>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59680" y="9158335"/>
            <a:ext cx="1442997" cy="304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b="0" i="0" u="none" strike="noStrike">
                <a:solidFill>
                  <a:schemeClr val="accent4"/>
                </a:solidFill>
                <a:latin typeface="Calibri"/>
              </a:rPr>
              <a:t>Account Manager:</a:t>
            </a:r>
          </a:p>
        </xdr:txBody>
      </xdr:sp>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65706" y="9027790"/>
            <a:ext cx="740531" cy="246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b="0" i="0" u="none" strike="noStrike">
                <a:solidFill>
                  <a:schemeClr val="accent4"/>
                </a:solidFill>
                <a:latin typeface="Calibri"/>
              </a:rPr>
              <a:t>Date: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939564</xdr:colOff>
      <xdr:row>52</xdr:row>
      <xdr:rowOff>139144</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
        <a:stretch>
          <a:fillRect/>
        </a:stretch>
      </xdr:blipFill>
      <xdr:spPr>
        <a:xfrm>
          <a:off x="0" y="0"/>
          <a:ext cx="7102800" cy="10045144"/>
        </a:xfrm>
        <a:prstGeom prst="rect">
          <a:avLst/>
        </a:prstGeom>
      </xdr:spPr>
    </xdr:pic>
    <xdr:clientData/>
  </xdr:twoCellAnchor>
  <xdr:twoCellAnchor>
    <xdr:from>
      <xdr:col>0</xdr:col>
      <xdr:colOff>209550</xdr:colOff>
      <xdr:row>4</xdr:row>
      <xdr:rowOff>142875</xdr:rowOff>
    </xdr:from>
    <xdr:to>
      <xdr:col>6</xdr:col>
      <xdr:colOff>142875</xdr:colOff>
      <xdr:row>12</xdr:row>
      <xdr:rowOff>9524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09550" y="904875"/>
          <a:ext cx="3590925" cy="1390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a:solidFill>
                <a:schemeClr val="accent4"/>
              </a:solidFill>
            </a:rPr>
            <a:t>This snapshot provides you with a quick reference on the key waste and diversion milestones your organisation has achieved</a:t>
          </a:r>
          <a:r>
            <a:rPr lang="en-AU" sz="1100" baseline="0">
              <a:solidFill>
                <a:schemeClr val="accent4"/>
              </a:solidFill>
            </a:rPr>
            <a:t> since your last reporting period. </a:t>
          </a:r>
          <a:br>
            <a:rPr lang="en-AU" sz="1100" baseline="0">
              <a:solidFill>
                <a:schemeClr val="accent4"/>
              </a:solidFill>
            </a:rPr>
          </a:br>
          <a:br>
            <a:rPr lang="en-AU" sz="1100" baseline="0">
              <a:solidFill>
                <a:schemeClr val="accent4"/>
              </a:solidFill>
            </a:rPr>
          </a:br>
          <a:r>
            <a:rPr lang="en-AU" sz="1100" baseline="0">
              <a:solidFill>
                <a:schemeClr val="accent4"/>
              </a:solidFill>
            </a:rPr>
            <a:t>The Environmental Benefits Equivalent calculations have been based on the best available data and should only be used for benchmarking purposes only</a:t>
          </a:r>
          <a:r>
            <a:rPr lang="en-AU" sz="1100" baseline="0">
              <a:solidFill>
                <a:schemeClr val="tx1">
                  <a:lumMod val="65000"/>
                  <a:lumOff val="35000"/>
                </a:schemeClr>
              </a:solidFill>
            </a:rPr>
            <a:t>.</a:t>
          </a:r>
          <a:endParaRPr lang="en-AU" sz="1100">
            <a:solidFill>
              <a:schemeClr val="tx1">
                <a:lumMod val="65000"/>
                <a:lumOff val="35000"/>
              </a:schemeClr>
            </a:solidFill>
            <a:latin typeface="+mn-lt"/>
            <a:ea typeface="+mn-ea"/>
            <a:cs typeface="+mn-cs"/>
          </a:endParaRPr>
        </a:p>
        <a:p>
          <a:endParaRPr lang="en-AU" sz="1100">
            <a:solidFill>
              <a:schemeClr val="accent4"/>
            </a:solidFill>
          </a:endParaRPr>
        </a:p>
      </xdr:txBody>
    </xdr:sp>
    <xdr:clientData/>
  </xdr:twoCellAnchor>
  <mc:AlternateContent xmlns:mc="http://schemas.openxmlformats.org/markup-compatibility/2006">
    <mc:Choice xmlns:a14="http://schemas.microsoft.com/office/drawing/2010/main" Requires="a14">
      <xdr:twoCellAnchor editAs="oneCell">
        <xdr:from>
          <xdr:col>3</xdr:col>
          <xdr:colOff>578448</xdr:colOff>
          <xdr:row>23</xdr:row>
          <xdr:rowOff>99285</xdr:rowOff>
        </xdr:from>
        <xdr:to>
          <xdr:col>5</xdr:col>
          <xdr:colOff>552034</xdr:colOff>
          <xdr:row>25</xdr:row>
          <xdr:rowOff>85678</xdr:rowOff>
        </xdr:to>
        <xdr:pic>
          <xdr:nvPicPr>
            <xdr:cNvPr id="4" name="Picture 9">
              <a:extLst>
                <a:ext uri="{FF2B5EF4-FFF2-40B4-BE49-F238E27FC236}">
                  <a16:creationId xmlns:a16="http://schemas.microsoft.com/office/drawing/2014/main" id="{00000000-0008-0000-0100-000004000000}"/>
                </a:ext>
              </a:extLst>
            </xdr:cNvPr>
            <xdr:cNvPicPr>
              <a:picLocks noChangeAspect="1" noChangeArrowheads="1"/>
              <a:extLst>
                <a:ext uri="{84589F7E-364E-4C9E-8A38-B11213B215E9}">
                  <a14:cameraTool cellRange="Calculations!B133" spid="_x0000_s25367"/>
                </a:ext>
              </a:extLst>
            </xdr:cNvPicPr>
          </xdr:nvPicPr>
          <xdr:blipFill rotWithShape="1">
            <a:blip xmlns:r="http://schemas.openxmlformats.org/officeDocument/2006/relationships" r:embed="rId2"/>
            <a:srcRect l="1774" t="4211" r="2097" b="5263"/>
            <a:stretch>
              <a:fillRect/>
            </a:stretch>
          </xdr:blipFill>
          <xdr:spPr bwMode="auto">
            <a:xfrm>
              <a:off x="2393801" y="4480785"/>
              <a:ext cx="1183821" cy="3673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58158</xdr:colOff>
          <xdr:row>23</xdr:row>
          <xdr:rowOff>110714</xdr:rowOff>
        </xdr:from>
        <xdr:to>
          <xdr:col>2</xdr:col>
          <xdr:colOff>641344</xdr:colOff>
          <xdr:row>25</xdr:row>
          <xdr:rowOff>97107</xdr:rowOff>
        </xdr:to>
        <xdr:pic>
          <xdr:nvPicPr>
            <xdr:cNvPr id="5" name="Picture 10">
              <a:extLst>
                <a:ext uri="{FF2B5EF4-FFF2-40B4-BE49-F238E27FC236}">
                  <a16:creationId xmlns:a16="http://schemas.microsoft.com/office/drawing/2014/main" id="{00000000-0008-0000-0100-000005000000}"/>
                </a:ext>
              </a:extLst>
            </xdr:cNvPr>
            <xdr:cNvPicPr>
              <a:picLocks noChangeAspect="1" noChangeArrowheads="1"/>
              <a:extLst>
                <a:ext uri="{84589F7E-364E-4C9E-8A38-B11213B215E9}">
                  <a14:cameraTool cellRange="Calculations!B134" spid="_x0000_s25368"/>
                </a:ext>
              </a:extLst>
            </xdr:cNvPicPr>
          </xdr:nvPicPr>
          <xdr:blipFill rotWithShape="1">
            <a:blip xmlns:r="http://schemas.openxmlformats.org/officeDocument/2006/relationships" r:embed="rId3"/>
            <a:srcRect l="1128" t="7369" r="2419" b="7369"/>
            <a:stretch>
              <a:fillRect/>
            </a:stretch>
          </xdr:blipFill>
          <xdr:spPr bwMode="auto">
            <a:xfrm>
              <a:off x="667758" y="4492214"/>
              <a:ext cx="1192786" cy="3673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589653</xdr:colOff>
          <xdr:row>36</xdr:row>
          <xdr:rowOff>107576</xdr:rowOff>
        </xdr:from>
        <xdr:to>
          <xdr:col>5</xdr:col>
          <xdr:colOff>563239</xdr:colOff>
          <xdr:row>38</xdr:row>
          <xdr:rowOff>93969</xdr:rowOff>
        </xdr:to>
        <xdr:pic>
          <xdr:nvPicPr>
            <xdr:cNvPr id="6" name="Picture 12">
              <a:extLst>
                <a:ext uri="{FF2B5EF4-FFF2-40B4-BE49-F238E27FC236}">
                  <a16:creationId xmlns:a16="http://schemas.microsoft.com/office/drawing/2014/main" id="{00000000-0008-0000-0100-000006000000}"/>
                </a:ext>
              </a:extLst>
            </xdr:cNvPr>
            <xdr:cNvPicPr>
              <a:picLocks noChangeAspect="1" noChangeArrowheads="1"/>
              <a:extLst>
                <a:ext uri="{84589F7E-364E-4C9E-8A38-B11213B215E9}">
                  <a14:cameraTool cellRange="Calculations!C133" spid="_x0000_s25369"/>
                </a:ext>
              </a:extLst>
            </xdr:cNvPicPr>
          </xdr:nvPicPr>
          <xdr:blipFill rotWithShape="1">
            <a:blip xmlns:r="http://schemas.openxmlformats.org/officeDocument/2006/relationships" r:embed="rId4"/>
            <a:srcRect l="2580" t="5263" r="1612" b="7369"/>
            <a:stretch>
              <a:fillRect/>
            </a:stretch>
          </xdr:blipFill>
          <xdr:spPr bwMode="auto">
            <a:xfrm>
              <a:off x="2405006" y="6965576"/>
              <a:ext cx="1183821" cy="3673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79898</xdr:colOff>
          <xdr:row>36</xdr:row>
          <xdr:rowOff>102422</xdr:rowOff>
        </xdr:from>
        <xdr:to>
          <xdr:col>2</xdr:col>
          <xdr:colOff>663084</xdr:colOff>
          <xdr:row>38</xdr:row>
          <xdr:rowOff>88815</xdr:rowOff>
        </xdr:to>
        <xdr:pic>
          <xdr:nvPicPr>
            <xdr:cNvPr id="7" name="Picture 13">
              <a:extLst>
                <a:ext uri="{FF2B5EF4-FFF2-40B4-BE49-F238E27FC236}">
                  <a16:creationId xmlns:a16="http://schemas.microsoft.com/office/drawing/2014/main" id="{00000000-0008-0000-0100-000007000000}"/>
                </a:ext>
              </a:extLst>
            </xdr:cNvPr>
            <xdr:cNvPicPr>
              <a:picLocks noChangeAspect="1" noChangeArrowheads="1"/>
              <a:extLst>
                <a:ext uri="{84589F7E-364E-4C9E-8A38-B11213B215E9}">
                  <a14:cameraTool cellRange="Calculations!C134" spid="_x0000_s25370"/>
                </a:ext>
              </a:extLst>
            </xdr:cNvPicPr>
          </xdr:nvPicPr>
          <xdr:blipFill rotWithShape="1">
            <a:blip xmlns:r="http://schemas.openxmlformats.org/officeDocument/2006/relationships" r:embed="rId5"/>
            <a:srcRect l="2257" t="6316" r="2581" b="8421"/>
            <a:stretch>
              <a:fillRect/>
            </a:stretch>
          </xdr:blipFill>
          <xdr:spPr bwMode="auto">
            <a:xfrm>
              <a:off x="689498" y="6960422"/>
              <a:ext cx="1192786" cy="3673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316229</xdr:colOff>
          <xdr:row>21</xdr:row>
          <xdr:rowOff>161192</xdr:rowOff>
        </xdr:from>
        <xdr:to>
          <xdr:col>9</xdr:col>
          <xdr:colOff>289814</xdr:colOff>
          <xdr:row>23</xdr:row>
          <xdr:rowOff>147585</xdr:rowOff>
        </xdr:to>
        <xdr:pic>
          <xdr:nvPicPr>
            <xdr:cNvPr id="8" name="Picture 14">
              <a:extLst>
                <a:ext uri="{FF2B5EF4-FFF2-40B4-BE49-F238E27FC236}">
                  <a16:creationId xmlns:a16="http://schemas.microsoft.com/office/drawing/2014/main" id="{00000000-0008-0000-0100-000008000000}"/>
                </a:ext>
              </a:extLst>
            </xdr:cNvPr>
            <xdr:cNvPicPr>
              <a:picLocks noChangeAspect="1" noChangeArrowheads="1"/>
              <a:extLst>
                <a:ext uri="{84589F7E-364E-4C9E-8A38-B11213B215E9}">
                  <a14:cameraTool cellRange="Calculations!D133" spid="_x0000_s25371"/>
                </a:ext>
              </a:extLst>
            </xdr:cNvPicPr>
          </xdr:nvPicPr>
          <xdr:blipFill rotWithShape="1">
            <a:blip xmlns:r="http://schemas.openxmlformats.org/officeDocument/2006/relationships" r:embed="rId6"/>
            <a:srcRect l="1774" t="12955" r="2742" b="12146"/>
            <a:stretch>
              <a:fillRect/>
            </a:stretch>
          </xdr:blipFill>
          <xdr:spPr bwMode="auto">
            <a:xfrm>
              <a:off x="4552053" y="4161692"/>
              <a:ext cx="1183821" cy="3673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323850</xdr:colOff>
          <xdr:row>34</xdr:row>
          <xdr:rowOff>3809</xdr:rowOff>
        </xdr:from>
        <xdr:to>
          <xdr:col>9</xdr:col>
          <xdr:colOff>297435</xdr:colOff>
          <xdr:row>35</xdr:row>
          <xdr:rowOff>180702</xdr:rowOff>
        </xdr:to>
        <xdr:pic>
          <xdr:nvPicPr>
            <xdr:cNvPr id="9" name="Picture 15">
              <a:extLst>
                <a:ext uri="{FF2B5EF4-FFF2-40B4-BE49-F238E27FC236}">
                  <a16:creationId xmlns:a16="http://schemas.microsoft.com/office/drawing/2014/main" id="{00000000-0008-0000-0100-000009000000}"/>
                </a:ext>
              </a:extLst>
            </xdr:cNvPr>
            <xdr:cNvPicPr>
              <a:picLocks noChangeAspect="1" noChangeArrowheads="1"/>
              <a:extLst>
                <a:ext uri="{84589F7E-364E-4C9E-8A38-B11213B215E9}">
                  <a14:cameraTool cellRange="Calculations!E133" spid="_x0000_s25372"/>
                </a:ext>
              </a:extLst>
            </xdr:cNvPicPr>
          </xdr:nvPicPr>
          <xdr:blipFill rotWithShape="1">
            <a:blip xmlns:r="http://schemas.openxmlformats.org/officeDocument/2006/relationships" r:embed="rId7"/>
            <a:srcRect l="1612" t="8947" r="1612" b="5789"/>
            <a:stretch>
              <a:fillRect/>
            </a:stretch>
          </xdr:blipFill>
          <xdr:spPr bwMode="auto">
            <a:xfrm>
              <a:off x="4559674" y="6480809"/>
              <a:ext cx="1183821" cy="3673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320040</xdr:colOff>
          <xdr:row>45</xdr:row>
          <xdr:rowOff>118109</xdr:rowOff>
        </xdr:from>
        <xdr:to>
          <xdr:col>9</xdr:col>
          <xdr:colOff>293625</xdr:colOff>
          <xdr:row>47</xdr:row>
          <xdr:rowOff>104502</xdr:rowOff>
        </xdr:to>
        <xdr:pic>
          <xdr:nvPicPr>
            <xdr:cNvPr id="10" name="Picture 16">
              <a:extLst>
                <a:ext uri="{FF2B5EF4-FFF2-40B4-BE49-F238E27FC236}">
                  <a16:creationId xmlns:a16="http://schemas.microsoft.com/office/drawing/2014/main" id="{00000000-0008-0000-0100-00000A000000}"/>
                </a:ext>
              </a:extLst>
            </xdr:cNvPr>
            <xdr:cNvPicPr>
              <a:picLocks noChangeAspect="1" noChangeArrowheads="1"/>
              <a:extLst>
                <a:ext uri="{84589F7E-364E-4C9E-8A38-B11213B215E9}">
                  <a14:cameraTool cellRange="Calculations!F133" spid="_x0000_s25373"/>
                </a:ext>
              </a:extLst>
            </xdr:cNvPicPr>
          </xdr:nvPicPr>
          <xdr:blipFill rotWithShape="1">
            <a:blip xmlns:r="http://schemas.openxmlformats.org/officeDocument/2006/relationships" r:embed="rId8"/>
            <a:srcRect l="2097" t="3684" r="1774" b="5790"/>
            <a:stretch>
              <a:fillRect/>
            </a:stretch>
          </xdr:blipFill>
          <xdr:spPr bwMode="auto">
            <a:xfrm>
              <a:off x="4555864" y="8690609"/>
              <a:ext cx="1183821" cy="3673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xdr:from>
          <xdr:col>3</xdr:col>
          <xdr:colOff>268940</xdr:colOff>
          <xdr:row>30</xdr:row>
          <xdr:rowOff>56025</xdr:rowOff>
        </xdr:from>
        <xdr:to>
          <xdr:col>6</xdr:col>
          <xdr:colOff>374276</xdr:colOff>
          <xdr:row>34</xdr:row>
          <xdr:rowOff>42418</xdr:rowOff>
        </xdr:to>
        <xdr:grpSp>
          <xdr:nvGrpSpPr>
            <xdr:cNvPr id="11" name="Group 10">
              <a:extLst>
                <a:ext uri="{FF2B5EF4-FFF2-40B4-BE49-F238E27FC236}">
                  <a16:creationId xmlns:a16="http://schemas.microsoft.com/office/drawing/2014/main" id="{00000000-0008-0000-0100-00000B000000}"/>
                </a:ext>
              </a:extLst>
            </xdr:cNvPr>
            <xdr:cNvGrpSpPr/>
          </xdr:nvGrpSpPr>
          <xdr:grpSpPr>
            <a:xfrm>
              <a:off x="2891490" y="5580525"/>
              <a:ext cx="2029386" cy="722993"/>
              <a:chOff x="2142564" y="5524500"/>
              <a:chExt cx="1934136" cy="706247"/>
            </a:xfrm>
          </xdr:grpSpPr>
          <xdr:pic>
            <xdr:nvPicPr>
              <xdr:cNvPr id="12" name="Picture 23">
                <a:extLst>
                  <a:ext uri="{FF2B5EF4-FFF2-40B4-BE49-F238E27FC236}">
                    <a16:creationId xmlns:a16="http://schemas.microsoft.com/office/drawing/2014/main" id="{00000000-0008-0000-0100-00000C000000}"/>
                  </a:ext>
                </a:extLst>
              </xdr:cNvPr>
              <xdr:cNvPicPr>
                <a:picLocks noChangeAspect="1" noChangeArrowheads="1"/>
                <a:extLst>
                  <a:ext uri="{84589F7E-364E-4C9E-8A38-B11213B215E9}">
                    <a14:cameraTool cellRange="Calculations!C136" spid="_x0000_s25374"/>
                  </a:ext>
                </a:extLst>
              </xdr:cNvPicPr>
            </xdr:nvPicPr>
            <xdr:blipFill rotWithShape="1">
              <a:blip xmlns:r="http://schemas.openxmlformats.org/officeDocument/2006/relationships" r:embed="rId9"/>
              <a:srcRect l="3226" t="7143" r="5644" b="12500"/>
              <a:stretch>
                <a:fillRect/>
              </a:stretch>
            </xdr:blipFill>
            <xdr:spPr bwMode="auto">
              <a:xfrm>
                <a:off x="3000375" y="5605743"/>
                <a:ext cx="1076325" cy="406213"/>
              </a:xfrm>
              <a:prstGeom prst="rect">
                <a:avLst/>
              </a:prstGeom>
              <a:noFill/>
              <a:extLst>
                <a:ext uri="{909E8E84-426E-40DD-AFC4-6F175D3DCCD1}">
                  <a14:hiddenFill>
                    <a:solidFill>
                      <a:srgbClr val="FFFFFF"/>
                    </a:solidFill>
                  </a14:hiddenFill>
                </a:ext>
              </a:extLst>
            </xdr:spPr>
          </xdr:pic>
          <xdr:pic>
            <xdr:nvPicPr>
              <xdr:cNvPr id="13" name="Picture 21">
                <a:extLst>
                  <a:ext uri="{FF2B5EF4-FFF2-40B4-BE49-F238E27FC236}">
                    <a16:creationId xmlns:a16="http://schemas.microsoft.com/office/drawing/2014/main" id="{00000000-0008-0000-0100-00000D000000}"/>
                  </a:ext>
                </a:extLst>
              </xdr:cNvPr>
              <xdr:cNvPicPr>
                <a:picLocks noChangeAspect="1" noChangeArrowheads="1"/>
                <a:extLst>
                  <a:ext uri="{84589F7E-364E-4C9E-8A38-B11213B215E9}">
                    <a14:cameraTool cellRange="Landfill" spid="_x0000_s25375"/>
                  </a:ext>
                </a:extLst>
              </xdr:cNvPicPr>
            </xdr:nvPicPr>
            <xdr:blipFill rotWithShape="1">
              <a:blip xmlns:r="http://schemas.openxmlformats.org/officeDocument/2006/relationships" r:embed="rId10"/>
              <a:srcRect l="5620" t="5448" r="2952" b="9477"/>
              <a:stretch>
                <a:fillRect/>
              </a:stretch>
            </xdr:blipFill>
            <xdr:spPr bwMode="auto">
              <a:xfrm>
                <a:off x="2142564" y="5524500"/>
                <a:ext cx="1192109" cy="706247"/>
              </a:xfrm>
              <a:prstGeom prst="rect">
                <a:avLst/>
              </a:prstGeom>
              <a:noFill/>
              <a:extLst>
                <a:ext uri="{909E8E84-426E-40DD-AFC4-6F175D3DCCD1}">
                  <a14:hiddenFill>
                    <a:solidFill>
                      <a:srgbClr val="FFFFFF"/>
                    </a:solidFill>
                  </a14:hiddenFill>
                </a:ext>
              </a:extLst>
            </xdr:spPr>
          </xdr:pic>
        </xdr:grpSp>
        <xdr:clientData/>
      </xdr:twoCellAnchor>
    </mc:Choice>
    <mc:Fallback/>
  </mc:AlternateContent>
  <mc:AlternateContent xmlns:mc="http://schemas.openxmlformats.org/markup-compatibility/2006">
    <mc:Choice xmlns:a14="http://schemas.microsoft.com/office/drawing/2010/main" Requires="a14">
      <xdr:twoCellAnchor>
        <xdr:from>
          <xdr:col>3</xdr:col>
          <xdr:colOff>302559</xdr:colOff>
          <xdr:row>17</xdr:row>
          <xdr:rowOff>67233</xdr:rowOff>
        </xdr:from>
        <xdr:to>
          <xdr:col>6</xdr:col>
          <xdr:colOff>392206</xdr:colOff>
          <xdr:row>21</xdr:row>
          <xdr:rowOff>53626</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2925109" y="3197783"/>
              <a:ext cx="2013697" cy="722993"/>
              <a:chOff x="2131359" y="3115235"/>
              <a:chExt cx="1918447" cy="706247"/>
            </a:xfrm>
          </xdr:grpSpPr>
          <xdr:pic>
            <xdr:nvPicPr>
              <xdr:cNvPr id="15" name="Picture 21">
                <a:extLst>
                  <a:ext uri="{FF2B5EF4-FFF2-40B4-BE49-F238E27FC236}">
                    <a16:creationId xmlns:a16="http://schemas.microsoft.com/office/drawing/2014/main" id="{00000000-0008-0000-0100-00000F000000}"/>
                  </a:ext>
                </a:extLst>
              </xdr:cNvPr>
              <xdr:cNvPicPr>
                <a:picLocks noChangeAspect="1" noChangeArrowheads="1"/>
                <a:extLst>
                  <a:ext uri="{84589F7E-364E-4C9E-8A38-B11213B215E9}">
                    <a14:cameraTool cellRange="Calculations!B136" spid="_x0000_s25376"/>
                  </a:ext>
                </a:extLst>
              </xdr:cNvPicPr>
            </xdr:nvPicPr>
            <xdr:blipFill rotWithShape="1">
              <a:blip xmlns:r="http://schemas.openxmlformats.org/officeDocument/2006/relationships" r:embed="rId11"/>
              <a:srcRect l="4041" t="6514" r="5048" b="6302"/>
              <a:stretch>
                <a:fillRect/>
              </a:stretch>
            </xdr:blipFill>
            <xdr:spPr bwMode="auto">
              <a:xfrm>
                <a:off x="3032311" y="3216088"/>
                <a:ext cx="1017495" cy="431426"/>
              </a:xfrm>
              <a:prstGeom prst="rect">
                <a:avLst/>
              </a:prstGeom>
              <a:noFill/>
              <a:ln>
                <a:noFill/>
              </a:ln>
              <a:extLst>
                <a:ext uri="{909E8E84-426E-40DD-AFC4-6F175D3DCCD1}">
                  <a14:hiddenFill>
                    <a:solidFill>
                      <a:srgbClr val="FFFFFF"/>
                    </a:solidFill>
                  </a14:hiddenFill>
                </a:ext>
              </a:extLst>
            </xdr:spPr>
          </xdr:pic>
          <xdr:pic>
            <xdr:nvPicPr>
              <xdr:cNvPr id="16" name="Picture 21">
                <a:extLst>
                  <a:ext uri="{FF2B5EF4-FFF2-40B4-BE49-F238E27FC236}">
                    <a16:creationId xmlns:a16="http://schemas.microsoft.com/office/drawing/2014/main" id="{00000000-0008-0000-0100-000010000000}"/>
                  </a:ext>
                </a:extLst>
              </xdr:cNvPr>
              <xdr:cNvPicPr>
                <a:picLocks noChangeAspect="1" noChangeArrowheads="1"/>
                <a:extLst>
                  <a:ext uri="{84589F7E-364E-4C9E-8A38-B11213B215E9}">
                    <a14:cameraTool cellRange="Diversion" spid="_x0000_s25377"/>
                  </a:ext>
                </a:extLst>
              </xdr:cNvPicPr>
            </xdr:nvPicPr>
            <xdr:blipFill rotWithShape="1">
              <a:blip xmlns:r="http://schemas.openxmlformats.org/officeDocument/2006/relationships" r:embed="rId10"/>
              <a:srcRect l="3048" t="3881" r="6475" b="6567"/>
              <a:stretch>
                <a:fillRect/>
              </a:stretch>
            </xdr:blipFill>
            <xdr:spPr bwMode="auto">
              <a:xfrm>
                <a:off x="2131359" y="3115235"/>
                <a:ext cx="1192177" cy="706247"/>
              </a:xfrm>
              <a:prstGeom prst="rect">
                <a:avLst/>
              </a:prstGeom>
              <a:noFill/>
              <a:extLst>
                <a:ext uri="{909E8E84-426E-40DD-AFC4-6F175D3DCCD1}">
                  <a14:hiddenFill>
                    <a:solidFill>
                      <a:srgbClr val="FFFFFF"/>
                    </a:solidFill>
                  </a14:hiddenFill>
                </a:ext>
              </a:extLst>
            </xdr:spPr>
          </xdr:pic>
        </xdr:grpSp>
        <xdr:clientData/>
      </xdr:twoCellAnchor>
    </mc:Choice>
    <mc:Fallback/>
  </mc:AlternateContent>
  <xdr:twoCellAnchor>
    <xdr:from>
      <xdr:col>0</xdr:col>
      <xdr:colOff>341220</xdr:colOff>
      <xdr:row>40</xdr:row>
      <xdr:rowOff>189940</xdr:rowOff>
    </xdr:from>
    <xdr:to>
      <xdr:col>6</xdr:col>
      <xdr:colOff>188260</xdr:colOff>
      <xdr:row>52</xdr:row>
      <xdr:rowOff>2754</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41220" y="7809940"/>
          <a:ext cx="4171390" cy="20988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tlCol="0" anchor="t"/>
        <a:lstStyle/>
        <a:p>
          <a:r>
            <a:rPr lang="en-AU" sz="800">
              <a:solidFill>
                <a:schemeClr val="accent4"/>
              </a:solidFill>
            </a:rPr>
            <a:t>The assumptions and estimates</a:t>
          </a:r>
          <a:r>
            <a:rPr lang="en-AU" sz="800" baseline="0">
              <a:solidFill>
                <a:schemeClr val="accent4"/>
              </a:solidFill>
            </a:rPr>
            <a:t> used to compile the Environment Benefits Equivalent calculations have been sourced from The Australian Recycling Sector Report 2012 which was produced by the Department of Sustainability, Environment, Water, Population and Communities. Cleanaway does not warrant the truth or accuracy of the information sourced from this external report.  In cases where customer specific data is unavailable, estimates on the breakup of recyclable materials have been used.</a:t>
          </a:r>
        </a:p>
        <a:p>
          <a:endParaRPr lang="en-AU" sz="800" baseline="0">
            <a:solidFill>
              <a:schemeClr val="accent4"/>
            </a:solidFill>
          </a:endParaRPr>
        </a:p>
        <a:p>
          <a:r>
            <a:rPr lang="en-AU" sz="800" baseline="0">
              <a:solidFill>
                <a:schemeClr val="accent4"/>
              </a:solidFill>
            </a:rPr>
            <a:t>* The Environment Benefits Equivalent figures do not include liquid and hazardous waste streams and only includes solid recycling material.</a:t>
          </a:r>
        </a:p>
        <a:p>
          <a:endParaRPr lang="en-AU" sz="800" baseline="0">
            <a:solidFill>
              <a:schemeClr val="accent4"/>
            </a:solidFill>
          </a:endParaRPr>
        </a:p>
        <a:p>
          <a:r>
            <a:rPr lang="en-AU" sz="800" baseline="0">
              <a:solidFill>
                <a:schemeClr val="accent4"/>
              </a:solidFill>
            </a:rPr>
            <a:t>Factors used:</a:t>
          </a:r>
        </a:p>
        <a:p>
          <a:r>
            <a:rPr lang="en-AU" sz="800" baseline="0">
              <a:solidFill>
                <a:schemeClr val="accent4"/>
              </a:solidFill>
            </a:rPr>
            <a:t>Cars removed - each car removed is equivalent to 5.1 tonnes of CO</a:t>
          </a:r>
          <a:r>
            <a:rPr lang="en-AU" sz="800" baseline="30000">
              <a:solidFill>
                <a:schemeClr val="accent4"/>
              </a:solidFill>
            </a:rPr>
            <a:t>2</a:t>
          </a:r>
          <a:r>
            <a:rPr lang="en-AU" sz="800" baseline="0">
              <a:solidFill>
                <a:schemeClr val="accent4"/>
              </a:solidFill>
            </a:rPr>
            <a:t> eq per year.</a:t>
          </a:r>
        </a:p>
        <a:p>
          <a:r>
            <a:rPr lang="en-AU" sz="800" baseline="0">
              <a:solidFill>
                <a:schemeClr val="accent4"/>
              </a:solidFill>
            </a:rPr>
            <a:t>Electricity savings - annual household electricity requirements is equal to 6000 kWh/year.</a:t>
          </a:r>
        </a:p>
        <a:p>
          <a:r>
            <a:rPr lang="en-AU" sz="800" baseline="0">
              <a:solidFill>
                <a:schemeClr val="accent4"/>
              </a:solidFill>
            </a:rPr>
            <a:t>Water savings - each persons annual usage is equivalent to 256.25 litres of water per day.</a:t>
          </a:r>
          <a:endParaRPr lang="en-AU" sz="800">
            <a:solidFill>
              <a:schemeClr val="accent4"/>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136</xdr:row>
      <xdr:rowOff>219075</xdr:rowOff>
    </xdr:from>
    <xdr:to>
      <xdr:col>6</xdr:col>
      <xdr:colOff>581025</xdr:colOff>
      <xdr:row>136</xdr:row>
      <xdr:rowOff>219075</xdr:rowOff>
    </xdr:to>
    <xdr:pic>
      <xdr:nvPicPr>
        <xdr:cNvPr id="2" name="Picture 1" descr="Up.bmp">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rot="10800000">
          <a:off x="7972425" y="28641675"/>
          <a:ext cx="581025" cy="0"/>
        </a:xfrm>
        <a:prstGeom prst="rect">
          <a:avLst/>
        </a:prstGeom>
      </xdr:spPr>
    </xdr:pic>
    <xdr:clientData/>
  </xdr:twoCellAnchor>
  <xdr:twoCellAnchor editAs="oneCell">
    <xdr:from>
      <xdr:col>9</xdr:col>
      <xdr:colOff>1000125</xdr:colOff>
      <xdr:row>39</xdr:row>
      <xdr:rowOff>123825</xdr:rowOff>
    </xdr:from>
    <xdr:to>
      <xdr:col>10</xdr:col>
      <xdr:colOff>361950</xdr:colOff>
      <xdr:row>43</xdr:row>
      <xdr:rowOff>28575</xdr:rowOff>
    </xdr:to>
    <xdr:sp macro="" textlink="">
      <xdr:nvSpPr>
        <xdr:cNvPr id="3" name="AutoShape 34">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12715875" y="11553825"/>
          <a:ext cx="542925" cy="666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136</xdr:row>
      <xdr:rowOff>219075</xdr:rowOff>
    </xdr:from>
    <xdr:ext cx="581025" cy="0"/>
    <xdr:pic>
      <xdr:nvPicPr>
        <xdr:cNvPr id="4" name="Picture 3" descr="Up.bmp">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rot="10800000">
          <a:off x="7972425" y="28641675"/>
          <a:ext cx="581025" cy="0"/>
        </a:xfrm>
        <a:prstGeom prst="rect">
          <a:avLst/>
        </a:prstGeom>
      </xdr:spPr>
    </xdr:pic>
    <xdr:clientData/>
  </xdr:oneCellAnchor>
  <xdr:oneCellAnchor>
    <xdr:from>
      <xdr:col>9</xdr:col>
      <xdr:colOff>1000125</xdr:colOff>
      <xdr:row>39</xdr:row>
      <xdr:rowOff>123825</xdr:rowOff>
    </xdr:from>
    <xdr:ext cx="542925" cy="666750"/>
    <xdr:sp macro="" textlink="">
      <xdr:nvSpPr>
        <xdr:cNvPr id="5" name="AutoShape 34">
          <a:extLst>
            <a:ext uri="{FF2B5EF4-FFF2-40B4-BE49-F238E27FC236}">
              <a16:creationId xmlns:a16="http://schemas.microsoft.com/office/drawing/2014/main" id="{00000000-0008-0000-0200-000005000000}"/>
            </a:ext>
          </a:extLst>
        </xdr:cNvPr>
        <xdr:cNvSpPr>
          <a:spLocks noChangeAspect="1" noChangeArrowheads="1"/>
        </xdr:cNvSpPr>
      </xdr:nvSpPr>
      <xdr:spPr bwMode="auto">
        <a:xfrm>
          <a:off x="12715875" y="11553825"/>
          <a:ext cx="542925" cy="6667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2</xdr:col>
      <xdr:colOff>333375</xdr:colOff>
      <xdr:row>136</xdr:row>
      <xdr:rowOff>142876</xdr:rowOff>
    </xdr:from>
    <xdr:to>
      <xdr:col>2</xdr:col>
      <xdr:colOff>729375</xdr:colOff>
      <xdr:row>136</xdr:row>
      <xdr:rowOff>600076</xdr:rowOff>
    </xdr:to>
    <xdr:sp macro="" textlink="">
      <xdr:nvSpPr>
        <xdr:cNvPr id="6" name="Up Arrow 5">
          <a:extLst>
            <a:ext uri="{FF2B5EF4-FFF2-40B4-BE49-F238E27FC236}">
              <a16:creationId xmlns:a16="http://schemas.microsoft.com/office/drawing/2014/main" id="{00000000-0008-0000-0200-000006000000}"/>
            </a:ext>
          </a:extLst>
        </xdr:cNvPr>
        <xdr:cNvSpPr/>
      </xdr:nvSpPr>
      <xdr:spPr>
        <a:xfrm>
          <a:off x="3581400" y="28565476"/>
          <a:ext cx="396000" cy="457200"/>
        </a:xfrm>
        <a:prstGeom prst="upArrow">
          <a:avLst>
            <a:gd name="adj1" fmla="val 65723"/>
            <a:gd name="adj2" fmla="val 50000"/>
          </a:avLst>
        </a:prstGeom>
        <a:solidFill>
          <a:srgbClr val="1A92BE"/>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marL="0" indent="0" algn="ctr"/>
          <a:endParaRPr lang="en-AU" sz="1100">
            <a:solidFill>
              <a:schemeClr val="lt1"/>
            </a:solidFill>
            <a:latin typeface="+mn-lt"/>
            <a:ea typeface="+mn-ea"/>
            <a:cs typeface="+mn-cs"/>
          </a:endParaRPr>
        </a:p>
      </xdr:txBody>
    </xdr:sp>
    <xdr:clientData/>
  </xdr:twoCellAnchor>
  <xdr:twoCellAnchor>
    <xdr:from>
      <xdr:col>2</xdr:col>
      <xdr:colOff>333375</xdr:colOff>
      <xdr:row>137</xdr:row>
      <xdr:rowOff>171450</xdr:rowOff>
    </xdr:from>
    <xdr:to>
      <xdr:col>2</xdr:col>
      <xdr:colOff>729375</xdr:colOff>
      <xdr:row>137</xdr:row>
      <xdr:rowOff>628650</xdr:rowOff>
    </xdr:to>
    <xdr:sp macro="" textlink="">
      <xdr:nvSpPr>
        <xdr:cNvPr id="7" name="Up Arrow 6">
          <a:extLst>
            <a:ext uri="{FF2B5EF4-FFF2-40B4-BE49-F238E27FC236}">
              <a16:creationId xmlns:a16="http://schemas.microsoft.com/office/drawing/2014/main" id="{00000000-0008-0000-0200-000007000000}"/>
            </a:ext>
          </a:extLst>
        </xdr:cNvPr>
        <xdr:cNvSpPr/>
      </xdr:nvSpPr>
      <xdr:spPr>
        <a:xfrm flipV="1">
          <a:off x="3581400" y="29346525"/>
          <a:ext cx="396000" cy="457200"/>
        </a:xfrm>
        <a:prstGeom prst="upArrow">
          <a:avLst>
            <a:gd name="adj1" fmla="val 69654"/>
            <a:gd name="adj2" fmla="val 50000"/>
          </a:avLst>
        </a:prstGeom>
        <a:solidFill>
          <a:srgbClr val="1A92BE"/>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marL="0" indent="0" algn="ctr"/>
          <a:endParaRPr lang="en-AU" sz="1100">
            <a:solidFill>
              <a:schemeClr val="lt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20</xdr:row>
      <xdr:rowOff>95250</xdr:rowOff>
    </xdr:from>
    <xdr:to>
      <xdr:col>9</xdr:col>
      <xdr:colOff>495300</xdr:colOff>
      <xdr:row>35</xdr:row>
      <xdr:rowOff>189139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200026</xdr:colOff>
      <xdr:row>4</xdr:row>
      <xdr:rowOff>9525</xdr:rowOff>
    </xdr:from>
    <xdr:to>
      <xdr:col>8</xdr:col>
      <xdr:colOff>3095626</xdr:colOff>
      <xdr:row>22</xdr:row>
      <xdr:rowOff>85725</xdr:rowOff>
    </xdr:to>
    <xdr:graphicFrame macro="">
      <xdr:nvGraphicFramePr>
        <xdr:cNvPr id="5" name="Chart 3">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52</xdr:row>
      <xdr:rowOff>118110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0" y="0"/>
          <a:ext cx="7086600" cy="10024110"/>
        </a:xfrm>
        <a:prstGeom prst="rect">
          <a:avLst/>
        </a:prstGeom>
      </xdr:spPr>
    </xdr:pic>
    <xdr:clientData/>
  </xdr:twoCellAnchor>
  <xdr:twoCellAnchor editAs="absolute">
    <xdr:from>
      <xdr:col>0</xdr:col>
      <xdr:colOff>19049</xdr:colOff>
      <xdr:row>25</xdr:row>
      <xdr:rowOff>0</xdr:rowOff>
    </xdr:from>
    <xdr:to>
      <xdr:col>1</xdr:col>
      <xdr:colOff>9525</xdr:colOff>
      <xdr:row>42</xdr:row>
      <xdr:rowOff>116819</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19049" y="4762500"/>
          <a:ext cx="7077076" cy="33553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900000" rIns="900000" rtlCol="0" anchor="t">
          <a:noAutofit/>
        </a:bodyPr>
        <a:lstStyle/>
        <a:p>
          <a:pPr>
            <a:lnSpc>
              <a:spcPts val="1300"/>
            </a:lnSpc>
            <a:spcAft>
              <a:spcPts val="900"/>
            </a:spcAft>
          </a:pPr>
          <a:r>
            <a:rPr lang="en-AU" sz="1100" b="1" i="1">
              <a:solidFill>
                <a:schemeClr val="bg1"/>
              </a:solidFill>
              <a:effectLst/>
              <a:latin typeface="+mn-lt"/>
              <a:ea typeface="+mn-ea"/>
              <a:cs typeface="+mn-cs"/>
            </a:rPr>
            <a:t>Disclaimer</a:t>
          </a:r>
        </a:p>
        <a:p>
          <a:pPr>
            <a:lnSpc>
              <a:spcPts val="1300"/>
            </a:lnSpc>
          </a:pPr>
          <a:r>
            <a:rPr lang="en-AU" sz="1000">
              <a:solidFill>
                <a:schemeClr val="bg1"/>
              </a:solidFill>
              <a:effectLst/>
              <a:latin typeface="+mn-lt"/>
              <a:ea typeface="+mn-ea"/>
              <a:cs typeface="+mn-cs"/>
            </a:rPr>
            <a:t>This report is prepared by Cleanaway Waste Management Ltd (“Cleanaway”) solely for the purpose of providing information on waste statistics and may not be relied on for any other purpose.  While Cleanaway has used reasonable efforts to present information which is accurate and free of errors, Cleanaway makes no representations and gives no warranties (whether express or implied) as to the completeness, accuracy or currency of the information contained in this report to any person.  The report is subject to the limitations, assumptions and qualifications referred to in it.</a:t>
          </a:r>
        </a:p>
        <a:p>
          <a:pPr>
            <a:lnSpc>
              <a:spcPts val="1300"/>
            </a:lnSpc>
          </a:pPr>
          <a:r>
            <a:rPr lang="en-AU" sz="1000">
              <a:solidFill>
                <a:schemeClr val="bg1"/>
              </a:solidFill>
              <a:effectLst/>
              <a:latin typeface="+mn-lt"/>
              <a:ea typeface="+mn-ea"/>
              <a:cs typeface="+mn-cs"/>
            </a:rPr>
            <a:t> </a:t>
          </a:r>
        </a:p>
        <a:p>
          <a:pPr>
            <a:lnSpc>
              <a:spcPts val="1300"/>
            </a:lnSpc>
          </a:pPr>
          <a:r>
            <a:rPr lang="en-AU" sz="1000">
              <a:solidFill>
                <a:schemeClr val="bg1"/>
              </a:solidFill>
              <a:effectLst/>
              <a:latin typeface="+mn-lt"/>
              <a:ea typeface="+mn-ea"/>
              <a:cs typeface="+mn-cs"/>
            </a:rPr>
            <a:t>This report and the data expressed in it may not be communicated to, used, adopted, modified or relied upon for any purpose whatsoever by any person other than as agreed in writing by Cleanaway.  Cleanaway does not assume any liability for any loss or damage suffered by any person as a result of the report being used in a contrary manner or being used for an unintended purpose.</a:t>
          </a:r>
        </a:p>
        <a:p>
          <a:pPr>
            <a:lnSpc>
              <a:spcPts val="1300"/>
            </a:lnSpc>
          </a:pPr>
          <a:r>
            <a:rPr lang="en-AU" sz="1000">
              <a:solidFill>
                <a:schemeClr val="bg1"/>
              </a:solidFill>
              <a:effectLst/>
              <a:latin typeface="+mn-lt"/>
              <a:ea typeface="+mn-ea"/>
              <a:cs typeface="+mn-cs"/>
            </a:rPr>
            <a:t> </a:t>
          </a:r>
        </a:p>
        <a:p>
          <a:pPr>
            <a:lnSpc>
              <a:spcPts val="1300"/>
            </a:lnSpc>
          </a:pPr>
          <a:r>
            <a:rPr lang="en-AU" sz="1000">
              <a:solidFill>
                <a:schemeClr val="bg1"/>
              </a:solidFill>
              <a:effectLst/>
              <a:latin typeface="+mn-lt"/>
              <a:ea typeface="+mn-ea"/>
              <a:cs typeface="+mn-cs"/>
            </a:rPr>
            <a:t>This report is commercially sensitive, confidential and is the property of Cleanaway.  With the exception of information provided by external sources, Cleanaway retains all applicable intellectual property rights which arise from the creation of report.</a:t>
          </a:r>
        </a:p>
        <a:p>
          <a:r>
            <a:rPr lang="en-AU" sz="1100">
              <a:solidFill>
                <a:schemeClr val="bg1"/>
              </a:solidFill>
              <a:effectLst/>
              <a:latin typeface="+mn-lt"/>
              <a:ea typeface="+mn-ea"/>
              <a:cs typeface="+mn-cs"/>
            </a:rPr>
            <a:t> </a:t>
          </a:r>
        </a:p>
      </xdr:txBody>
    </xdr:sp>
    <xdr:clientData/>
  </xdr:twoCellAnchor>
</xdr:wsDr>
</file>

<file path=xl/theme/theme1.xml><?xml version="1.0" encoding="utf-8"?>
<a:theme xmlns:a="http://schemas.openxmlformats.org/drawingml/2006/main" name="CWY_Reports">
  <a:themeElements>
    <a:clrScheme name="Custom 1">
      <a:dk1>
        <a:srgbClr val="00587C"/>
      </a:dk1>
      <a:lt1>
        <a:sysClr val="window" lastClr="FFFFFF"/>
      </a:lt1>
      <a:dk2>
        <a:srgbClr val="0085CA"/>
      </a:dk2>
      <a:lt2>
        <a:srgbClr val="99D6EA"/>
      </a:lt2>
      <a:accent1>
        <a:srgbClr val="78BE20"/>
      </a:accent1>
      <a:accent2>
        <a:srgbClr val="BCD77D"/>
      </a:accent2>
      <a:accent3>
        <a:srgbClr val="A0CFEB"/>
      </a:accent3>
      <a:accent4>
        <a:srgbClr val="666666"/>
      </a:accent4>
      <a:accent5>
        <a:srgbClr val="97999B"/>
      </a:accent5>
      <a:accent6>
        <a:srgbClr val="C0C0C0"/>
      </a:accent6>
      <a:hlink>
        <a:srgbClr val="00587C"/>
      </a:hlink>
      <a:folHlink>
        <a:srgbClr val="00587C"/>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CWY">
    <a:dk1>
      <a:srgbClr val="1C1C1C"/>
    </a:dk1>
    <a:lt1>
      <a:sysClr val="window" lastClr="FFFFFF"/>
    </a:lt1>
    <a:dk2>
      <a:srgbClr val="00587C"/>
    </a:dk2>
    <a:lt2>
      <a:srgbClr val="97999B"/>
    </a:lt2>
    <a:accent1>
      <a:srgbClr val="0085CA"/>
    </a:accent1>
    <a:accent2>
      <a:srgbClr val="99D6EA"/>
    </a:accent2>
    <a:accent3>
      <a:srgbClr val="C5A900"/>
    </a:accent3>
    <a:accent4>
      <a:srgbClr val="EAAA00"/>
    </a:accent4>
    <a:accent5>
      <a:srgbClr val="78BE20"/>
    </a:accent5>
    <a:accent6>
      <a:srgbClr val="00A499"/>
    </a:accent6>
    <a:hlink>
      <a:srgbClr val="00587C"/>
    </a:hlink>
    <a:folHlink>
      <a:srgbClr val="00587C"/>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CWY">
    <a:dk1>
      <a:srgbClr val="1C1C1C"/>
    </a:dk1>
    <a:lt1>
      <a:sysClr val="window" lastClr="FFFFFF"/>
    </a:lt1>
    <a:dk2>
      <a:srgbClr val="00587C"/>
    </a:dk2>
    <a:lt2>
      <a:srgbClr val="97999B"/>
    </a:lt2>
    <a:accent1>
      <a:srgbClr val="0085CA"/>
    </a:accent1>
    <a:accent2>
      <a:srgbClr val="99D6EA"/>
    </a:accent2>
    <a:accent3>
      <a:srgbClr val="C5A900"/>
    </a:accent3>
    <a:accent4>
      <a:srgbClr val="EAAA00"/>
    </a:accent4>
    <a:accent5>
      <a:srgbClr val="78BE20"/>
    </a:accent5>
    <a:accent6>
      <a:srgbClr val="00A499"/>
    </a:accent6>
    <a:hlink>
      <a:srgbClr val="00587C"/>
    </a:hlink>
    <a:folHlink>
      <a:srgbClr val="00587C"/>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C1:C53"/>
  <sheetViews>
    <sheetView showGridLines="0" tabSelected="1" view="pageBreakPreview" zoomScale="35" zoomScaleNormal="100" zoomScaleSheetLayoutView="35" workbookViewId="0">
      <selection activeCell="B1" sqref="B1"/>
    </sheetView>
  </sheetViews>
  <sheetFormatPr defaultColWidth="9.1796875" defaultRowHeight="14.5" x14ac:dyDescent="0.35"/>
  <cols>
    <col min="1" max="1" width="107.1796875" style="106" customWidth="1"/>
    <col min="2" max="10" width="9.1796875" style="106"/>
    <col min="11" max="11" width="8.7265625" style="106" customWidth="1"/>
    <col min="12" max="16384" width="9.1796875" style="106"/>
  </cols>
  <sheetData>
    <row r="1" spans="3:3" ht="13.5" customHeight="1" x14ac:dyDescent="0.35"/>
    <row r="11" spans="3:3" x14ac:dyDescent="0.35">
      <c r="C11" s="107"/>
    </row>
    <row r="53" ht="20.25" customHeight="1" x14ac:dyDescent="0.35"/>
  </sheetData>
  <sheetProtection algorithmName="SHA-512" hashValue="DnzH7xZQv2n8sQmPixYdeutWPD8/bTdWngs4/dE0DpXSCIsrXBphK0x69bzejWXlpizP8hfI/xnuGBaQYHST6A==" saltValue="x6UxsKm4is5pWsHUIp3xmg==" spinCount="100000" sheet="1" objects="1" scenarios="1"/>
  <printOptions horizontalCentered="1" verticalCentered="1"/>
  <pageMargins left="0.19685039370078741" right="0.19685039370078741" top="0.19685039370078741" bottom="0.19685039370078741" header="0.31496062992125984" footer="0.31496062992125984"/>
  <pageSetup paperSize="9" fitToWidth="0" orientation="portrait" r:id="rId1"/>
  <headerFooter>
    <oddFooter>&amp;L&amp;"-,Regular"&amp;8&amp;K01+000Cleanaway Confidential</oddFooter>
  </headerFooter>
  <rowBreaks count="1" manualBreakCount="1">
    <brk id="41" max="16383" man="1"/>
  </rowBreaks>
  <colBreaks count="1" manualBreakCount="1">
    <brk id="9" max="5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88"/>
  <sheetViews>
    <sheetView view="pageBreakPreview" zoomScaleNormal="100" zoomScaleSheetLayoutView="100" workbookViewId="0">
      <pane ySplit="3" topLeftCell="A37" activePane="bottomLeft" state="frozen"/>
      <selection pane="bottomLeft" activeCell="B67" sqref="B67"/>
    </sheetView>
  </sheetViews>
  <sheetFormatPr defaultColWidth="9.1796875" defaultRowHeight="10" x14ac:dyDescent="0.2"/>
  <cols>
    <col min="1" max="1" width="20.26953125" style="1" customWidth="1"/>
    <col min="2" max="2" width="31.26953125" style="1" bestFit="1" customWidth="1"/>
    <col min="3" max="3" width="18.81640625" style="1" bestFit="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216</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v>28457936</v>
      </c>
      <c r="B4" s="144" t="s">
        <v>126</v>
      </c>
      <c r="C4" s="145" t="s">
        <v>113</v>
      </c>
      <c r="D4" s="143" t="s">
        <v>14</v>
      </c>
      <c r="E4" s="150">
        <v>25</v>
      </c>
      <c r="F4" s="149">
        <v>500</v>
      </c>
      <c r="G4" s="149">
        <v>6.0000000000000018</v>
      </c>
    </row>
    <row r="5" spans="1:7" s="6" customFormat="1" ht="13" x14ac:dyDescent="0.3">
      <c r="A5" s="143"/>
      <c r="B5" s="144" t="s">
        <v>185</v>
      </c>
      <c r="C5" s="145"/>
      <c r="D5" s="143"/>
      <c r="E5" s="150">
        <v>25</v>
      </c>
      <c r="F5" s="149">
        <v>500</v>
      </c>
      <c r="G5" s="149">
        <v>6.0000000000000018</v>
      </c>
    </row>
    <row r="6" spans="1:7" s="6" customFormat="1" ht="13" x14ac:dyDescent="0.3">
      <c r="A6" s="143"/>
      <c r="B6" s="144"/>
      <c r="C6" s="145"/>
      <c r="D6" s="143"/>
      <c r="E6" s="150"/>
      <c r="F6" s="149"/>
      <c r="G6" s="149"/>
    </row>
    <row r="7" spans="1:7" s="6" customFormat="1" ht="13" x14ac:dyDescent="0.3">
      <c r="A7" s="143">
        <v>28457847</v>
      </c>
      <c r="B7" s="144" t="s">
        <v>128</v>
      </c>
      <c r="C7" s="145" t="s">
        <v>113</v>
      </c>
      <c r="D7" s="143" t="s">
        <v>130</v>
      </c>
      <c r="E7" s="150">
        <v>21</v>
      </c>
      <c r="F7" s="149">
        <v>2636</v>
      </c>
      <c r="G7" s="149">
        <v>63</v>
      </c>
    </row>
    <row r="8" spans="1:7" s="6" customFormat="1" ht="13" x14ac:dyDescent="0.3">
      <c r="A8" s="143"/>
      <c r="B8" s="144"/>
      <c r="C8" s="145" t="s">
        <v>113</v>
      </c>
      <c r="D8" s="143" t="s">
        <v>11</v>
      </c>
      <c r="E8" s="150">
        <v>17</v>
      </c>
      <c r="F8" s="149">
        <v>2164</v>
      </c>
      <c r="G8" s="149">
        <v>76.5</v>
      </c>
    </row>
    <row r="9" spans="1:7" s="6" customFormat="1" ht="13" x14ac:dyDescent="0.3">
      <c r="A9" s="143"/>
      <c r="B9" s="144"/>
      <c r="C9" s="145" t="s">
        <v>113</v>
      </c>
      <c r="D9" s="143" t="s">
        <v>134</v>
      </c>
      <c r="E9" s="150">
        <v>13</v>
      </c>
      <c r="F9" s="149">
        <v>0</v>
      </c>
      <c r="G9" s="149">
        <v>0</v>
      </c>
    </row>
    <row r="10" spans="1:7" s="6" customFormat="1" ht="13" x14ac:dyDescent="0.3">
      <c r="A10" s="143"/>
      <c r="B10" s="144"/>
      <c r="C10" s="145" t="s">
        <v>113</v>
      </c>
      <c r="D10" s="143" t="s">
        <v>132</v>
      </c>
      <c r="E10" s="150">
        <v>1</v>
      </c>
      <c r="F10" s="149">
        <v>2050</v>
      </c>
      <c r="G10" s="149">
        <v>9</v>
      </c>
    </row>
    <row r="11" spans="1:7" s="6" customFormat="1" ht="13" x14ac:dyDescent="0.3">
      <c r="A11" s="143"/>
      <c r="B11" s="144"/>
      <c r="C11" s="145" t="s">
        <v>113</v>
      </c>
      <c r="D11" s="143" t="s">
        <v>135</v>
      </c>
      <c r="E11" s="150">
        <v>2.0499999999999998</v>
      </c>
      <c r="F11" s="149">
        <v>0</v>
      </c>
      <c r="G11" s="149">
        <v>0</v>
      </c>
    </row>
    <row r="12" spans="1:7" s="6" customFormat="1" ht="13" x14ac:dyDescent="0.3">
      <c r="A12" s="143"/>
      <c r="B12" s="144"/>
      <c r="C12" s="145" t="s">
        <v>110</v>
      </c>
      <c r="D12" s="143" t="s">
        <v>131</v>
      </c>
      <c r="E12" s="150">
        <v>8</v>
      </c>
      <c r="F12" s="149">
        <v>1264</v>
      </c>
      <c r="G12" s="149">
        <v>36</v>
      </c>
    </row>
    <row r="13" spans="1:7" s="6" customFormat="1" ht="13" x14ac:dyDescent="0.3">
      <c r="A13" s="143"/>
      <c r="B13" s="144"/>
      <c r="C13" s="145" t="s">
        <v>111</v>
      </c>
      <c r="D13" s="143" t="s">
        <v>12</v>
      </c>
      <c r="E13" s="150">
        <v>7</v>
      </c>
      <c r="F13" s="149">
        <v>70</v>
      </c>
      <c r="G13" s="149">
        <v>1.68</v>
      </c>
    </row>
    <row r="14" spans="1:7" s="6" customFormat="1" ht="13" x14ac:dyDescent="0.3">
      <c r="A14" s="143"/>
      <c r="B14" s="144"/>
      <c r="C14" s="145" t="s">
        <v>114</v>
      </c>
      <c r="D14" s="143" t="s">
        <v>129</v>
      </c>
      <c r="E14" s="150">
        <v>9</v>
      </c>
      <c r="F14" s="149">
        <v>720</v>
      </c>
      <c r="G14" s="149">
        <v>2.16</v>
      </c>
    </row>
    <row r="15" spans="1:7" s="6" customFormat="1" ht="13" x14ac:dyDescent="0.3">
      <c r="A15" s="143"/>
      <c r="B15" s="144" t="s">
        <v>186</v>
      </c>
      <c r="C15" s="145"/>
      <c r="D15" s="143"/>
      <c r="E15" s="150">
        <v>78.05</v>
      </c>
      <c r="F15" s="149">
        <v>8904</v>
      </c>
      <c r="G15" s="149">
        <v>188.34</v>
      </c>
    </row>
    <row r="16" spans="1:7" s="6" customFormat="1" ht="13" x14ac:dyDescent="0.3">
      <c r="A16" s="143"/>
      <c r="B16" s="144"/>
      <c r="C16" s="145"/>
      <c r="D16" s="143"/>
      <c r="E16" s="150"/>
      <c r="F16" s="149"/>
      <c r="G16" s="149"/>
    </row>
    <row r="17" spans="1:7" s="6" customFormat="1" ht="13" x14ac:dyDescent="0.3">
      <c r="A17" s="143">
        <v>28457815</v>
      </c>
      <c r="B17" s="144" t="s">
        <v>137</v>
      </c>
      <c r="C17" s="145" t="s">
        <v>113</v>
      </c>
      <c r="D17" s="143" t="s">
        <v>11</v>
      </c>
      <c r="E17" s="150">
        <v>57</v>
      </c>
      <c r="F17" s="149">
        <v>7329</v>
      </c>
      <c r="G17" s="149">
        <v>256.5</v>
      </c>
    </row>
    <row r="18" spans="1:7" s="6" customFormat="1" ht="13" x14ac:dyDescent="0.3">
      <c r="A18" s="143"/>
      <c r="B18" s="144"/>
      <c r="C18" s="145" t="s">
        <v>110</v>
      </c>
      <c r="D18" s="143" t="s">
        <v>131</v>
      </c>
      <c r="E18" s="150">
        <v>21</v>
      </c>
      <c r="F18" s="149">
        <v>1070</v>
      </c>
      <c r="G18" s="149">
        <v>94.5</v>
      </c>
    </row>
    <row r="19" spans="1:7" s="6" customFormat="1" ht="13" x14ac:dyDescent="0.3">
      <c r="A19" s="143"/>
      <c r="B19" s="144"/>
      <c r="C19" s="145" t="s">
        <v>155</v>
      </c>
      <c r="D19" s="143" t="s">
        <v>133</v>
      </c>
      <c r="E19" s="150">
        <v>3200</v>
      </c>
      <c r="F19" s="149">
        <v>3200</v>
      </c>
      <c r="G19" s="149">
        <v>0</v>
      </c>
    </row>
    <row r="20" spans="1:7" s="6" customFormat="1" ht="13" x14ac:dyDescent="0.3">
      <c r="A20" s="143"/>
      <c r="B20" s="144"/>
      <c r="C20" s="145" t="s">
        <v>111</v>
      </c>
      <c r="D20" s="143" t="s">
        <v>12</v>
      </c>
      <c r="E20" s="150">
        <v>6</v>
      </c>
      <c r="F20" s="149">
        <v>60</v>
      </c>
      <c r="G20" s="149">
        <v>1.44</v>
      </c>
    </row>
    <row r="21" spans="1:7" s="6" customFormat="1" ht="13" x14ac:dyDescent="0.3">
      <c r="A21" s="143"/>
      <c r="B21" s="144"/>
      <c r="C21" s="145" t="s">
        <v>111</v>
      </c>
      <c r="D21" s="143" t="s">
        <v>138</v>
      </c>
      <c r="E21" s="150">
        <v>1</v>
      </c>
      <c r="F21" s="149">
        <v>0</v>
      </c>
      <c r="G21" s="149">
        <v>0.14000000000000012</v>
      </c>
    </row>
    <row r="22" spans="1:7" s="6" customFormat="1" ht="13" x14ac:dyDescent="0.3">
      <c r="A22" s="143"/>
      <c r="B22" s="144"/>
      <c r="C22" s="145" t="s">
        <v>114</v>
      </c>
      <c r="D22" s="143" t="s">
        <v>129</v>
      </c>
      <c r="E22" s="150">
        <v>27</v>
      </c>
      <c r="F22" s="149">
        <v>2160</v>
      </c>
      <c r="G22" s="149">
        <v>6.48</v>
      </c>
    </row>
    <row r="23" spans="1:7" s="6" customFormat="1" ht="13" x14ac:dyDescent="0.3">
      <c r="A23" s="143"/>
      <c r="B23" s="144" t="s">
        <v>187</v>
      </c>
      <c r="C23" s="145"/>
      <c r="D23" s="143"/>
      <c r="E23" s="150">
        <v>3312</v>
      </c>
      <c r="F23" s="149">
        <v>13819</v>
      </c>
      <c r="G23" s="149">
        <v>359.06</v>
      </c>
    </row>
    <row r="24" spans="1:7" s="6" customFormat="1" ht="13" x14ac:dyDescent="0.3">
      <c r="A24" s="143"/>
      <c r="B24" s="144"/>
      <c r="C24" s="145"/>
      <c r="D24" s="143"/>
      <c r="E24" s="150"/>
      <c r="F24" s="149"/>
      <c r="G24" s="149"/>
    </row>
    <row r="25" spans="1:7" s="6" customFormat="1" ht="13" x14ac:dyDescent="0.3">
      <c r="A25" s="143">
        <v>28458057</v>
      </c>
      <c r="B25" s="144" t="s">
        <v>140</v>
      </c>
      <c r="C25" s="145" t="s">
        <v>113</v>
      </c>
      <c r="D25" s="143" t="s">
        <v>141</v>
      </c>
      <c r="E25" s="150">
        <v>39</v>
      </c>
      <c r="F25" s="149">
        <v>2145</v>
      </c>
      <c r="G25" s="149">
        <v>25.740000000000002</v>
      </c>
    </row>
    <row r="26" spans="1:7" s="6" customFormat="1" ht="13" x14ac:dyDescent="0.3">
      <c r="A26" s="143"/>
      <c r="B26" s="144"/>
      <c r="C26" s="145" t="s">
        <v>155</v>
      </c>
      <c r="D26" s="143" t="s">
        <v>157</v>
      </c>
      <c r="E26" s="150">
        <v>3500</v>
      </c>
      <c r="F26" s="149">
        <v>3500</v>
      </c>
      <c r="G26" s="149">
        <v>0</v>
      </c>
    </row>
    <row r="27" spans="1:7" s="6" customFormat="1" ht="13" x14ac:dyDescent="0.3">
      <c r="A27" s="143"/>
      <c r="B27" s="144"/>
      <c r="C27" s="145" t="s">
        <v>155</v>
      </c>
      <c r="D27" s="143" t="s">
        <v>156</v>
      </c>
      <c r="E27" s="150">
        <v>1</v>
      </c>
      <c r="F27" s="149">
        <v>0</v>
      </c>
      <c r="G27" s="149">
        <v>0</v>
      </c>
    </row>
    <row r="28" spans="1:7" s="6" customFormat="1" ht="13" x14ac:dyDescent="0.3">
      <c r="A28" s="143"/>
      <c r="B28" s="144" t="s">
        <v>188</v>
      </c>
      <c r="C28" s="145"/>
      <c r="D28" s="143"/>
      <c r="E28" s="150">
        <v>3540</v>
      </c>
      <c r="F28" s="149">
        <v>5645</v>
      </c>
      <c r="G28" s="149">
        <v>25.740000000000002</v>
      </c>
    </row>
    <row r="29" spans="1:7" s="6" customFormat="1" ht="13" x14ac:dyDescent="0.3">
      <c r="A29" s="143"/>
      <c r="B29" s="144"/>
      <c r="C29" s="145"/>
      <c r="D29" s="143"/>
      <c r="E29" s="150"/>
      <c r="F29" s="149"/>
      <c r="G29" s="149"/>
    </row>
    <row r="30" spans="1:7" s="6" customFormat="1" ht="13" x14ac:dyDescent="0.3">
      <c r="A30" s="143">
        <v>33018814</v>
      </c>
      <c r="B30" s="144" t="s">
        <v>143</v>
      </c>
      <c r="C30" s="145" t="s">
        <v>113</v>
      </c>
      <c r="D30" s="143" t="s">
        <v>10</v>
      </c>
      <c r="E30" s="150">
        <v>23</v>
      </c>
      <c r="F30" s="149">
        <v>1111</v>
      </c>
      <c r="G30" s="149">
        <v>34.5</v>
      </c>
    </row>
    <row r="31" spans="1:7" s="6" customFormat="1" ht="13" x14ac:dyDescent="0.3">
      <c r="A31" s="143"/>
      <c r="B31" s="144"/>
      <c r="C31" s="145" t="s">
        <v>113</v>
      </c>
      <c r="D31" s="143" t="s">
        <v>11</v>
      </c>
      <c r="E31" s="150">
        <v>116</v>
      </c>
      <c r="F31" s="149">
        <v>12697</v>
      </c>
      <c r="G31" s="149">
        <v>522</v>
      </c>
    </row>
    <row r="32" spans="1:7" s="6" customFormat="1" ht="13" x14ac:dyDescent="0.3">
      <c r="A32" s="143"/>
      <c r="B32" s="144"/>
      <c r="C32" s="145" t="s">
        <v>113</v>
      </c>
      <c r="D32" s="143" t="s">
        <v>214</v>
      </c>
      <c r="E32" s="150">
        <v>1</v>
      </c>
      <c r="F32" s="149">
        <v>1820</v>
      </c>
      <c r="G32" s="149">
        <v>12</v>
      </c>
    </row>
    <row r="33" spans="1:7" s="6" customFormat="1" ht="13" x14ac:dyDescent="0.3">
      <c r="A33" s="143"/>
      <c r="B33" s="144"/>
      <c r="C33" s="145" t="s">
        <v>113</v>
      </c>
      <c r="D33" s="143" t="s">
        <v>17</v>
      </c>
      <c r="E33" s="150">
        <v>1</v>
      </c>
      <c r="F33" s="149">
        <v>0</v>
      </c>
      <c r="G33" s="149">
        <v>4.5</v>
      </c>
    </row>
    <row r="34" spans="1:7" s="6" customFormat="1" ht="13" x14ac:dyDescent="0.3">
      <c r="A34" s="143"/>
      <c r="B34" s="144"/>
      <c r="C34" s="145" t="s">
        <v>110</v>
      </c>
      <c r="D34" s="143" t="s">
        <v>144</v>
      </c>
      <c r="E34" s="150">
        <v>-85</v>
      </c>
      <c r="F34" s="149">
        <v>30</v>
      </c>
      <c r="G34" s="149">
        <v>-20.399999999999999</v>
      </c>
    </row>
    <row r="35" spans="1:7" s="6" customFormat="1" ht="13" x14ac:dyDescent="0.3">
      <c r="A35" s="143"/>
      <c r="B35" s="144"/>
      <c r="C35" s="145" t="s">
        <v>110</v>
      </c>
      <c r="D35" s="143" t="s">
        <v>131</v>
      </c>
      <c r="E35" s="150">
        <v>19</v>
      </c>
      <c r="F35" s="149">
        <v>482</v>
      </c>
      <c r="G35" s="149">
        <v>85.5</v>
      </c>
    </row>
    <row r="36" spans="1:7" s="6" customFormat="1" ht="13" x14ac:dyDescent="0.3">
      <c r="A36" s="143"/>
      <c r="B36" s="144"/>
      <c r="C36" s="145" t="s">
        <v>110</v>
      </c>
      <c r="D36" s="143" t="s">
        <v>158</v>
      </c>
      <c r="E36" s="150">
        <v>1</v>
      </c>
      <c r="F36" s="149">
        <v>0</v>
      </c>
      <c r="G36" s="149">
        <v>4.5</v>
      </c>
    </row>
    <row r="37" spans="1:7" s="6" customFormat="1" ht="13" x14ac:dyDescent="0.3">
      <c r="A37" s="143"/>
      <c r="B37" s="144"/>
      <c r="C37" s="145" t="s">
        <v>111</v>
      </c>
      <c r="D37" s="143" t="s">
        <v>12</v>
      </c>
      <c r="E37" s="150">
        <v>-10</v>
      </c>
      <c r="F37" s="149">
        <v>220</v>
      </c>
      <c r="G37" s="149">
        <v>-2.3999999999999995</v>
      </c>
    </row>
    <row r="38" spans="1:7" s="6" customFormat="1" ht="13" x14ac:dyDescent="0.3">
      <c r="A38" s="143"/>
      <c r="B38" s="144"/>
      <c r="C38" s="145" t="s">
        <v>111</v>
      </c>
      <c r="D38" s="143" t="s">
        <v>220</v>
      </c>
      <c r="E38" s="150">
        <v>46</v>
      </c>
      <c r="F38" s="149">
        <v>0</v>
      </c>
      <c r="G38" s="149">
        <v>11.040000000000001</v>
      </c>
    </row>
    <row r="39" spans="1:7" s="6" customFormat="1" ht="13" x14ac:dyDescent="0.3">
      <c r="A39" s="143"/>
      <c r="B39" s="144"/>
      <c r="C39" s="145" t="s">
        <v>112</v>
      </c>
      <c r="D39" s="143" t="s">
        <v>201</v>
      </c>
      <c r="E39" s="150">
        <v>69</v>
      </c>
      <c r="F39" s="149">
        <v>0</v>
      </c>
      <c r="G39" s="149">
        <v>16.559999999999999</v>
      </c>
    </row>
    <row r="40" spans="1:7" s="6" customFormat="1" ht="13" x14ac:dyDescent="0.3">
      <c r="A40" s="143"/>
      <c r="B40" s="144" t="s">
        <v>189</v>
      </c>
      <c r="C40" s="145"/>
      <c r="D40" s="143"/>
      <c r="E40" s="150">
        <v>181</v>
      </c>
      <c r="F40" s="149">
        <v>16360</v>
      </c>
      <c r="G40" s="149">
        <v>667.8</v>
      </c>
    </row>
    <row r="41" spans="1:7" s="6" customFormat="1" ht="13" x14ac:dyDescent="0.3">
      <c r="A41" s="143"/>
      <c r="B41" s="144"/>
      <c r="C41" s="145"/>
      <c r="D41" s="143"/>
      <c r="E41" s="150"/>
      <c r="F41" s="149"/>
      <c r="G41" s="149"/>
    </row>
    <row r="42" spans="1:7" s="6" customFormat="1" ht="13" x14ac:dyDescent="0.3">
      <c r="A42" s="143">
        <v>33018846</v>
      </c>
      <c r="B42" s="144" t="s">
        <v>146</v>
      </c>
      <c r="C42" s="145" t="s">
        <v>113</v>
      </c>
      <c r="D42" s="143" t="s">
        <v>10</v>
      </c>
      <c r="E42" s="150">
        <v>57</v>
      </c>
      <c r="F42" s="149">
        <v>6705</v>
      </c>
      <c r="G42" s="149">
        <v>85.5</v>
      </c>
    </row>
    <row r="43" spans="1:7" s="6" customFormat="1" ht="13" x14ac:dyDescent="0.3">
      <c r="A43" s="143"/>
      <c r="B43" s="144"/>
      <c r="C43" s="145" t="s">
        <v>113</v>
      </c>
      <c r="D43" s="143" t="s">
        <v>147</v>
      </c>
      <c r="E43" s="150">
        <v>8</v>
      </c>
      <c r="F43" s="149">
        <v>0</v>
      </c>
      <c r="G43" s="149">
        <v>12</v>
      </c>
    </row>
    <row r="44" spans="1:7" s="6" customFormat="1" ht="13" x14ac:dyDescent="0.3">
      <c r="A44" s="143"/>
      <c r="B44" s="144" t="s">
        <v>190</v>
      </c>
      <c r="C44" s="145"/>
      <c r="D44" s="143"/>
      <c r="E44" s="150">
        <v>65</v>
      </c>
      <c r="F44" s="149">
        <v>6705</v>
      </c>
      <c r="G44" s="149">
        <v>97.5</v>
      </c>
    </row>
    <row r="45" spans="1:7" s="6" customFormat="1" ht="13" x14ac:dyDescent="0.3">
      <c r="A45" s="143"/>
      <c r="B45" s="144"/>
      <c r="C45" s="145"/>
      <c r="D45" s="143"/>
      <c r="E45" s="150"/>
      <c r="F45" s="149"/>
      <c r="G45" s="149"/>
    </row>
    <row r="46" spans="1:7" s="6" customFormat="1" ht="13" x14ac:dyDescent="0.3">
      <c r="A46" s="143">
        <v>33018836</v>
      </c>
      <c r="B46" s="144" t="s">
        <v>149</v>
      </c>
      <c r="C46" s="145" t="s">
        <v>113</v>
      </c>
      <c r="D46" s="143" t="s">
        <v>11</v>
      </c>
      <c r="E46" s="150">
        <v>20</v>
      </c>
      <c r="F46" s="149">
        <v>1386</v>
      </c>
      <c r="G46" s="149">
        <v>90</v>
      </c>
    </row>
    <row r="47" spans="1:7" s="6" customFormat="1" ht="13" x14ac:dyDescent="0.3">
      <c r="A47" s="143"/>
      <c r="B47" s="144"/>
      <c r="C47" s="145" t="s">
        <v>113</v>
      </c>
      <c r="D47" s="143" t="s">
        <v>17</v>
      </c>
      <c r="E47" s="150">
        <v>3</v>
      </c>
      <c r="F47" s="149">
        <v>0</v>
      </c>
      <c r="G47" s="149">
        <v>13.5</v>
      </c>
    </row>
    <row r="48" spans="1:7" s="6" customFormat="1" ht="13" x14ac:dyDescent="0.3">
      <c r="A48" s="143"/>
      <c r="B48" s="144"/>
      <c r="C48" s="145" t="s">
        <v>111</v>
      </c>
      <c r="D48" s="143" t="s">
        <v>12</v>
      </c>
      <c r="E48" s="150">
        <v>6</v>
      </c>
      <c r="F48" s="149">
        <v>60</v>
      </c>
      <c r="G48" s="149">
        <v>1.44</v>
      </c>
    </row>
    <row r="49" spans="1:7" s="6" customFormat="1" ht="13" x14ac:dyDescent="0.3">
      <c r="A49" s="143"/>
      <c r="B49" s="144" t="s">
        <v>191</v>
      </c>
      <c r="C49" s="145"/>
      <c r="D49" s="143"/>
      <c r="E49" s="150">
        <v>29</v>
      </c>
      <c r="F49" s="149">
        <v>1446</v>
      </c>
      <c r="G49" s="149">
        <v>104.94</v>
      </c>
    </row>
    <row r="50" spans="1:7" s="6" customFormat="1" ht="13" x14ac:dyDescent="0.3">
      <c r="A50" s="143"/>
      <c r="B50" s="144"/>
      <c r="C50" s="145"/>
      <c r="D50" s="143"/>
      <c r="E50" s="150"/>
      <c r="F50" s="149"/>
      <c r="G50" s="149"/>
    </row>
    <row r="51" spans="1:7" s="6" customFormat="1" ht="13" x14ac:dyDescent="0.3">
      <c r="A51" s="143">
        <v>33018825</v>
      </c>
      <c r="B51" s="144" t="s">
        <v>151</v>
      </c>
      <c r="C51" s="145" t="s">
        <v>113</v>
      </c>
      <c r="D51" s="143" t="s">
        <v>11</v>
      </c>
      <c r="E51" s="150">
        <v>25</v>
      </c>
      <c r="F51" s="149">
        <v>1955</v>
      </c>
      <c r="G51" s="149">
        <v>112.5</v>
      </c>
    </row>
    <row r="52" spans="1:7" s="6" customFormat="1" ht="13" x14ac:dyDescent="0.3">
      <c r="A52" s="143"/>
      <c r="B52" s="144"/>
      <c r="C52" s="145" t="s">
        <v>113</v>
      </c>
      <c r="D52" s="143" t="s">
        <v>14</v>
      </c>
      <c r="E52" s="150">
        <v>141</v>
      </c>
      <c r="F52" s="149">
        <v>2820</v>
      </c>
      <c r="G52" s="149">
        <v>33.839999999999996</v>
      </c>
    </row>
    <row r="53" spans="1:7" s="6" customFormat="1" ht="13" x14ac:dyDescent="0.3">
      <c r="A53" s="143"/>
      <c r="B53" s="144"/>
      <c r="C53" s="145" t="s">
        <v>113</v>
      </c>
      <c r="D53" s="143" t="s">
        <v>162</v>
      </c>
      <c r="E53" s="150">
        <v>1</v>
      </c>
      <c r="F53" s="149">
        <v>20</v>
      </c>
      <c r="G53" s="149">
        <v>0.24</v>
      </c>
    </row>
    <row r="54" spans="1:7" s="6" customFormat="1" ht="13" x14ac:dyDescent="0.3">
      <c r="A54" s="143"/>
      <c r="B54" s="144"/>
      <c r="C54" s="145" t="s">
        <v>112</v>
      </c>
      <c r="D54" s="143" t="s">
        <v>144</v>
      </c>
      <c r="E54" s="150">
        <v>20</v>
      </c>
      <c r="F54" s="149">
        <v>200</v>
      </c>
      <c r="G54" s="149">
        <v>4.8000000000000007</v>
      </c>
    </row>
    <row r="55" spans="1:7" s="6" customFormat="1" ht="13" x14ac:dyDescent="0.3">
      <c r="A55" s="143"/>
      <c r="B55" s="144" t="s">
        <v>192</v>
      </c>
      <c r="C55" s="145"/>
      <c r="D55" s="143"/>
      <c r="E55" s="150">
        <v>187</v>
      </c>
      <c r="F55" s="149">
        <v>4995</v>
      </c>
      <c r="G55" s="149">
        <v>151.38000000000002</v>
      </c>
    </row>
    <row r="56" spans="1:7" s="6" customFormat="1" ht="13" x14ac:dyDescent="0.3">
      <c r="A56" s="143"/>
      <c r="B56" s="144"/>
      <c r="C56" s="145"/>
      <c r="D56" s="143"/>
      <c r="E56" s="150"/>
      <c r="F56" s="149"/>
      <c r="G56" s="149"/>
    </row>
    <row r="57" spans="1:7" s="6" customFormat="1" ht="13" x14ac:dyDescent="0.3">
      <c r="A57" s="143">
        <v>28457925</v>
      </c>
      <c r="B57" s="144" t="s">
        <v>164</v>
      </c>
      <c r="C57" s="145" t="s">
        <v>155</v>
      </c>
      <c r="D57" s="143" t="s">
        <v>133</v>
      </c>
      <c r="E57" s="150">
        <v>2000</v>
      </c>
      <c r="F57" s="149">
        <v>2000</v>
      </c>
      <c r="G57" s="149">
        <v>0</v>
      </c>
    </row>
    <row r="58" spans="1:7" s="6" customFormat="1" ht="13" x14ac:dyDescent="0.3">
      <c r="A58" s="143"/>
      <c r="B58" s="144" t="s">
        <v>202</v>
      </c>
      <c r="C58" s="145"/>
      <c r="D58" s="143"/>
      <c r="E58" s="150">
        <v>2000</v>
      </c>
      <c r="F58" s="149">
        <v>2000</v>
      </c>
      <c r="G58" s="149">
        <v>0</v>
      </c>
    </row>
    <row r="59" spans="1:7" s="6" customFormat="1" ht="13" x14ac:dyDescent="0.3">
      <c r="A59" s="143"/>
      <c r="B59" s="144"/>
      <c r="C59" s="145"/>
      <c r="D59" s="143"/>
      <c r="E59" s="150"/>
      <c r="F59" s="149"/>
      <c r="G59" s="149"/>
    </row>
    <row r="60" spans="1:7" s="6" customFormat="1" ht="13" x14ac:dyDescent="0.3">
      <c r="A60" s="143" t="s">
        <v>193</v>
      </c>
      <c r="B60" s="144"/>
      <c r="C60" s="145"/>
      <c r="D60" s="143"/>
      <c r="E60" s="150">
        <v>9417.0499999999993</v>
      </c>
      <c r="F60" s="149">
        <v>60374</v>
      </c>
      <c r="G60" s="149">
        <v>1600.7599999999998</v>
      </c>
    </row>
    <row r="61" spans="1:7" s="6" customFormat="1" ht="13" x14ac:dyDescent="0.3">
      <c r="A61" s="143"/>
      <c r="B61" s="144"/>
      <c r="C61" s="145"/>
      <c r="D61" s="143"/>
      <c r="E61" s="150"/>
      <c r="F61" s="149"/>
      <c r="G61" s="149"/>
    </row>
    <row r="62" spans="1:7" s="6" customFormat="1" ht="13" x14ac:dyDescent="0.3">
      <c r="A62" s="143"/>
      <c r="B62" s="144"/>
      <c r="C62" s="145"/>
      <c r="D62" s="143"/>
      <c r="E62" s="150"/>
      <c r="F62" s="149"/>
      <c r="G62" s="149"/>
    </row>
    <row r="63" spans="1:7" s="6" customFormat="1" ht="13" x14ac:dyDescent="0.3">
      <c r="A63" s="143"/>
      <c r="B63" s="144"/>
      <c r="C63" s="145"/>
      <c r="D63" s="143"/>
      <c r="E63" s="150"/>
      <c r="F63" s="149"/>
      <c r="G63" s="149"/>
    </row>
    <row r="64" spans="1:7" s="6" customFormat="1" ht="13" x14ac:dyDescent="0.3">
      <c r="A64" s="143"/>
      <c r="B64" s="144"/>
      <c r="C64" s="145"/>
      <c r="D64" s="143"/>
      <c r="E64" s="150"/>
      <c r="F64" s="149"/>
      <c r="G64" s="149"/>
    </row>
    <row r="65" spans="1:7" s="6" customFormat="1" ht="13" x14ac:dyDescent="0.3">
      <c r="A65" s="143"/>
      <c r="B65" s="144"/>
      <c r="C65" s="145"/>
      <c r="D65" s="143"/>
      <c r="E65" s="150"/>
      <c r="F65" s="149"/>
      <c r="G65" s="149"/>
    </row>
    <row r="66" spans="1:7" s="6" customFormat="1" ht="13" x14ac:dyDescent="0.3">
      <c r="A66" s="143"/>
      <c r="B66" s="144"/>
      <c r="C66" s="145"/>
      <c r="D66" s="143"/>
      <c r="E66" s="150"/>
      <c r="F66" s="149"/>
      <c r="G66" s="149"/>
    </row>
    <row r="67" spans="1:7" s="6" customFormat="1" ht="13" x14ac:dyDescent="0.3">
      <c r="A67" s="143"/>
      <c r="B67" s="144"/>
      <c r="C67" s="145"/>
      <c r="D67" s="143"/>
      <c r="E67" s="150"/>
      <c r="F67" s="149"/>
      <c r="G67" s="149"/>
    </row>
    <row r="68" spans="1:7" s="6" customFormat="1" ht="13" x14ac:dyDescent="0.3">
      <c r="A68" s="143"/>
      <c r="B68" s="144"/>
      <c r="C68" s="145"/>
      <c r="D68" s="143"/>
      <c r="E68" s="150"/>
      <c r="F68" s="149"/>
      <c r="G68" s="149"/>
    </row>
    <row r="69" spans="1:7" s="6" customFormat="1" ht="13" x14ac:dyDescent="0.3">
      <c r="A69" s="143"/>
      <c r="B69" s="144"/>
      <c r="C69" s="145"/>
      <c r="D69" s="143"/>
      <c r="E69" s="150"/>
      <c r="F69" s="149"/>
      <c r="G69" s="149"/>
    </row>
    <row r="70" spans="1:7" s="6" customFormat="1" ht="13" x14ac:dyDescent="0.3">
      <c r="A70" s="143"/>
      <c r="B70" s="144"/>
      <c r="C70" s="145"/>
      <c r="D70" s="143"/>
      <c r="E70" s="150"/>
      <c r="F70" s="149"/>
      <c r="G70" s="149"/>
    </row>
    <row r="71" spans="1:7" s="6" customFormat="1" ht="13" x14ac:dyDescent="0.3">
      <c r="A71" s="143"/>
      <c r="B71" s="144"/>
      <c r="C71" s="145"/>
      <c r="D71" s="143"/>
      <c r="E71" s="150"/>
      <c r="F71" s="149"/>
      <c r="G71" s="149"/>
    </row>
    <row r="72" spans="1:7" s="6" customFormat="1" ht="13" x14ac:dyDescent="0.3">
      <c r="A72" s="143"/>
      <c r="B72" s="144"/>
      <c r="C72" s="145"/>
      <c r="D72" s="143"/>
      <c r="E72" s="150"/>
      <c r="F72" s="149"/>
      <c r="G72" s="149"/>
    </row>
    <row r="73" spans="1:7" s="6" customFormat="1" ht="13" x14ac:dyDescent="0.3">
      <c r="A73" s="143"/>
      <c r="B73" s="144"/>
      <c r="C73" s="145"/>
      <c r="D73" s="143"/>
      <c r="E73" s="150"/>
      <c r="F73" s="149"/>
      <c r="G73" s="149"/>
    </row>
    <row r="74" spans="1:7" s="6" customFormat="1" ht="13" x14ac:dyDescent="0.3">
      <c r="A74" s="143"/>
      <c r="B74" s="144"/>
      <c r="C74" s="145"/>
      <c r="D74" s="143"/>
      <c r="E74" s="150"/>
      <c r="F74" s="149"/>
      <c r="G74" s="149"/>
    </row>
    <row r="75" spans="1:7" s="6" customFormat="1" ht="13" x14ac:dyDescent="0.3">
      <c r="A75" s="143"/>
      <c r="B75" s="144"/>
      <c r="C75" s="145"/>
      <c r="D75" s="143"/>
      <c r="E75" s="150"/>
      <c r="F75" s="149"/>
      <c r="G75" s="149"/>
    </row>
    <row r="76" spans="1:7" ht="13" x14ac:dyDescent="0.3">
      <c r="B76" s="132"/>
      <c r="C76" s="132"/>
      <c r="D76" s="132"/>
      <c r="E76" s="152"/>
      <c r="F76" s="152"/>
      <c r="G76" s="152"/>
    </row>
    <row r="77" spans="1:7" ht="13" x14ac:dyDescent="0.3">
      <c r="D77" s="132"/>
      <c r="E77" s="152"/>
      <c r="F77" s="152"/>
      <c r="G77" s="152"/>
    </row>
    <row r="78" spans="1:7" ht="13" x14ac:dyDescent="0.3">
      <c r="A78" s="133" t="s">
        <v>119</v>
      </c>
      <c r="B78" s="134"/>
      <c r="C78" s="133"/>
      <c r="D78" s="132"/>
      <c r="E78" s="152"/>
      <c r="F78" s="152"/>
      <c r="G78" s="152"/>
    </row>
    <row r="79" spans="1:7" ht="13" x14ac:dyDescent="0.3">
      <c r="A79" s="132" t="s">
        <v>120</v>
      </c>
      <c r="B79" s="132"/>
      <c r="C79" s="132"/>
      <c r="D79" s="132"/>
      <c r="E79" s="152"/>
      <c r="F79" s="152"/>
      <c r="G79" s="152"/>
    </row>
    <row r="80" spans="1:7" ht="13" x14ac:dyDescent="0.3">
      <c r="A80" s="132"/>
      <c r="B80" s="132"/>
      <c r="C80" s="132"/>
      <c r="D80" s="132"/>
      <c r="E80" s="152"/>
      <c r="F80" s="152"/>
      <c r="G80" s="152"/>
    </row>
    <row r="81" spans="1:7" ht="13" x14ac:dyDescent="0.3">
      <c r="A81" s="132" t="s">
        <v>121</v>
      </c>
      <c r="B81" s="132"/>
      <c r="C81" s="132"/>
      <c r="D81" s="132"/>
      <c r="E81" s="152"/>
      <c r="F81" s="152"/>
      <c r="G81" s="152"/>
    </row>
    <row r="82" spans="1:7" ht="13" x14ac:dyDescent="0.3">
      <c r="A82" s="132" t="s">
        <v>122</v>
      </c>
      <c r="B82" s="132"/>
      <c r="C82" s="132"/>
      <c r="D82" s="132"/>
      <c r="E82" s="152"/>
      <c r="F82" s="152"/>
      <c r="G82" s="152"/>
    </row>
    <row r="83" spans="1:7" ht="12.75" customHeight="1" x14ac:dyDescent="0.3">
      <c r="A83" s="132" t="s">
        <v>123</v>
      </c>
      <c r="B83" s="132"/>
      <c r="C83" s="132"/>
      <c r="D83" s="132"/>
      <c r="E83" s="152"/>
      <c r="F83" s="152"/>
      <c r="G83" s="152"/>
    </row>
    <row r="84" spans="1:7" ht="12.75" customHeight="1" x14ac:dyDescent="0.3">
      <c r="A84" s="132" t="s">
        <v>124</v>
      </c>
      <c r="B84" s="132"/>
      <c r="C84" s="132"/>
      <c r="D84" s="132"/>
      <c r="E84" s="152"/>
      <c r="F84" s="152"/>
      <c r="G84" s="152"/>
    </row>
    <row r="85" spans="1:7" ht="13" x14ac:dyDescent="0.3">
      <c r="A85" s="132"/>
      <c r="B85" s="132"/>
      <c r="C85" s="132"/>
      <c r="D85" s="132"/>
      <c r="E85" s="152"/>
      <c r="F85" s="152"/>
      <c r="G85" s="152"/>
    </row>
    <row r="86" spans="1:7" ht="13" x14ac:dyDescent="0.3">
      <c r="A86" s="132"/>
      <c r="B86" s="132"/>
      <c r="C86" s="132"/>
      <c r="D86" s="132"/>
      <c r="E86" s="152"/>
      <c r="F86" s="152"/>
      <c r="G86" s="152"/>
    </row>
    <row r="88" spans="1:7" x14ac:dyDescent="0.2">
      <c r="A88" s="4"/>
      <c r="B88" s="4"/>
      <c r="C88" s="4"/>
      <c r="D88" s="4"/>
      <c r="E88" s="154"/>
      <c r="F88" s="154"/>
      <c r="G88" s="154"/>
    </row>
  </sheetData>
  <sheetProtection algorithmName="SHA-512" hashValue="Er0CFLsgyM41ellnMRwzY77yOZC6C3mj9bAq6tk9t35ONgx8MJa4g+ADfs6oaIbD+JruQTqVNOcfwIiPcQ+9kQ==" saltValue="WQhRso5Sf45wOFe8O4qxHg==" spinCount="100000" sheet="1" objects="1" scenarios="1" autoFilter="0"/>
  <autoFilter ref="A3:G75" xr:uid="{00000000-0009-0000-0000-000009000000}"/>
  <conditionalFormatting sqref="A4:A75">
    <cfRule type="expression" dxfId="27" priority="4" stopIfTrue="1">
      <formula>A4&lt;&gt;""</formula>
    </cfRule>
  </conditionalFormatting>
  <conditionalFormatting sqref="A4:G75">
    <cfRule type="expression" dxfId="26" priority="2">
      <formula>LEFT($A4,5)="Grand"</formula>
    </cfRule>
    <cfRule type="expression" dxfId="25" priority="3" stopIfTrue="1">
      <formula>RIGHT($A4,5)="Total"</formula>
    </cfRule>
  </conditionalFormatting>
  <conditionalFormatting sqref="B4:G75">
    <cfRule type="expression" dxfId="24" priority="1">
      <formula>RIGHT($B4,5)="Total"</formula>
    </cfRule>
  </conditionalFormatting>
  <pageMargins left="0.24" right="0.24" top="0.5" bottom="0.61" header="0.51181102362204722" footer="0.31496062992125984"/>
  <pageSetup paperSize="9" scale="77"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G88"/>
  <sheetViews>
    <sheetView view="pageBreakPreview" zoomScaleNormal="100" zoomScaleSheetLayoutView="100" workbookViewId="0">
      <pane ySplit="3" topLeftCell="A49" activePane="bottomLeft" state="frozen"/>
      <selection pane="bottomLeft" activeCell="D22" sqref="D22"/>
    </sheetView>
  </sheetViews>
  <sheetFormatPr defaultColWidth="9.1796875" defaultRowHeight="10" x14ac:dyDescent="0.2"/>
  <cols>
    <col min="1" max="1" width="20.26953125" style="1" customWidth="1"/>
    <col min="2" max="2" width="31.26953125" style="1" bestFit="1" customWidth="1"/>
    <col min="3" max="3" width="18.81640625" style="1" bestFit="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216</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v>28457936</v>
      </c>
      <c r="B4" s="144" t="s">
        <v>126</v>
      </c>
      <c r="C4" s="145" t="s">
        <v>113</v>
      </c>
      <c r="D4" s="143" t="s">
        <v>14</v>
      </c>
      <c r="E4" s="150">
        <v>17</v>
      </c>
      <c r="F4" s="149">
        <v>340</v>
      </c>
      <c r="G4" s="149">
        <v>4.08</v>
      </c>
    </row>
    <row r="5" spans="1:7" s="6" customFormat="1" ht="13" x14ac:dyDescent="0.3">
      <c r="A5" s="143"/>
      <c r="B5" s="144"/>
      <c r="C5" s="145" t="s">
        <v>111</v>
      </c>
      <c r="D5" s="143" t="s">
        <v>12</v>
      </c>
      <c r="E5" s="150">
        <v>3</v>
      </c>
      <c r="F5" s="149">
        <v>30</v>
      </c>
      <c r="G5" s="149">
        <v>0.72</v>
      </c>
    </row>
    <row r="6" spans="1:7" s="6" customFormat="1" ht="13" x14ac:dyDescent="0.3">
      <c r="A6" s="143"/>
      <c r="B6" s="144" t="s">
        <v>185</v>
      </c>
      <c r="C6" s="145"/>
      <c r="D6" s="143"/>
      <c r="E6" s="150">
        <v>20</v>
      </c>
      <c r="F6" s="149">
        <v>370</v>
      </c>
      <c r="G6" s="149">
        <v>4.8</v>
      </c>
    </row>
    <row r="7" spans="1:7" s="6" customFormat="1" ht="13" x14ac:dyDescent="0.3">
      <c r="A7" s="143"/>
      <c r="B7" s="144"/>
      <c r="C7" s="145"/>
      <c r="D7" s="143"/>
      <c r="E7" s="150"/>
      <c r="F7" s="149"/>
      <c r="G7" s="149"/>
    </row>
    <row r="8" spans="1:7" s="6" customFormat="1" ht="13" x14ac:dyDescent="0.3">
      <c r="A8" s="143">
        <v>28457847</v>
      </c>
      <c r="B8" s="144" t="s">
        <v>128</v>
      </c>
      <c r="C8" s="145" t="s">
        <v>113</v>
      </c>
      <c r="D8" s="143" t="s">
        <v>130</v>
      </c>
      <c r="E8" s="150">
        <v>22</v>
      </c>
      <c r="F8" s="149">
        <v>5177</v>
      </c>
      <c r="G8" s="149">
        <v>66</v>
      </c>
    </row>
    <row r="9" spans="1:7" s="6" customFormat="1" ht="13" x14ac:dyDescent="0.3">
      <c r="A9" s="143"/>
      <c r="B9" s="144"/>
      <c r="C9" s="145" t="s">
        <v>113</v>
      </c>
      <c r="D9" s="143" t="s">
        <v>11</v>
      </c>
      <c r="E9" s="150">
        <v>15</v>
      </c>
      <c r="F9" s="149">
        <v>2932</v>
      </c>
      <c r="G9" s="149">
        <v>67.5</v>
      </c>
    </row>
    <row r="10" spans="1:7" s="6" customFormat="1" ht="13" x14ac:dyDescent="0.3">
      <c r="A10" s="143"/>
      <c r="B10" s="144"/>
      <c r="C10" s="145" t="s">
        <v>113</v>
      </c>
      <c r="D10" s="143" t="s">
        <v>134</v>
      </c>
      <c r="E10" s="150">
        <v>13</v>
      </c>
      <c r="F10" s="149">
        <v>0</v>
      </c>
      <c r="G10" s="149">
        <v>0</v>
      </c>
    </row>
    <row r="11" spans="1:7" s="6" customFormat="1" ht="13" x14ac:dyDescent="0.3">
      <c r="A11" s="143"/>
      <c r="B11" s="144"/>
      <c r="C11" s="145" t="s">
        <v>113</v>
      </c>
      <c r="D11" s="143" t="s">
        <v>132</v>
      </c>
      <c r="E11" s="150">
        <v>2</v>
      </c>
      <c r="F11" s="149">
        <v>4010</v>
      </c>
      <c r="G11" s="149">
        <v>18</v>
      </c>
    </row>
    <row r="12" spans="1:7" s="6" customFormat="1" ht="13" x14ac:dyDescent="0.3">
      <c r="A12" s="143"/>
      <c r="B12" s="144"/>
      <c r="C12" s="145" t="s">
        <v>113</v>
      </c>
      <c r="D12" s="143" t="s">
        <v>135</v>
      </c>
      <c r="E12" s="150">
        <v>4.01</v>
      </c>
      <c r="F12" s="149">
        <v>0</v>
      </c>
      <c r="G12" s="149">
        <v>0</v>
      </c>
    </row>
    <row r="13" spans="1:7" s="6" customFormat="1" ht="13" x14ac:dyDescent="0.3">
      <c r="A13" s="143"/>
      <c r="B13" s="144"/>
      <c r="C13" s="145" t="s">
        <v>110</v>
      </c>
      <c r="D13" s="143" t="s">
        <v>131</v>
      </c>
      <c r="E13" s="150">
        <v>9</v>
      </c>
      <c r="F13" s="149">
        <v>554</v>
      </c>
      <c r="G13" s="149">
        <v>40.5</v>
      </c>
    </row>
    <row r="14" spans="1:7" s="6" customFormat="1" ht="13" x14ac:dyDescent="0.3">
      <c r="A14" s="143"/>
      <c r="B14" s="144"/>
      <c r="C14" s="145" t="s">
        <v>155</v>
      </c>
      <c r="D14" s="143" t="s">
        <v>133</v>
      </c>
      <c r="E14" s="150">
        <v>2400</v>
      </c>
      <c r="F14" s="149">
        <v>2400</v>
      </c>
      <c r="G14" s="149">
        <v>0</v>
      </c>
    </row>
    <row r="15" spans="1:7" s="6" customFormat="1" ht="13" x14ac:dyDescent="0.3">
      <c r="A15" s="143"/>
      <c r="B15" s="144"/>
      <c r="C15" s="145" t="s">
        <v>111</v>
      </c>
      <c r="D15" s="143" t="s">
        <v>12</v>
      </c>
      <c r="E15" s="150">
        <v>4</v>
      </c>
      <c r="F15" s="149">
        <v>40</v>
      </c>
      <c r="G15" s="149">
        <v>0.96</v>
      </c>
    </row>
    <row r="16" spans="1:7" s="6" customFormat="1" ht="13" x14ac:dyDescent="0.3">
      <c r="A16" s="143"/>
      <c r="B16" s="144"/>
      <c r="C16" s="145" t="s">
        <v>114</v>
      </c>
      <c r="D16" s="143" t="s">
        <v>129</v>
      </c>
      <c r="E16" s="150">
        <v>9</v>
      </c>
      <c r="F16" s="149">
        <v>720</v>
      </c>
      <c r="G16" s="149">
        <v>2.16</v>
      </c>
    </row>
    <row r="17" spans="1:7" s="6" customFormat="1" ht="13" x14ac:dyDescent="0.3">
      <c r="A17" s="143"/>
      <c r="B17" s="144" t="s">
        <v>186</v>
      </c>
      <c r="C17" s="145"/>
      <c r="D17" s="143"/>
      <c r="E17" s="150">
        <v>2478.0100000000002</v>
      </c>
      <c r="F17" s="149">
        <v>15833</v>
      </c>
      <c r="G17" s="149">
        <v>195.12</v>
      </c>
    </row>
    <row r="18" spans="1:7" s="6" customFormat="1" ht="13" x14ac:dyDescent="0.3">
      <c r="A18" s="143"/>
      <c r="B18" s="144"/>
      <c r="C18" s="145"/>
      <c r="D18" s="143"/>
      <c r="E18" s="150"/>
      <c r="F18" s="149"/>
      <c r="G18" s="149"/>
    </row>
    <row r="19" spans="1:7" s="6" customFormat="1" ht="13" x14ac:dyDescent="0.3">
      <c r="A19" s="143">
        <v>28457815</v>
      </c>
      <c r="B19" s="144" t="s">
        <v>137</v>
      </c>
      <c r="C19" s="145" t="s">
        <v>113</v>
      </c>
      <c r="D19" s="143" t="s">
        <v>11</v>
      </c>
      <c r="E19" s="150">
        <v>56</v>
      </c>
      <c r="F19" s="149">
        <v>11929</v>
      </c>
      <c r="G19" s="149">
        <v>252</v>
      </c>
    </row>
    <row r="20" spans="1:7" s="6" customFormat="1" ht="13" x14ac:dyDescent="0.3">
      <c r="A20" s="143"/>
      <c r="B20" s="144"/>
      <c r="C20" s="145" t="s">
        <v>113</v>
      </c>
      <c r="D20" s="143" t="s">
        <v>205</v>
      </c>
      <c r="E20" s="150">
        <v>1</v>
      </c>
      <c r="F20" s="149">
        <v>0</v>
      </c>
      <c r="G20" s="149">
        <v>0</v>
      </c>
    </row>
    <row r="21" spans="1:7" s="6" customFormat="1" ht="13" x14ac:dyDescent="0.3">
      <c r="A21" s="143"/>
      <c r="B21" s="144"/>
      <c r="C21" s="145" t="s">
        <v>110</v>
      </c>
      <c r="D21" s="143" t="s">
        <v>131</v>
      </c>
      <c r="E21" s="150">
        <v>18</v>
      </c>
      <c r="F21" s="149">
        <v>1345</v>
      </c>
      <c r="G21" s="149">
        <v>81</v>
      </c>
    </row>
    <row r="22" spans="1:7" s="6" customFormat="1" ht="13" x14ac:dyDescent="0.3">
      <c r="A22" s="143"/>
      <c r="B22" s="144"/>
      <c r="C22" s="145" t="s">
        <v>110</v>
      </c>
      <c r="D22" s="143" t="s">
        <v>217</v>
      </c>
      <c r="E22" s="150">
        <v>1</v>
      </c>
      <c r="F22" s="149">
        <v>0</v>
      </c>
      <c r="G22" s="149">
        <v>0</v>
      </c>
    </row>
    <row r="23" spans="1:7" s="6" customFormat="1" ht="13" x14ac:dyDescent="0.3">
      <c r="A23" s="143"/>
      <c r="B23" s="144"/>
      <c r="C23" s="145" t="s">
        <v>155</v>
      </c>
      <c r="D23" s="143" t="s">
        <v>133</v>
      </c>
      <c r="E23" s="150">
        <v>5000</v>
      </c>
      <c r="F23" s="149">
        <v>5000</v>
      </c>
      <c r="G23" s="149">
        <v>0</v>
      </c>
    </row>
    <row r="24" spans="1:7" s="6" customFormat="1" ht="13" x14ac:dyDescent="0.3">
      <c r="A24" s="143"/>
      <c r="B24" s="144"/>
      <c r="C24" s="145" t="s">
        <v>111</v>
      </c>
      <c r="D24" s="143" t="s">
        <v>12</v>
      </c>
      <c r="E24" s="150">
        <v>2</v>
      </c>
      <c r="F24" s="149">
        <v>20</v>
      </c>
      <c r="G24" s="149">
        <v>0.48</v>
      </c>
    </row>
    <row r="25" spans="1:7" s="6" customFormat="1" ht="13" x14ac:dyDescent="0.3">
      <c r="A25" s="143"/>
      <c r="B25" s="144"/>
      <c r="C25" s="145" t="s">
        <v>111</v>
      </c>
      <c r="D25" s="143" t="s">
        <v>138</v>
      </c>
      <c r="E25" s="150">
        <v>2</v>
      </c>
      <c r="F25" s="149">
        <v>0</v>
      </c>
      <c r="G25" s="149">
        <v>0.28000000000000014</v>
      </c>
    </row>
    <row r="26" spans="1:7" s="6" customFormat="1" ht="13" x14ac:dyDescent="0.3">
      <c r="A26" s="143"/>
      <c r="B26" s="144"/>
      <c r="C26" s="145" t="s">
        <v>114</v>
      </c>
      <c r="D26" s="143" t="s">
        <v>129</v>
      </c>
      <c r="E26" s="150">
        <v>27</v>
      </c>
      <c r="F26" s="149">
        <v>2160</v>
      </c>
      <c r="G26" s="149">
        <v>6.48</v>
      </c>
    </row>
    <row r="27" spans="1:7" s="6" customFormat="1" ht="13" x14ac:dyDescent="0.3">
      <c r="A27" s="143"/>
      <c r="B27" s="144" t="s">
        <v>187</v>
      </c>
      <c r="C27" s="145"/>
      <c r="D27" s="143"/>
      <c r="E27" s="150">
        <v>5107</v>
      </c>
      <c r="F27" s="149">
        <v>20454</v>
      </c>
      <c r="G27" s="149">
        <v>340.24</v>
      </c>
    </row>
    <row r="28" spans="1:7" s="6" customFormat="1" ht="13" x14ac:dyDescent="0.3">
      <c r="A28" s="143"/>
      <c r="B28" s="144"/>
      <c r="C28" s="145"/>
      <c r="D28" s="143"/>
      <c r="E28" s="150"/>
      <c r="F28" s="149"/>
      <c r="G28" s="149"/>
    </row>
    <row r="29" spans="1:7" s="6" customFormat="1" ht="13" x14ac:dyDescent="0.3">
      <c r="A29" s="143">
        <v>28458057</v>
      </c>
      <c r="B29" s="144" t="s">
        <v>140</v>
      </c>
      <c r="C29" s="145" t="s">
        <v>113</v>
      </c>
      <c r="D29" s="143" t="s">
        <v>141</v>
      </c>
      <c r="E29" s="150">
        <v>39</v>
      </c>
      <c r="F29" s="149">
        <v>2145</v>
      </c>
      <c r="G29" s="149">
        <v>25.740000000000002</v>
      </c>
    </row>
    <row r="30" spans="1:7" s="6" customFormat="1" ht="13" x14ac:dyDescent="0.3">
      <c r="A30" s="143"/>
      <c r="B30" s="144" t="s">
        <v>188</v>
      </c>
      <c r="C30" s="145"/>
      <c r="D30" s="143"/>
      <c r="E30" s="150">
        <v>39</v>
      </c>
      <c r="F30" s="149">
        <v>2145</v>
      </c>
      <c r="G30" s="149">
        <v>25.740000000000002</v>
      </c>
    </row>
    <row r="31" spans="1:7" s="6" customFormat="1" ht="13" x14ac:dyDescent="0.3">
      <c r="A31" s="143"/>
      <c r="B31" s="144"/>
      <c r="C31" s="145"/>
      <c r="D31" s="143"/>
      <c r="E31" s="150"/>
      <c r="F31" s="149"/>
      <c r="G31" s="149"/>
    </row>
    <row r="32" spans="1:7" s="6" customFormat="1" ht="13" x14ac:dyDescent="0.3">
      <c r="A32" s="143">
        <v>28458080</v>
      </c>
      <c r="B32" s="144" t="s">
        <v>140</v>
      </c>
      <c r="C32" s="145" t="s">
        <v>155</v>
      </c>
      <c r="D32" s="143" t="s">
        <v>133</v>
      </c>
      <c r="E32" s="150">
        <v>1000</v>
      </c>
      <c r="F32" s="149">
        <v>1000</v>
      </c>
      <c r="G32" s="149">
        <v>0</v>
      </c>
    </row>
    <row r="33" spans="1:7" s="6" customFormat="1" ht="13" x14ac:dyDescent="0.3">
      <c r="A33" s="143"/>
      <c r="B33" s="144" t="s">
        <v>188</v>
      </c>
      <c r="C33" s="145"/>
      <c r="D33" s="143"/>
      <c r="E33" s="150">
        <v>1000</v>
      </c>
      <c r="F33" s="149">
        <v>1000</v>
      </c>
      <c r="G33" s="149">
        <v>0</v>
      </c>
    </row>
    <row r="34" spans="1:7" s="6" customFormat="1" ht="13" x14ac:dyDescent="0.3">
      <c r="A34" s="143"/>
      <c r="B34" s="144"/>
      <c r="C34" s="145"/>
      <c r="D34" s="143"/>
      <c r="E34" s="150"/>
      <c r="F34" s="149"/>
      <c r="G34" s="149"/>
    </row>
    <row r="35" spans="1:7" s="6" customFormat="1" ht="13" x14ac:dyDescent="0.3">
      <c r="A35" s="143">
        <v>33018814</v>
      </c>
      <c r="B35" s="144" t="s">
        <v>143</v>
      </c>
      <c r="C35" s="145" t="s">
        <v>113</v>
      </c>
      <c r="D35" s="143" t="s">
        <v>10</v>
      </c>
      <c r="E35" s="150">
        <v>25</v>
      </c>
      <c r="F35" s="149">
        <v>2144</v>
      </c>
      <c r="G35" s="149">
        <v>37.5</v>
      </c>
    </row>
    <row r="36" spans="1:7" s="6" customFormat="1" ht="13" x14ac:dyDescent="0.3">
      <c r="A36" s="143"/>
      <c r="B36" s="144"/>
      <c r="C36" s="145" t="s">
        <v>113</v>
      </c>
      <c r="D36" s="143" t="s">
        <v>11</v>
      </c>
      <c r="E36" s="150">
        <v>131</v>
      </c>
      <c r="F36" s="149">
        <v>22991</v>
      </c>
      <c r="G36" s="149">
        <v>589.5</v>
      </c>
    </row>
    <row r="37" spans="1:7" s="6" customFormat="1" ht="13" x14ac:dyDescent="0.3">
      <c r="A37" s="143"/>
      <c r="B37" s="144"/>
      <c r="C37" s="145" t="s">
        <v>113</v>
      </c>
      <c r="D37" s="143" t="s">
        <v>161</v>
      </c>
      <c r="E37" s="150">
        <v>10</v>
      </c>
      <c r="F37" s="149">
        <v>0</v>
      </c>
      <c r="G37" s="149">
        <v>2.4</v>
      </c>
    </row>
    <row r="38" spans="1:7" s="6" customFormat="1" ht="13" x14ac:dyDescent="0.3">
      <c r="A38" s="143"/>
      <c r="B38" s="144"/>
      <c r="C38" s="145" t="s">
        <v>113</v>
      </c>
      <c r="D38" s="143" t="s">
        <v>214</v>
      </c>
      <c r="E38" s="150">
        <v>2</v>
      </c>
      <c r="F38" s="149">
        <v>2041</v>
      </c>
      <c r="G38" s="149">
        <v>24</v>
      </c>
    </row>
    <row r="39" spans="1:7" s="6" customFormat="1" ht="13" x14ac:dyDescent="0.3">
      <c r="A39" s="143"/>
      <c r="B39" s="144"/>
      <c r="C39" s="145" t="s">
        <v>113</v>
      </c>
      <c r="D39" s="143" t="s">
        <v>170</v>
      </c>
      <c r="E39" s="150">
        <v>1</v>
      </c>
      <c r="F39" s="149">
        <v>0</v>
      </c>
      <c r="G39" s="149">
        <v>4.5</v>
      </c>
    </row>
    <row r="40" spans="1:7" s="6" customFormat="1" ht="13" x14ac:dyDescent="0.3">
      <c r="A40" s="143"/>
      <c r="B40" s="144"/>
      <c r="C40" s="145" t="s">
        <v>113</v>
      </c>
      <c r="D40" s="143" t="s">
        <v>218</v>
      </c>
      <c r="E40" s="150">
        <v>1</v>
      </c>
      <c r="F40" s="149">
        <v>0</v>
      </c>
      <c r="G40" s="149">
        <v>1.5</v>
      </c>
    </row>
    <row r="41" spans="1:7" s="6" customFormat="1" ht="13" x14ac:dyDescent="0.3">
      <c r="A41" s="143"/>
      <c r="B41" s="144"/>
      <c r="C41" s="145" t="s">
        <v>113</v>
      </c>
      <c r="D41" s="143" t="s">
        <v>219</v>
      </c>
      <c r="E41" s="150">
        <v>1</v>
      </c>
      <c r="F41" s="149">
        <v>0</v>
      </c>
      <c r="G41" s="149">
        <v>4.5</v>
      </c>
    </row>
    <row r="42" spans="1:7" s="6" customFormat="1" ht="13" x14ac:dyDescent="0.3">
      <c r="A42" s="143"/>
      <c r="B42" s="144"/>
      <c r="C42" s="145" t="s">
        <v>110</v>
      </c>
      <c r="D42" s="143" t="s">
        <v>144</v>
      </c>
      <c r="E42" s="150">
        <v>-19</v>
      </c>
      <c r="F42" s="149">
        <v>130</v>
      </c>
      <c r="G42" s="149">
        <v>-4.5600000000000014</v>
      </c>
    </row>
    <row r="43" spans="1:7" s="6" customFormat="1" ht="13" x14ac:dyDescent="0.3">
      <c r="A43" s="143"/>
      <c r="B43" s="144"/>
      <c r="C43" s="145" t="s">
        <v>110</v>
      </c>
      <c r="D43" s="143" t="s">
        <v>131</v>
      </c>
      <c r="E43" s="150">
        <v>17</v>
      </c>
      <c r="F43" s="149">
        <v>1001</v>
      </c>
      <c r="G43" s="149">
        <v>76.5</v>
      </c>
    </row>
    <row r="44" spans="1:7" s="6" customFormat="1" ht="13" x14ac:dyDescent="0.3">
      <c r="A44" s="143"/>
      <c r="B44" s="144"/>
      <c r="C44" s="145" t="s">
        <v>110</v>
      </c>
      <c r="D44" s="143" t="s">
        <v>158</v>
      </c>
      <c r="E44" s="150">
        <v>1</v>
      </c>
      <c r="F44" s="149">
        <v>0</v>
      </c>
      <c r="G44" s="149">
        <v>4.5</v>
      </c>
    </row>
    <row r="45" spans="1:7" s="6" customFormat="1" ht="13" x14ac:dyDescent="0.3">
      <c r="A45" s="143"/>
      <c r="B45" s="144"/>
      <c r="C45" s="145" t="s">
        <v>111</v>
      </c>
      <c r="D45" s="143" t="s">
        <v>12</v>
      </c>
      <c r="E45" s="150">
        <v>54</v>
      </c>
      <c r="F45" s="149">
        <v>640</v>
      </c>
      <c r="G45" s="149">
        <v>12.959999999999999</v>
      </c>
    </row>
    <row r="46" spans="1:7" s="6" customFormat="1" ht="13" x14ac:dyDescent="0.3">
      <c r="A46" s="143"/>
      <c r="B46" s="144"/>
      <c r="C46" s="145" t="s">
        <v>111</v>
      </c>
      <c r="D46" s="143" t="s">
        <v>220</v>
      </c>
      <c r="E46" s="150">
        <v>15</v>
      </c>
      <c r="F46" s="149">
        <v>0</v>
      </c>
      <c r="G46" s="149">
        <v>3.6</v>
      </c>
    </row>
    <row r="47" spans="1:7" s="6" customFormat="1" ht="13" x14ac:dyDescent="0.3">
      <c r="A47" s="143"/>
      <c r="B47" s="144"/>
      <c r="C47" s="145" t="s">
        <v>112</v>
      </c>
      <c r="D47" s="143" t="s">
        <v>201</v>
      </c>
      <c r="E47" s="150">
        <v>65</v>
      </c>
      <c r="F47" s="149">
        <v>0</v>
      </c>
      <c r="G47" s="149">
        <v>15.6</v>
      </c>
    </row>
    <row r="48" spans="1:7" s="6" customFormat="1" ht="13" x14ac:dyDescent="0.3">
      <c r="A48" s="143"/>
      <c r="B48" s="144" t="s">
        <v>189</v>
      </c>
      <c r="C48" s="145"/>
      <c r="D48" s="143"/>
      <c r="E48" s="150">
        <v>304</v>
      </c>
      <c r="F48" s="149">
        <v>28947</v>
      </c>
      <c r="G48" s="149">
        <v>772.50000000000011</v>
      </c>
    </row>
    <row r="49" spans="1:7" s="6" customFormat="1" ht="13" x14ac:dyDescent="0.3">
      <c r="A49" s="143"/>
      <c r="B49" s="144"/>
      <c r="C49" s="145"/>
      <c r="D49" s="143"/>
      <c r="E49" s="150"/>
      <c r="F49" s="149"/>
      <c r="G49" s="149"/>
    </row>
    <row r="50" spans="1:7" s="6" customFormat="1" ht="13" x14ac:dyDescent="0.3">
      <c r="A50" s="143">
        <v>33018846</v>
      </c>
      <c r="B50" s="144" t="s">
        <v>146</v>
      </c>
      <c r="C50" s="145" t="s">
        <v>113</v>
      </c>
      <c r="D50" s="143" t="s">
        <v>10</v>
      </c>
      <c r="E50" s="150">
        <v>74</v>
      </c>
      <c r="F50" s="149">
        <v>6836</v>
      </c>
      <c r="G50" s="149">
        <v>111</v>
      </c>
    </row>
    <row r="51" spans="1:7" s="6" customFormat="1" ht="13" x14ac:dyDescent="0.3">
      <c r="A51" s="143"/>
      <c r="B51" s="144"/>
      <c r="C51" s="145" t="s">
        <v>113</v>
      </c>
      <c r="D51" s="143" t="s">
        <v>147</v>
      </c>
      <c r="E51" s="150">
        <v>1</v>
      </c>
      <c r="F51" s="149">
        <v>0</v>
      </c>
      <c r="G51" s="149">
        <v>1.5</v>
      </c>
    </row>
    <row r="52" spans="1:7" s="6" customFormat="1" ht="13" x14ac:dyDescent="0.3">
      <c r="A52" s="143"/>
      <c r="B52" s="144" t="s">
        <v>190</v>
      </c>
      <c r="C52" s="145"/>
      <c r="D52" s="143"/>
      <c r="E52" s="150">
        <v>75</v>
      </c>
      <c r="F52" s="149">
        <v>6836</v>
      </c>
      <c r="G52" s="149">
        <v>112.5</v>
      </c>
    </row>
    <row r="53" spans="1:7" s="6" customFormat="1" ht="13" x14ac:dyDescent="0.3">
      <c r="A53" s="143"/>
      <c r="B53" s="144"/>
      <c r="C53" s="145"/>
      <c r="D53" s="143"/>
      <c r="E53" s="150"/>
      <c r="F53" s="149"/>
      <c r="G53" s="149"/>
    </row>
    <row r="54" spans="1:7" s="6" customFormat="1" ht="13" x14ac:dyDescent="0.3">
      <c r="A54" s="143">
        <v>33018836</v>
      </c>
      <c r="B54" s="144" t="s">
        <v>149</v>
      </c>
      <c r="C54" s="145" t="s">
        <v>113</v>
      </c>
      <c r="D54" s="143" t="s">
        <v>11</v>
      </c>
      <c r="E54" s="150">
        <v>25</v>
      </c>
      <c r="F54" s="149">
        <v>2597</v>
      </c>
      <c r="G54" s="149">
        <v>112.5</v>
      </c>
    </row>
    <row r="55" spans="1:7" s="6" customFormat="1" ht="13" x14ac:dyDescent="0.3">
      <c r="A55" s="143"/>
      <c r="B55" s="144"/>
      <c r="C55" s="145" t="s">
        <v>111</v>
      </c>
      <c r="D55" s="143" t="s">
        <v>12</v>
      </c>
      <c r="E55" s="150">
        <v>9</v>
      </c>
      <c r="F55" s="149">
        <v>90</v>
      </c>
      <c r="G55" s="149">
        <v>2.16</v>
      </c>
    </row>
    <row r="56" spans="1:7" s="6" customFormat="1" ht="13" x14ac:dyDescent="0.3">
      <c r="A56" s="143"/>
      <c r="B56" s="144"/>
      <c r="C56" s="145" t="s">
        <v>111</v>
      </c>
      <c r="D56" s="143" t="s">
        <v>220</v>
      </c>
      <c r="E56" s="150">
        <v>3</v>
      </c>
      <c r="F56" s="149">
        <v>0</v>
      </c>
      <c r="G56" s="149">
        <v>0.72</v>
      </c>
    </row>
    <row r="57" spans="1:7" s="6" customFormat="1" ht="13" x14ac:dyDescent="0.3">
      <c r="A57" s="143"/>
      <c r="B57" s="144" t="s">
        <v>191</v>
      </c>
      <c r="C57" s="145"/>
      <c r="D57" s="143"/>
      <c r="E57" s="150">
        <v>37</v>
      </c>
      <c r="F57" s="149">
        <v>2687</v>
      </c>
      <c r="G57" s="149">
        <v>115.38</v>
      </c>
    </row>
    <row r="58" spans="1:7" s="6" customFormat="1" ht="13" x14ac:dyDescent="0.3">
      <c r="A58" s="143"/>
      <c r="B58" s="144"/>
      <c r="C58" s="145"/>
      <c r="D58" s="143"/>
      <c r="E58" s="150"/>
      <c r="F58" s="149"/>
      <c r="G58" s="149"/>
    </row>
    <row r="59" spans="1:7" s="6" customFormat="1" ht="13" x14ac:dyDescent="0.3">
      <c r="A59" s="143">
        <v>33018825</v>
      </c>
      <c r="B59" s="144" t="s">
        <v>151</v>
      </c>
      <c r="C59" s="145" t="s">
        <v>113</v>
      </c>
      <c r="D59" s="143" t="s">
        <v>11</v>
      </c>
      <c r="E59" s="150">
        <v>25</v>
      </c>
      <c r="F59" s="149">
        <v>2513</v>
      </c>
      <c r="G59" s="149">
        <v>112.5</v>
      </c>
    </row>
    <row r="60" spans="1:7" s="6" customFormat="1" ht="13" x14ac:dyDescent="0.3">
      <c r="A60" s="143"/>
      <c r="B60" s="144"/>
      <c r="C60" s="145" t="s">
        <v>113</v>
      </c>
      <c r="D60" s="143" t="s">
        <v>14</v>
      </c>
      <c r="E60" s="150">
        <v>145</v>
      </c>
      <c r="F60" s="149">
        <v>2900</v>
      </c>
      <c r="G60" s="149">
        <v>34.799999999999997</v>
      </c>
    </row>
    <row r="61" spans="1:7" s="6" customFormat="1" ht="13" x14ac:dyDescent="0.3">
      <c r="A61" s="143"/>
      <c r="B61" s="144"/>
      <c r="C61" s="145" t="s">
        <v>113</v>
      </c>
      <c r="D61" s="143" t="s">
        <v>162</v>
      </c>
      <c r="E61" s="150">
        <v>4</v>
      </c>
      <c r="F61" s="149">
        <v>80</v>
      </c>
      <c r="G61" s="149">
        <v>0.96</v>
      </c>
    </row>
    <row r="62" spans="1:7" s="6" customFormat="1" ht="13" x14ac:dyDescent="0.3">
      <c r="A62" s="143"/>
      <c r="B62" s="144"/>
      <c r="C62" s="145" t="s">
        <v>111</v>
      </c>
      <c r="D62" s="143" t="s">
        <v>12</v>
      </c>
      <c r="E62" s="150">
        <v>6</v>
      </c>
      <c r="F62" s="149">
        <v>60</v>
      </c>
      <c r="G62" s="149">
        <v>1.44</v>
      </c>
    </row>
    <row r="63" spans="1:7" s="6" customFormat="1" ht="13" x14ac:dyDescent="0.3">
      <c r="A63" s="143"/>
      <c r="B63" s="144"/>
      <c r="C63" s="145" t="s">
        <v>112</v>
      </c>
      <c r="D63" s="143" t="s">
        <v>144</v>
      </c>
      <c r="E63" s="150">
        <v>19</v>
      </c>
      <c r="F63" s="149">
        <v>210</v>
      </c>
      <c r="G63" s="149">
        <v>4.5600000000000005</v>
      </c>
    </row>
    <row r="64" spans="1:7" s="6" customFormat="1" ht="13" x14ac:dyDescent="0.3">
      <c r="A64" s="143"/>
      <c r="B64" s="144" t="s">
        <v>192</v>
      </c>
      <c r="C64" s="145"/>
      <c r="D64" s="143"/>
      <c r="E64" s="150">
        <v>199</v>
      </c>
      <c r="F64" s="149">
        <v>5763</v>
      </c>
      <c r="G64" s="149">
        <v>154.26000000000002</v>
      </c>
    </row>
    <row r="65" spans="1:7" s="6" customFormat="1" ht="13" x14ac:dyDescent="0.3">
      <c r="A65" s="143"/>
      <c r="B65" s="144"/>
      <c r="C65" s="145"/>
      <c r="D65" s="143"/>
      <c r="E65" s="150"/>
      <c r="F65" s="149"/>
      <c r="G65" s="149"/>
    </row>
    <row r="66" spans="1:7" s="6" customFormat="1" ht="13" x14ac:dyDescent="0.3">
      <c r="A66" s="143" t="s">
        <v>193</v>
      </c>
      <c r="B66" s="144"/>
      <c r="C66" s="145"/>
      <c r="D66" s="143"/>
      <c r="E66" s="150">
        <v>9259.01</v>
      </c>
      <c r="F66" s="149">
        <v>84035</v>
      </c>
      <c r="G66" s="149">
        <v>1720.5400000000002</v>
      </c>
    </row>
    <row r="67" spans="1:7" s="6" customFormat="1" ht="13" x14ac:dyDescent="0.3">
      <c r="A67" s="143"/>
      <c r="B67" s="144"/>
      <c r="C67" s="145"/>
      <c r="D67" s="143"/>
      <c r="E67" s="150"/>
      <c r="F67" s="149"/>
      <c r="G67" s="149"/>
    </row>
    <row r="68" spans="1:7" s="6" customFormat="1" ht="13" x14ac:dyDescent="0.3">
      <c r="A68" s="143"/>
      <c r="B68" s="144"/>
      <c r="C68" s="145"/>
      <c r="D68" s="143"/>
      <c r="E68" s="150"/>
      <c r="F68" s="149"/>
      <c r="G68" s="149"/>
    </row>
    <row r="69" spans="1:7" s="6" customFormat="1" ht="13" x14ac:dyDescent="0.3">
      <c r="A69" s="143"/>
      <c r="B69" s="144"/>
      <c r="C69" s="145"/>
      <c r="D69" s="143"/>
      <c r="E69" s="150"/>
      <c r="F69" s="149"/>
      <c r="G69" s="149"/>
    </row>
    <row r="70" spans="1:7" s="6" customFormat="1" ht="13" x14ac:dyDescent="0.3">
      <c r="A70" s="143"/>
      <c r="B70" s="144"/>
      <c r="C70" s="145"/>
      <c r="D70" s="143"/>
      <c r="E70" s="150"/>
      <c r="F70" s="149"/>
      <c r="G70" s="149"/>
    </row>
    <row r="71" spans="1:7" s="6" customFormat="1" ht="13" x14ac:dyDescent="0.3">
      <c r="A71" s="143"/>
      <c r="B71" s="144"/>
      <c r="C71" s="145"/>
      <c r="D71" s="143"/>
      <c r="E71" s="150"/>
      <c r="F71" s="149"/>
      <c r="G71" s="149"/>
    </row>
    <row r="72" spans="1:7" s="6" customFormat="1" ht="13" x14ac:dyDescent="0.3">
      <c r="A72" s="143"/>
      <c r="B72" s="144"/>
      <c r="C72" s="145"/>
      <c r="D72" s="143"/>
      <c r="E72" s="150"/>
      <c r="F72" s="149"/>
      <c r="G72" s="149"/>
    </row>
    <row r="73" spans="1:7" s="6" customFormat="1" ht="13" x14ac:dyDescent="0.3">
      <c r="A73" s="143"/>
      <c r="B73" s="144"/>
      <c r="C73" s="145"/>
      <c r="D73" s="143"/>
      <c r="E73" s="150"/>
      <c r="F73" s="149"/>
      <c r="G73" s="149"/>
    </row>
    <row r="74" spans="1:7" s="6" customFormat="1" ht="13" x14ac:dyDescent="0.3">
      <c r="A74" s="143"/>
      <c r="B74" s="144"/>
      <c r="C74" s="145"/>
      <c r="D74" s="143"/>
      <c r="E74" s="150"/>
      <c r="F74" s="149"/>
      <c r="G74" s="149"/>
    </row>
    <row r="75" spans="1:7" s="6" customFormat="1" ht="13" x14ac:dyDescent="0.3">
      <c r="A75" s="143"/>
      <c r="B75" s="144"/>
      <c r="C75" s="145"/>
      <c r="D75" s="143"/>
      <c r="E75" s="150"/>
      <c r="F75" s="149"/>
      <c r="G75" s="149"/>
    </row>
    <row r="76" spans="1:7" ht="13" x14ac:dyDescent="0.3">
      <c r="B76" s="132"/>
      <c r="C76" s="132"/>
      <c r="D76" s="132"/>
      <c r="E76" s="152"/>
      <c r="F76" s="152"/>
      <c r="G76" s="152"/>
    </row>
    <row r="77" spans="1:7" ht="13" x14ac:dyDescent="0.3">
      <c r="D77" s="132"/>
      <c r="E77" s="152"/>
      <c r="F77" s="152"/>
      <c r="G77" s="152"/>
    </row>
    <row r="78" spans="1:7" ht="13" x14ac:dyDescent="0.3">
      <c r="A78" s="133" t="s">
        <v>119</v>
      </c>
      <c r="B78" s="134"/>
      <c r="C78" s="133"/>
      <c r="D78" s="132"/>
      <c r="E78" s="152"/>
      <c r="F78" s="152"/>
      <c r="G78" s="152"/>
    </row>
    <row r="79" spans="1:7" ht="13" x14ac:dyDescent="0.3">
      <c r="A79" s="132" t="s">
        <v>120</v>
      </c>
      <c r="B79" s="132"/>
      <c r="C79" s="132"/>
      <c r="D79" s="132"/>
      <c r="E79" s="152"/>
      <c r="F79" s="152"/>
      <c r="G79" s="152"/>
    </row>
    <row r="80" spans="1:7" ht="13" x14ac:dyDescent="0.3">
      <c r="A80" s="132"/>
      <c r="B80" s="132"/>
      <c r="C80" s="132"/>
      <c r="D80" s="132"/>
      <c r="E80" s="152"/>
      <c r="F80" s="152"/>
      <c r="G80" s="152"/>
    </row>
    <row r="81" spans="1:7" ht="13" x14ac:dyDescent="0.3">
      <c r="A81" s="132" t="s">
        <v>121</v>
      </c>
      <c r="B81" s="132"/>
      <c r="C81" s="132"/>
      <c r="D81" s="132"/>
      <c r="E81" s="152"/>
      <c r="F81" s="152"/>
      <c r="G81" s="152"/>
    </row>
    <row r="82" spans="1:7" ht="13" x14ac:dyDescent="0.3">
      <c r="A82" s="132" t="s">
        <v>122</v>
      </c>
      <c r="B82" s="132"/>
      <c r="C82" s="132"/>
      <c r="D82" s="132"/>
      <c r="E82" s="152"/>
      <c r="F82" s="152"/>
      <c r="G82" s="152"/>
    </row>
    <row r="83" spans="1:7" ht="12.75" customHeight="1" x14ac:dyDescent="0.3">
      <c r="A83" s="132" t="s">
        <v>123</v>
      </c>
      <c r="B83" s="132"/>
      <c r="C83" s="132"/>
      <c r="D83" s="132"/>
      <c r="E83" s="152"/>
      <c r="F83" s="152"/>
      <c r="G83" s="152"/>
    </row>
    <row r="84" spans="1:7" ht="12.75" customHeight="1" x14ac:dyDescent="0.3">
      <c r="A84" s="132" t="s">
        <v>124</v>
      </c>
      <c r="B84" s="132"/>
      <c r="C84" s="132"/>
      <c r="D84" s="132"/>
      <c r="E84" s="152"/>
      <c r="F84" s="152"/>
      <c r="G84" s="152"/>
    </row>
    <row r="85" spans="1:7" ht="13" x14ac:dyDescent="0.3">
      <c r="A85" s="132"/>
      <c r="B85" s="132"/>
      <c r="C85" s="132"/>
      <c r="D85" s="132"/>
      <c r="E85" s="152"/>
      <c r="F85" s="152"/>
      <c r="G85" s="152"/>
    </row>
    <row r="86" spans="1:7" ht="13" x14ac:dyDescent="0.3">
      <c r="A86" s="132"/>
      <c r="B86" s="132"/>
      <c r="C86" s="132"/>
      <c r="D86" s="132"/>
      <c r="E86" s="152"/>
      <c r="F86" s="152"/>
      <c r="G86" s="152"/>
    </row>
    <row r="88" spans="1:7" x14ac:dyDescent="0.2">
      <c r="A88" s="4"/>
      <c r="B88" s="4"/>
      <c r="C88" s="4"/>
      <c r="D88" s="4"/>
      <c r="E88" s="154"/>
      <c r="F88" s="154"/>
      <c r="G88" s="154"/>
    </row>
  </sheetData>
  <sheetProtection sheet="1" objects="1" scenarios="1" autoFilter="0"/>
  <autoFilter ref="A3:G75" xr:uid="{00000000-0009-0000-0000-00000A000000}"/>
  <conditionalFormatting sqref="A4:A75">
    <cfRule type="expression" dxfId="23" priority="4" stopIfTrue="1">
      <formula>A4&lt;&gt;""</formula>
    </cfRule>
  </conditionalFormatting>
  <conditionalFormatting sqref="A4:G75">
    <cfRule type="expression" dxfId="22" priority="2">
      <formula>LEFT($A4,5)="Grand"</formula>
    </cfRule>
    <cfRule type="expression" dxfId="21" priority="3" stopIfTrue="1">
      <formula>RIGHT($A4,5)="Total"</formula>
    </cfRule>
  </conditionalFormatting>
  <conditionalFormatting sqref="B4:G75">
    <cfRule type="expression" dxfId="20" priority="1">
      <formula>RIGHT($B4,5)="Total"</formula>
    </cfRule>
  </conditionalFormatting>
  <pageMargins left="0.24" right="0.24" top="0.5" bottom="0.61" header="0.51181102362204722" footer="0.31496062992125984"/>
  <pageSetup paperSize="9" scale="77"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1"/>
  <sheetViews>
    <sheetView view="pageBreakPreview" zoomScaleNormal="100" zoomScaleSheetLayoutView="100" workbookViewId="0">
      <pane ySplit="3" topLeftCell="A61" activePane="bottomLeft" state="frozen"/>
      <selection pane="bottomLeft" activeCell="D78" sqref="D78"/>
    </sheetView>
  </sheetViews>
  <sheetFormatPr defaultColWidth="9.1796875" defaultRowHeight="10" x14ac:dyDescent="0.2"/>
  <cols>
    <col min="1" max="1" width="20.26953125" style="1" customWidth="1"/>
    <col min="2" max="2" width="31.26953125" style="1" bestFit="1" customWidth="1"/>
    <col min="3" max="3" width="17" style="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209</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v>28457936</v>
      </c>
      <c r="B4" s="144" t="s">
        <v>126</v>
      </c>
      <c r="C4" s="145" t="s">
        <v>113</v>
      </c>
      <c r="D4" s="143" t="s">
        <v>14</v>
      </c>
      <c r="E4" s="150">
        <v>22</v>
      </c>
      <c r="F4" s="149">
        <v>440</v>
      </c>
      <c r="G4" s="149">
        <v>5.28</v>
      </c>
    </row>
    <row r="5" spans="1:7" s="6" customFormat="1" ht="13" x14ac:dyDescent="0.3">
      <c r="A5" s="143"/>
      <c r="B5" s="144" t="s">
        <v>185</v>
      </c>
      <c r="C5" s="145"/>
      <c r="D5" s="143"/>
      <c r="E5" s="150">
        <v>22</v>
      </c>
      <c r="F5" s="149">
        <v>440</v>
      </c>
      <c r="G5" s="149">
        <v>5.28</v>
      </c>
    </row>
    <row r="6" spans="1:7" s="6" customFormat="1" ht="13" x14ac:dyDescent="0.3">
      <c r="A6" s="143"/>
      <c r="B6" s="144"/>
      <c r="C6" s="145"/>
      <c r="D6" s="143"/>
      <c r="E6" s="150"/>
      <c r="F6" s="149"/>
      <c r="G6" s="149"/>
    </row>
    <row r="7" spans="1:7" s="6" customFormat="1" ht="13" x14ac:dyDescent="0.3">
      <c r="A7" s="143">
        <v>28457847</v>
      </c>
      <c r="B7" s="144" t="s">
        <v>128</v>
      </c>
      <c r="C7" s="145" t="s">
        <v>113</v>
      </c>
      <c r="D7" s="143" t="s">
        <v>130</v>
      </c>
      <c r="E7" s="150">
        <v>21</v>
      </c>
      <c r="F7" s="149">
        <v>3499</v>
      </c>
      <c r="G7" s="149">
        <v>63</v>
      </c>
    </row>
    <row r="8" spans="1:7" s="6" customFormat="1" ht="13" x14ac:dyDescent="0.3">
      <c r="A8" s="143"/>
      <c r="B8" s="144"/>
      <c r="C8" s="145" t="s">
        <v>113</v>
      </c>
      <c r="D8" s="143" t="s">
        <v>11</v>
      </c>
      <c r="E8" s="150">
        <v>20</v>
      </c>
      <c r="F8" s="149">
        <v>1681</v>
      </c>
      <c r="G8" s="149">
        <v>90</v>
      </c>
    </row>
    <row r="9" spans="1:7" s="6" customFormat="1" ht="13" x14ac:dyDescent="0.3">
      <c r="A9" s="143"/>
      <c r="B9" s="144"/>
      <c r="C9" s="145" t="s">
        <v>113</v>
      </c>
      <c r="D9" s="143" t="s">
        <v>134</v>
      </c>
      <c r="E9" s="150">
        <v>13</v>
      </c>
      <c r="F9" s="149">
        <v>0</v>
      </c>
      <c r="G9" s="149">
        <v>0</v>
      </c>
    </row>
    <row r="10" spans="1:7" s="6" customFormat="1" ht="13" x14ac:dyDescent="0.3">
      <c r="A10" s="143"/>
      <c r="B10" s="144"/>
      <c r="C10" s="145" t="s">
        <v>113</v>
      </c>
      <c r="D10" s="143" t="s">
        <v>132</v>
      </c>
      <c r="E10" s="150">
        <v>1</v>
      </c>
      <c r="F10" s="149">
        <v>2690</v>
      </c>
      <c r="G10" s="149">
        <v>9</v>
      </c>
    </row>
    <row r="11" spans="1:7" s="6" customFormat="1" ht="13" x14ac:dyDescent="0.3">
      <c r="A11" s="143"/>
      <c r="B11" s="144"/>
      <c r="C11" s="145" t="s">
        <v>113</v>
      </c>
      <c r="D11" s="143" t="s">
        <v>135</v>
      </c>
      <c r="E11" s="150">
        <v>2.69</v>
      </c>
      <c r="F11" s="149">
        <v>0</v>
      </c>
      <c r="G11" s="149">
        <v>0</v>
      </c>
    </row>
    <row r="12" spans="1:7" s="6" customFormat="1" ht="13" x14ac:dyDescent="0.3">
      <c r="A12" s="143"/>
      <c r="B12" s="144"/>
      <c r="C12" s="145" t="s">
        <v>110</v>
      </c>
      <c r="D12" s="143" t="s">
        <v>131</v>
      </c>
      <c r="E12" s="150">
        <v>11</v>
      </c>
      <c r="F12" s="149">
        <v>992</v>
      </c>
      <c r="G12" s="149">
        <v>49.5</v>
      </c>
    </row>
    <row r="13" spans="1:7" s="6" customFormat="1" ht="13" x14ac:dyDescent="0.3">
      <c r="A13" s="143"/>
      <c r="B13" s="144"/>
      <c r="C13" s="145" t="s">
        <v>155</v>
      </c>
      <c r="D13" s="143" t="s">
        <v>157</v>
      </c>
      <c r="E13" s="150">
        <v>4800</v>
      </c>
      <c r="F13" s="149">
        <v>0</v>
      </c>
      <c r="G13" s="149">
        <v>0</v>
      </c>
    </row>
    <row r="14" spans="1:7" s="6" customFormat="1" ht="13" x14ac:dyDescent="0.3">
      <c r="A14" s="143"/>
      <c r="B14" s="144"/>
      <c r="C14" s="145" t="s">
        <v>111</v>
      </c>
      <c r="D14" s="143" t="s">
        <v>12</v>
      </c>
      <c r="E14" s="150">
        <v>4</v>
      </c>
      <c r="F14" s="149">
        <v>40</v>
      </c>
      <c r="G14" s="149">
        <v>0.96</v>
      </c>
    </row>
    <row r="15" spans="1:7" s="6" customFormat="1" ht="13" x14ac:dyDescent="0.3">
      <c r="A15" s="143"/>
      <c r="B15" s="144"/>
      <c r="C15" s="145" t="s">
        <v>114</v>
      </c>
      <c r="D15" s="143" t="s">
        <v>129</v>
      </c>
      <c r="E15" s="150">
        <v>9</v>
      </c>
      <c r="F15" s="149">
        <v>720</v>
      </c>
      <c r="G15" s="149">
        <v>2.16</v>
      </c>
    </row>
    <row r="16" spans="1:7" s="6" customFormat="1" ht="13" x14ac:dyDescent="0.3">
      <c r="A16" s="143"/>
      <c r="B16" s="144" t="s">
        <v>186</v>
      </c>
      <c r="C16" s="145"/>
      <c r="D16" s="143"/>
      <c r="E16" s="150">
        <v>4881.6899999999996</v>
      </c>
      <c r="F16" s="149">
        <v>9622</v>
      </c>
      <c r="G16" s="149">
        <v>214.62</v>
      </c>
    </row>
    <row r="17" spans="1:7" s="6" customFormat="1" ht="13" x14ac:dyDescent="0.3">
      <c r="A17" s="143"/>
      <c r="B17" s="144"/>
      <c r="C17" s="145"/>
      <c r="D17" s="143"/>
      <c r="E17" s="150"/>
      <c r="F17" s="149"/>
      <c r="G17" s="149"/>
    </row>
    <row r="18" spans="1:7" s="6" customFormat="1" ht="13" x14ac:dyDescent="0.3">
      <c r="A18" s="143">
        <v>28457815</v>
      </c>
      <c r="B18" s="144" t="s">
        <v>137</v>
      </c>
      <c r="C18" s="145" t="s">
        <v>113</v>
      </c>
      <c r="D18" s="143" t="s">
        <v>11</v>
      </c>
      <c r="E18" s="150">
        <v>56</v>
      </c>
      <c r="F18" s="149">
        <v>7002</v>
      </c>
      <c r="G18" s="149">
        <v>252</v>
      </c>
    </row>
    <row r="19" spans="1:7" s="6" customFormat="1" ht="13" x14ac:dyDescent="0.3">
      <c r="A19" s="143"/>
      <c r="B19" s="144"/>
      <c r="C19" s="145" t="s">
        <v>110</v>
      </c>
      <c r="D19" s="143" t="s">
        <v>131</v>
      </c>
      <c r="E19" s="150">
        <v>24</v>
      </c>
      <c r="F19" s="149">
        <v>1946</v>
      </c>
      <c r="G19" s="149">
        <v>108</v>
      </c>
    </row>
    <row r="20" spans="1:7" s="6" customFormat="1" ht="13" x14ac:dyDescent="0.3">
      <c r="A20" s="143"/>
      <c r="B20" s="144"/>
      <c r="C20" s="145" t="s">
        <v>155</v>
      </c>
      <c r="D20" s="143" t="s">
        <v>133</v>
      </c>
      <c r="E20" s="150">
        <v>3200</v>
      </c>
      <c r="F20" s="149">
        <v>3200</v>
      </c>
      <c r="G20" s="149">
        <v>0</v>
      </c>
    </row>
    <row r="21" spans="1:7" s="6" customFormat="1" ht="13" x14ac:dyDescent="0.3">
      <c r="A21" s="143"/>
      <c r="B21" s="144"/>
      <c r="C21" s="145" t="s">
        <v>155</v>
      </c>
      <c r="D21" s="143" t="s">
        <v>157</v>
      </c>
      <c r="E21" s="150">
        <v>350</v>
      </c>
      <c r="F21" s="149">
        <v>0</v>
      </c>
      <c r="G21" s="149">
        <v>0</v>
      </c>
    </row>
    <row r="22" spans="1:7" s="6" customFormat="1" ht="13" x14ac:dyDescent="0.3">
      <c r="A22" s="143"/>
      <c r="B22" s="144"/>
      <c r="C22" s="145" t="s">
        <v>111</v>
      </c>
      <c r="D22" s="143" t="s">
        <v>12</v>
      </c>
      <c r="E22" s="150">
        <v>3</v>
      </c>
      <c r="F22" s="149">
        <v>30</v>
      </c>
      <c r="G22" s="149">
        <v>0.72</v>
      </c>
    </row>
    <row r="23" spans="1:7" s="6" customFormat="1" ht="13" x14ac:dyDescent="0.3">
      <c r="A23" s="143"/>
      <c r="B23" s="144"/>
      <c r="C23" s="145" t="s">
        <v>111</v>
      </c>
      <c r="D23" s="143" t="s">
        <v>138</v>
      </c>
      <c r="E23" s="150">
        <v>2</v>
      </c>
      <c r="F23" s="149">
        <v>0</v>
      </c>
      <c r="G23" s="149">
        <v>0.28000000000000014</v>
      </c>
    </row>
    <row r="24" spans="1:7" s="6" customFormat="1" ht="13" x14ac:dyDescent="0.3">
      <c r="A24" s="143"/>
      <c r="B24" s="144"/>
      <c r="C24" s="145" t="s">
        <v>114</v>
      </c>
      <c r="D24" s="143" t="s">
        <v>129</v>
      </c>
      <c r="E24" s="150">
        <v>27</v>
      </c>
      <c r="F24" s="149">
        <v>2160</v>
      </c>
      <c r="G24" s="149">
        <v>6.48</v>
      </c>
    </row>
    <row r="25" spans="1:7" s="6" customFormat="1" ht="13" x14ac:dyDescent="0.3">
      <c r="A25" s="143"/>
      <c r="B25" s="144" t="s">
        <v>187</v>
      </c>
      <c r="C25" s="145"/>
      <c r="D25" s="143"/>
      <c r="E25" s="150">
        <v>3662</v>
      </c>
      <c r="F25" s="149">
        <v>14338</v>
      </c>
      <c r="G25" s="149">
        <v>367.48</v>
      </c>
    </row>
    <row r="26" spans="1:7" s="6" customFormat="1" ht="13" x14ac:dyDescent="0.3">
      <c r="A26" s="143"/>
      <c r="B26" s="144"/>
      <c r="C26" s="145"/>
      <c r="D26" s="143"/>
      <c r="E26" s="150"/>
      <c r="F26" s="149"/>
      <c r="G26" s="149"/>
    </row>
    <row r="27" spans="1:7" s="6" customFormat="1" ht="13" x14ac:dyDescent="0.3">
      <c r="A27" s="143">
        <v>28458057</v>
      </c>
      <c r="B27" s="144" t="s">
        <v>140</v>
      </c>
      <c r="C27" s="145" t="s">
        <v>113</v>
      </c>
      <c r="D27" s="143" t="s">
        <v>141</v>
      </c>
      <c r="E27" s="150">
        <v>39</v>
      </c>
      <c r="F27" s="149">
        <v>2145</v>
      </c>
      <c r="G27" s="149">
        <v>25.740000000000002</v>
      </c>
    </row>
    <row r="28" spans="1:7" s="6" customFormat="1" ht="13" x14ac:dyDescent="0.3">
      <c r="A28" s="143"/>
      <c r="B28" s="144" t="s">
        <v>188</v>
      </c>
      <c r="C28" s="145"/>
      <c r="D28" s="143"/>
      <c r="E28" s="150">
        <v>39</v>
      </c>
      <c r="F28" s="149">
        <v>2145</v>
      </c>
      <c r="G28" s="149">
        <v>25.740000000000002</v>
      </c>
    </row>
    <row r="29" spans="1:7" s="6" customFormat="1" ht="13" x14ac:dyDescent="0.3">
      <c r="A29" s="143"/>
      <c r="B29" s="144"/>
      <c r="C29" s="145"/>
      <c r="D29" s="143"/>
      <c r="E29" s="150"/>
      <c r="F29" s="149"/>
      <c r="G29" s="149"/>
    </row>
    <row r="30" spans="1:7" s="6" customFormat="1" ht="13" x14ac:dyDescent="0.3">
      <c r="A30" s="143">
        <v>33018814</v>
      </c>
      <c r="B30" s="144" t="s">
        <v>143</v>
      </c>
      <c r="C30" s="145" t="s">
        <v>113</v>
      </c>
      <c r="D30" s="143" t="s">
        <v>10</v>
      </c>
      <c r="E30" s="150">
        <v>25</v>
      </c>
      <c r="F30" s="149">
        <v>2332</v>
      </c>
      <c r="G30" s="149">
        <v>37.5</v>
      </c>
    </row>
    <row r="31" spans="1:7" s="6" customFormat="1" ht="13" x14ac:dyDescent="0.3">
      <c r="A31" s="143"/>
      <c r="B31" s="144"/>
      <c r="C31" s="145" t="s">
        <v>113</v>
      </c>
      <c r="D31" s="143" t="s">
        <v>11</v>
      </c>
      <c r="E31" s="150">
        <v>125</v>
      </c>
      <c r="F31" s="149">
        <v>18791</v>
      </c>
      <c r="G31" s="149">
        <v>562.5</v>
      </c>
    </row>
    <row r="32" spans="1:7" s="6" customFormat="1" ht="13" x14ac:dyDescent="0.3">
      <c r="A32" s="143"/>
      <c r="B32" s="144"/>
      <c r="C32" s="145" t="s">
        <v>113</v>
      </c>
      <c r="D32" s="143" t="s">
        <v>160</v>
      </c>
      <c r="E32" s="150">
        <v>1</v>
      </c>
      <c r="F32" s="149">
        <v>1940</v>
      </c>
      <c r="G32" s="149">
        <v>11</v>
      </c>
    </row>
    <row r="33" spans="1:7" s="6" customFormat="1" ht="13" x14ac:dyDescent="0.3">
      <c r="A33" s="143"/>
      <c r="B33" s="144"/>
      <c r="C33" s="145" t="s">
        <v>113</v>
      </c>
      <c r="D33" s="143" t="s">
        <v>159</v>
      </c>
      <c r="E33" s="150">
        <v>2</v>
      </c>
      <c r="F33" s="149">
        <v>0</v>
      </c>
      <c r="G33" s="149">
        <v>0</v>
      </c>
    </row>
    <row r="34" spans="1:7" s="6" customFormat="1" ht="13" x14ac:dyDescent="0.3">
      <c r="A34" s="143"/>
      <c r="B34" s="144"/>
      <c r="C34" s="145" t="s">
        <v>113</v>
      </c>
      <c r="D34" s="143" t="s">
        <v>206</v>
      </c>
      <c r="E34" s="150">
        <v>1</v>
      </c>
      <c r="F34" s="149">
        <v>880</v>
      </c>
      <c r="G34" s="149">
        <v>0</v>
      </c>
    </row>
    <row r="35" spans="1:7" s="6" customFormat="1" ht="13" x14ac:dyDescent="0.3">
      <c r="A35" s="143"/>
      <c r="B35" s="144"/>
      <c r="C35" s="145" t="s">
        <v>113</v>
      </c>
      <c r="D35" s="143" t="s">
        <v>207</v>
      </c>
      <c r="E35" s="150">
        <v>0.84</v>
      </c>
      <c r="F35" s="149">
        <v>2840</v>
      </c>
      <c r="G35" s="149">
        <v>0</v>
      </c>
    </row>
    <row r="36" spans="1:7" s="6" customFormat="1" ht="13" x14ac:dyDescent="0.3">
      <c r="A36" s="143"/>
      <c r="B36" s="144"/>
      <c r="C36" s="145" t="s">
        <v>113</v>
      </c>
      <c r="D36" s="143" t="s">
        <v>161</v>
      </c>
      <c r="E36" s="150">
        <v>1</v>
      </c>
      <c r="F36" s="149">
        <v>0</v>
      </c>
      <c r="G36" s="149">
        <v>0.24</v>
      </c>
    </row>
    <row r="37" spans="1:7" s="6" customFormat="1" ht="13" x14ac:dyDescent="0.3">
      <c r="A37" s="143"/>
      <c r="B37" s="144"/>
      <c r="C37" s="145" t="s">
        <v>113</v>
      </c>
      <c r="D37" s="143" t="s">
        <v>211</v>
      </c>
      <c r="E37" s="150">
        <v>1</v>
      </c>
      <c r="F37" s="149">
        <v>0</v>
      </c>
      <c r="G37" s="149">
        <v>6</v>
      </c>
    </row>
    <row r="38" spans="1:7" s="6" customFormat="1" ht="13" x14ac:dyDescent="0.3">
      <c r="A38" s="143"/>
      <c r="B38" s="144"/>
      <c r="C38" s="145" t="s">
        <v>113</v>
      </c>
      <c r="D38" s="143" t="s">
        <v>212</v>
      </c>
      <c r="E38" s="150">
        <v>15</v>
      </c>
      <c r="F38" s="149">
        <v>0</v>
      </c>
      <c r="G38" s="149">
        <v>0</v>
      </c>
    </row>
    <row r="39" spans="1:7" s="6" customFormat="1" ht="13" x14ac:dyDescent="0.3">
      <c r="A39" s="143"/>
      <c r="B39" s="144"/>
      <c r="C39" s="145" t="s">
        <v>113</v>
      </c>
      <c r="D39" s="143" t="s">
        <v>213</v>
      </c>
      <c r="E39" s="150">
        <v>1</v>
      </c>
      <c r="F39" s="149">
        <v>0</v>
      </c>
      <c r="G39" s="149">
        <v>0</v>
      </c>
    </row>
    <row r="40" spans="1:7" s="6" customFormat="1" ht="13" x14ac:dyDescent="0.3">
      <c r="A40" s="143"/>
      <c r="B40" s="144"/>
      <c r="C40" s="145" t="s">
        <v>113</v>
      </c>
      <c r="D40" s="143" t="s">
        <v>214</v>
      </c>
      <c r="E40" s="150">
        <v>1</v>
      </c>
      <c r="F40" s="149">
        <v>1220</v>
      </c>
      <c r="G40" s="149">
        <v>12</v>
      </c>
    </row>
    <row r="41" spans="1:7" s="6" customFormat="1" ht="13" x14ac:dyDescent="0.3">
      <c r="A41" s="143"/>
      <c r="B41" s="144"/>
      <c r="C41" s="145" t="s">
        <v>110</v>
      </c>
      <c r="D41" s="143" t="s">
        <v>144</v>
      </c>
      <c r="E41" s="150">
        <v>1</v>
      </c>
      <c r="F41" s="149">
        <v>330</v>
      </c>
      <c r="G41" s="149">
        <v>0.24000000000000021</v>
      </c>
    </row>
    <row r="42" spans="1:7" s="6" customFormat="1" ht="13" x14ac:dyDescent="0.3">
      <c r="A42" s="143"/>
      <c r="B42" s="144"/>
      <c r="C42" s="145" t="s">
        <v>110</v>
      </c>
      <c r="D42" s="143" t="s">
        <v>131</v>
      </c>
      <c r="E42" s="150">
        <v>18</v>
      </c>
      <c r="F42" s="149">
        <v>1021</v>
      </c>
      <c r="G42" s="149">
        <v>81</v>
      </c>
    </row>
    <row r="43" spans="1:7" s="6" customFormat="1" ht="13" x14ac:dyDescent="0.3">
      <c r="A43" s="143"/>
      <c r="B43" s="144"/>
      <c r="C43" s="145" t="s">
        <v>110</v>
      </c>
      <c r="D43" s="143" t="s">
        <v>215</v>
      </c>
      <c r="E43" s="150">
        <v>33</v>
      </c>
      <c r="F43" s="149">
        <v>0</v>
      </c>
      <c r="G43" s="149">
        <v>7.92</v>
      </c>
    </row>
    <row r="44" spans="1:7" s="6" customFormat="1" ht="13" x14ac:dyDescent="0.3">
      <c r="A44" s="143"/>
      <c r="B44" s="144"/>
      <c r="C44" s="145" t="s">
        <v>111</v>
      </c>
      <c r="D44" s="143" t="s">
        <v>12</v>
      </c>
      <c r="E44" s="150">
        <v>79</v>
      </c>
      <c r="F44" s="149">
        <v>790</v>
      </c>
      <c r="G44" s="149">
        <v>18.96</v>
      </c>
    </row>
    <row r="45" spans="1:7" s="6" customFormat="1" ht="13" x14ac:dyDescent="0.3">
      <c r="A45" s="143"/>
      <c r="B45" s="144" t="s">
        <v>189</v>
      </c>
      <c r="C45" s="145"/>
      <c r="D45" s="143"/>
      <c r="E45" s="150">
        <v>304.84000000000003</v>
      </c>
      <c r="F45" s="149">
        <v>30144</v>
      </c>
      <c r="G45" s="149">
        <v>737.36</v>
      </c>
    </row>
    <row r="46" spans="1:7" s="6" customFormat="1" ht="13" x14ac:dyDescent="0.3">
      <c r="A46" s="143"/>
      <c r="B46" s="144"/>
      <c r="C46" s="145"/>
      <c r="D46" s="143"/>
      <c r="E46" s="150"/>
      <c r="F46" s="149"/>
      <c r="G46" s="149"/>
    </row>
    <row r="47" spans="1:7" s="6" customFormat="1" ht="13" x14ac:dyDescent="0.3">
      <c r="A47" s="143">
        <v>33018846</v>
      </c>
      <c r="B47" s="144" t="s">
        <v>146</v>
      </c>
      <c r="C47" s="145" t="s">
        <v>113</v>
      </c>
      <c r="D47" s="143" t="s">
        <v>10</v>
      </c>
      <c r="E47" s="150">
        <v>62</v>
      </c>
      <c r="F47" s="149">
        <v>6637</v>
      </c>
      <c r="G47" s="149">
        <v>93</v>
      </c>
    </row>
    <row r="48" spans="1:7" s="6" customFormat="1" ht="13" x14ac:dyDescent="0.3">
      <c r="A48" s="143"/>
      <c r="B48" s="144"/>
      <c r="C48" s="145" t="s">
        <v>113</v>
      </c>
      <c r="D48" s="143" t="s">
        <v>147</v>
      </c>
      <c r="E48" s="150">
        <v>9</v>
      </c>
      <c r="F48" s="149">
        <v>0</v>
      </c>
      <c r="G48" s="149">
        <v>13.5</v>
      </c>
    </row>
    <row r="49" spans="1:7" s="6" customFormat="1" ht="13" x14ac:dyDescent="0.3">
      <c r="A49" s="143"/>
      <c r="B49" s="144" t="s">
        <v>190</v>
      </c>
      <c r="C49" s="145"/>
      <c r="D49" s="143"/>
      <c r="E49" s="150">
        <v>71</v>
      </c>
      <c r="F49" s="149">
        <v>6637</v>
      </c>
      <c r="G49" s="149">
        <v>106.5</v>
      </c>
    </row>
    <row r="50" spans="1:7" s="6" customFormat="1" ht="13" x14ac:dyDescent="0.3">
      <c r="A50" s="143"/>
      <c r="B50" s="144"/>
      <c r="C50" s="145"/>
      <c r="D50" s="143"/>
      <c r="E50" s="150"/>
      <c r="F50" s="149"/>
      <c r="G50" s="149"/>
    </row>
    <row r="51" spans="1:7" s="6" customFormat="1" ht="13" x14ac:dyDescent="0.3">
      <c r="A51" s="143">
        <v>33018836</v>
      </c>
      <c r="B51" s="144" t="s">
        <v>149</v>
      </c>
      <c r="C51" s="145" t="s">
        <v>113</v>
      </c>
      <c r="D51" s="143" t="s">
        <v>11</v>
      </c>
      <c r="E51" s="150">
        <v>25</v>
      </c>
      <c r="F51" s="149">
        <v>3484</v>
      </c>
      <c r="G51" s="149">
        <v>112.5</v>
      </c>
    </row>
    <row r="52" spans="1:7" s="6" customFormat="1" ht="13" x14ac:dyDescent="0.3">
      <c r="A52" s="143"/>
      <c r="B52" s="144"/>
      <c r="C52" s="145" t="s">
        <v>113</v>
      </c>
      <c r="D52" s="143" t="s">
        <v>17</v>
      </c>
      <c r="E52" s="150">
        <v>1</v>
      </c>
      <c r="F52" s="149">
        <v>0</v>
      </c>
      <c r="G52" s="149">
        <v>4.5</v>
      </c>
    </row>
    <row r="53" spans="1:7" s="6" customFormat="1" ht="13" x14ac:dyDescent="0.3">
      <c r="A53" s="143"/>
      <c r="B53" s="144"/>
      <c r="C53" s="145" t="s">
        <v>111</v>
      </c>
      <c r="D53" s="143" t="s">
        <v>12</v>
      </c>
      <c r="E53" s="150">
        <v>1</v>
      </c>
      <c r="F53" s="149">
        <v>50</v>
      </c>
      <c r="G53" s="149">
        <v>0.24</v>
      </c>
    </row>
    <row r="54" spans="1:7" s="6" customFormat="1" ht="13" x14ac:dyDescent="0.3">
      <c r="A54" s="143"/>
      <c r="B54" s="144"/>
      <c r="C54" s="145" t="s">
        <v>111</v>
      </c>
      <c r="D54" s="143" t="s">
        <v>15</v>
      </c>
      <c r="E54" s="150">
        <v>5</v>
      </c>
      <c r="F54" s="149">
        <v>0</v>
      </c>
      <c r="G54" s="149">
        <v>1.2</v>
      </c>
    </row>
    <row r="55" spans="1:7" s="6" customFormat="1" ht="13" x14ac:dyDescent="0.3">
      <c r="A55" s="143"/>
      <c r="B55" s="144" t="s">
        <v>191</v>
      </c>
      <c r="C55" s="145"/>
      <c r="D55" s="143"/>
      <c r="E55" s="150">
        <v>32</v>
      </c>
      <c r="F55" s="149">
        <v>3534</v>
      </c>
      <c r="G55" s="149">
        <v>118.44</v>
      </c>
    </row>
    <row r="56" spans="1:7" s="6" customFormat="1" ht="13" x14ac:dyDescent="0.3">
      <c r="A56" s="143"/>
      <c r="B56" s="144"/>
      <c r="C56" s="145"/>
      <c r="D56" s="143"/>
      <c r="E56" s="150"/>
      <c r="F56" s="149"/>
      <c r="G56" s="149"/>
    </row>
    <row r="57" spans="1:7" s="6" customFormat="1" ht="13" x14ac:dyDescent="0.3">
      <c r="A57" s="143">
        <v>33018825</v>
      </c>
      <c r="B57" s="144" t="s">
        <v>151</v>
      </c>
      <c r="C57" s="145" t="s">
        <v>113</v>
      </c>
      <c r="D57" s="143" t="s">
        <v>11</v>
      </c>
      <c r="E57" s="150">
        <v>26</v>
      </c>
      <c r="F57" s="149">
        <v>3212</v>
      </c>
      <c r="G57" s="149">
        <v>117</v>
      </c>
    </row>
    <row r="58" spans="1:7" s="6" customFormat="1" ht="13" x14ac:dyDescent="0.3">
      <c r="A58" s="143"/>
      <c r="B58" s="144"/>
      <c r="C58" s="145" t="s">
        <v>113</v>
      </c>
      <c r="D58" s="143" t="s">
        <v>14</v>
      </c>
      <c r="E58" s="150">
        <v>161</v>
      </c>
      <c r="F58" s="149">
        <v>3220</v>
      </c>
      <c r="G58" s="149">
        <v>38.639999999999993</v>
      </c>
    </row>
    <row r="59" spans="1:7" s="6" customFormat="1" ht="13" x14ac:dyDescent="0.3">
      <c r="A59" s="143"/>
      <c r="B59" s="144"/>
      <c r="C59" s="145" t="s">
        <v>113</v>
      </c>
      <c r="D59" s="143" t="s">
        <v>162</v>
      </c>
      <c r="E59" s="150">
        <v>6</v>
      </c>
      <c r="F59" s="149">
        <v>120</v>
      </c>
      <c r="G59" s="149">
        <v>1.44</v>
      </c>
    </row>
    <row r="60" spans="1:7" s="6" customFormat="1" ht="13" x14ac:dyDescent="0.3">
      <c r="A60" s="143"/>
      <c r="B60" s="144"/>
      <c r="C60" s="145" t="s">
        <v>113</v>
      </c>
      <c r="D60" s="143" t="s">
        <v>161</v>
      </c>
      <c r="E60" s="150">
        <v>2</v>
      </c>
      <c r="F60" s="149">
        <v>40</v>
      </c>
      <c r="G60" s="149">
        <v>0.48</v>
      </c>
    </row>
    <row r="61" spans="1:7" s="6" customFormat="1" ht="13" x14ac:dyDescent="0.3">
      <c r="A61" s="143"/>
      <c r="B61" s="144"/>
      <c r="C61" s="145" t="s">
        <v>111</v>
      </c>
      <c r="D61" s="143" t="s">
        <v>12</v>
      </c>
      <c r="E61" s="150">
        <v>7</v>
      </c>
      <c r="F61" s="149">
        <v>70</v>
      </c>
      <c r="G61" s="149">
        <v>1.68</v>
      </c>
    </row>
    <row r="62" spans="1:7" s="6" customFormat="1" ht="13" x14ac:dyDescent="0.3">
      <c r="A62" s="143"/>
      <c r="B62" s="144"/>
      <c r="C62" s="145" t="s">
        <v>112</v>
      </c>
      <c r="D62" s="143" t="s">
        <v>144</v>
      </c>
      <c r="E62" s="150">
        <v>21</v>
      </c>
      <c r="F62" s="149">
        <v>240</v>
      </c>
      <c r="G62" s="149">
        <v>5.04</v>
      </c>
    </row>
    <row r="63" spans="1:7" s="6" customFormat="1" ht="13" x14ac:dyDescent="0.3">
      <c r="A63" s="143"/>
      <c r="B63" s="144" t="s">
        <v>192</v>
      </c>
      <c r="C63" s="145"/>
      <c r="D63" s="143"/>
      <c r="E63" s="150">
        <v>223</v>
      </c>
      <c r="F63" s="149">
        <v>6902</v>
      </c>
      <c r="G63" s="149">
        <v>164.27999999999997</v>
      </c>
    </row>
    <row r="64" spans="1:7" s="6" customFormat="1" ht="13" x14ac:dyDescent="0.3">
      <c r="A64" s="143"/>
      <c r="B64" s="144"/>
      <c r="C64" s="145"/>
      <c r="D64" s="143"/>
      <c r="E64" s="150"/>
      <c r="F64" s="149"/>
      <c r="G64" s="149"/>
    </row>
    <row r="65" spans="1:7" s="6" customFormat="1" ht="13" x14ac:dyDescent="0.3">
      <c r="A65" s="143">
        <v>28457925</v>
      </c>
      <c r="B65" s="144" t="s">
        <v>164</v>
      </c>
      <c r="C65" s="145" t="s">
        <v>155</v>
      </c>
      <c r="D65" s="143" t="s">
        <v>133</v>
      </c>
      <c r="E65" s="150">
        <v>2000</v>
      </c>
      <c r="F65" s="149">
        <v>2000</v>
      </c>
      <c r="G65" s="149">
        <v>0</v>
      </c>
    </row>
    <row r="66" spans="1:7" s="6" customFormat="1" ht="13" x14ac:dyDescent="0.3">
      <c r="A66" s="143"/>
      <c r="B66" s="144" t="s">
        <v>202</v>
      </c>
      <c r="C66" s="145"/>
      <c r="D66" s="143"/>
      <c r="E66" s="150">
        <v>2000</v>
      </c>
      <c r="F66" s="149">
        <v>2000</v>
      </c>
      <c r="G66" s="149">
        <v>0</v>
      </c>
    </row>
    <row r="67" spans="1:7" s="6" customFormat="1" ht="13" x14ac:dyDescent="0.3">
      <c r="A67" s="143"/>
      <c r="B67" s="144"/>
      <c r="C67" s="145"/>
      <c r="D67" s="143"/>
      <c r="E67" s="150"/>
      <c r="F67" s="149"/>
      <c r="G67" s="149"/>
    </row>
    <row r="68" spans="1:7" s="6" customFormat="1" ht="13" x14ac:dyDescent="0.3">
      <c r="A68" s="143" t="s">
        <v>193</v>
      </c>
      <c r="B68" s="144"/>
      <c r="C68" s="145"/>
      <c r="D68" s="143"/>
      <c r="E68" s="150">
        <v>11235.529999999999</v>
      </c>
      <c r="F68" s="149">
        <v>75762</v>
      </c>
      <c r="G68" s="149">
        <v>1739.7000000000003</v>
      </c>
    </row>
    <row r="69" spans="1:7" s="6" customFormat="1" ht="13" x14ac:dyDescent="0.3">
      <c r="A69" s="143"/>
      <c r="B69" s="144"/>
      <c r="C69" s="145"/>
      <c r="D69" s="143"/>
      <c r="E69" s="150"/>
      <c r="F69" s="149"/>
      <c r="G69" s="149"/>
    </row>
    <row r="70" spans="1:7" ht="13" x14ac:dyDescent="0.3">
      <c r="D70" s="132"/>
      <c r="E70" s="152"/>
      <c r="F70" s="152"/>
      <c r="G70" s="151"/>
    </row>
    <row r="71" spans="1:7" ht="13" x14ac:dyDescent="0.3">
      <c r="A71" s="133" t="s">
        <v>119</v>
      </c>
      <c r="B71" s="134"/>
      <c r="C71" s="133"/>
      <c r="D71" s="132"/>
      <c r="E71" s="152"/>
      <c r="F71" s="152"/>
      <c r="G71" s="151"/>
    </row>
    <row r="72" spans="1:7" ht="13" x14ac:dyDescent="0.3">
      <c r="A72" s="132" t="s">
        <v>120</v>
      </c>
      <c r="B72" s="132"/>
      <c r="C72" s="132"/>
      <c r="D72" s="132"/>
      <c r="E72" s="152"/>
      <c r="F72" s="152"/>
      <c r="G72" s="151"/>
    </row>
    <row r="73" spans="1:7" ht="13" x14ac:dyDescent="0.3">
      <c r="A73" s="132"/>
      <c r="B73" s="132"/>
      <c r="C73" s="132"/>
      <c r="D73" s="132"/>
      <c r="E73" s="152"/>
      <c r="F73" s="152"/>
      <c r="G73" s="151"/>
    </row>
    <row r="74" spans="1:7" ht="13" x14ac:dyDescent="0.3">
      <c r="A74" s="132" t="s">
        <v>121</v>
      </c>
      <c r="B74" s="132"/>
      <c r="C74" s="132"/>
      <c r="D74" s="132"/>
      <c r="E74" s="152"/>
      <c r="F74" s="152"/>
      <c r="G74" s="151"/>
    </row>
    <row r="75" spans="1:7" ht="13" x14ac:dyDescent="0.3">
      <c r="A75" s="132" t="s">
        <v>122</v>
      </c>
      <c r="B75" s="132"/>
      <c r="C75" s="132"/>
      <c r="D75" s="132"/>
      <c r="E75" s="152"/>
      <c r="F75" s="152"/>
      <c r="G75" s="151"/>
    </row>
    <row r="76" spans="1:7" ht="12.75" customHeight="1" x14ac:dyDescent="0.3">
      <c r="A76" s="132" t="s">
        <v>123</v>
      </c>
      <c r="B76" s="132"/>
      <c r="C76" s="132"/>
      <c r="D76" s="132"/>
      <c r="E76" s="152"/>
      <c r="F76" s="152"/>
      <c r="G76" s="151"/>
    </row>
    <row r="77" spans="1:7" ht="12.75" customHeight="1" x14ac:dyDescent="0.3">
      <c r="A77" s="132" t="s">
        <v>124</v>
      </c>
      <c r="B77" s="132"/>
      <c r="C77" s="132"/>
      <c r="D77" s="132"/>
      <c r="E77" s="152"/>
      <c r="F77" s="152"/>
      <c r="G77" s="151"/>
    </row>
    <row r="78" spans="1:7" ht="13" x14ac:dyDescent="0.3">
      <c r="A78" s="132"/>
      <c r="B78" s="132"/>
      <c r="C78" s="132"/>
      <c r="D78" s="132"/>
      <c r="E78" s="152"/>
      <c r="F78" s="152"/>
      <c r="G78" s="151"/>
    </row>
    <row r="79" spans="1:7" ht="13" x14ac:dyDescent="0.3">
      <c r="A79" s="132"/>
      <c r="B79" s="132"/>
      <c r="C79" s="132"/>
      <c r="D79" s="132"/>
      <c r="E79" s="152"/>
      <c r="F79" s="152"/>
      <c r="G79" s="152"/>
    </row>
    <row r="81" spans="1:7" x14ac:dyDescent="0.2">
      <c r="A81" s="4"/>
      <c r="B81" s="4"/>
      <c r="C81" s="4"/>
      <c r="D81" s="4"/>
      <c r="E81" s="154"/>
      <c r="F81" s="154"/>
      <c r="G81" s="154"/>
    </row>
  </sheetData>
  <sheetProtection autoFilter="0"/>
  <autoFilter ref="A3:G69" xr:uid="{00000000-0009-0000-0000-00000B000000}"/>
  <conditionalFormatting sqref="A4:A69">
    <cfRule type="expression" dxfId="19" priority="4" stopIfTrue="1">
      <formula>A4&lt;&gt;""</formula>
    </cfRule>
  </conditionalFormatting>
  <conditionalFormatting sqref="A4:G69">
    <cfRule type="expression" dxfId="18" priority="2">
      <formula>LEFT($A4,5)="Grand"</formula>
    </cfRule>
    <cfRule type="expression" dxfId="17" priority="3" stopIfTrue="1">
      <formula>RIGHT($A4,5)="Total"</formula>
    </cfRule>
  </conditionalFormatting>
  <conditionalFormatting sqref="B4:G69">
    <cfRule type="expression" dxfId="16" priority="1">
      <formula>RIGHT($B4,5)="Total"</formula>
    </cfRule>
  </conditionalFormatting>
  <pageMargins left="0.23622047244094491" right="0.23622047244094491" top="0.51181102362204722" bottom="0.59055118110236227" header="0.51181102362204722" footer="0.31496062992125984"/>
  <pageSetup paperSize="9" scale="73"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1"/>
  <sheetViews>
    <sheetView view="pageBreakPreview" zoomScaleNormal="100" zoomScaleSheetLayoutView="100" workbookViewId="0">
      <pane ySplit="3" topLeftCell="A43" activePane="bottomLeft" state="frozen"/>
      <selection pane="bottomLeft" activeCell="F76" sqref="F76"/>
    </sheetView>
  </sheetViews>
  <sheetFormatPr defaultColWidth="9.1796875" defaultRowHeight="10" x14ac:dyDescent="0.2"/>
  <cols>
    <col min="1" max="1" width="20.26953125" style="1" customWidth="1"/>
    <col min="2" max="2" width="31.26953125" style="1" bestFit="1" customWidth="1"/>
    <col min="3" max="3" width="17" style="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203</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v>28457936</v>
      </c>
      <c r="B4" s="144" t="s">
        <v>126</v>
      </c>
      <c r="C4" s="145" t="s">
        <v>113</v>
      </c>
      <c r="D4" s="143" t="s">
        <v>14</v>
      </c>
      <c r="E4" s="150">
        <v>20</v>
      </c>
      <c r="F4" s="149">
        <v>400</v>
      </c>
      <c r="G4" s="149">
        <v>4.8000000000000007</v>
      </c>
    </row>
    <row r="5" spans="1:7" s="6" customFormat="1" ht="13" x14ac:dyDescent="0.3">
      <c r="A5" s="143"/>
      <c r="B5" s="144" t="s">
        <v>185</v>
      </c>
      <c r="C5" s="145"/>
      <c r="D5" s="143"/>
      <c r="E5" s="150">
        <v>20</v>
      </c>
      <c r="F5" s="149">
        <v>400</v>
      </c>
      <c r="G5" s="149">
        <v>4.8000000000000007</v>
      </c>
    </row>
    <row r="6" spans="1:7" s="6" customFormat="1" ht="13" x14ac:dyDescent="0.3">
      <c r="A6" s="143"/>
      <c r="B6" s="144"/>
      <c r="C6" s="145"/>
      <c r="D6" s="143"/>
      <c r="E6" s="150"/>
      <c r="F6" s="149"/>
      <c r="G6" s="149"/>
    </row>
    <row r="7" spans="1:7" s="6" customFormat="1" ht="13" x14ac:dyDescent="0.3">
      <c r="A7" s="143">
        <v>28457847</v>
      </c>
      <c r="B7" s="144" t="s">
        <v>128</v>
      </c>
      <c r="C7" s="145" t="s">
        <v>113</v>
      </c>
      <c r="D7" s="143" t="s">
        <v>130</v>
      </c>
      <c r="E7" s="150">
        <v>16</v>
      </c>
      <c r="F7" s="149">
        <v>2803</v>
      </c>
      <c r="G7" s="149">
        <v>48</v>
      </c>
    </row>
    <row r="8" spans="1:7" s="6" customFormat="1" ht="13" x14ac:dyDescent="0.3">
      <c r="A8" s="143"/>
      <c r="B8" s="144"/>
      <c r="C8" s="145" t="s">
        <v>113</v>
      </c>
      <c r="D8" s="143" t="s">
        <v>11</v>
      </c>
      <c r="E8" s="150">
        <v>18</v>
      </c>
      <c r="F8" s="149">
        <v>1891</v>
      </c>
      <c r="G8" s="149">
        <v>81</v>
      </c>
    </row>
    <row r="9" spans="1:7" s="6" customFormat="1" ht="13" x14ac:dyDescent="0.3">
      <c r="A9" s="143"/>
      <c r="B9" s="144"/>
      <c r="C9" s="145" t="s">
        <v>113</v>
      </c>
      <c r="D9" s="143" t="s">
        <v>134</v>
      </c>
      <c r="E9" s="150">
        <v>13</v>
      </c>
      <c r="F9" s="149">
        <v>0</v>
      </c>
      <c r="G9" s="149">
        <v>0</v>
      </c>
    </row>
    <row r="10" spans="1:7" s="6" customFormat="1" ht="13" x14ac:dyDescent="0.3">
      <c r="A10" s="143"/>
      <c r="B10" s="144"/>
      <c r="C10" s="145" t="s">
        <v>113</v>
      </c>
      <c r="D10" s="143" t="s">
        <v>132</v>
      </c>
      <c r="E10" s="150">
        <v>1</v>
      </c>
      <c r="F10" s="149">
        <v>2520</v>
      </c>
      <c r="G10" s="149">
        <v>9</v>
      </c>
    </row>
    <row r="11" spans="1:7" s="6" customFormat="1" ht="13" x14ac:dyDescent="0.3">
      <c r="A11" s="143"/>
      <c r="B11" s="144"/>
      <c r="C11" s="145" t="s">
        <v>113</v>
      </c>
      <c r="D11" s="143" t="s">
        <v>135</v>
      </c>
      <c r="E11" s="150">
        <v>2.52</v>
      </c>
      <c r="F11" s="149">
        <v>0</v>
      </c>
      <c r="G11" s="149">
        <v>0</v>
      </c>
    </row>
    <row r="12" spans="1:7" s="6" customFormat="1" ht="13" x14ac:dyDescent="0.3">
      <c r="A12" s="143"/>
      <c r="B12" s="144"/>
      <c r="C12" s="145" t="s">
        <v>110</v>
      </c>
      <c r="D12" s="143" t="s">
        <v>131</v>
      </c>
      <c r="E12" s="150">
        <v>8</v>
      </c>
      <c r="F12" s="149">
        <v>1317</v>
      </c>
      <c r="G12" s="149">
        <v>36</v>
      </c>
    </row>
    <row r="13" spans="1:7" s="6" customFormat="1" ht="13" x14ac:dyDescent="0.3">
      <c r="A13" s="143"/>
      <c r="B13" s="144"/>
      <c r="C13" s="145" t="s">
        <v>155</v>
      </c>
      <c r="D13" s="143" t="s">
        <v>133</v>
      </c>
      <c r="E13" s="150">
        <v>2400</v>
      </c>
      <c r="F13" s="149">
        <v>2400</v>
      </c>
      <c r="G13" s="149">
        <v>0</v>
      </c>
    </row>
    <row r="14" spans="1:7" s="6" customFormat="1" ht="13" x14ac:dyDescent="0.3">
      <c r="A14" s="143"/>
      <c r="B14" s="144"/>
      <c r="C14" s="145" t="s">
        <v>114</v>
      </c>
      <c r="D14" s="143" t="s">
        <v>129</v>
      </c>
      <c r="E14" s="150">
        <v>12</v>
      </c>
      <c r="F14" s="149">
        <v>960</v>
      </c>
      <c r="G14" s="149">
        <v>2.88</v>
      </c>
    </row>
    <row r="15" spans="1:7" s="6" customFormat="1" ht="13" x14ac:dyDescent="0.3">
      <c r="A15" s="143"/>
      <c r="B15" s="144" t="s">
        <v>186</v>
      </c>
      <c r="C15" s="145"/>
      <c r="D15" s="143"/>
      <c r="E15" s="150">
        <v>2470.52</v>
      </c>
      <c r="F15" s="149">
        <v>11891</v>
      </c>
      <c r="G15" s="149">
        <v>176.88</v>
      </c>
    </row>
    <row r="16" spans="1:7" s="6" customFormat="1" ht="13" x14ac:dyDescent="0.3">
      <c r="A16" s="143"/>
      <c r="B16" s="144"/>
      <c r="C16" s="145"/>
      <c r="D16" s="143"/>
      <c r="E16" s="150"/>
      <c r="F16" s="149"/>
      <c r="G16" s="149"/>
    </row>
    <row r="17" spans="1:7" s="6" customFormat="1" ht="13" x14ac:dyDescent="0.3">
      <c r="A17" s="143">
        <v>28457815</v>
      </c>
      <c r="B17" s="144" t="s">
        <v>137</v>
      </c>
      <c r="C17" s="145" t="s">
        <v>113</v>
      </c>
      <c r="D17" s="143" t="s">
        <v>11</v>
      </c>
      <c r="E17" s="150">
        <v>53</v>
      </c>
      <c r="F17" s="149">
        <v>8524</v>
      </c>
      <c r="G17" s="149">
        <v>238.5</v>
      </c>
    </row>
    <row r="18" spans="1:7" s="6" customFormat="1" ht="13" x14ac:dyDescent="0.3">
      <c r="A18" s="143"/>
      <c r="B18" s="144"/>
      <c r="C18" s="145" t="s">
        <v>113</v>
      </c>
      <c r="D18" s="143" t="s">
        <v>205</v>
      </c>
      <c r="E18" s="150">
        <v>1</v>
      </c>
      <c r="F18" s="149">
        <v>0</v>
      </c>
      <c r="G18" s="149">
        <v>0</v>
      </c>
    </row>
    <row r="19" spans="1:7" s="6" customFormat="1" ht="13" x14ac:dyDescent="0.3">
      <c r="A19" s="143"/>
      <c r="B19" s="144"/>
      <c r="C19" s="145" t="s">
        <v>110</v>
      </c>
      <c r="D19" s="143" t="s">
        <v>131</v>
      </c>
      <c r="E19" s="150">
        <v>19</v>
      </c>
      <c r="F19" s="149">
        <v>2179</v>
      </c>
      <c r="G19" s="149">
        <v>85.5</v>
      </c>
    </row>
    <row r="20" spans="1:7" s="6" customFormat="1" ht="13" x14ac:dyDescent="0.3">
      <c r="A20" s="143"/>
      <c r="B20" s="144"/>
      <c r="C20" s="145" t="s">
        <v>155</v>
      </c>
      <c r="D20" s="143" t="s">
        <v>133</v>
      </c>
      <c r="E20" s="150">
        <v>2800</v>
      </c>
      <c r="F20" s="149">
        <v>2800</v>
      </c>
      <c r="G20" s="149">
        <v>0</v>
      </c>
    </row>
    <row r="21" spans="1:7" s="6" customFormat="1" ht="13" x14ac:dyDescent="0.3">
      <c r="A21" s="143"/>
      <c r="B21" s="144"/>
      <c r="C21" s="145" t="s">
        <v>111</v>
      </c>
      <c r="D21" s="143" t="s">
        <v>12</v>
      </c>
      <c r="E21" s="150">
        <v>5</v>
      </c>
      <c r="F21" s="149">
        <v>50</v>
      </c>
      <c r="G21" s="149">
        <v>1.2</v>
      </c>
    </row>
    <row r="22" spans="1:7" s="6" customFormat="1" ht="13" x14ac:dyDescent="0.3">
      <c r="A22" s="143"/>
      <c r="B22" s="144"/>
      <c r="C22" s="145" t="s">
        <v>111</v>
      </c>
      <c r="D22" s="143" t="s">
        <v>138</v>
      </c>
      <c r="E22" s="150">
        <v>6</v>
      </c>
      <c r="F22" s="149">
        <v>0</v>
      </c>
      <c r="G22" s="149">
        <v>0.84000000000000041</v>
      </c>
    </row>
    <row r="23" spans="1:7" s="6" customFormat="1" ht="13" x14ac:dyDescent="0.3">
      <c r="A23" s="143"/>
      <c r="B23" s="144"/>
      <c r="C23" s="145" t="s">
        <v>114</v>
      </c>
      <c r="D23" s="143" t="s">
        <v>129</v>
      </c>
      <c r="E23" s="150">
        <v>35</v>
      </c>
      <c r="F23" s="149">
        <v>2800</v>
      </c>
      <c r="G23" s="149">
        <v>8.4</v>
      </c>
    </row>
    <row r="24" spans="1:7" s="6" customFormat="1" ht="13" x14ac:dyDescent="0.3">
      <c r="A24" s="143"/>
      <c r="B24" s="144" t="s">
        <v>187</v>
      </c>
      <c r="C24" s="145"/>
      <c r="D24" s="143"/>
      <c r="E24" s="150">
        <v>2919</v>
      </c>
      <c r="F24" s="149">
        <v>16353</v>
      </c>
      <c r="G24" s="149">
        <v>334.43999999999994</v>
      </c>
    </row>
    <row r="25" spans="1:7" s="6" customFormat="1" ht="13" x14ac:dyDescent="0.3">
      <c r="A25" s="143"/>
      <c r="B25" s="144"/>
      <c r="C25" s="145"/>
      <c r="D25" s="143"/>
      <c r="E25" s="150"/>
      <c r="F25" s="149"/>
      <c r="G25" s="149"/>
    </row>
    <row r="26" spans="1:7" s="6" customFormat="1" ht="13" x14ac:dyDescent="0.3">
      <c r="A26" s="143">
        <v>28458057</v>
      </c>
      <c r="B26" s="144" t="s">
        <v>140</v>
      </c>
      <c r="C26" s="145" t="s">
        <v>113</v>
      </c>
      <c r="D26" s="143" t="s">
        <v>141</v>
      </c>
      <c r="E26" s="150">
        <v>39</v>
      </c>
      <c r="F26" s="149">
        <v>2145</v>
      </c>
      <c r="G26" s="149">
        <v>25.740000000000002</v>
      </c>
    </row>
    <row r="27" spans="1:7" s="6" customFormat="1" ht="13" x14ac:dyDescent="0.3">
      <c r="A27" s="143"/>
      <c r="B27" s="144" t="s">
        <v>188</v>
      </c>
      <c r="C27" s="145"/>
      <c r="D27" s="143"/>
      <c r="E27" s="150">
        <v>39</v>
      </c>
      <c r="F27" s="149">
        <v>2145</v>
      </c>
      <c r="G27" s="149">
        <v>25.740000000000002</v>
      </c>
    </row>
    <row r="28" spans="1:7" s="6" customFormat="1" ht="13" x14ac:dyDescent="0.3">
      <c r="A28" s="143"/>
      <c r="B28" s="144"/>
      <c r="C28" s="145"/>
      <c r="D28" s="143"/>
      <c r="E28" s="150"/>
      <c r="F28" s="149"/>
      <c r="G28" s="149"/>
    </row>
    <row r="29" spans="1:7" s="6" customFormat="1" ht="13" x14ac:dyDescent="0.3">
      <c r="A29" s="143">
        <v>28458080</v>
      </c>
      <c r="B29" s="144" t="s">
        <v>140</v>
      </c>
      <c r="C29" s="145" t="s">
        <v>155</v>
      </c>
      <c r="D29" s="143" t="s">
        <v>133</v>
      </c>
      <c r="E29" s="150">
        <v>1000</v>
      </c>
      <c r="F29" s="149">
        <v>1000</v>
      </c>
      <c r="G29" s="149">
        <v>0</v>
      </c>
    </row>
    <row r="30" spans="1:7" s="6" customFormat="1" ht="13" x14ac:dyDescent="0.3">
      <c r="A30" s="143"/>
      <c r="B30" s="144" t="s">
        <v>188</v>
      </c>
      <c r="C30" s="145"/>
      <c r="D30" s="143"/>
      <c r="E30" s="150">
        <v>1000</v>
      </c>
      <c r="F30" s="149">
        <v>1000</v>
      </c>
      <c r="G30" s="149">
        <v>0</v>
      </c>
    </row>
    <row r="31" spans="1:7" s="6" customFormat="1" ht="13" x14ac:dyDescent="0.3">
      <c r="A31" s="143"/>
      <c r="B31" s="144"/>
      <c r="C31" s="145"/>
      <c r="D31" s="143"/>
      <c r="E31" s="150"/>
      <c r="F31" s="149"/>
      <c r="G31" s="149"/>
    </row>
    <row r="32" spans="1:7" s="6" customFormat="1" ht="13" x14ac:dyDescent="0.3">
      <c r="A32" s="143">
        <v>33018814</v>
      </c>
      <c r="B32" s="144" t="s">
        <v>143</v>
      </c>
      <c r="C32" s="145" t="s">
        <v>113</v>
      </c>
      <c r="D32" s="143" t="s">
        <v>10</v>
      </c>
      <c r="E32" s="150">
        <v>24</v>
      </c>
      <c r="F32" s="149">
        <v>1678</v>
      </c>
      <c r="G32" s="149">
        <v>36</v>
      </c>
    </row>
    <row r="33" spans="1:7" s="6" customFormat="1" ht="13" x14ac:dyDescent="0.3">
      <c r="A33" s="143"/>
      <c r="B33" s="144"/>
      <c r="C33" s="145" t="s">
        <v>113</v>
      </c>
      <c r="D33" s="143" t="s">
        <v>11</v>
      </c>
      <c r="E33" s="150">
        <v>125</v>
      </c>
      <c r="F33" s="149">
        <v>16582</v>
      </c>
      <c r="G33" s="149">
        <v>562.5</v>
      </c>
    </row>
    <row r="34" spans="1:7" s="6" customFormat="1" ht="13" x14ac:dyDescent="0.3">
      <c r="A34" s="143"/>
      <c r="B34" s="144"/>
      <c r="C34" s="145" t="s">
        <v>113</v>
      </c>
      <c r="D34" s="143" t="s">
        <v>160</v>
      </c>
      <c r="E34" s="150">
        <v>1</v>
      </c>
      <c r="F34" s="149">
        <v>1840</v>
      </c>
      <c r="G34" s="149">
        <v>11</v>
      </c>
    </row>
    <row r="35" spans="1:7" s="6" customFormat="1" ht="13" x14ac:dyDescent="0.3">
      <c r="A35" s="143"/>
      <c r="B35" s="144"/>
      <c r="C35" s="145" t="s">
        <v>113</v>
      </c>
      <c r="D35" s="143" t="s">
        <v>159</v>
      </c>
      <c r="E35" s="150">
        <v>1.84</v>
      </c>
      <c r="F35" s="149">
        <v>0</v>
      </c>
      <c r="G35" s="149">
        <v>0</v>
      </c>
    </row>
    <row r="36" spans="1:7" s="6" customFormat="1" ht="13" x14ac:dyDescent="0.3">
      <c r="A36" s="143"/>
      <c r="B36" s="144"/>
      <c r="C36" s="145" t="s">
        <v>113</v>
      </c>
      <c r="D36" s="143" t="s">
        <v>16</v>
      </c>
      <c r="E36" s="150">
        <v>2</v>
      </c>
      <c r="F36" s="149">
        <v>0</v>
      </c>
      <c r="G36" s="149">
        <v>3</v>
      </c>
    </row>
    <row r="37" spans="1:7" s="6" customFormat="1" ht="13" x14ac:dyDescent="0.3">
      <c r="A37" s="143"/>
      <c r="B37" s="144"/>
      <c r="C37" s="145" t="s">
        <v>113</v>
      </c>
      <c r="D37" s="143" t="s">
        <v>17</v>
      </c>
      <c r="E37" s="150">
        <v>10</v>
      </c>
      <c r="F37" s="149">
        <v>0</v>
      </c>
      <c r="G37" s="149">
        <v>45</v>
      </c>
    </row>
    <row r="38" spans="1:7" s="6" customFormat="1" ht="13" x14ac:dyDescent="0.3">
      <c r="A38" s="143"/>
      <c r="B38" s="144"/>
      <c r="C38" s="145" t="s">
        <v>113</v>
      </c>
      <c r="D38" s="143" t="s">
        <v>206</v>
      </c>
      <c r="E38" s="150">
        <v>1</v>
      </c>
      <c r="F38" s="149">
        <v>0</v>
      </c>
      <c r="G38" s="149">
        <v>0</v>
      </c>
    </row>
    <row r="39" spans="1:7" s="6" customFormat="1" ht="13" x14ac:dyDescent="0.3">
      <c r="A39" s="143"/>
      <c r="B39" s="144"/>
      <c r="C39" s="145" t="s">
        <v>113</v>
      </c>
      <c r="D39" s="143" t="s">
        <v>207</v>
      </c>
      <c r="E39" s="150">
        <v>4.8600000000000003</v>
      </c>
      <c r="F39" s="149">
        <v>6860</v>
      </c>
      <c r="G39" s="149">
        <v>0</v>
      </c>
    </row>
    <row r="40" spans="1:7" s="6" customFormat="1" ht="13" x14ac:dyDescent="0.3">
      <c r="A40" s="143"/>
      <c r="B40" s="144"/>
      <c r="C40" s="145" t="s">
        <v>113</v>
      </c>
      <c r="D40" s="143" t="s">
        <v>170</v>
      </c>
      <c r="E40" s="150">
        <v>1</v>
      </c>
      <c r="F40" s="149">
        <v>0</v>
      </c>
      <c r="G40" s="149">
        <v>4.5</v>
      </c>
    </row>
    <row r="41" spans="1:7" s="6" customFormat="1" ht="13" x14ac:dyDescent="0.3">
      <c r="A41" s="143"/>
      <c r="B41" s="144"/>
      <c r="C41" s="145" t="s">
        <v>110</v>
      </c>
      <c r="D41" s="143" t="s">
        <v>144</v>
      </c>
      <c r="E41" s="150">
        <v>28</v>
      </c>
      <c r="F41" s="149">
        <v>280</v>
      </c>
      <c r="G41" s="149">
        <v>6.7199999999999989</v>
      </c>
    </row>
    <row r="42" spans="1:7" s="6" customFormat="1" ht="13" x14ac:dyDescent="0.3">
      <c r="A42" s="143"/>
      <c r="B42" s="144"/>
      <c r="C42" s="145" t="s">
        <v>110</v>
      </c>
      <c r="D42" s="143" t="s">
        <v>131</v>
      </c>
      <c r="E42" s="150">
        <v>16</v>
      </c>
      <c r="F42" s="149">
        <v>609</v>
      </c>
      <c r="G42" s="149">
        <v>72</v>
      </c>
    </row>
    <row r="43" spans="1:7" s="6" customFormat="1" ht="13" x14ac:dyDescent="0.3">
      <c r="A43" s="143"/>
      <c r="B43" s="144"/>
      <c r="C43" s="145" t="s">
        <v>110</v>
      </c>
      <c r="D43" s="143" t="s">
        <v>158</v>
      </c>
      <c r="E43" s="150">
        <v>4</v>
      </c>
      <c r="F43" s="149">
        <v>0</v>
      </c>
      <c r="G43" s="149">
        <v>18</v>
      </c>
    </row>
    <row r="44" spans="1:7" s="6" customFormat="1" ht="13" x14ac:dyDescent="0.3">
      <c r="A44" s="143"/>
      <c r="B44" s="144"/>
      <c r="C44" s="145" t="s">
        <v>111</v>
      </c>
      <c r="D44" s="143" t="s">
        <v>12</v>
      </c>
      <c r="E44" s="150">
        <v>67</v>
      </c>
      <c r="F44" s="149">
        <v>670</v>
      </c>
      <c r="G44" s="149">
        <v>16.079999999999998</v>
      </c>
    </row>
    <row r="45" spans="1:7" s="6" customFormat="1" ht="13" x14ac:dyDescent="0.3">
      <c r="A45" s="143"/>
      <c r="B45" s="144" t="s">
        <v>189</v>
      </c>
      <c r="C45" s="145"/>
      <c r="D45" s="143"/>
      <c r="E45" s="150">
        <v>285.70000000000005</v>
      </c>
      <c r="F45" s="149">
        <v>28519</v>
      </c>
      <c r="G45" s="149">
        <v>774.80000000000007</v>
      </c>
    </row>
    <row r="46" spans="1:7" s="6" customFormat="1" ht="13" x14ac:dyDescent="0.3">
      <c r="A46" s="143"/>
      <c r="B46" s="144"/>
      <c r="C46" s="145"/>
      <c r="D46" s="143"/>
      <c r="E46" s="150"/>
      <c r="F46" s="149"/>
      <c r="G46" s="149"/>
    </row>
    <row r="47" spans="1:7" s="6" customFormat="1" ht="13" x14ac:dyDescent="0.3">
      <c r="A47" s="143">
        <v>33018846</v>
      </c>
      <c r="B47" s="144" t="s">
        <v>146</v>
      </c>
      <c r="C47" s="145" t="s">
        <v>113</v>
      </c>
      <c r="D47" s="143" t="s">
        <v>10</v>
      </c>
      <c r="E47" s="150">
        <v>57</v>
      </c>
      <c r="F47" s="149">
        <v>5215</v>
      </c>
      <c r="G47" s="149">
        <v>85.5</v>
      </c>
    </row>
    <row r="48" spans="1:7" s="6" customFormat="1" ht="13" x14ac:dyDescent="0.3">
      <c r="A48" s="143"/>
      <c r="B48" s="144"/>
      <c r="C48" s="145" t="s">
        <v>113</v>
      </c>
      <c r="D48" s="143" t="s">
        <v>147</v>
      </c>
      <c r="E48" s="150">
        <v>7</v>
      </c>
      <c r="F48" s="149">
        <v>0</v>
      </c>
      <c r="G48" s="149">
        <v>10.5</v>
      </c>
    </row>
    <row r="49" spans="1:7" s="6" customFormat="1" ht="13" x14ac:dyDescent="0.3">
      <c r="A49" s="143"/>
      <c r="B49" s="144" t="s">
        <v>190</v>
      </c>
      <c r="C49" s="145"/>
      <c r="D49" s="143"/>
      <c r="E49" s="150">
        <v>64</v>
      </c>
      <c r="F49" s="149">
        <v>5215</v>
      </c>
      <c r="G49" s="149">
        <v>96</v>
      </c>
    </row>
    <row r="50" spans="1:7" s="6" customFormat="1" ht="13" x14ac:dyDescent="0.3">
      <c r="A50" s="143"/>
      <c r="B50" s="144"/>
      <c r="C50" s="145"/>
      <c r="D50" s="143"/>
      <c r="E50" s="150"/>
      <c r="F50" s="149"/>
      <c r="G50" s="149"/>
    </row>
    <row r="51" spans="1:7" s="6" customFormat="1" ht="13" x14ac:dyDescent="0.3">
      <c r="A51" s="143">
        <v>33018836</v>
      </c>
      <c r="B51" s="144" t="s">
        <v>149</v>
      </c>
      <c r="C51" s="145" t="s">
        <v>113</v>
      </c>
      <c r="D51" s="143" t="s">
        <v>11</v>
      </c>
      <c r="E51" s="150">
        <v>25</v>
      </c>
      <c r="F51" s="149">
        <v>3030</v>
      </c>
      <c r="G51" s="149">
        <v>112.5</v>
      </c>
    </row>
    <row r="52" spans="1:7" s="6" customFormat="1" ht="13" x14ac:dyDescent="0.3">
      <c r="A52" s="143"/>
      <c r="B52" s="144"/>
      <c r="C52" s="145" t="s">
        <v>113</v>
      </c>
      <c r="D52" s="143" t="s">
        <v>17</v>
      </c>
      <c r="E52" s="150">
        <v>1</v>
      </c>
      <c r="F52" s="149">
        <v>0</v>
      </c>
      <c r="G52" s="149">
        <v>4.5</v>
      </c>
    </row>
    <row r="53" spans="1:7" s="6" customFormat="1" ht="13" x14ac:dyDescent="0.3">
      <c r="A53" s="143"/>
      <c r="B53" s="144"/>
      <c r="C53" s="145" t="s">
        <v>111</v>
      </c>
      <c r="D53" s="143" t="s">
        <v>12</v>
      </c>
      <c r="E53" s="150">
        <v>4</v>
      </c>
      <c r="F53" s="149">
        <v>40</v>
      </c>
      <c r="G53" s="149">
        <v>0.96</v>
      </c>
    </row>
    <row r="54" spans="1:7" s="6" customFormat="1" ht="13" x14ac:dyDescent="0.3">
      <c r="A54" s="143"/>
      <c r="B54" s="144" t="s">
        <v>191</v>
      </c>
      <c r="C54" s="145"/>
      <c r="D54" s="143"/>
      <c r="E54" s="150">
        <v>30</v>
      </c>
      <c r="F54" s="149">
        <v>3070</v>
      </c>
      <c r="G54" s="149">
        <v>117.96</v>
      </c>
    </row>
    <row r="55" spans="1:7" s="6" customFormat="1" ht="13" x14ac:dyDescent="0.3">
      <c r="A55" s="143"/>
      <c r="B55" s="144"/>
      <c r="C55" s="145"/>
      <c r="D55" s="143"/>
      <c r="E55" s="150"/>
      <c r="F55" s="149"/>
      <c r="G55" s="149"/>
    </row>
    <row r="56" spans="1:7" s="6" customFormat="1" ht="13" x14ac:dyDescent="0.3">
      <c r="A56" s="143">
        <v>33018825</v>
      </c>
      <c r="B56" s="144" t="s">
        <v>151</v>
      </c>
      <c r="C56" s="145" t="s">
        <v>113</v>
      </c>
      <c r="D56" s="143" t="s">
        <v>11</v>
      </c>
      <c r="E56" s="150">
        <v>24</v>
      </c>
      <c r="F56" s="149">
        <v>972</v>
      </c>
      <c r="G56" s="149">
        <v>108</v>
      </c>
    </row>
    <row r="57" spans="1:7" s="6" customFormat="1" ht="13" x14ac:dyDescent="0.3">
      <c r="A57" s="143"/>
      <c r="B57" s="144"/>
      <c r="C57" s="145" t="s">
        <v>113</v>
      </c>
      <c r="D57" s="143" t="s">
        <v>14</v>
      </c>
      <c r="E57" s="150">
        <v>148</v>
      </c>
      <c r="F57" s="149">
        <v>2960</v>
      </c>
      <c r="G57" s="149">
        <v>35.519999999999996</v>
      </c>
    </row>
    <row r="58" spans="1:7" s="6" customFormat="1" ht="13" x14ac:dyDescent="0.3">
      <c r="A58" s="143"/>
      <c r="B58" s="144"/>
      <c r="C58" s="145" t="s">
        <v>113</v>
      </c>
      <c r="D58" s="143" t="s">
        <v>162</v>
      </c>
      <c r="E58" s="150">
        <v>25</v>
      </c>
      <c r="F58" s="149">
        <v>500</v>
      </c>
      <c r="G58" s="149">
        <v>6</v>
      </c>
    </row>
    <row r="59" spans="1:7" s="6" customFormat="1" ht="13" x14ac:dyDescent="0.3">
      <c r="A59" s="143"/>
      <c r="B59" s="144"/>
      <c r="C59" s="145" t="s">
        <v>113</v>
      </c>
      <c r="D59" s="143" t="s">
        <v>161</v>
      </c>
      <c r="E59" s="150">
        <v>8</v>
      </c>
      <c r="F59" s="149">
        <v>160</v>
      </c>
      <c r="G59" s="149">
        <v>1.92</v>
      </c>
    </row>
    <row r="60" spans="1:7" s="6" customFormat="1" ht="13" x14ac:dyDescent="0.3">
      <c r="A60" s="143"/>
      <c r="B60" s="144"/>
      <c r="C60" s="145" t="s">
        <v>111</v>
      </c>
      <c r="D60" s="143" t="s">
        <v>12</v>
      </c>
      <c r="E60" s="150">
        <v>0</v>
      </c>
      <c r="F60" s="149">
        <v>40</v>
      </c>
      <c r="G60" s="149">
        <v>0</v>
      </c>
    </row>
    <row r="61" spans="1:7" s="6" customFormat="1" ht="13" x14ac:dyDescent="0.3">
      <c r="A61" s="143"/>
      <c r="B61" s="144"/>
      <c r="C61" s="145" t="s">
        <v>112</v>
      </c>
      <c r="D61" s="143" t="s">
        <v>144</v>
      </c>
      <c r="E61" s="150">
        <v>-6</v>
      </c>
      <c r="F61" s="149">
        <v>100</v>
      </c>
      <c r="G61" s="149">
        <v>-1.44</v>
      </c>
    </row>
    <row r="62" spans="1:7" s="6" customFormat="1" ht="13" x14ac:dyDescent="0.3">
      <c r="A62" s="143"/>
      <c r="B62" s="144" t="s">
        <v>192</v>
      </c>
      <c r="C62" s="145"/>
      <c r="D62" s="143"/>
      <c r="E62" s="150">
        <v>199</v>
      </c>
      <c r="F62" s="149">
        <v>4732</v>
      </c>
      <c r="G62" s="149">
        <v>149.99999999999997</v>
      </c>
    </row>
    <row r="63" spans="1:7" s="6" customFormat="1" ht="13" x14ac:dyDescent="0.3">
      <c r="A63" s="143"/>
      <c r="B63" s="144"/>
      <c r="C63" s="145"/>
      <c r="D63" s="143"/>
      <c r="E63" s="150"/>
      <c r="F63" s="149"/>
      <c r="G63" s="149"/>
    </row>
    <row r="64" spans="1:7" s="6" customFormat="1" ht="13" x14ac:dyDescent="0.3">
      <c r="A64" s="143" t="s">
        <v>193</v>
      </c>
      <c r="B64" s="144"/>
      <c r="C64" s="145"/>
      <c r="D64" s="143"/>
      <c r="E64" s="150">
        <v>7027.22</v>
      </c>
      <c r="F64" s="149">
        <v>73325</v>
      </c>
      <c r="G64" s="149">
        <v>1680.6200000000001</v>
      </c>
    </row>
    <row r="65" spans="1:7" s="6" customFormat="1" ht="13" x14ac:dyDescent="0.3">
      <c r="A65" s="143"/>
      <c r="B65" s="144"/>
      <c r="C65" s="145"/>
      <c r="D65" s="143"/>
      <c r="E65" s="150"/>
      <c r="F65" s="149"/>
      <c r="G65" s="149"/>
    </row>
    <row r="66" spans="1:7" s="6" customFormat="1" ht="13" x14ac:dyDescent="0.3">
      <c r="A66" s="143"/>
      <c r="B66" s="144"/>
      <c r="C66" s="145"/>
      <c r="D66" s="143"/>
      <c r="E66" s="150"/>
      <c r="F66" s="149"/>
      <c r="G66" s="149"/>
    </row>
    <row r="67" spans="1:7" s="6" customFormat="1" ht="13" x14ac:dyDescent="0.3">
      <c r="A67" s="143"/>
      <c r="B67" s="144"/>
      <c r="C67" s="145"/>
      <c r="D67" s="143"/>
      <c r="E67" s="150"/>
      <c r="F67" s="149"/>
      <c r="G67" s="149"/>
    </row>
    <row r="68" spans="1:7" s="6" customFormat="1" ht="13" x14ac:dyDescent="0.3">
      <c r="A68" s="143"/>
      <c r="B68" s="144"/>
      <c r="C68" s="145"/>
      <c r="D68" s="143"/>
      <c r="E68" s="150"/>
      <c r="F68" s="149"/>
      <c r="G68" s="149"/>
    </row>
    <row r="69" spans="1:7" s="6" customFormat="1" ht="13" x14ac:dyDescent="0.3">
      <c r="A69" s="143"/>
      <c r="B69" s="144"/>
      <c r="C69" s="145"/>
      <c r="D69" s="143"/>
      <c r="E69" s="150"/>
      <c r="F69" s="149"/>
      <c r="G69" s="149"/>
    </row>
    <row r="70" spans="1:7" ht="13" x14ac:dyDescent="0.3">
      <c r="D70" s="132"/>
      <c r="E70" s="152"/>
      <c r="F70" s="152"/>
      <c r="G70" s="151"/>
    </row>
    <row r="71" spans="1:7" ht="13" x14ac:dyDescent="0.3">
      <c r="A71" s="133" t="s">
        <v>119</v>
      </c>
      <c r="B71" s="134"/>
      <c r="C71" s="133"/>
      <c r="D71" s="132"/>
      <c r="E71" s="152"/>
      <c r="F71" s="152"/>
      <c r="G71" s="151"/>
    </row>
    <row r="72" spans="1:7" ht="13" x14ac:dyDescent="0.3">
      <c r="A72" s="132" t="s">
        <v>120</v>
      </c>
      <c r="B72" s="132"/>
      <c r="C72" s="132"/>
      <c r="D72" s="132"/>
      <c r="E72" s="152"/>
      <c r="F72" s="152"/>
      <c r="G72" s="151"/>
    </row>
    <row r="73" spans="1:7" ht="13" x14ac:dyDescent="0.3">
      <c r="A73" s="132"/>
      <c r="B73" s="132"/>
      <c r="C73" s="132"/>
      <c r="D73" s="132"/>
      <c r="E73" s="152"/>
      <c r="F73" s="152"/>
      <c r="G73" s="151"/>
    </row>
    <row r="74" spans="1:7" ht="13" x14ac:dyDescent="0.3">
      <c r="A74" s="132" t="s">
        <v>121</v>
      </c>
      <c r="B74" s="132"/>
      <c r="C74" s="132"/>
      <c r="D74" s="132"/>
      <c r="E74" s="152"/>
      <c r="F74" s="152"/>
      <c r="G74" s="151"/>
    </row>
    <row r="75" spans="1:7" ht="13" x14ac:dyDescent="0.3">
      <c r="A75" s="132" t="s">
        <v>122</v>
      </c>
      <c r="B75" s="132"/>
      <c r="C75" s="132"/>
      <c r="D75" s="132"/>
      <c r="E75" s="152"/>
      <c r="F75" s="152"/>
      <c r="G75" s="151"/>
    </row>
    <row r="76" spans="1:7" ht="12.75" customHeight="1" x14ac:dyDescent="0.3">
      <c r="A76" s="132" t="s">
        <v>123</v>
      </c>
      <c r="B76" s="132"/>
      <c r="C76" s="132"/>
      <c r="D76" s="132"/>
      <c r="E76" s="152"/>
      <c r="F76" s="152"/>
      <c r="G76" s="151"/>
    </row>
    <row r="77" spans="1:7" ht="12.75" customHeight="1" x14ac:dyDescent="0.3">
      <c r="A77" s="132" t="s">
        <v>124</v>
      </c>
      <c r="B77" s="132"/>
      <c r="C77" s="132"/>
      <c r="D77" s="132"/>
      <c r="E77" s="152"/>
      <c r="F77" s="152"/>
      <c r="G77" s="151"/>
    </row>
    <row r="78" spans="1:7" ht="13" x14ac:dyDescent="0.3">
      <c r="A78" s="132"/>
      <c r="B78" s="132"/>
      <c r="C78" s="132"/>
      <c r="D78" s="132"/>
      <c r="E78" s="152"/>
      <c r="F78" s="152"/>
      <c r="G78" s="151"/>
    </row>
    <row r="79" spans="1:7" ht="13" x14ac:dyDescent="0.3">
      <c r="A79" s="132"/>
      <c r="B79" s="132"/>
      <c r="C79" s="132"/>
      <c r="D79" s="132"/>
      <c r="E79" s="152"/>
      <c r="F79" s="152"/>
      <c r="G79" s="152"/>
    </row>
    <row r="81" spans="1:7" x14ac:dyDescent="0.2">
      <c r="A81" s="4"/>
      <c r="B81" s="4"/>
      <c r="C81" s="4"/>
      <c r="D81" s="4"/>
      <c r="E81" s="154"/>
      <c r="F81" s="154"/>
      <c r="G81" s="154"/>
    </row>
  </sheetData>
  <sheetProtection algorithmName="SHA-512" hashValue="/e/CSji2xB3ToKIekQ2j5cfSHOsJ6hxYR1T2/NauFytXgc9/cxhZQxeKELa2ZlsEai7jNOC/F0A0kjavlvR5cA==" saltValue="WDFw2oSp9vz4+rflImPF3w==" spinCount="100000" sheet="1" objects="1" scenarios="1" autoFilter="0"/>
  <autoFilter ref="A3:G69" xr:uid="{00000000-0009-0000-0000-00000C000000}"/>
  <conditionalFormatting sqref="A4:A69">
    <cfRule type="expression" dxfId="15" priority="4" stopIfTrue="1">
      <formula>A4&lt;&gt;""</formula>
    </cfRule>
  </conditionalFormatting>
  <conditionalFormatting sqref="A4:G69">
    <cfRule type="expression" dxfId="14" priority="2">
      <formula>LEFT($A4,5)="Grand"</formula>
    </cfRule>
    <cfRule type="expression" dxfId="13" priority="3" stopIfTrue="1">
      <formula>RIGHT($A4,5)="Total"</formula>
    </cfRule>
  </conditionalFormatting>
  <conditionalFormatting sqref="B4:G69">
    <cfRule type="expression" dxfId="12" priority="1">
      <formula>RIGHT($B4,5)="Total"</formula>
    </cfRule>
  </conditionalFormatting>
  <pageMargins left="0.23622047244094491" right="0.23622047244094491" top="0.51181102362204722" bottom="0.59055118110236227" header="0.51181102362204722" footer="0.31496062992125984"/>
  <pageSetup paperSize="9" scale="73"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G101"/>
  <sheetViews>
    <sheetView view="pageBreakPreview" zoomScaleNormal="100" zoomScaleSheetLayoutView="100" workbookViewId="0">
      <pane ySplit="3" topLeftCell="A19" activePane="bottomLeft" state="frozen"/>
      <selection pane="bottomLeft" activeCell="B21" sqref="B21"/>
    </sheetView>
  </sheetViews>
  <sheetFormatPr defaultColWidth="9.1796875" defaultRowHeight="10" x14ac:dyDescent="0.2"/>
  <cols>
    <col min="1" max="1" width="20.26953125" style="1" customWidth="1"/>
    <col min="2" max="2" width="31.26953125" style="1" bestFit="1" customWidth="1"/>
    <col min="3" max="3" width="17" style="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198</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v>28457936</v>
      </c>
      <c r="B4" s="144" t="s">
        <v>126</v>
      </c>
      <c r="C4" s="145" t="s">
        <v>113</v>
      </c>
      <c r="D4" s="143" t="s">
        <v>14</v>
      </c>
      <c r="E4" s="150">
        <v>12</v>
      </c>
      <c r="F4" s="149">
        <v>320</v>
      </c>
      <c r="G4" s="149">
        <v>2.88</v>
      </c>
    </row>
    <row r="5" spans="1:7" s="6" customFormat="1" ht="13" x14ac:dyDescent="0.3">
      <c r="A5" s="143"/>
      <c r="B5" s="144" t="s">
        <v>185</v>
      </c>
      <c r="C5" s="145"/>
      <c r="D5" s="143"/>
      <c r="E5" s="150">
        <v>12</v>
      </c>
      <c r="F5" s="149">
        <v>320</v>
      </c>
      <c r="G5" s="149">
        <v>2.88</v>
      </c>
    </row>
    <row r="6" spans="1:7" s="6" customFormat="1" ht="13" x14ac:dyDescent="0.3">
      <c r="A6" s="143"/>
      <c r="B6" s="144"/>
      <c r="C6" s="145"/>
      <c r="D6" s="143"/>
      <c r="E6" s="150"/>
      <c r="F6" s="149"/>
      <c r="G6" s="149"/>
    </row>
    <row r="7" spans="1:7" s="6" customFormat="1" ht="13" x14ac:dyDescent="0.3">
      <c r="A7" s="143">
        <v>28457847</v>
      </c>
      <c r="B7" s="144" t="s">
        <v>128</v>
      </c>
      <c r="C7" s="145" t="s">
        <v>113</v>
      </c>
      <c r="D7" s="143" t="s">
        <v>130</v>
      </c>
      <c r="E7" s="150">
        <v>20</v>
      </c>
      <c r="F7" s="149">
        <v>3605</v>
      </c>
      <c r="G7" s="149">
        <v>60</v>
      </c>
    </row>
    <row r="8" spans="1:7" s="6" customFormat="1" ht="13" x14ac:dyDescent="0.3">
      <c r="A8" s="143"/>
      <c r="B8" s="144"/>
      <c r="C8" s="145" t="s">
        <v>113</v>
      </c>
      <c r="D8" s="143" t="s">
        <v>11</v>
      </c>
      <c r="E8" s="150">
        <v>21</v>
      </c>
      <c r="F8" s="149">
        <v>1629</v>
      </c>
      <c r="G8" s="149">
        <v>94.5</v>
      </c>
    </row>
    <row r="9" spans="1:7" s="6" customFormat="1" ht="13" x14ac:dyDescent="0.3">
      <c r="A9" s="143"/>
      <c r="B9" s="144"/>
      <c r="C9" s="145" t="s">
        <v>113</v>
      </c>
      <c r="D9" s="143" t="s">
        <v>134</v>
      </c>
      <c r="E9" s="150">
        <v>13</v>
      </c>
      <c r="F9" s="149">
        <v>0</v>
      </c>
      <c r="G9" s="149">
        <v>0</v>
      </c>
    </row>
    <row r="10" spans="1:7" s="6" customFormat="1" ht="13" x14ac:dyDescent="0.3">
      <c r="A10" s="143"/>
      <c r="B10" s="144"/>
      <c r="C10" s="145" t="s">
        <v>113</v>
      </c>
      <c r="D10" s="143" t="s">
        <v>132</v>
      </c>
      <c r="E10" s="150">
        <v>3</v>
      </c>
      <c r="F10" s="149">
        <v>8150</v>
      </c>
      <c r="G10" s="149">
        <v>27</v>
      </c>
    </row>
    <row r="11" spans="1:7" s="6" customFormat="1" ht="13" x14ac:dyDescent="0.3">
      <c r="A11" s="143"/>
      <c r="B11" s="144"/>
      <c r="C11" s="145" t="s">
        <v>113</v>
      </c>
      <c r="D11" s="143" t="s">
        <v>135</v>
      </c>
      <c r="E11" s="150">
        <v>8.1499999999999986</v>
      </c>
      <c r="F11" s="149">
        <v>0</v>
      </c>
      <c r="G11" s="149">
        <v>0</v>
      </c>
    </row>
    <row r="12" spans="1:7" s="6" customFormat="1" ht="13" x14ac:dyDescent="0.3">
      <c r="A12" s="143"/>
      <c r="B12" s="144"/>
      <c r="C12" s="145" t="s">
        <v>110</v>
      </c>
      <c r="D12" s="143" t="s">
        <v>131</v>
      </c>
      <c r="E12" s="150">
        <v>8</v>
      </c>
      <c r="F12" s="149">
        <v>674</v>
      </c>
      <c r="G12" s="149">
        <v>36</v>
      </c>
    </row>
    <row r="13" spans="1:7" s="6" customFormat="1" ht="13" x14ac:dyDescent="0.3">
      <c r="A13" s="143"/>
      <c r="B13" s="144"/>
      <c r="C13" s="145" t="s">
        <v>155</v>
      </c>
      <c r="D13" s="143" t="s">
        <v>157</v>
      </c>
      <c r="E13" s="150">
        <v>5800</v>
      </c>
      <c r="F13" s="149">
        <v>5800</v>
      </c>
      <c r="G13" s="149">
        <v>0</v>
      </c>
    </row>
    <row r="14" spans="1:7" s="6" customFormat="1" ht="13" x14ac:dyDescent="0.3">
      <c r="A14" s="143"/>
      <c r="B14" s="144"/>
      <c r="C14" s="145" t="s">
        <v>111</v>
      </c>
      <c r="D14" s="143" t="s">
        <v>12</v>
      </c>
      <c r="E14" s="150">
        <v>1</v>
      </c>
      <c r="F14" s="149">
        <v>10</v>
      </c>
      <c r="G14" s="149">
        <v>0.24</v>
      </c>
    </row>
    <row r="15" spans="1:7" s="6" customFormat="1" ht="13" x14ac:dyDescent="0.3">
      <c r="A15" s="143"/>
      <c r="B15" s="144"/>
      <c r="C15" s="145" t="s">
        <v>114</v>
      </c>
      <c r="D15" s="143" t="s">
        <v>129</v>
      </c>
      <c r="E15" s="150">
        <v>9</v>
      </c>
      <c r="F15" s="149">
        <v>720</v>
      </c>
      <c r="G15" s="149">
        <v>2.16</v>
      </c>
    </row>
    <row r="16" spans="1:7" s="6" customFormat="1" ht="13" x14ac:dyDescent="0.3">
      <c r="A16" s="143"/>
      <c r="B16" s="144" t="s">
        <v>186</v>
      </c>
      <c r="C16" s="145"/>
      <c r="D16" s="143"/>
      <c r="E16" s="150">
        <v>5883.15</v>
      </c>
      <c r="F16" s="149">
        <v>20588</v>
      </c>
      <c r="G16" s="149">
        <v>219.9</v>
      </c>
    </row>
    <row r="17" spans="1:7" s="6" customFormat="1" ht="13" x14ac:dyDescent="0.3">
      <c r="A17" s="143"/>
      <c r="B17" s="144"/>
      <c r="C17" s="145"/>
      <c r="D17" s="143"/>
      <c r="E17" s="150"/>
      <c r="F17" s="149"/>
      <c r="G17" s="149"/>
    </row>
    <row r="18" spans="1:7" s="6" customFormat="1" ht="13" x14ac:dyDescent="0.3">
      <c r="A18" s="143">
        <v>28457815</v>
      </c>
      <c r="B18" s="144" t="s">
        <v>137</v>
      </c>
      <c r="C18" s="145" t="s">
        <v>113</v>
      </c>
      <c r="D18" s="143" t="s">
        <v>11</v>
      </c>
      <c r="E18" s="150">
        <v>56</v>
      </c>
      <c r="F18" s="149">
        <v>7935</v>
      </c>
      <c r="G18" s="149">
        <v>252</v>
      </c>
    </row>
    <row r="19" spans="1:7" s="6" customFormat="1" ht="13" x14ac:dyDescent="0.3">
      <c r="A19" s="143"/>
      <c r="B19" s="144"/>
      <c r="C19" s="145" t="s">
        <v>110</v>
      </c>
      <c r="D19" s="143" t="s">
        <v>131</v>
      </c>
      <c r="E19" s="150">
        <v>22</v>
      </c>
      <c r="F19" s="149">
        <v>1988</v>
      </c>
      <c r="G19" s="149">
        <v>99</v>
      </c>
    </row>
    <row r="20" spans="1:7" s="6" customFormat="1" ht="13" x14ac:dyDescent="0.3">
      <c r="A20" s="143"/>
      <c r="B20" s="144"/>
      <c r="C20" s="145" t="s">
        <v>155</v>
      </c>
      <c r="D20" s="143" t="s">
        <v>133</v>
      </c>
      <c r="E20" s="150">
        <v>5000</v>
      </c>
      <c r="F20" s="149">
        <v>5000</v>
      </c>
      <c r="G20" s="149">
        <v>0</v>
      </c>
    </row>
    <row r="21" spans="1:7" s="6" customFormat="1" ht="13" x14ac:dyDescent="0.3">
      <c r="A21" s="143"/>
      <c r="B21" s="144"/>
      <c r="C21" s="145" t="s">
        <v>155</v>
      </c>
      <c r="D21" s="143" t="s">
        <v>157</v>
      </c>
      <c r="E21" s="150">
        <v>350</v>
      </c>
      <c r="F21" s="149">
        <v>350</v>
      </c>
      <c r="G21" s="149">
        <v>0</v>
      </c>
    </row>
    <row r="22" spans="1:7" s="6" customFormat="1" ht="13" x14ac:dyDescent="0.3">
      <c r="A22" s="143"/>
      <c r="B22" s="144"/>
      <c r="C22" s="145" t="s">
        <v>114</v>
      </c>
      <c r="D22" s="143" t="s">
        <v>129</v>
      </c>
      <c r="E22" s="150">
        <v>24</v>
      </c>
      <c r="F22" s="149">
        <v>1920</v>
      </c>
      <c r="G22" s="149">
        <v>5.76</v>
      </c>
    </row>
    <row r="23" spans="1:7" s="6" customFormat="1" ht="13" x14ac:dyDescent="0.3">
      <c r="A23" s="143"/>
      <c r="B23" s="144" t="s">
        <v>187</v>
      </c>
      <c r="C23" s="145"/>
      <c r="D23" s="143"/>
      <c r="E23" s="150">
        <v>5452</v>
      </c>
      <c r="F23" s="149">
        <v>17193</v>
      </c>
      <c r="G23" s="149">
        <v>356.76</v>
      </c>
    </row>
    <row r="24" spans="1:7" s="6" customFormat="1" ht="13" x14ac:dyDescent="0.3">
      <c r="A24" s="143"/>
      <c r="B24" s="144"/>
      <c r="C24" s="145"/>
      <c r="D24" s="143"/>
      <c r="E24" s="150"/>
      <c r="F24" s="149"/>
      <c r="G24" s="149"/>
    </row>
    <row r="25" spans="1:7" s="6" customFormat="1" ht="13" x14ac:dyDescent="0.3">
      <c r="A25" s="143">
        <v>28458057</v>
      </c>
      <c r="B25" s="144" t="s">
        <v>140</v>
      </c>
      <c r="C25" s="145" t="s">
        <v>113</v>
      </c>
      <c r="D25" s="143" t="s">
        <v>141</v>
      </c>
      <c r="E25" s="150">
        <v>42</v>
      </c>
      <c r="F25" s="149">
        <v>2310</v>
      </c>
      <c r="G25" s="149">
        <v>27.720000000000002</v>
      </c>
    </row>
    <row r="26" spans="1:7" s="6" customFormat="1" ht="13" x14ac:dyDescent="0.3">
      <c r="A26" s="143"/>
      <c r="B26" s="144"/>
      <c r="C26" s="145" t="s">
        <v>155</v>
      </c>
      <c r="D26" s="143" t="s">
        <v>157</v>
      </c>
      <c r="E26" s="150">
        <v>3500</v>
      </c>
      <c r="F26" s="149">
        <v>3500</v>
      </c>
      <c r="G26" s="149">
        <v>0</v>
      </c>
    </row>
    <row r="27" spans="1:7" s="6" customFormat="1" ht="13" x14ac:dyDescent="0.3">
      <c r="A27" s="143"/>
      <c r="B27" s="144"/>
      <c r="C27" s="145" t="s">
        <v>155</v>
      </c>
      <c r="D27" s="143" t="s">
        <v>156</v>
      </c>
      <c r="E27" s="150">
        <v>3.75</v>
      </c>
      <c r="F27" s="149">
        <v>0</v>
      </c>
      <c r="G27" s="149">
        <v>0</v>
      </c>
    </row>
    <row r="28" spans="1:7" s="6" customFormat="1" ht="13" x14ac:dyDescent="0.3">
      <c r="A28" s="143"/>
      <c r="B28" s="144" t="s">
        <v>188</v>
      </c>
      <c r="C28" s="145"/>
      <c r="D28" s="143"/>
      <c r="E28" s="150">
        <v>3545.75</v>
      </c>
      <c r="F28" s="149">
        <v>5810</v>
      </c>
      <c r="G28" s="149">
        <v>27.720000000000002</v>
      </c>
    </row>
    <row r="29" spans="1:7" s="6" customFormat="1" ht="13" x14ac:dyDescent="0.3">
      <c r="A29" s="143"/>
      <c r="B29" s="144"/>
      <c r="C29" s="145"/>
      <c r="D29" s="143"/>
      <c r="E29" s="150"/>
      <c r="F29" s="149"/>
      <c r="G29" s="149"/>
    </row>
    <row r="30" spans="1:7" s="6" customFormat="1" ht="13" x14ac:dyDescent="0.3">
      <c r="A30" s="143">
        <v>33018814</v>
      </c>
      <c r="B30" s="144" t="s">
        <v>143</v>
      </c>
      <c r="C30" s="145" t="s">
        <v>113</v>
      </c>
      <c r="D30" s="143" t="s">
        <v>10</v>
      </c>
      <c r="E30" s="150">
        <v>24</v>
      </c>
      <c r="F30" s="149">
        <v>1284</v>
      </c>
      <c r="G30" s="149">
        <v>36</v>
      </c>
    </row>
    <row r="31" spans="1:7" s="6" customFormat="1" ht="13" x14ac:dyDescent="0.3">
      <c r="A31" s="143"/>
      <c r="B31" s="144"/>
      <c r="C31" s="145" t="s">
        <v>113</v>
      </c>
      <c r="D31" s="143" t="s">
        <v>11</v>
      </c>
      <c r="E31" s="150">
        <v>122</v>
      </c>
      <c r="F31" s="149">
        <v>16314</v>
      </c>
      <c r="G31" s="149">
        <v>549</v>
      </c>
    </row>
    <row r="32" spans="1:7" s="6" customFormat="1" ht="13" x14ac:dyDescent="0.3">
      <c r="A32" s="143"/>
      <c r="B32" s="144"/>
      <c r="C32" s="145" t="s">
        <v>113</v>
      </c>
      <c r="D32" s="143" t="s">
        <v>160</v>
      </c>
      <c r="E32" s="150">
        <v>1</v>
      </c>
      <c r="F32" s="149">
        <v>2480</v>
      </c>
      <c r="G32" s="149">
        <v>11</v>
      </c>
    </row>
    <row r="33" spans="1:7" s="6" customFormat="1" ht="13" x14ac:dyDescent="0.3">
      <c r="A33" s="143"/>
      <c r="B33" s="144"/>
      <c r="C33" s="145" t="s">
        <v>113</v>
      </c>
      <c r="D33" s="143" t="s">
        <v>159</v>
      </c>
      <c r="E33" s="150">
        <v>2.48</v>
      </c>
      <c r="F33" s="149">
        <v>0</v>
      </c>
      <c r="G33" s="149">
        <v>0</v>
      </c>
    </row>
    <row r="34" spans="1:7" s="6" customFormat="1" ht="13" x14ac:dyDescent="0.3">
      <c r="A34" s="143"/>
      <c r="B34" s="144"/>
      <c r="C34" s="145" t="s">
        <v>113</v>
      </c>
      <c r="D34" s="143" t="s">
        <v>200</v>
      </c>
      <c r="E34" s="150">
        <v>1</v>
      </c>
      <c r="F34" s="149">
        <v>0</v>
      </c>
      <c r="G34" s="149">
        <v>0</v>
      </c>
    </row>
    <row r="35" spans="1:7" s="6" customFormat="1" ht="13" x14ac:dyDescent="0.3">
      <c r="A35" s="143"/>
      <c r="B35" s="144"/>
      <c r="C35" s="145" t="s">
        <v>113</v>
      </c>
      <c r="D35" s="143" t="s">
        <v>16</v>
      </c>
      <c r="E35" s="150">
        <v>1</v>
      </c>
      <c r="F35" s="149">
        <v>0</v>
      </c>
      <c r="G35" s="149">
        <v>1.5</v>
      </c>
    </row>
    <row r="36" spans="1:7" s="6" customFormat="1" ht="13" x14ac:dyDescent="0.3">
      <c r="A36" s="143"/>
      <c r="B36" s="144"/>
      <c r="C36" s="145" t="s">
        <v>113</v>
      </c>
      <c r="D36" s="143" t="s">
        <v>17</v>
      </c>
      <c r="E36" s="150">
        <v>3</v>
      </c>
      <c r="F36" s="149">
        <v>0</v>
      </c>
      <c r="G36" s="149">
        <v>13.5</v>
      </c>
    </row>
    <row r="37" spans="1:7" s="6" customFormat="1" ht="13" x14ac:dyDescent="0.3">
      <c r="A37" s="143"/>
      <c r="B37" s="144"/>
      <c r="C37" s="145" t="s">
        <v>110</v>
      </c>
      <c r="D37" s="143" t="s">
        <v>144</v>
      </c>
      <c r="E37" s="150">
        <v>19</v>
      </c>
      <c r="F37" s="149">
        <v>190</v>
      </c>
      <c r="G37" s="149">
        <v>4.5600000000000005</v>
      </c>
    </row>
    <row r="38" spans="1:7" s="6" customFormat="1" ht="13" x14ac:dyDescent="0.3">
      <c r="A38" s="143"/>
      <c r="B38" s="144"/>
      <c r="C38" s="145" t="s">
        <v>110</v>
      </c>
      <c r="D38" s="143" t="s">
        <v>131</v>
      </c>
      <c r="E38" s="150">
        <v>15</v>
      </c>
      <c r="F38" s="149">
        <v>772</v>
      </c>
      <c r="G38" s="149">
        <v>67.5</v>
      </c>
    </row>
    <row r="39" spans="1:7" s="6" customFormat="1" ht="13" x14ac:dyDescent="0.3">
      <c r="A39" s="143"/>
      <c r="B39" s="144"/>
      <c r="C39" s="145" t="s">
        <v>110</v>
      </c>
      <c r="D39" s="143" t="s">
        <v>158</v>
      </c>
      <c r="E39" s="150">
        <v>2</v>
      </c>
      <c r="F39" s="149">
        <v>0</v>
      </c>
      <c r="G39" s="149">
        <v>9</v>
      </c>
    </row>
    <row r="40" spans="1:7" s="6" customFormat="1" ht="13" x14ac:dyDescent="0.3">
      <c r="A40" s="143"/>
      <c r="B40" s="144"/>
      <c r="C40" s="145" t="s">
        <v>111</v>
      </c>
      <c r="D40" s="143" t="s">
        <v>12</v>
      </c>
      <c r="E40" s="150">
        <v>46</v>
      </c>
      <c r="F40" s="149">
        <v>460</v>
      </c>
      <c r="G40" s="149">
        <v>11.04</v>
      </c>
    </row>
    <row r="41" spans="1:7" s="6" customFormat="1" ht="13" x14ac:dyDescent="0.3">
      <c r="A41" s="143"/>
      <c r="B41" s="144" t="s">
        <v>189</v>
      </c>
      <c r="C41" s="145"/>
      <c r="D41" s="143"/>
      <c r="E41" s="150">
        <v>236.48</v>
      </c>
      <c r="F41" s="149">
        <v>21500</v>
      </c>
      <c r="G41" s="149">
        <v>703.09999999999991</v>
      </c>
    </row>
    <row r="42" spans="1:7" s="6" customFormat="1" ht="13" x14ac:dyDescent="0.3">
      <c r="A42" s="143"/>
      <c r="B42" s="144"/>
      <c r="C42" s="145"/>
      <c r="D42" s="143"/>
      <c r="E42" s="150"/>
      <c r="F42" s="149"/>
      <c r="G42" s="149"/>
    </row>
    <row r="43" spans="1:7" s="6" customFormat="1" ht="13" x14ac:dyDescent="0.3">
      <c r="A43" s="143">
        <v>33018846</v>
      </c>
      <c r="B43" s="144" t="s">
        <v>146</v>
      </c>
      <c r="C43" s="145" t="s">
        <v>113</v>
      </c>
      <c r="D43" s="143" t="s">
        <v>10</v>
      </c>
      <c r="E43" s="150">
        <v>61</v>
      </c>
      <c r="F43" s="149">
        <v>4695</v>
      </c>
      <c r="G43" s="149">
        <v>91.5</v>
      </c>
    </row>
    <row r="44" spans="1:7" s="6" customFormat="1" ht="13" x14ac:dyDescent="0.3">
      <c r="A44" s="143"/>
      <c r="B44" s="144"/>
      <c r="C44" s="145" t="s">
        <v>113</v>
      </c>
      <c r="D44" s="143" t="s">
        <v>147</v>
      </c>
      <c r="E44" s="150">
        <v>3</v>
      </c>
      <c r="F44" s="149">
        <v>0</v>
      </c>
      <c r="G44" s="149">
        <v>4.5</v>
      </c>
    </row>
    <row r="45" spans="1:7" s="6" customFormat="1" ht="13" x14ac:dyDescent="0.3">
      <c r="A45" s="143"/>
      <c r="B45" s="144" t="s">
        <v>190</v>
      </c>
      <c r="C45" s="145"/>
      <c r="D45" s="143"/>
      <c r="E45" s="150">
        <v>64</v>
      </c>
      <c r="F45" s="149">
        <v>4695</v>
      </c>
      <c r="G45" s="149">
        <v>96</v>
      </c>
    </row>
    <row r="46" spans="1:7" s="6" customFormat="1" ht="13" x14ac:dyDescent="0.3">
      <c r="A46" s="143"/>
      <c r="B46" s="144"/>
      <c r="C46" s="145"/>
      <c r="D46" s="143"/>
      <c r="E46" s="150"/>
      <c r="F46" s="149"/>
      <c r="G46" s="149"/>
    </row>
    <row r="47" spans="1:7" s="6" customFormat="1" ht="13" x14ac:dyDescent="0.3">
      <c r="A47" s="143">
        <v>33018836</v>
      </c>
      <c r="B47" s="144" t="s">
        <v>149</v>
      </c>
      <c r="C47" s="145" t="s">
        <v>113</v>
      </c>
      <c r="D47" s="143" t="s">
        <v>11</v>
      </c>
      <c r="E47" s="150">
        <v>23</v>
      </c>
      <c r="F47" s="149">
        <v>1994</v>
      </c>
      <c r="G47" s="149">
        <v>103.5</v>
      </c>
    </row>
    <row r="48" spans="1:7" s="6" customFormat="1" ht="13" x14ac:dyDescent="0.3">
      <c r="A48" s="143"/>
      <c r="B48" s="144"/>
      <c r="C48" s="145" t="s">
        <v>113</v>
      </c>
      <c r="D48" s="143" t="s">
        <v>17</v>
      </c>
      <c r="E48" s="150">
        <v>2</v>
      </c>
      <c r="F48" s="149">
        <v>0</v>
      </c>
      <c r="G48" s="149">
        <v>9</v>
      </c>
    </row>
    <row r="49" spans="1:7" s="6" customFormat="1" ht="13" x14ac:dyDescent="0.3">
      <c r="A49" s="143"/>
      <c r="B49" s="144"/>
      <c r="C49" s="145" t="s">
        <v>111</v>
      </c>
      <c r="D49" s="143" t="s">
        <v>12</v>
      </c>
      <c r="E49" s="150">
        <v>5</v>
      </c>
      <c r="F49" s="149">
        <v>50</v>
      </c>
      <c r="G49" s="149">
        <v>1.2</v>
      </c>
    </row>
    <row r="50" spans="1:7" s="6" customFormat="1" ht="13" x14ac:dyDescent="0.3">
      <c r="A50" s="143"/>
      <c r="B50" s="144" t="s">
        <v>191</v>
      </c>
      <c r="C50" s="145"/>
      <c r="D50" s="143"/>
      <c r="E50" s="150">
        <v>30</v>
      </c>
      <c r="F50" s="149">
        <v>2044</v>
      </c>
      <c r="G50" s="149">
        <v>113.7</v>
      </c>
    </row>
    <row r="51" spans="1:7" s="6" customFormat="1" ht="13" x14ac:dyDescent="0.3">
      <c r="A51" s="143"/>
      <c r="B51" s="144"/>
      <c r="C51" s="145"/>
      <c r="D51" s="143"/>
      <c r="E51" s="150"/>
      <c r="F51" s="149"/>
      <c r="G51" s="149"/>
    </row>
    <row r="52" spans="1:7" s="6" customFormat="1" ht="13" x14ac:dyDescent="0.3">
      <c r="A52" s="143">
        <v>33018825</v>
      </c>
      <c r="B52" s="144" t="s">
        <v>151</v>
      </c>
      <c r="C52" s="145" t="s">
        <v>113</v>
      </c>
      <c r="D52" s="143" t="s">
        <v>11</v>
      </c>
      <c r="E52" s="150">
        <v>25</v>
      </c>
      <c r="F52" s="149">
        <v>1878</v>
      </c>
      <c r="G52" s="149">
        <v>112.5</v>
      </c>
    </row>
    <row r="53" spans="1:7" s="6" customFormat="1" ht="13" x14ac:dyDescent="0.3">
      <c r="A53" s="143"/>
      <c r="B53" s="144"/>
      <c r="C53" s="145" t="s">
        <v>113</v>
      </c>
      <c r="D53" s="143" t="s">
        <v>14</v>
      </c>
      <c r="E53" s="150">
        <v>156</v>
      </c>
      <c r="F53" s="149">
        <v>3120</v>
      </c>
      <c r="G53" s="149">
        <v>37.44</v>
      </c>
    </row>
    <row r="54" spans="1:7" s="6" customFormat="1" ht="13" x14ac:dyDescent="0.3">
      <c r="A54" s="143"/>
      <c r="B54" s="144"/>
      <c r="C54" s="145" t="s">
        <v>113</v>
      </c>
      <c r="D54" s="143" t="s">
        <v>162</v>
      </c>
      <c r="E54" s="150">
        <v>4</v>
      </c>
      <c r="F54" s="149">
        <v>80</v>
      </c>
      <c r="G54" s="149">
        <v>0.96</v>
      </c>
    </row>
    <row r="55" spans="1:7" s="6" customFormat="1" ht="13" x14ac:dyDescent="0.3">
      <c r="A55" s="143"/>
      <c r="B55" s="144"/>
      <c r="C55" s="145" t="s">
        <v>110</v>
      </c>
      <c r="D55" s="143" t="s">
        <v>201</v>
      </c>
      <c r="E55" s="150">
        <v>1</v>
      </c>
      <c r="F55" s="149">
        <v>0</v>
      </c>
      <c r="G55" s="149">
        <v>0.24</v>
      </c>
    </row>
    <row r="56" spans="1:7" s="6" customFormat="1" ht="13" x14ac:dyDescent="0.3">
      <c r="A56" s="143"/>
      <c r="B56" s="144"/>
      <c r="C56" s="145" t="s">
        <v>111</v>
      </c>
      <c r="D56" s="143" t="s">
        <v>12</v>
      </c>
      <c r="E56" s="150">
        <v>7</v>
      </c>
      <c r="F56" s="149">
        <v>70</v>
      </c>
      <c r="G56" s="149">
        <v>1.68</v>
      </c>
    </row>
    <row r="57" spans="1:7" s="6" customFormat="1" ht="13" x14ac:dyDescent="0.3">
      <c r="A57" s="143"/>
      <c r="B57" s="144"/>
      <c r="C57" s="145" t="s">
        <v>112</v>
      </c>
      <c r="D57" s="143" t="s">
        <v>144</v>
      </c>
      <c r="E57" s="150">
        <v>22</v>
      </c>
      <c r="F57" s="149">
        <v>240</v>
      </c>
      <c r="G57" s="149">
        <v>5.2799999999999994</v>
      </c>
    </row>
    <row r="58" spans="1:7" s="6" customFormat="1" ht="13" x14ac:dyDescent="0.3">
      <c r="A58" s="143"/>
      <c r="B58" s="144" t="s">
        <v>192</v>
      </c>
      <c r="C58" s="145"/>
      <c r="D58" s="143"/>
      <c r="E58" s="150">
        <v>215</v>
      </c>
      <c r="F58" s="149">
        <v>5388</v>
      </c>
      <c r="G58" s="149">
        <v>158.10000000000002</v>
      </c>
    </row>
    <row r="59" spans="1:7" s="6" customFormat="1" ht="13" x14ac:dyDescent="0.3">
      <c r="A59" s="143"/>
      <c r="B59" s="144"/>
      <c r="C59" s="145"/>
      <c r="D59" s="143"/>
      <c r="E59" s="150"/>
      <c r="F59" s="149"/>
      <c r="G59" s="149"/>
    </row>
    <row r="60" spans="1:7" s="6" customFormat="1" ht="13" x14ac:dyDescent="0.3">
      <c r="A60" s="143">
        <v>28457925</v>
      </c>
      <c r="B60" s="144" t="s">
        <v>164</v>
      </c>
      <c r="C60" s="145" t="s">
        <v>155</v>
      </c>
      <c r="D60" s="143" t="s">
        <v>133</v>
      </c>
      <c r="E60" s="150">
        <v>2000</v>
      </c>
      <c r="F60" s="149">
        <v>2000</v>
      </c>
      <c r="G60" s="149">
        <v>0</v>
      </c>
    </row>
    <row r="61" spans="1:7" s="6" customFormat="1" ht="13" x14ac:dyDescent="0.3">
      <c r="A61" s="143"/>
      <c r="B61" s="144" t="s">
        <v>202</v>
      </c>
      <c r="C61" s="145"/>
      <c r="D61" s="143"/>
      <c r="E61" s="150">
        <v>2000</v>
      </c>
      <c r="F61" s="149">
        <v>2000</v>
      </c>
      <c r="G61" s="149">
        <v>0</v>
      </c>
    </row>
    <row r="62" spans="1:7" s="6" customFormat="1" ht="13" x14ac:dyDescent="0.3">
      <c r="A62" s="143"/>
      <c r="B62" s="144"/>
      <c r="C62" s="145"/>
      <c r="D62" s="143"/>
      <c r="E62" s="150"/>
      <c r="F62" s="149"/>
      <c r="G62" s="149"/>
    </row>
    <row r="63" spans="1:7" s="6" customFormat="1" ht="13" x14ac:dyDescent="0.3">
      <c r="A63" s="143" t="s">
        <v>193</v>
      </c>
      <c r="B63" s="144"/>
      <c r="C63" s="145"/>
      <c r="D63" s="143"/>
      <c r="E63" s="150">
        <f>17456.38-18</f>
        <v>17438.38</v>
      </c>
      <c r="F63" s="149">
        <v>79538</v>
      </c>
      <c r="G63" s="149">
        <f>1683.66-5.5</f>
        <v>1678.16</v>
      </c>
    </row>
    <row r="64" spans="1:7" s="6" customFormat="1" ht="13" x14ac:dyDescent="0.3">
      <c r="A64" s="143"/>
      <c r="B64" s="144"/>
      <c r="C64" s="145"/>
      <c r="D64" s="143"/>
      <c r="E64" s="150"/>
      <c r="F64" s="149"/>
      <c r="G64" s="149"/>
    </row>
    <row r="65" spans="1:7" s="6" customFormat="1" ht="13" x14ac:dyDescent="0.3">
      <c r="A65" s="143"/>
      <c r="B65" s="144"/>
      <c r="C65" s="145"/>
      <c r="D65" s="143"/>
      <c r="E65" s="150"/>
      <c r="F65" s="149"/>
      <c r="G65" s="149"/>
    </row>
    <row r="66" spans="1:7" s="6" customFormat="1" ht="13" x14ac:dyDescent="0.3">
      <c r="A66" s="143"/>
      <c r="B66" s="144"/>
      <c r="C66" s="145"/>
      <c r="D66" s="143"/>
      <c r="E66" s="150"/>
      <c r="F66" s="149"/>
      <c r="G66" s="149"/>
    </row>
    <row r="67" spans="1:7" s="6" customFormat="1" ht="13" x14ac:dyDescent="0.3">
      <c r="A67" s="143"/>
      <c r="B67" s="144"/>
      <c r="C67" s="145"/>
      <c r="D67" s="143"/>
      <c r="E67" s="150"/>
      <c r="F67" s="149"/>
      <c r="G67" s="149"/>
    </row>
    <row r="68" spans="1:7" s="6" customFormat="1" ht="13" x14ac:dyDescent="0.3">
      <c r="A68" s="143"/>
      <c r="B68" s="144"/>
      <c r="C68" s="145"/>
      <c r="D68" s="143"/>
      <c r="E68" s="150"/>
      <c r="F68" s="149"/>
      <c r="G68" s="149"/>
    </row>
    <row r="69" spans="1:7" s="6" customFormat="1" ht="13" x14ac:dyDescent="0.3">
      <c r="A69" s="143"/>
      <c r="B69" s="144"/>
      <c r="C69" s="145"/>
      <c r="D69" s="143"/>
      <c r="E69" s="150"/>
      <c r="F69" s="149"/>
      <c r="G69" s="149"/>
    </row>
    <row r="70" spans="1:7" s="6" customFormat="1" ht="13" x14ac:dyDescent="0.3">
      <c r="A70" s="143"/>
      <c r="B70" s="144"/>
      <c r="C70" s="145"/>
      <c r="D70" s="143"/>
      <c r="E70" s="150"/>
      <c r="F70" s="149"/>
      <c r="G70" s="149"/>
    </row>
    <row r="71" spans="1:7" s="6" customFormat="1" ht="13" x14ac:dyDescent="0.3">
      <c r="A71" s="143"/>
      <c r="B71" s="144"/>
      <c r="C71" s="145"/>
      <c r="D71" s="143"/>
      <c r="E71" s="150"/>
      <c r="F71" s="149"/>
      <c r="G71" s="149"/>
    </row>
    <row r="72" spans="1:7" s="6" customFormat="1" ht="13" x14ac:dyDescent="0.3">
      <c r="A72" s="143"/>
      <c r="B72" s="144"/>
      <c r="C72" s="145"/>
      <c r="D72" s="143"/>
      <c r="E72" s="150"/>
      <c r="F72" s="149"/>
      <c r="G72" s="149"/>
    </row>
    <row r="73" spans="1:7" s="6" customFormat="1" ht="13" x14ac:dyDescent="0.3">
      <c r="A73" s="143"/>
      <c r="B73" s="144"/>
      <c r="C73" s="145"/>
      <c r="D73" s="143"/>
      <c r="E73" s="150"/>
      <c r="F73" s="149"/>
      <c r="G73" s="149"/>
    </row>
    <row r="74" spans="1:7" s="6" customFormat="1" ht="13" x14ac:dyDescent="0.3">
      <c r="A74" s="143"/>
      <c r="B74" s="144"/>
      <c r="C74" s="145"/>
      <c r="D74" s="143"/>
      <c r="E74" s="150"/>
      <c r="F74" s="149"/>
      <c r="G74" s="149"/>
    </row>
    <row r="75" spans="1:7" s="6" customFormat="1" ht="13" x14ac:dyDescent="0.3">
      <c r="A75" s="143"/>
      <c r="B75" s="144"/>
      <c r="C75" s="145"/>
      <c r="D75" s="143"/>
      <c r="E75" s="150"/>
      <c r="F75" s="149"/>
      <c r="G75" s="149"/>
    </row>
    <row r="76" spans="1:7" s="6" customFormat="1" ht="13" x14ac:dyDescent="0.3">
      <c r="A76" s="143"/>
      <c r="B76" s="144"/>
      <c r="C76" s="145"/>
      <c r="D76" s="143"/>
      <c r="E76" s="150"/>
      <c r="F76" s="149"/>
      <c r="G76" s="149"/>
    </row>
    <row r="77" spans="1:7" s="6" customFormat="1" ht="13" x14ac:dyDescent="0.3">
      <c r="A77" s="143"/>
      <c r="B77" s="144"/>
      <c r="C77" s="145"/>
      <c r="D77" s="143"/>
      <c r="E77" s="150"/>
      <c r="F77" s="149"/>
      <c r="G77" s="149"/>
    </row>
    <row r="78" spans="1:7" s="6" customFormat="1" ht="13" x14ac:dyDescent="0.3">
      <c r="A78" s="143"/>
      <c r="B78" s="144"/>
      <c r="C78" s="145"/>
      <c r="D78" s="143"/>
      <c r="E78" s="150"/>
      <c r="F78" s="149"/>
      <c r="G78" s="149"/>
    </row>
    <row r="79" spans="1:7" ht="13" x14ac:dyDescent="0.3">
      <c r="D79" s="135"/>
      <c r="E79" s="151"/>
      <c r="F79" s="151"/>
      <c r="G79" s="151"/>
    </row>
    <row r="80" spans="1:7" ht="13" x14ac:dyDescent="0.3">
      <c r="B80" s="132"/>
      <c r="C80" s="132"/>
      <c r="D80" s="131"/>
      <c r="E80" s="151"/>
      <c r="F80" s="151"/>
      <c r="G80" s="151"/>
    </row>
    <row r="81" spans="1:7" ht="13" x14ac:dyDescent="0.3">
      <c r="B81" s="132"/>
      <c r="C81" s="136"/>
      <c r="D81" s="131"/>
      <c r="E81" s="151"/>
      <c r="F81" s="151"/>
      <c r="G81" s="151"/>
    </row>
    <row r="82" spans="1:7" ht="13" x14ac:dyDescent="0.3">
      <c r="B82" s="132"/>
      <c r="C82" s="136"/>
      <c r="D82" s="131"/>
      <c r="E82" s="151"/>
      <c r="F82" s="151"/>
      <c r="G82" s="151"/>
    </row>
    <row r="83" spans="1:7" ht="13" x14ac:dyDescent="0.3">
      <c r="B83" s="132"/>
      <c r="C83" s="136"/>
      <c r="D83" s="131"/>
      <c r="E83" s="151"/>
      <c r="F83" s="151"/>
      <c r="G83" s="151"/>
    </row>
    <row r="84" spans="1:7" ht="13" x14ac:dyDescent="0.3">
      <c r="B84" s="132"/>
      <c r="C84" s="136"/>
      <c r="D84" s="132"/>
      <c r="E84" s="152"/>
      <c r="F84" s="152"/>
      <c r="G84" s="151"/>
    </row>
    <row r="85" spans="1:7" ht="13" x14ac:dyDescent="0.3">
      <c r="B85" s="132"/>
      <c r="C85" s="132"/>
      <c r="D85" s="132"/>
      <c r="E85" s="152"/>
      <c r="F85" s="152"/>
      <c r="G85" s="151"/>
    </row>
    <row r="86" spans="1:7" ht="13" x14ac:dyDescent="0.3">
      <c r="D86" s="132"/>
      <c r="E86" s="152"/>
      <c r="F86" s="152"/>
      <c r="G86" s="151"/>
    </row>
    <row r="87" spans="1:7" ht="13" x14ac:dyDescent="0.3">
      <c r="A87" s="133" t="s">
        <v>119</v>
      </c>
      <c r="B87" s="134"/>
      <c r="C87" s="133"/>
      <c r="D87" s="132"/>
      <c r="E87" s="152"/>
      <c r="F87" s="152"/>
      <c r="G87" s="151"/>
    </row>
    <row r="88" spans="1:7" ht="13" x14ac:dyDescent="0.3">
      <c r="A88" s="132" t="s">
        <v>120</v>
      </c>
      <c r="B88" s="132"/>
      <c r="C88" s="132"/>
      <c r="D88" s="132"/>
      <c r="E88" s="152"/>
      <c r="F88" s="152"/>
      <c r="G88" s="151"/>
    </row>
    <row r="89" spans="1:7" ht="13" x14ac:dyDescent="0.3">
      <c r="A89" s="132"/>
      <c r="B89" s="132"/>
      <c r="C89" s="132"/>
      <c r="D89" s="132"/>
      <c r="E89" s="152"/>
      <c r="F89" s="152"/>
      <c r="G89" s="151"/>
    </row>
    <row r="90" spans="1:7" ht="13" x14ac:dyDescent="0.3">
      <c r="A90" s="132" t="s">
        <v>121</v>
      </c>
      <c r="B90" s="132"/>
      <c r="C90" s="132"/>
      <c r="D90" s="132"/>
      <c r="E90" s="152"/>
      <c r="F90" s="152"/>
      <c r="G90" s="151"/>
    </row>
    <row r="91" spans="1:7" ht="13" x14ac:dyDescent="0.3">
      <c r="A91" s="132" t="s">
        <v>122</v>
      </c>
      <c r="B91" s="132"/>
      <c r="C91" s="132"/>
      <c r="D91" s="132"/>
      <c r="E91" s="152"/>
      <c r="F91" s="152"/>
      <c r="G91" s="151"/>
    </row>
    <row r="92" spans="1:7" ht="12.75" customHeight="1" x14ac:dyDescent="0.3">
      <c r="A92" s="132" t="s">
        <v>123</v>
      </c>
      <c r="B92" s="132"/>
      <c r="C92" s="132"/>
      <c r="D92" s="132"/>
      <c r="E92" s="152"/>
      <c r="F92" s="152"/>
      <c r="G92" s="151"/>
    </row>
    <row r="93" spans="1:7" ht="12.75" customHeight="1" x14ac:dyDescent="0.3">
      <c r="A93" s="132" t="s">
        <v>124</v>
      </c>
      <c r="B93" s="132"/>
      <c r="C93" s="132"/>
      <c r="D93" s="132"/>
      <c r="E93" s="152"/>
      <c r="F93" s="152"/>
      <c r="G93" s="151"/>
    </row>
    <row r="94" spans="1:7" ht="13" x14ac:dyDescent="0.3">
      <c r="A94" s="132"/>
      <c r="B94" s="132"/>
      <c r="C94" s="132"/>
      <c r="D94" s="132"/>
      <c r="E94" s="152"/>
      <c r="F94" s="152"/>
      <c r="G94" s="151"/>
    </row>
    <row r="95" spans="1:7" ht="13" x14ac:dyDescent="0.3">
      <c r="A95" s="132"/>
      <c r="B95" s="132"/>
      <c r="C95" s="132"/>
      <c r="D95" s="132"/>
      <c r="E95" s="152"/>
      <c r="F95" s="152"/>
      <c r="G95" s="151"/>
    </row>
    <row r="96" spans="1:7" ht="13" x14ac:dyDescent="0.3">
      <c r="A96" s="132"/>
      <c r="B96" s="132"/>
      <c r="C96" s="132"/>
      <c r="D96" s="132"/>
      <c r="E96" s="152"/>
      <c r="F96" s="152"/>
      <c r="G96" s="151"/>
    </row>
    <row r="97" spans="1:7" ht="13" x14ac:dyDescent="0.3">
      <c r="A97" s="132"/>
      <c r="B97" s="132"/>
      <c r="C97" s="132"/>
      <c r="D97" s="132"/>
      <c r="E97" s="152"/>
      <c r="F97" s="152"/>
      <c r="G97" s="151"/>
    </row>
    <row r="98" spans="1:7" ht="13" x14ac:dyDescent="0.3">
      <c r="A98" s="132"/>
      <c r="B98" s="132"/>
      <c r="C98" s="132"/>
      <c r="D98" s="132"/>
      <c r="E98" s="152"/>
      <c r="F98" s="152"/>
      <c r="G98" s="151"/>
    </row>
    <row r="99" spans="1:7" ht="13" x14ac:dyDescent="0.3">
      <c r="A99" s="132"/>
      <c r="B99" s="132"/>
      <c r="C99" s="132"/>
      <c r="D99" s="132"/>
      <c r="E99" s="152"/>
      <c r="F99" s="152"/>
      <c r="G99" s="152"/>
    </row>
    <row r="101" spans="1:7" x14ac:dyDescent="0.2">
      <c r="A101" s="4"/>
      <c r="B101" s="4"/>
      <c r="C101" s="4"/>
      <c r="D101" s="4"/>
      <c r="E101" s="154"/>
      <c r="F101" s="154"/>
      <c r="G101" s="154"/>
    </row>
  </sheetData>
  <sheetProtection algorithmName="SHA-512" hashValue="3JHRWSkv+TYmLWJoICdFrwIg+J3+KEgqooameFcWdPiJDFQTUdW4Dn4AZsOHhbWT7ey6qPMIscqdFXYPuMj9wA==" saltValue="e9s/E/uNMarjrtQ/B0gP+w==" spinCount="100000" sheet="1" objects="1" scenarios="1" autoFilter="0"/>
  <autoFilter ref="A3:G80" xr:uid="{00000000-0009-0000-0000-00000D000000}"/>
  <conditionalFormatting sqref="A4:A78">
    <cfRule type="expression" dxfId="11" priority="4" stopIfTrue="1">
      <formula>A4&lt;&gt;""</formula>
    </cfRule>
  </conditionalFormatting>
  <conditionalFormatting sqref="A4:G78">
    <cfRule type="expression" dxfId="10" priority="2">
      <formula>LEFT($A4,5)="Grand"</formula>
    </cfRule>
    <cfRule type="expression" dxfId="9" priority="3" stopIfTrue="1">
      <formula>RIGHT($A4,5)="Total"</formula>
    </cfRule>
  </conditionalFormatting>
  <conditionalFormatting sqref="B4:G78">
    <cfRule type="expression" dxfId="8" priority="1">
      <formula>RIGHT($B4,5)="Total"</formula>
    </cfRule>
  </conditionalFormatting>
  <pageMargins left="0.24" right="0.24" top="0.5" bottom="0.61" header="0.51181102362204722" footer="0.31496062992125984"/>
  <pageSetup paperSize="9" scale="78"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G73"/>
  <sheetViews>
    <sheetView view="pageBreakPreview" zoomScaleNormal="100" zoomScaleSheetLayoutView="100" workbookViewId="0">
      <pane ySplit="3" topLeftCell="A4" activePane="bottomLeft" state="frozen"/>
      <selection pane="bottomLeft" activeCell="H40" sqref="H40"/>
    </sheetView>
  </sheetViews>
  <sheetFormatPr defaultColWidth="9.1796875" defaultRowHeight="10" x14ac:dyDescent="0.2"/>
  <cols>
    <col min="1" max="1" width="20.26953125" style="1" customWidth="1"/>
    <col min="2" max="2" width="31.26953125" style="1" bestFit="1" customWidth="1"/>
    <col min="3" max="3" width="18.81640625" style="1" bestFit="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194</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v>28457936</v>
      </c>
      <c r="B4" s="144" t="s">
        <v>126</v>
      </c>
      <c r="C4" s="145" t="s">
        <v>113</v>
      </c>
      <c r="D4" s="143" t="s">
        <v>14</v>
      </c>
      <c r="E4" s="150">
        <v>14</v>
      </c>
      <c r="F4" s="149">
        <v>320</v>
      </c>
      <c r="G4" s="149">
        <v>3.36</v>
      </c>
    </row>
    <row r="5" spans="1:7" s="6" customFormat="1" ht="13" x14ac:dyDescent="0.3">
      <c r="A5" s="143"/>
      <c r="B5" s="144"/>
      <c r="C5" s="145" t="s">
        <v>111</v>
      </c>
      <c r="D5" s="143" t="s">
        <v>12</v>
      </c>
      <c r="E5" s="150">
        <v>0</v>
      </c>
      <c r="F5" s="149">
        <v>10</v>
      </c>
      <c r="G5" s="149">
        <v>0</v>
      </c>
    </row>
    <row r="6" spans="1:7" s="6" customFormat="1" ht="13" x14ac:dyDescent="0.3">
      <c r="A6" s="143"/>
      <c r="B6" s="144" t="s">
        <v>185</v>
      </c>
      <c r="C6" s="145"/>
      <c r="D6" s="143"/>
      <c r="E6" s="150">
        <v>14</v>
      </c>
      <c r="F6" s="149">
        <v>330</v>
      </c>
      <c r="G6" s="149">
        <v>3.36</v>
      </c>
    </row>
    <row r="7" spans="1:7" s="6" customFormat="1" ht="13" x14ac:dyDescent="0.3">
      <c r="A7" s="143"/>
      <c r="B7" s="144"/>
      <c r="C7" s="145"/>
      <c r="D7" s="143"/>
      <c r="E7" s="150"/>
      <c r="F7" s="149"/>
      <c r="G7" s="149"/>
    </row>
    <row r="8" spans="1:7" s="6" customFormat="1" ht="13" x14ac:dyDescent="0.3">
      <c r="A8" s="143">
        <v>28457847</v>
      </c>
      <c r="B8" s="144" t="s">
        <v>128</v>
      </c>
      <c r="C8" s="145" t="s">
        <v>113</v>
      </c>
      <c r="D8" s="143" t="s">
        <v>130</v>
      </c>
      <c r="E8" s="150">
        <v>25</v>
      </c>
      <c r="F8" s="149">
        <v>5770</v>
      </c>
      <c r="G8" s="149">
        <v>75</v>
      </c>
    </row>
    <row r="9" spans="1:7" s="6" customFormat="1" ht="13" x14ac:dyDescent="0.3">
      <c r="A9" s="143"/>
      <c r="B9" s="144"/>
      <c r="C9" s="145" t="s">
        <v>113</v>
      </c>
      <c r="D9" s="143" t="s">
        <v>11</v>
      </c>
      <c r="E9" s="150">
        <v>22</v>
      </c>
      <c r="F9" s="149">
        <v>2067</v>
      </c>
      <c r="G9" s="149">
        <v>99</v>
      </c>
    </row>
    <row r="10" spans="1:7" s="6" customFormat="1" ht="13" x14ac:dyDescent="0.3">
      <c r="A10" s="143"/>
      <c r="B10" s="144"/>
      <c r="C10" s="145" t="s">
        <v>113</v>
      </c>
      <c r="D10" s="143" t="s">
        <v>134</v>
      </c>
      <c r="E10" s="150">
        <v>13</v>
      </c>
      <c r="F10" s="149">
        <v>0</v>
      </c>
      <c r="G10" s="149">
        <v>0</v>
      </c>
    </row>
    <row r="11" spans="1:7" s="6" customFormat="1" ht="13" x14ac:dyDescent="0.3">
      <c r="A11" s="143"/>
      <c r="B11" s="144"/>
      <c r="C11" s="145" t="s">
        <v>113</v>
      </c>
      <c r="D11" s="143" t="s">
        <v>132</v>
      </c>
      <c r="E11" s="150">
        <v>1</v>
      </c>
      <c r="F11" s="149">
        <v>3480</v>
      </c>
      <c r="G11" s="149">
        <v>9</v>
      </c>
    </row>
    <row r="12" spans="1:7" s="6" customFormat="1" ht="13" x14ac:dyDescent="0.3">
      <c r="A12" s="143"/>
      <c r="B12" s="144"/>
      <c r="C12" s="145" t="s">
        <v>113</v>
      </c>
      <c r="D12" s="143" t="s">
        <v>135</v>
      </c>
      <c r="E12" s="150">
        <v>3.48</v>
      </c>
      <c r="F12" s="149">
        <v>0</v>
      </c>
      <c r="G12" s="149">
        <v>0</v>
      </c>
    </row>
    <row r="13" spans="1:7" s="6" customFormat="1" ht="13" x14ac:dyDescent="0.3">
      <c r="A13" s="143"/>
      <c r="B13" s="144"/>
      <c r="C13" s="145" t="s">
        <v>110</v>
      </c>
      <c r="D13" s="143" t="s">
        <v>131</v>
      </c>
      <c r="E13" s="150">
        <v>10</v>
      </c>
      <c r="F13" s="149">
        <v>-1053</v>
      </c>
      <c r="G13" s="149">
        <v>45</v>
      </c>
    </row>
    <row r="14" spans="1:7" s="6" customFormat="1" ht="13" x14ac:dyDescent="0.3">
      <c r="A14" s="143"/>
      <c r="B14" s="144"/>
      <c r="C14" s="145" t="s">
        <v>111</v>
      </c>
      <c r="D14" s="143" t="s">
        <v>12</v>
      </c>
      <c r="E14" s="150">
        <v>10</v>
      </c>
      <c r="F14" s="149">
        <v>100</v>
      </c>
      <c r="G14" s="149">
        <v>2.4</v>
      </c>
    </row>
    <row r="15" spans="1:7" s="6" customFormat="1" ht="13" x14ac:dyDescent="0.3">
      <c r="A15" s="143"/>
      <c r="B15" s="144"/>
      <c r="C15" s="145" t="s">
        <v>114</v>
      </c>
      <c r="D15" s="143" t="s">
        <v>129</v>
      </c>
      <c r="E15" s="150">
        <v>9</v>
      </c>
      <c r="F15" s="149">
        <v>720</v>
      </c>
      <c r="G15" s="149">
        <v>2.16</v>
      </c>
    </row>
    <row r="16" spans="1:7" s="6" customFormat="1" ht="13" x14ac:dyDescent="0.3">
      <c r="A16" s="143"/>
      <c r="B16" s="144" t="s">
        <v>186</v>
      </c>
      <c r="C16" s="145"/>
      <c r="D16" s="143"/>
      <c r="E16" s="150">
        <v>93.48</v>
      </c>
      <c r="F16" s="149">
        <v>11084</v>
      </c>
      <c r="G16" s="149">
        <v>232.56</v>
      </c>
    </row>
    <row r="17" spans="1:7" s="6" customFormat="1" ht="13" x14ac:dyDescent="0.3">
      <c r="A17" s="143"/>
      <c r="B17" s="144"/>
      <c r="C17" s="145"/>
      <c r="D17" s="143"/>
      <c r="E17" s="150"/>
      <c r="F17" s="149"/>
      <c r="G17" s="149"/>
    </row>
    <row r="18" spans="1:7" s="6" customFormat="1" ht="13" x14ac:dyDescent="0.3">
      <c r="A18" s="143">
        <v>28457815</v>
      </c>
      <c r="B18" s="144" t="s">
        <v>137</v>
      </c>
      <c r="C18" s="145" t="s">
        <v>113</v>
      </c>
      <c r="D18" s="143" t="s">
        <v>11</v>
      </c>
      <c r="E18" s="150">
        <v>64</v>
      </c>
      <c r="F18" s="149">
        <v>6281</v>
      </c>
      <c r="G18" s="149">
        <v>288</v>
      </c>
    </row>
    <row r="19" spans="1:7" s="6" customFormat="1" ht="13" x14ac:dyDescent="0.3">
      <c r="A19" s="143"/>
      <c r="B19" s="144"/>
      <c r="C19" s="145" t="s">
        <v>110</v>
      </c>
      <c r="D19" s="143" t="s">
        <v>131</v>
      </c>
      <c r="E19" s="150">
        <v>24</v>
      </c>
      <c r="F19" s="149">
        <v>903</v>
      </c>
      <c r="G19" s="149">
        <v>108</v>
      </c>
    </row>
    <row r="20" spans="1:7" s="6" customFormat="1" ht="13" x14ac:dyDescent="0.3">
      <c r="A20" s="143"/>
      <c r="B20" s="144"/>
      <c r="C20" s="145" t="s">
        <v>155</v>
      </c>
      <c r="D20" s="143" t="s">
        <v>133</v>
      </c>
      <c r="E20" s="150">
        <v>2800</v>
      </c>
      <c r="F20" s="155">
        <v>2800</v>
      </c>
      <c r="G20" s="149">
        <v>0</v>
      </c>
    </row>
    <row r="21" spans="1:7" s="6" customFormat="1" ht="13" x14ac:dyDescent="0.3">
      <c r="A21" s="143"/>
      <c r="B21" s="144"/>
      <c r="C21" s="145" t="s">
        <v>111</v>
      </c>
      <c r="D21" s="143" t="s">
        <v>12</v>
      </c>
      <c r="E21" s="150">
        <v>3</v>
      </c>
      <c r="F21" s="149">
        <v>30</v>
      </c>
      <c r="G21" s="149">
        <v>0.72</v>
      </c>
    </row>
    <row r="22" spans="1:7" s="6" customFormat="1" ht="13" x14ac:dyDescent="0.3">
      <c r="A22" s="143"/>
      <c r="B22" s="144"/>
      <c r="C22" s="145" t="s">
        <v>111</v>
      </c>
      <c r="D22" s="143" t="s">
        <v>138</v>
      </c>
      <c r="E22" s="150">
        <v>1</v>
      </c>
      <c r="F22" s="149">
        <v>0</v>
      </c>
      <c r="G22" s="149">
        <v>0.14000000000000012</v>
      </c>
    </row>
    <row r="23" spans="1:7" s="6" customFormat="1" ht="13" x14ac:dyDescent="0.3">
      <c r="A23" s="143"/>
      <c r="B23" s="144"/>
      <c r="C23" s="145" t="s">
        <v>114</v>
      </c>
      <c r="D23" s="143" t="s">
        <v>129</v>
      </c>
      <c r="E23" s="150">
        <v>24</v>
      </c>
      <c r="F23" s="149">
        <v>1920</v>
      </c>
      <c r="G23" s="149">
        <v>5.76</v>
      </c>
    </row>
    <row r="24" spans="1:7" s="6" customFormat="1" ht="13" x14ac:dyDescent="0.3">
      <c r="A24" s="143"/>
      <c r="B24" s="144" t="s">
        <v>187</v>
      </c>
      <c r="C24" s="145"/>
      <c r="D24" s="143"/>
      <c r="E24" s="150">
        <v>2916</v>
      </c>
      <c r="F24" s="149">
        <v>11934</v>
      </c>
      <c r="G24" s="149">
        <v>402.62</v>
      </c>
    </row>
    <row r="25" spans="1:7" s="6" customFormat="1" ht="13" x14ac:dyDescent="0.3">
      <c r="A25" s="143"/>
      <c r="B25" s="144"/>
      <c r="C25" s="145"/>
      <c r="D25" s="143"/>
      <c r="E25" s="150"/>
      <c r="F25" s="149"/>
      <c r="G25" s="149"/>
    </row>
    <row r="26" spans="1:7" s="6" customFormat="1" ht="13" x14ac:dyDescent="0.3">
      <c r="A26" s="143">
        <v>28458057</v>
      </c>
      <c r="B26" s="144" t="s">
        <v>140</v>
      </c>
      <c r="C26" s="145" t="s">
        <v>113</v>
      </c>
      <c r="D26" s="143" t="s">
        <v>141</v>
      </c>
      <c r="E26" s="150">
        <v>36</v>
      </c>
      <c r="F26" s="149">
        <v>1980</v>
      </c>
      <c r="G26" s="149">
        <v>23.76</v>
      </c>
    </row>
    <row r="27" spans="1:7" s="6" customFormat="1" ht="13" x14ac:dyDescent="0.3">
      <c r="A27" s="143"/>
      <c r="B27" s="144" t="s">
        <v>188</v>
      </c>
      <c r="C27" s="145"/>
      <c r="D27" s="143"/>
      <c r="E27" s="150">
        <v>36</v>
      </c>
      <c r="F27" s="149">
        <v>1980</v>
      </c>
      <c r="G27" s="149">
        <v>23.76</v>
      </c>
    </row>
    <row r="28" spans="1:7" s="6" customFormat="1" ht="13" x14ac:dyDescent="0.3">
      <c r="A28" s="143"/>
      <c r="B28" s="144"/>
      <c r="C28" s="145"/>
      <c r="D28" s="143"/>
      <c r="E28" s="150"/>
      <c r="F28" s="149"/>
      <c r="G28" s="149"/>
    </row>
    <row r="29" spans="1:7" s="6" customFormat="1" ht="13" x14ac:dyDescent="0.3">
      <c r="A29" s="143">
        <v>28458080</v>
      </c>
      <c r="B29" s="144" t="s">
        <v>140</v>
      </c>
      <c r="C29" s="145" t="s">
        <v>155</v>
      </c>
      <c r="D29" s="143" t="s">
        <v>133</v>
      </c>
      <c r="E29" s="150">
        <v>1000</v>
      </c>
      <c r="F29" s="149">
        <v>1000</v>
      </c>
      <c r="G29" s="149">
        <v>0</v>
      </c>
    </row>
    <row r="30" spans="1:7" s="6" customFormat="1" ht="13" x14ac:dyDescent="0.3">
      <c r="A30" s="143"/>
      <c r="B30" s="144" t="s">
        <v>188</v>
      </c>
      <c r="C30" s="145"/>
      <c r="D30" s="143"/>
      <c r="E30" s="150">
        <v>1000</v>
      </c>
      <c r="F30" s="149">
        <v>1000</v>
      </c>
      <c r="G30" s="149">
        <v>0</v>
      </c>
    </row>
    <row r="31" spans="1:7" s="6" customFormat="1" ht="13" x14ac:dyDescent="0.3">
      <c r="A31" s="143"/>
      <c r="B31" s="144"/>
      <c r="C31" s="145"/>
      <c r="D31" s="143"/>
      <c r="E31" s="150"/>
      <c r="F31" s="149"/>
      <c r="G31" s="149"/>
    </row>
    <row r="32" spans="1:7" s="6" customFormat="1" ht="13" x14ac:dyDescent="0.3">
      <c r="A32" s="143">
        <v>33018814</v>
      </c>
      <c r="B32" s="144" t="s">
        <v>143</v>
      </c>
      <c r="C32" s="145" t="s">
        <v>113</v>
      </c>
      <c r="D32" s="143" t="s">
        <v>10</v>
      </c>
      <c r="E32" s="150">
        <v>26</v>
      </c>
      <c r="F32" s="149">
        <v>1741</v>
      </c>
      <c r="G32" s="149">
        <v>39</v>
      </c>
    </row>
    <row r="33" spans="1:7" s="6" customFormat="1" ht="13" x14ac:dyDescent="0.3">
      <c r="A33" s="143"/>
      <c r="B33" s="144"/>
      <c r="C33" s="145" t="s">
        <v>113</v>
      </c>
      <c r="D33" s="143" t="s">
        <v>11</v>
      </c>
      <c r="E33" s="150">
        <v>130</v>
      </c>
      <c r="F33" s="149">
        <v>22983</v>
      </c>
      <c r="G33" s="149">
        <v>585</v>
      </c>
    </row>
    <row r="34" spans="1:7" s="6" customFormat="1" ht="13" x14ac:dyDescent="0.3">
      <c r="A34" s="143"/>
      <c r="B34" s="144"/>
      <c r="C34" s="145" t="s">
        <v>113</v>
      </c>
      <c r="D34" s="143" t="s">
        <v>14</v>
      </c>
      <c r="E34" s="150">
        <v>24</v>
      </c>
      <c r="F34" s="149">
        <v>480</v>
      </c>
      <c r="G34" s="149">
        <v>5.76</v>
      </c>
    </row>
    <row r="35" spans="1:7" s="6" customFormat="1" ht="13" x14ac:dyDescent="0.3">
      <c r="A35" s="143"/>
      <c r="B35" s="144"/>
      <c r="C35" s="145" t="s">
        <v>113</v>
      </c>
      <c r="D35" s="143" t="s">
        <v>160</v>
      </c>
      <c r="E35" s="150">
        <v>1</v>
      </c>
      <c r="F35" s="149">
        <v>2320</v>
      </c>
      <c r="G35" s="149">
        <v>11</v>
      </c>
    </row>
    <row r="36" spans="1:7" s="6" customFormat="1" ht="13" x14ac:dyDescent="0.3">
      <c r="A36" s="143"/>
      <c r="B36" s="144"/>
      <c r="C36" s="145" t="s">
        <v>113</v>
      </c>
      <c r="D36" s="143" t="s">
        <v>159</v>
      </c>
      <c r="E36" s="150">
        <v>2.3199999999999998</v>
      </c>
      <c r="F36" s="149">
        <v>0</v>
      </c>
      <c r="G36" s="149">
        <v>0</v>
      </c>
    </row>
    <row r="37" spans="1:7" s="6" customFormat="1" ht="13" x14ac:dyDescent="0.3">
      <c r="A37" s="143"/>
      <c r="B37" s="144"/>
      <c r="C37" s="145" t="s">
        <v>110</v>
      </c>
      <c r="D37" s="143" t="s">
        <v>144</v>
      </c>
      <c r="E37" s="150">
        <v>39</v>
      </c>
      <c r="F37" s="149">
        <v>390</v>
      </c>
      <c r="G37" s="149">
        <v>9.3599999999999977</v>
      </c>
    </row>
    <row r="38" spans="1:7" s="6" customFormat="1" ht="13" x14ac:dyDescent="0.3">
      <c r="A38" s="143"/>
      <c r="B38" s="144"/>
      <c r="C38" s="145" t="s">
        <v>110</v>
      </c>
      <c r="D38" s="143" t="s">
        <v>131</v>
      </c>
      <c r="E38" s="150">
        <v>19</v>
      </c>
      <c r="F38" s="149">
        <v>1326</v>
      </c>
      <c r="G38" s="149">
        <v>85.5</v>
      </c>
    </row>
    <row r="39" spans="1:7" s="6" customFormat="1" ht="13" x14ac:dyDescent="0.3">
      <c r="A39" s="143"/>
      <c r="B39" s="144"/>
      <c r="C39" s="145" t="s">
        <v>110</v>
      </c>
      <c r="D39" s="143" t="s">
        <v>158</v>
      </c>
      <c r="E39" s="150">
        <v>1</v>
      </c>
      <c r="F39" s="149">
        <v>0</v>
      </c>
      <c r="G39" s="149">
        <v>4.5</v>
      </c>
    </row>
    <row r="40" spans="1:7" s="6" customFormat="1" ht="13" x14ac:dyDescent="0.3">
      <c r="A40" s="143"/>
      <c r="B40" s="144"/>
      <c r="C40" s="145" t="s">
        <v>111</v>
      </c>
      <c r="D40" s="143" t="s">
        <v>12</v>
      </c>
      <c r="E40" s="150">
        <v>41</v>
      </c>
      <c r="F40" s="149">
        <v>410</v>
      </c>
      <c r="G40" s="149">
        <v>9.8399999999999981</v>
      </c>
    </row>
    <row r="41" spans="1:7" s="6" customFormat="1" ht="13" x14ac:dyDescent="0.3">
      <c r="A41" s="143"/>
      <c r="B41" s="144" t="s">
        <v>189</v>
      </c>
      <c r="C41" s="145"/>
      <c r="D41" s="143"/>
      <c r="E41" s="150">
        <v>283.32</v>
      </c>
      <c r="F41" s="149">
        <v>29650</v>
      </c>
      <c r="G41" s="149">
        <v>749.96</v>
      </c>
    </row>
    <row r="42" spans="1:7" s="6" customFormat="1" ht="13" x14ac:dyDescent="0.3">
      <c r="A42" s="143"/>
      <c r="B42" s="144"/>
      <c r="C42" s="145"/>
      <c r="D42" s="143"/>
      <c r="E42" s="150"/>
      <c r="F42" s="149"/>
      <c r="G42" s="149"/>
    </row>
    <row r="43" spans="1:7" s="6" customFormat="1" ht="13" x14ac:dyDescent="0.3">
      <c r="A43" s="143">
        <v>33018846</v>
      </c>
      <c r="B43" s="144" t="s">
        <v>146</v>
      </c>
      <c r="C43" s="145" t="s">
        <v>113</v>
      </c>
      <c r="D43" s="143" t="s">
        <v>10</v>
      </c>
      <c r="E43" s="150">
        <v>67</v>
      </c>
      <c r="F43" s="149">
        <v>5624</v>
      </c>
      <c r="G43" s="149">
        <v>100.5</v>
      </c>
    </row>
    <row r="44" spans="1:7" s="6" customFormat="1" ht="13" x14ac:dyDescent="0.3">
      <c r="A44" s="143"/>
      <c r="B44" s="144"/>
      <c r="C44" s="145" t="s">
        <v>113</v>
      </c>
      <c r="D44" s="143" t="s">
        <v>147</v>
      </c>
      <c r="E44" s="150">
        <v>4</v>
      </c>
      <c r="F44" s="149">
        <v>0</v>
      </c>
      <c r="G44" s="149">
        <v>6</v>
      </c>
    </row>
    <row r="45" spans="1:7" s="6" customFormat="1" ht="13" x14ac:dyDescent="0.3">
      <c r="A45" s="143"/>
      <c r="B45" s="144" t="s">
        <v>190</v>
      </c>
      <c r="C45" s="145"/>
      <c r="D45" s="143"/>
      <c r="E45" s="150">
        <v>71</v>
      </c>
      <c r="F45" s="149">
        <v>5624</v>
      </c>
      <c r="G45" s="149">
        <v>106.5</v>
      </c>
    </row>
    <row r="46" spans="1:7" s="6" customFormat="1" ht="13" x14ac:dyDescent="0.3">
      <c r="A46" s="143"/>
      <c r="B46" s="144"/>
      <c r="C46" s="145"/>
      <c r="D46" s="143"/>
      <c r="E46" s="150"/>
      <c r="F46" s="149"/>
      <c r="G46" s="149"/>
    </row>
    <row r="47" spans="1:7" s="6" customFormat="1" ht="13" x14ac:dyDescent="0.3">
      <c r="A47" s="143">
        <v>33018836</v>
      </c>
      <c r="B47" s="144" t="s">
        <v>149</v>
      </c>
      <c r="C47" s="145" t="s">
        <v>113</v>
      </c>
      <c r="D47" s="143" t="s">
        <v>11</v>
      </c>
      <c r="E47" s="150">
        <v>25</v>
      </c>
      <c r="F47" s="149">
        <v>2131</v>
      </c>
      <c r="G47" s="149">
        <v>112.5</v>
      </c>
    </row>
    <row r="48" spans="1:7" s="6" customFormat="1" ht="13" x14ac:dyDescent="0.3">
      <c r="A48" s="143"/>
      <c r="B48" s="144" t="s">
        <v>191</v>
      </c>
      <c r="C48" s="145"/>
      <c r="D48" s="143"/>
      <c r="E48" s="150">
        <v>25</v>
      </c>
      <c r="F48" s="149">
        <v>2131</v>
      </c>
      <c r="G48" s="149">
        <v>112.5</v>
      </c>
    </row>
    <row r="49" spans="1:7" s="6" customFormat="1" ht="13" x14ac:dyDescent="0.3">
      <c r="A49" s="143"/>
      <c r="B49" s="144"/>
      <c r="C49" s="145"/>
      <c r="D49" s="143"/>
      <c r="E49" s="150"/>
      <c r="F49" s="149"/>
      <c r="G49" s="149"/>
    </row>
    <row r="50" spans="1:7" s="6" customFormat="1" ht="13" x14ac:dyDescent="0.3">
      <c r="A50" s="143">
        <v>33018825</v>
      </c>
      <c r="B50" s="144" t="s">
        <v>151</v>
      </c>
      <c r="C50" s="145" t="s">
        <v>113</v>
      </c>
      <c r="D50" s="143" t="s">
        <v>11</v>
      </c>
      <c r="E50" s="150">
        <v>26</v>
      </c>
      <c r="F50" s="149">
        <v>1906</v>
      </c>
      <c r="G50" s="149">
        <v>117</v>
      </c>
    </row>
    <row r="51" spans="1:7" s="6" customFormat="1" ht="13" x14ac:dyDescent="0.3">
      <c r="A51" s="143"/>
      <c r="B51" s="144"/>
      <c r="C51" s="145" t="s">
        <v>113</v>
      </c>
      <c r="D51" s="143" t="s">
        <v>14</v>
      </c>
      <c r="E51" s="150">
        <v>156</v>
      </c>
      <c r="F51" s="149">
        <v>3120</v>
      </c>
      <c r="G51" s="149">
        <v>37.44</v>
      </c>
    </row>
    <row r="52" spans="1:7" s="6" customFormat="1" ht="13" x14ac:dyDescent="0.3">
      <c r="A52" s="143"/>
      <c r="B52" s="144"/>
      <c r="C52" s="145" t="s">
        <v>113</v>
      </c>
      <c r="D52" s="143" t="s">
        <v>162</v>
      </c>
      <c r="E52" s="150">
        <v>4</v>
      </c>
      <c r="F52" s="149">
        <v>80</v>
      </c>
      <c r="G52" s="149">
        <v>0.96</v>
      </c>
    </row>
    <row r="53" spans="1:7" s="6" customFormat="1" ht="13" x14ac:dyDescent="0.3">
      <c r="A53" s="143"/>
      <c r="B53" s="144"/>
      <c r="C53" s="145" t="s">
        <v>113</v>
      </c>
      <c r="D53" s="143" t="s">
        <v>161</v>
      </c>
      <c r="E53" s="150">
        <v>3</v>
      </c>
      <c r="F53" s="149">
        <v>60</v>
      </c>
      <c r="G53" s="149">
        <v>0.72</v>
      </c>
    </row>
    <row r="54" spans="1:7" s="6" customFormat="1" ht="13" x14ac:dyDescent="0.3">
      <c r="A54" s="143"/>
      <c r="B54" s="144"/>
      <c r="C54" s="145" t="s">
        <v>111</v>
      </c>
      <c r="D54" s="143" t="s">
        <v>12</v>
      </c>
      <c r="E54" s="150">
        <v>12</v>
      </c>
      <c r="F54" s="149">
        <v>140</v>
      </c>
      <c r="G54" s="149">
        <v>2.88</v>
      </c>
    </row>
    <row r="55" spans="1:7" s="6" customFormat="1" ht="13" x14ac:dyDescent="0.3">
      <c r="A55" s="143"/>
      <c r="B55" s="144"/>
      <c r="C55" s="145" t="s">
        <v>112</v>
      </c>
      <c r="D55" s="143" t="s">
        <v>144</v>
      </c>
      <c r="E55" s="150">
        <v>23</v>
      </c>
      <c r="F55" s="149">
        <v>250</v>
      </c>
      <c r="G55" s="149">
        <v>5.52</v>
      </c>
    </row>
    <row r="56" spans="1:7" s="6" customFormat="1" ht="13" x14ac:dyDescent="0.3">
      <c r="A56" s="143"/>
      <c r="B56" s="144" t="s">
        <v>192</v>
      </c>
      <c r="C56" s="145"/>
      <c r="D56" s="143"/>
      <c r="E56" s="150">
        <v>224</v>
      </c>
      <c r="F56" s="149">
        <v>5556</v>
      </c>
      <c r="G56" s="149">
        <v>164.52</v>
      </c>
    </row>
    <row r="57" spans="1:7" s="6" customFormat="1" ht="13" x14ac:dyDescent="0.3">
      <c r="A57" s="143"/>
      <c r="B57" s="144"/>
      <c r="C57" s="145"/>
      <c r="D57" s="143"/>
      <c r="E57" s="150"/>
      <c r="F57" s="149"/>
      <c r="G57" s="149"/>
    </row>
    <row r="58" spans="1:7" s="6" customFormat="1" ht="13" x14ac:dyDescent="0.3">
      <c r="A58" s="143" t="s">
        <v>193</v>
      </c>
      <c r="B58" s="144"/>
      <c r="C58" s="145"/>
      <c r="D58" s="143"/>
      <c r="E58" s="150">
        <f>4665.8-3</f>
        <v>4662.8</v>
      </c>
      <c r="F58" s="149">
        <v>69289</v>
      </c>
      <c r="G58" s="149">
        <v>1795.7800000000002</v>
      </c>
    </row>
    <row r="59" spans="1:7" s="6" customFormat="1" ht="13" x14ac:dyDescent="0.3">
      <c r="A59" s="143"/>
      <c r="B59" s="144"/>
      <c r="C59" s="145"/>
      <c r="D59" s="143"/>
      <c r="E59" s="150"/>
      <c r="F59" s="149"/>
      <c r="G59" s="149"/>
    </row>
    <row r="60" spans="1:7" s="6" customFormat="1" ht="13" x14ac:dyDescent="0.3">
      <c r="A60" s="143"/>
      <c r="B60" s="144"/>
      <c r="C60" s="145"/>
      <c r="D60" s="143"/>
      <c r="E60" s="150"/>
      <c r="F60" s="149"/>
      <c r="G60" s="149"/>
    </row>
    <row r="61" spans="1:7" ht="13" x14ac:dyDescent="0.3">
      <c r="B61" s="132"/>
      <c r="C61" s="132"/>
      <c r="D61" s="132"/>
      <c r="E61" s="152"/>
      <c r="F61" s="152"/>
      <c r="G61" s="152"/>
    </row>
    <row r="62" spans="1:7" ht="13" x14ac:dyDescent="0.3">
      <c r="D62" s="132"/>
      <c r="E62" s="152"/>
      <c r="F62" s="152"/>
      <c r="G62" s="152"/>
    </row>
    <row r="63" spans="1:7" ht="13" x14ac:dyDescent="0.3">
      <c r="A63" s="133" t="s">
        <v>119</v>
      </c>
      <c r="B63" s="134"/>
      <c r="C63" s="133"/>
      <c r="D63" s="132"/>
      <c r="E63" s="152"/>
      <c r="F63" s="152"/>
      <c r="G63" s="152"/>
    </row>
    <row r="64" spans="1:7" ht="13" x14ac:dyDescent="0.3">
      <c r="A64" s="132" t="s">
        <v>120</v>
      </c>
      <c r="B64" s="132"/>
      <c r="C64" s="132"/>
      <c r="D64" s="132"/>
      <c r="E64" s="152"/>
      <c r="F64" s="152"/>
      <c r="G64" s="152"/>
    </row>
    <row r="65" spans="1:7" ht="13" x14ac:dyDescent="0.3">
      <c r="A65" s="132"/>
      <c r="B65" s="132"/>
      <c r="C65" s="132"/>
      <c r="D65" s="132"/>
      <c r="E65" s="152"/>
      <c r="F65" s="152"/>
      <c r="G65" s="152"/>
    </row>
    <row r="66" spans="1:7" ht="13" x14ac:dyDescent="0.3">
      <c r="A66" s="132" t="s">
        <v>121</v>
      </c>
      <c r="B66" s="132"/>
      <c r="C66" s="132"/>
      <c r="D66" s="132"/>
      <c r="E66" s="152"/>
      <c r="F66" s="152"/>
      <c r="G66" s="152"/>
    </row>
    <row r="67" spans="1:7" ht="13" x14ac:dyDescent="0.3">
      <c r="A67" s="132" t="s">
        <v>122</v>
      </c>
      <c r="B67" s="132"/>
      <c r="C67" s="132"/>
      <c r="D67" s="132"/>
      <c r="E67" s="152"/>
      <c r="F67" s="152"/>
      <c r="G67" s="152"/>
    </row>
    <row r="68" spans="1:7" ht="12.75" customHeight="1" x14ac:dyDescent="0.3">
      <c r="A68" s="132" t="s">
        <v>123</v>
      </c>
      <c r="B68" s="132"/>
      <c r="C68" s="132"/>
      <c r="D68" s="132"/>
      <c r="E68" s="152"/>
      <c r="F68" s="152"/>
      <c r="G68" s="152"/>
    </row>
    <row r="69" spans="1:7" ht="12.75" customHeight="1" x14ac:dyDescent="0.3">
      <c r="A69" s="132" t="s">
        <v>124</v>
      </c>
      <c r="B69" s="132"/>
      <c r="C69" s="132"/>
      <c r="D69" s="132"/>
      <c r="E69" s="152"/>
      <c r="F69" s="152"/>
      <c r="G69" s="152"/>
    </row>
    <row r="70" spans="1:7" ht="13" x14ac:dyDescent="0.3">
      <c r="A70" s="132"/>
      <c r="B70" s="132"/>
      <c r="C70" s="132"/>
      <c r="D70" s="132"/>
      <c r="E70" s="152"/>
      <c r="F70" s="152"/>
      <c r="G70" s="152"/>
    </row>
    <row r="71" spans="1:7" ht="13" x14ac:dyDescent="0.3">
      <c r="A71" s="132"/>
      <c r="B71" s="132"/>
      <c r="C71" s="132"/>
      <c r="D71" s="132"/>
      <c r="E71" s="152"/>
      <c r="F71" s="152"/>
      <c r="G71" s="152"/>
    </row>
    <row r="73" spans="1:7" x14ac:dyDescent="0.2">
      <c r="A73" s="4"/>
      <c r="B73" s="4"/>
      <c r="C73" s="4"/>
      <c r="D73" s="4"/>
      <c r="E73" s="154"/>
      <c r="F73" s="154"/>
      <c r="G73" s="154"/>
    </row>
  </sheetData>
  <sheetProtection autoFilter="0"/>
  <autoFilter ref="A3:G60" xr:uid="{00000000-0009-0000-0000-00000E000000}"/>
  <conditionalFormatting sqref="A4:A60">
    <cfRule type="expression" dxfId="7" priority="4" stopIfTrue="1">
      <formula>A4&lt;&gt;""</formula>
    </cfRule>
  </conditionalFormatting>
  <conditionalFormatting sqref="A4:G60">
    <cfRule type="expression" dxfId="6" priority="2">
      <formula>LEFT($A4,5)="Grand"</formula>
    </cfRule>
    <cfRule type="expression" dxfId="5" priority="3" stopIfTrue="1">
      <formula>RIGHT($A4,5)="Total"</formula>
    </cfRule>
  </conditionalFormatting>
  <conditionalFormatting sqref="B4:G60">
    <cfRule type="expression" dxfId="4" priority="1">
      <formula>RIGHT($B4,5)="Total"</formula>
    </cfRule>
  </conditionalFormatting>
  <pageMargins left="0.24" right="0.24" top="0.5" bottom="0.61" header="0.51181102362204722" footer="0.31496062992125984"/>
  <pageSetup paperSize="9" scale="77"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G112"/>
  <sheetViews>
    <sheetView view="pageBreakPreview" zoomScaleNormal="100" zoomScaleSheetLayoutView="100" workbookViewId="0">
      <pane ySplit="3" topLeftCell="A4" activePane="bottomLeft" state="frozen"/>
      <selection pane="bottomLeft" activeCell="A2" sqref="A2"/>
    </sheetView>
  </sheetViews>
  <sheetFormatPr defaultColWidth="9.1796875" defaultRowHeight="10" x14ac:dyDescent="0.2"/>
  <cols>
    <col min="1" max="1" width="20.26953125" style="1" customWidth="1"/>
    <col min="2" max="2" width="27" style="1" bestFit="1" customWidth="1"/>
    <col min="3" max="3" width="21.54296875" style="1" bestFit="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182</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t="s">
        <v>125</v>
      </c>
      <c r="B4" s="144" t="s">
        <v>126</v>
      </c>
      <c r="C4" s="145" t="s">
        <v>2</v>
      </c>
      <c r="D4" s="143" t="s">
        <v>14</v>
      </c>
      <c r="E4" s="150">
        <v>25</v>
      </c>
      <c r="F4" s="149">
        <v>500</v>
      </c>
      <c r="G4" s="149">
        <v>6</v>
      </c>
    </row>
    <row r="5" spans="1:7" s="6" customFormat="1" ht="13" x14ac:dyDescent="0.3">
      <c r="A5" s="143"/>
      <c r="B5" s="144"/>
      <c r="C5" s="145" t="s">
        <v>3</v>
      </c>
      <c r="D5" s="143" t="s">
        <v>12</v>
      </c>
      <c r="E5" s="150">
        <v>2</v>
      </c>
      <c r="F5" s="149">
        <v>20</v>
      </c>
      <c r="G5" s="149">
        <v>0.48</v>
      </c>
    </row>
    <row r="6" spans="1:7" s="6" customFormat="1" ht="13" x14ac:dyDescent="0.3">
      <c r="A6" s="143"/>
      <c r="B6" s="144"/>
      <c r="C6" s="145"/>
      <c r="D6" s="143"/>
      <c r="E6" s="150"/>
      <c r="F6" s="149"/>
      <c r="G6" s="149"/>
    </row>
    <row r="7" spans="1:7" s="6" customFormat="1" ht="13" x14ac:dyDescent="0.3">
      <c r="A7" s="143" t="s">
        <v>9</v>
      </c>
      <c r="B7" s="144"/>
      <c r="C7" s="145"/>
      <c r="D7" s="143"/>
      <c r="E7" s="150">
        <v>27</v>
      </c>
      <c r="F7" s="149">
        <v>520</v>
      </c>
      <c r="G7" s="149">
        <v>6.48</v>
      </c>
    </row>
    <row r="8" spans="1:7" s="6" customFormat="1" ht="13" x14ac:dyDescent="0.3">
      <c r="A8" s="143"/>
      <c r="B8" s="144"/>
      <c r="C8" s="145"/>
      <c r="D8" s="143"/>
      <c r="E8" s="150"/>
      <c r="F8" s="149"/>
      <c r="G8" s="149"/>
    </row>
    <row r="9" spans="1:7" s="6" customFormat="1" ht="13" x14ac:dyDescent="0.3">
      <c r="A9" s="143" t="s">
        <v>127</v>
      </c>
      <c r="B9" s="144" t="s">
        <v>128</v>
      </c>
      <c r="C9" s="145" t="s">
        <v>3</v>
      </c>
      <c r="D9" s="143" t="s">
        <v>12</v>
      </c>
      <c r="E9" s="150">
        <v>0</v>
      </c>
      <c r="F9" s="149">
        <v>0</v>
      </c>
      <c r="G9" s="149">
        <v>0</v>
      </c>
    </row>
    <row r="10" spans="1:7" s="6" customFormat="1" ht="13" x14ac:dyDescent="0.3">
      <c r="A10" s="143"/>
      <c r="B10" s="144"/>
      <c r="C10" s="145" t="s">
        <v>153</v>
      </c>
      <c r="D10" s="143" t="s">
        <v>129</v>
      </c>
      <c r="E10" s="150">
        <v>9</v>
      </c>
      <c r="F10" s="149">
        <v>720</v>
      </c>
      <c r="G10" s="149">
        <v>2.16</v>
      </c>
    </row>
    <row r="11" spans="1:7" s="6" customFormat="1" ht="13" x14ac:dyDescent="0.3">
      <c r="A11" s="143"/>
      <c r="B11" s="144"/>
      <c r="C11" s="145" t="s">
        <v>2</v>
      </c>
      <c r="D11" s="143" t="s">
        <v>14</v>
      </c>
      <c r="E11" s="150">
        <v>0</v>
      </c>
      <c r="F11" s="149">
        <v>0</v>
      </c>
      <c r="G11" s="149">
        <v>0</v>
      </c>
    </row>
    <row r="12" spans="1:7" s="6" customFormat="1" ht="13" x14ac:dyDescent="0.3">
      <c r="A12" s="143"/>
      <c r="B12" s="144"/>
      <c r="C12" s="145" t="s">
        <v>2</v>
      </c>
      <c r="D12" s="143" t="s">
        <v>130</v>
      </c>
      <c r="E12" s="150">
        <v>25</v>
      </c>
      <c r="F12" s="149">
        <v>3762</v>
      </c>
      <c r="G12" s="149">
        <v>75</v>
      </c>
    </row>
    <row r="13" spans="1:7" s="6" customFormat="1" ht="13" x14ac:dyDescent="0.3">
      <c r="A13" s="143"/>
      <c r="B13" s="144"/>
      <c r="C13" s="145" t="s">
        <v>2</v>
      </c>
      <c r="D13" s="143" t="s">
        <v>11</v>
      </c>
      <c r="E13" s="150">
        <v>23</v>
      </c>
      <c r="F13" s="149">
        <v>2168</v>
      </c>
      <c r="G13" s="149">
        <v>103.5</v>
      </c>
    </row>
    <row r="14" spans="1:7" s="6" customFormat="1" ht="13" x14ac:dyDescent="0.3">
      <c r="A14" s="143"/>
      <c r="B14" s="144"/>
      <c r="C14" s="145" t="s">
        <v>13</v>
      </c>
      <c r="D14" s="143" t="s">
        <v>131</v>
      </c>
      <c r="E14" s="150">
        <v>10</v>
      </c>
      <c r="F14" s="149">
        <v>1180</v>
      </c>
      <c r="G14" s="149">
        <v>45</v>
      </c>
    </row>
    <row r="15" spans="1:7" s="6" customFormat="1" ht="13" x14ac:dyDescent="0.3">
      <c r="A15" s="143"/>
      <c r="B15" s="144"/>
      <c r="C15" s="145" t="s">
        <v>2</v>
      </c>
      <c r="D15" s="143" t="s">
        <v>132</v>
      </c>
      <c r="E15" s="150">
        <v>0</v>
      </c>
      <c r="F15" s="149">
        <v>0</v>
      </c>
      <c r="G15" s="149">
        <v>0</v>
      </c>
    </row>
    <row r="16" spans="1:7" s="6" customFormat="1" ht="13" x14ac:dyDescent="0.3">
      <c r="A16" s="143"/>
      <c r="B16" s="144"/>
      <c r="C16" s="145" t="s">
        <v>152</v>
      </c>
      <c r="D16" s="143" t="s">
        <v>133</v>
      </c>
      <c r="E16" s="150"/>
      <c r="F16" s="149">
        <v>2400</v>
      </c>
      <c r="G16" s="149">
        <v>0</v>
      </c>
    </row>
    <row r="17" spans="1:7" s="6" customFormat="1" ht="13" x14ac:dyDescent="0.3">
      <c r="A17" s="143"/>
      <c r="B17" s="144"/>
      <c r="C17" s="145" t="s">
        <v>2</v>
      </c>
      <c r="D17" s="143" t="s">
        <v>134</v>
      </c>
      <c r="E17" s="150">
        <v>13</v>
      </c>
      <c r="F17" s="149"/>
      <c r="G17" s="149"/>
    </row>
    <row r="18" spans="1:7" s="6" customFormat="1" ht="13" x14ac:dyDescent="0.3">
      <c r="A18" s="143"/>
      <c r="B18" s="144"/>
      <c r="C18" s="145" t="s">
        <v>2</v>
      </c>
      <c r="D18" s="143" t="s">
        <v>135</v>
      </c>
      <c r="E18" s="150">
        <v>0</v>
      </c>
      <c r="F18" s="149"/>
      <c r="G18" s="149"/>
    </row>
    <row r="19" spans="1:7" s="6" customFormat="1" ht="13" x14ac:dyDescent="0.3">
      <c r="A19" s="143"/>
      <c r="B19" s="144"/>
      <c r="C19" s="145" t="s">
        <v>152</v>
      </c>
      <c r="D19" s="143" t="s">
        <v>157</v>
      </c>
      <c r="E19" s="150">
        <v>5500</v>
      </c>
      <c r="F19" s="155">
        <v>5500</v>
      </c>
      <c r="G19" s="149">
        <v>0</v>
      </c>
    </row>
    <row r="20" spans="1:7" s="6" customFormat="1" ht="13" x14ac:dyDescent="0.3">
      <c r="A20" s="143"/>
      <c r="B20" s="144"/>
      <c r="C20" s="145"/>
      <c r="D20" s="143"/>
      <c r="E20" s="150"/>
      <c r="F20" s="149"/>
      <c r="G20" s="149"/>
    </row>
    <row r="21" spans="1:7" s="6" customFormat="1" ht="13" x14ac:dyDescent="0.3">
      <c r="A21" s="143" t="s">
        <v>9</v>
      </c>
      <c r="B21" s="144"/>
      <c r="C21" s="145"/>
      <c r="D21" s="143"/>
      <c r="E21" s="150">
        <v>5580</v>
      </c>
      <c r="F21" s="149">
        <f>10230+F19</f>
        <v>15730</v>
      </c>
      <c r="G21" s="149">
        <v>225.66</v>
      </c>
    </row>
    <row r="22" spans="1:7" s="6" customFormat="1" ht="13" x14ac:dyDescent="0.3">
      <c r="A22" s="143"/>
      <c r="B22" s="144"/>
      <c r="C22" s="145"/>
      <c r="D22" s="143"/>
      <c r="E22" s="150"/>
      <c r="F22" s="149"/>
      <c r="G22" s="149"/>
    </row>
    <row r="23" spans="1:7" s="6" customFormat="1" ht="13" x14ac:dyDescent="0.3">
      <c r="A23" s="143" t="s">
        <v>136</v>
      </c>
      <c r="B23" s="144" t="s">
        <v>137</v>
      </c>
      <c r="C23" s="145" t="s">
        <v>3</v>
      </c>
      <c r="D23" s="143" t="s">
        <v>138</v>
      </c>
      <c r="E23" s="150">
        <v>6</v>
      </c>
      <c r="F23" s="149">
        <v>0</v>
      </c>
      <c r="G23" s="149">
        <v>0.84000000000000008</v>
      </c>
    </row>
    <row r="24" spans="1:7" s="6" customFormat="1" ht="13" x14ac:dyDescent="0.3">
      <c r="A24" s="143"/>
      <c r="B24" s="144"/>
      <c r="C24" s="145" t="s">
        <v>3</v>
      </c>
      <c r="D24" s="143" t="s">
        <v>12</v>
      </c>
      <c r="E24" s="150">
        <v>8</v>
      </c>
      <c r="F24" s="149">
        <v>80</v>
      </c>
      <c r="G24" s="149">
        <v>1.92</v>
      </c>
    </row>
    <row r="25" spans="1:7" s="6" customFormat="1" ht="13" x14ac:dyDescent="0.3">
      <c r="A25" s="143"/>
      <c r="B25" s="144"/>
      <c r="C25" s="145" t="s">
        <v>153</v>
      </c>
      <c r="D25" s="143" t="s">
        <v>129</v>
      </c>
      <c r="E25" s="150">
        <v>24</v>
      </c>
      <c r="F25" s="149">
        <v>1920</v>
      </c>
      <c r="G25" s="149">
        <v>5.76</v>
      </c>
    </row>
    <row r="26" spans="1:7" s="6" customFormat="1" ht="13" x14ac:dyDescent="0.3">
      <c r="A26" s="143"/>
      <c r="B26" s="144"/>
      <c r="C26" s="145" t="s">
        <v>2</v>
      </c>
      <c r="D26" s="143" t="s">
        <v>14</v>
      </c>
      <c r="E26" s="150">
        <v>0</v>
      </c>
      <c r="F26" s="149">
        <v>0</v>
      </c>
      <c r="G26" s="149">
        <v>0</v>
      </c>
    </row>
    <row r="27" spans="1:7" s="6" customFormat="1" ht="13" x14ac:dyDescent="0.3">
      <c r="A27" s="143"/>
      <c r="B27" s="144"/>
      <c r="C27" s="145" t="s">
        <v>2</v>
      </c>
      <c r="D27" s="143" t="s">
        <v>11</v>
      </c>
      <c r="E27" s="150">
        <v>63</v>
      </c>
      <c r="F27" s="149">
        <v>7069</v>
      </c>
      <c r="G27" s="149">
        <v>283.5</v>
      </c>
    </row>
    <row r="28" spans="1:7" s="6" customFormat="1" ht="13" x14ac:dyDescent="0.3">
      <c r="A28" s="143"/>
      <c r="B28" s="144"/>
      <c r="C28" s="145" t="s">
        <v>13</v>
      </c>
      <c r="D28" s="143" t="s">
        <v>131</v>
      </c>
      <c r="E28" s="150">
        <v>23</v>
      </c>
      <c r="F28" s="149">
        <v>2557</v>
      </c>
      <c r="G28" s="149">
        <v>103.5</v>
      </c>
    </row>
    <row r="29" spans="1:7" s="6" customFormat="1" ht="13" x14ac:dyDescent="0.3">
      <c r="A29" s="143"/>
      <c r="B29" s="144"/>
      <c r="C29" s="145" t="s">
        <v>152</v>
      </c>
      <c r="D29" s="143" t="s">
        <v>133</v>
      </c>
      <c r="E29" s="150"/>
      <c r="F29" s="149">
        <v>4600</v>
      </c>
      <c r="G29" s="149">
        <v>0</v>
      </c>
    </row>
    <row r="30" spans="1:7" s="6" customFormat="1" ht="13" x14ac:dyDescent="0.3">
      <c r="A30" s="143"/>
      <c r="B30" s="144"/>
      <c r="C30" s="145" t="s">
        <v>152</v>
      </c>
      <c r="D30" s="143" t="s">
        <v>168</v>
      </c>
      <c r="E30" s="150">
        <v>1500</v>
      </c>
      <c r="F30" s="155">
        <v>1500</v>
      </c>
      <c r="G30" s="149">
        <v>0</v>
      </c>
    </row>
    <row r="31" spans="1:7" s="6" customFormat="1" ht="13" x14ac:dyDescent="0.3">
      <c r="A31" s="143"/>
      <c r="B31" s="144"/>
      <c r="C31" s="145"/>
      <c r="D31" s="143"/>
      <c r="E31" s="150"/>
      <c r="F31" s="149"/>
      <c r="G31" s="149"/>
    </row>
    <row r="32" spans="1:7" s="6" customFormat="1" ht="13" x14ac:dyDescent="0.3">
      <c r="A32" s="143" t="s">
        <v>9</v>
      </c>
      <c r="B32" s="144"/>
      <c r="C32" s="145"/>
      <c r="D32" s="143"/>
      <c r="E32" s="150">
        <v>1624</v>
      </c>
      <c r="F32" s="149">
        <f>16226+F30</f>
        <v>17726</v>
      </c>
      <c r="G32" s="149">
        <v>395.52</v>
      </c>
    </row>
    <row r="33" spans="1:7" s="6" customFormat="1" ht="13" x14ac:dyDescent="0.3">
      <c r="A33" s="143"/>
      <c r="B33" s="144"/>
      <c r="C33" s="145"/>
      <c r="D33" s="143"/>
      <c r="E33" s="150"/>
      <c r="F33" s="149"/>
      <c r="G33" s="149"/>
    </row>
    <row r="34" spans="1:7" s="6" customFormat="1" ht="13" x14ac:dyDescent="0.3">
      <c r="A34" s="143" t="s">
        <v>139</v>
      </c>
      <c r="B34" s="144" t="s">
        <v>140</v>
      </c>
      <c r="C34" s="145" t="s">
        <v>2</v>
      </c>
      <c r="D34" s="143" t="s">
        <v>141</v>
      </c>
      <c r="E34" s="150">
        <v>36</v>
      </c>
      <c r="F34" s="149">
        <v>1980</v>
      </c>
      <c r="G34" s="149">
        <v>23.759999999999998</v>
      </c>
    </row>
    <row r="35" spans="1:7" s="6" customFormat="1" ht="13" x14ac:dyDescent="0.3">
      <c r="A35" s="143"/>
      <c r="B35" s="144"/>
      <c r="C35" s="145" t="s">
        <v>152</v>
      </c>
      <c r="D35" s="143" t="s">
        <v>156</v>
      </c>
      <c r="E35" s="150">
        <v>0</v>
      </c>
      <c r="F35" s="149">
        <v>0</v>
      </c>
      <c r="G35" s="149">
        <v>0</v>
      </c>
    </row>
    <row r="36" spans="1:7" s="6" customFormat="1" ht="13" x14ac:dyDescent="0.3">
      <c r="A36" s="143"/>
      <c r="B36" s="144"/>
      <c r="C36" s="145" t="s">
        <v>152</v>
      </c>
      <c r="D36" s="143" t="s">
        <v>157</v>
      </c>
      <c r="E36" s="150"/>
      <c r="F36" s="149">
        <v>0</v>
      </c>
      <c r="G36" s="149">
        <v>0</v>
      </c>
    </row>
    <row r="37" spans="1:7" s="6" customFormat="1" ht="13" x14ac:dyDescent="0.3">
      <c r="A37" s="143"/>
      <c r="B37" s="144"/>
      <c r="C37" s="145"/>
      <c r="D37" s="143"/>
      <c r="E37" s="150"/>
      <c r="F37" s="149"/>
      <c r="G37" s="149"/>
    </row>
    <row r="38" spans="1:7" s="6" customFormat="1" ht="13" x14ac:dyDescent="0.3">
      <c r="A38" s="143" t="s">
        <v>9</v>
      </c>
      <c r="B38" s="144"/>
      <c r="C38" s="145"/>
      <c r="D38" s="143"/>
      <c r="E38" s="150">
        <v>36</v>
      </c>
      <c r="F38" s="149">
        <v>1980</v>
      </c>
      <c r="G38" s="149">
        <v>23.759999999999998</v>
      </c>
    </row>
    <row r="39" spans="1:7" s="6" customFormat="1" ht="13" x14ac:dyDescent="0.3">
      <c r="A39" s="143"/>
      <c r="B39" s="144"/>
      <c r="C39" s="145"/>
      <c r="D39" s="143"/>
      <c r="E39" s="150"/>
      <c r="F39" s="149"/>
      <c r="G39" s="149"/>
    </row>
    <row r="40" spans="1:7" s="6" customFormat="1" ht="13" x14ac:dyDescent="0.3">
      <c r="A40" s="143" t="s">
        <v>142</v>
      </c>
      <c r="B40" s="144" t="s">
        <v>143</v>
      </c>
      <c r="C40" s="145" t="s">
        <v>2</v>
      </c>
      <c r="D40" s="143" t="s">
        <v>10</v>
      </c>
      <c r="E40" s="150">
        <v>24</v>
      </c>
      <c r="F40" s="149">
        <v>2280</v>
      </c>
      <c r="G40" s="149">
        <v>36</v>
      </c>
    </row>
    <row r="41" spans="1:7" s="6" customFormat="1" ht="13" x14ac:dyDescent="0.3">
      <c r="A41" s="143"/>
      <c r="B41" s="144"/>
      <c r="C41" s="145" t="s">
        <v>3</v>
      </c>
      <c r="D41" s="143" t="s">
        <v>12</v>
      </c>
      <c r="E41" s="150">
        <v>59</v>
      </c>
      <c r="F41" s="149">
        <v>590</v>
      </c>
      <c r="G41" s="149">
        <v>14.159999999999998</v>
      </c>
    </row>
    <row r="42" spans="1:7" s="6" customFormat="1" ht="13" x14ac:dyDescent="0.3">
      <c r="A42" s="143"/>
      <c r="B42" s="144"/>
      <c r="C42" s="145" t="s">
        <v>13</v>
      </c>
      <c r="D42" s="143" t="s">
        <v>144</v>
      </c>
      <c r="E42" s="150">
        <v>25</v>
      </c>
      <c r="F42" s="149">
        <v>0</v>
      </c>
      <c r="G42" s="149">
        <v>5.9999999999999973</v>
      </c>
    </row>
    <row r="43" spans="1:7" s="6" customFormat="1" ht="13" x14ac:dyDescent="0.3">
      <c r="A43" s="143"/>
      <c r="B43" s="144"/>
      <c r="C43" s="145" t="s">
        <v>153</v>
      </c>
      <c r="D43" s="143" t="s">
        <v>129</v>
      </c>
      <c r="E43" s="150">
        <v>15</v>
      </c>
      <c r="F43" s="149">
        <v>0</v>
      </c>
      <c r="G43" s="149">
        <v>3.6</v>
      </c>
    </row>
    <row r="44" spans="1:7" s="6" customFormat="1" ht="13" x14ac:dyDescent="0.3">
      <c r="A44" s="143"/>
      <c r="B44" s="144"/>
      <c r="C44" s="145" t="s">
        <v>153</v>
      </c>
      <c r="D44" s="143" t="s">
        <v>171</v>
      </c>
      <c r="E44" s="150">
        <v>1</v>
      </c>
      <c r="F44" s="149">
        <v>0</v>
      </c>
      <c r="G44" s="149">
        <v>0</v>
      </c>
    </row>
    <row r="45" spans="1:7" s="6" customFormat="1" ht="13" x14ac:dyDescent="0.3">
      <c r="A45" s="143"/>
      <c r="B45" s="144"/>
      <c r="C45" s="145" t="s">
        <v>2</v>
      </c>
      <c r="D45" s="143" t="s">
        <v>11</v>
      </c>
      <c r="E45" s="150">
        <v>124</v>
      </c>
      <c r="F45" s="149">
        <v>15942</v>
      </c>
      <c r="G45" s="149">
        <v>558</v>
      </c>
    </row>
    <row r="46" spans="1:7" s="6" customFormat="1" ht="13" x14ac:dyDescent="0.3">
      <c r="A46" s="143"/>
      <c r="B46" s="144"/>
      <c r="C46" s="145" t="s">
        <v>13</v>
      </c>
      <c r="D46" s="143" t="s">
        <v>131</v>
      </c>
      <c r="E46" s="150">
        <v>17</v>
      </c>
      <c r="F46" s="149">
        <v>974</v>
      </c>
      <c r="G46" s="149">
        <v>76.5</v>
      </c>
    </row>
    <row r="47" spans="1:7" s="6" customFormat="1" ht="13" x14ac:dyDescent="0.3">
      <c r="A47" s="143"/>
      <c r="B47" s="144"/>
      <c r="C47" s="145" t="s">
        <v>2</v>
      </c>
      <c r="D47" s="143" t="s">
        <v>160</v>
      </c>
      <c r="E47" s="150">
        <v>2</v>
      </c>
      <c r="F47" s="149">
        <v>4300</v>
      </c>
      <c r="G47" s="149">
        <v>22</v>
      </c>
    </row>
    <row r="48" spans="1:7" s="6" customFormat="1" ht="13" x14ac:dyDescent="0.3">
      <c r="A48" s="143"/>
      <c r="B48" s="144"/>
      <c r="C48" s="145" t="s">
        <v>13</v>
      </c>
      <c r="D48" s="143" t="s">
        <v>169</v>
      </c>
      <c r="E48" s="150">
        <v>1</v>
      </c>
      <c r="F48" s="149">
        <v>0</v>
      </c>
      <c r="G48" s="149">
        <v>4.5</v>
      </c>
    </row>
    <row r="49" spans="1:7" s="6" customFormat="1" ht="13" x14ac:dyDescent="0.3">
      <c r="A49" s="143"/>
      <c r="B49" s="144"/>
      <c r="C49" s="145" t="s">
        <v>13</v>
      </c>
      <c r="D49" s="143" t="s">
        <v>170</v>
      </c>
      <c r="E49" s="150">
        <v>1</v>
      </c>
      <c r="F49" s="149">
        <v>0</v>
      </c>
      <c r="G49" s="149">
        <v>4.5</v>
      </c>
    </row>
    <row r="50" spans="1:7" s="6" customFormat="1" ht="13" x14ac:dyDescent="0.3">
      <c r="A50" s="143"/>
      <c r="B50" s="144"/>
      <c r="C50" s="145" t="s">
        <v>13</v>
      </c>
      <c r="D50" s="143" t="s">
        <v>158</v>
      </c>
      <c r="E50" s="150">
        <v>1</v>
      </c>
      <c r="F50" s="149"/>
      <c r="G50" s="149"/>
    </row>
    <row r="51" spans="1:7" s="6" customFormat="1" ht="13" x14ac:dyDescent="0.3">
      <c r="A51" s="143"/>
      <c r="B51" s="144"/>
      <c r="C51" s="145" t="s">
        <v>2</v>
      </c>
      <c r="D51" s="143" t="s">
        <v>159</v>
      </c>
      <c r="E51" s="150">
        <v>4.3000000000000007</v>
      </c>
      <c r="F51" s="149"/>
      <c r="G51" s="149"/>
    </row>
    <row r="52" spans="1:7" s="6" customFormat="1" ht="13" x14ac:dyDescent="0.3">
      <c r="A52" s="143"/>
      <c r="B52" s="144"/>
      <c r="C52" s="145"/>
      <c r="D52" s="143"/>
      <c r="E52" s="150"/>
      <c r="F52" s="149"/>
      <c r="G52" s="149"/>
    </row>
    <row r="53" spans="1:7" s="6" customFormat="1" ht="13" x14ac:dyDescent="0.3">
      <c r="A53" s="143" t="s">
        <v>9</v>
      </c>
      <c r="B53" s="144"/>
      <c r="C53" s="145"/>
      <c r="D53" s="143"/>
      <c r="E53" s="150">
        <v>274.3</v>
      </c>
      <c r="F53" s="149">
        <v>24086</v>
      </c>
      <c r="G53" s="149">
        <v>725.26</v>
      </c>
    </row>
    <row r="54" spans="1:7" s="6" customFormat="1" ht="13" x14ac:dyDescent="0.3">
      <c r="A54" s="143"/>
      <c r="B54" s="144"/>
      <c r="C54" s="145"/>
      <c r="D54" s="143"/>
      <c r="E54" s="150"/>
      <c r="F54" s="149"/>
      <c r="G54" s="149"/>
    </row>
    <row r="55" spans="1:7" s="6" customFormat="1" ht="13" x14ac:dyDescent="0.3">
      <c r="A55" s="143" t="s">
        <v>145</v>
      </c>
      <c r="B55" s="144" t="s">
        <v>146</v>
      </c>
      <c r="C55" s="145" t="s">
        <v>2</v>
      </c>
      <c r="D55" s="143" t="s">
        <v>10</v>
      </c>
      <c r="E55" s="150">
        <v>115</v>
      </c>
      <c r="F55" s="149">
        <v>9909</v>
      </c>
      <c r="G55" s="149">
        <v>172.5</v>
      </c>
    </row>
    <row r="56" spans="1:7" s="6" customFormat="1" ht="13" x14ac:dyDescent="0.3">
      <c r="A56" s="143"/>
      <c r="B56" s="144"/>
      <c r="C56" s="145" t="s">
        <v>2</v>
      </c>
      <c r="D56" s="143" t="s">
        <v>16</v>
      </c>
      <c r="E56" s="150">
        <v>3</v>
      </c>
      <c r="F56" s="149"/>
      <c r="G56" s="149"/>
    </row>
    <row r="57" spans="1:7" s="6" customFormat="1" ht="13" x14ac:dyDescent="0.3">
      <c r="A57" s="143"/>
      <c r="B57" s="144"/>
      <c r="C57" s="145" t="s">
        <v>2</v>
      </c>
      <c r="D57" s="143" t="s">
        <v>147</v>
      </c>
      <c r="E57" s="150">
        <v>6</v>
      </c>
      <c r="F57" s="149"/>
      <c r="G57" s="149"/>
    </row>
    <row r="58" spans="1:7" s="6" customFormat="1" ht="13" x14ac:dyDescent="0.3">
      <c r="A58" s="143"/>
      <c r="B58" s="144"/>
      <c r="C58" s="145" t="s">
        <v>2</v>
      </c>
      <c r="D58" s="143" t="s">
        <v>167</v>
      </c>
      <c r="E58" s="150">
        <v>1</v>
      </c>
      <c r="F58" s="149"/>
      <c r="G58" s="149"/>
    </row>
    <row r="59" spans="1:7" s="6" customFormat="1" ht="13" x14ac:dyDescent="0.3">
      <c r="A59" s="143"/>
      <c r="B59" s="144"/>
      <c r="C59" s="145"/>
      <c r="D59" s="143"/>
      <c r="E59" s="150"/>
      <c r="F59" s="149"/>
      <c r="G59" s="149"/>
    </row>
    <row r="60" spans="1:7" s="6" customFormat="1" ht="13" x14ac:dyDescent="0.3">
      <c r="A60" s="143" t="s">
        <v>9</v>
      </c>
      <c r="B60" s="144"/>
      <c r="C60" s="145"/>
      <c r="D60" s="143"/>
      <c r="E60" s="150">
        <v>125</v>
      </c>
      <c r="F60" s="149">
        <v>9909</v>
      </c>
      <c r="G60" s="149">
        <v>172.5</v>
      </c>
    </row>
    <row r="61" spans="1:7" s="6" customFormat="1" ht="13" x14ac:dyDescent="0.3">
      <c r="A61" s="143"/>
      <c r="B61" s="144"/>
      <c r="C61" s="145"/>
      <c r="D61" s="143"/>
      <c r="E61" s="150"/>
      <c r="F61" s="149"/>
      <c r="G61" s="149"/>
    </row>
    <row r="62" spans="1:7" s="6" customFormat="1" ht="13" x14ac:dyDescent="0.3">
      <c r="A62" s="143" t="s">
        <v>148</v>
      </c>
      <c r="B62" s="144" t="s">
        <v>149</v>
      </c>
      <c r="C62" s="145" t="s">
        <v>3</v>
      </c>
      <c r="D62" s="143" t="s">
        <v>12</v>
      </c>
      <c r="E62" s="150">
        <v>2</v>
      </c>
      <c r="F62" s="149">
        <v>20</v>
      </c>
      <c r="G62" s="149">
        <v>0.48</v>
      </c>
    </row>
    <row r="63" spans="1:7" s="6" customFormat="1" ht="13" x14ac:dyDescent="0.3">
      <c r="A63" s="143"/>
      <c r="B63" s="144"/>
      <c r="C63" s="145" t="s">
        <v>2</v>
      </c>
      <c r="D63" s="143" t="s">
        <v>11</v>
      </c>
      <c r="E63" s="150">
        <v>51</v>
      </c>
      <c r="F63" s="149">
        <v>5186</v>
      </c>
      <c r="G63" s="149">
        <v>229.5</v>
      </c>
    </row>
    <row r="64" spans="1:7" s="6" customFormat="1" ht="13" x14ac:dyDescent="0.3">
      <c r="A64" s="143"/>
      <c r="B64" s="144"/>
      <c r="C64" s="145" t="s">
        <v>2</v>
      </c>
      <c r="D64" s="143" t="s">
        <v>17</v>
      </c>
      <c r="E64" s="150">
        <v>1</v>
      </c>
      <c r="F64" s="149"/>
      <c r="G64" s="149"/>
    </row>
    <row r="65" spans="1:7" s="6" customFormat="1" ht="13" x14ac:dyDescent="0.3">
      <c r="A65" s="143"/>
      <c r="B65" s="144"/>
      <c r="C65" s="145" t="s">
        <v>3</v>
      </c>
      <c r="D65" s="143" t="s">
        <v>15</v>
      </c>
      <c r="E65" s="150">
        <v>5</v>
      </c>
      <c r="F65" s="149"/>
      <c r="G65" s="149"/>
    </row>
    <row r="66" spans="1:7" s="6" customFormat="1" ht="13" x14ac:dyDescent="0.3">
      <c r="A66" s="143"/>
      <c r="B66" s="144"/>
      <c r="C66" s="145"/>
      <c r="D66" s="143"/>
      <c r="E66" s="150"/>
      <c r="F66" s="149"/>
      <c r="G66" s="149"/>
    </row>
    <row r="67" spans="1:7" s="6" customFormat="1" ht="13" x14ac:dyDescent="0.3">
      <c r="A67" s="143" t="s">
        <v>9</v>
      </c>
      <c r="B67" s="144"/>
      <c r="C67" s="145"/>
      <c r="D67" s="143"/>
      <c r="E67" s="150">
        <v>59</v>
      </c>
      <c r="F67" s="149">
        <v>5206</v>
      </c>
      <c r="G67" s="149">
        <v>229.98</v>
      </c>
    </row>
    <row r="68" spans="1:7" s="6" customFormat="1" ht="13" x14ac:dyDescent="0.3">
      <c r="A68" s="143"/>
      <c r="B68" s="144"/>
      <c r="C68" s="145"/>
      <c r="D68" s="143"/>
      <c r="E68" s="150"/>
      <c r="F68" s="149"/>
      <c r="G68" s="149"/>
    </row>
    <row r="69" spans="1:7" s="6" customFormat="1" ht="13" x14ac:dyDescent="0.3">
      <c r="A69" s="143" t="s">
        <v>150</v>
      </c>
      <c r="B69" s="144" t="s">
        <v>151</v>
      </c>
      <c r="C69" s="145" t="s">
        <v>2</v>
      </c>
      <c r="D69" s="143" t="s">
        <v>14</v>
      </c>
      <c r="E69" s="150">
        <v>305</v>
      </c>
      <c r="F69" s="149">
        <v>6100</v>
      </c>
      <c r="G69" s="149">
        <v>73.2</v>
      </c>
    </row>
    <row r="70" spans="1:7" s="6" customFormat="1" ht="13" x14ac:dyDescent="0.3">
      <c r="A70" s="143"/>
      <c r="B70" s="144"/>
      <c r="C70" s="145" t="s">
        <v>3</v>
      </c>
      <c r="D70" s="143" t="s">
        <v>12</v>
      </c>
      <c r="E70" s="150">
        <v>29</v>
      </c>
      <c r="F70" s="149">
        <v>290</v>
      </c>
      <c r="G70" s="149">
        <v>6.9599999999999973</v>
      </c>
    </row>
    <row r="71" spans="1:7" s="6" customFormat="1" ht="13" x14ac:dyDescent="0.3">
      <c r="A71" s="143"/>
      <c r="B71" s="144"/>
      <c r="C71" s="145" t="s">
        <v>154</v>
      </c>
      <c r="D71" s="143" t="s">
        <v>144</v>
      </c>
      <c r="E71" s="150">
        <v>41</v>
      </c>
      <c r="F71" s="149">
        <v>3280</v>
      </c>
      <c r="G71" s="149">
        <v>9.84</v>
      </c>
    </row>
    <row r="72" spans="1:7" s="6" customFormat="1" ht="13" x14ac:dyDescent="0.3">
      <c r="A72" s="143"/>
      <c r="B72" s="144"/>
      <c r="C72" s="145" t="s">
        <v>2</v>
      </c>
      <c r="D72" s="143" t="s">
        <v>11</v>
      </c>
      <c r="E72" s="150">
        <v>52</v>
      </c>
      <c r="F72" s="149">
        <v>2580</v>
      </c>
      <c r="G72" s="149">
        <v>234</v>
      </c>
    </row>
    <row r="73" spans="1:7" s="6" customFormat="1" ht="13" x14ac:dyDescent="0.3">
      <c r="A73" s="143"/>
      <c r="B73" s="144"/>
      <c r="C73" s="145" t="s">
        <v>2</v>
      </c>
      <c r="D73" s="143" t="s">
        <v>18</v>
      </c>
      <c r="E73" s="150">
        <v>0</v>
      </c>
      <c r="F73" s="149"/>
      <c r="G73" s="149"/>
    </row>
    <row r="74" spans="1:7" s="6" customFormat="1" ht="13" x14ac:dyDescent="0.3">
      <c r="A74" s="143"/>
      <c r="B74" s="144"/>
      <c r="C74" s="145" t="s">
        <v>3</v>
      </c>
      <c r="D74" s="143" t="s">
        <v>161</v>
      </c>
      <c r="E74" s="150">
        <v>91</v>
      </c>
      <c r="F74" s="149">
        <v>0</v>
      </c>
      <c r="G74" s="149">
        <v>21.84</v>
      </c>
    </row>
    <row r="75" spans="1:7" s="6" customFormat="1" ht="13" x14ac:dyDescent="0.3">
      <c r="A75" s="143"/>
      <c r="B75" s="144"/>
      <c r="C75" s="145" t="s">
        <v>154</v>
      </c>
      <c r="D75" s="143" t="s">
        <v>162</v>
      </c>
      <c r="E75" s="150">
        <v>27</v>
      </c>
      <c r="F75" s="149"/>
      <c r="G75" s="149"/>
    </row>
    <row r="76" spans="1:7" s="6" customFormat="1" ht="13" x14ac:dyDescent="0.3">
      <c r="A76" s="143"/>
      <c r="B76" s="144"/>
      <c r="C76" s="145" t="s">
        <v>2</v>
      </c>
      <c r="D76" s="143" t="s">
        <v>167</v>
      </c>
      <c r="E76" s="150">
        <v>1</v>
      </c>
      <c r="F76" s="149"/>
      <c r="G76" s="149"/>
    </row>
    <row r="77" spans="1:7" s="6" customFormat="1" ht="13" x14ac:dyDescent="0.3">
      <c r="A77" s="143"/>
      <c r="B77" s="144"/>
      <c r="C77" s="145" t="s">
        <v>2</v>
      </c>
      <c r="D77" s="143" t="s">
        <v>163</v>
      </c>
      <c r="E77" s="150">
        <v>0</v>
      </c>
      <c r="F77" s="149"/>
      <c r="G77" s="149"/>
    </row>
    <row r="78" spans="1:7" s="6" customFormat="1" ht="13" x14ac:dyDescent="0.3">
      <c r="A78" s="143"/>
      <c r="B78" s="144"/>
      <c r="C78" s="145"/>
      <c r="D78" s="143"/>
      <c r="E78" s="150"/>
      <c r="F78" s="149"/>
      <c r="G78" s="149"/>
    </row>
    <row r="79" spans="1:7" s="6" customFormat="1" ht="13" x14ac:dyDescent="0.3">
      <c r="A79" s="143" t="s">
        <v>9</v>
      </c>
      <c r="B79" s="144"/>
      <c r="C79" s="145"/>
      <c r="D79" s="143"/>
      <c r="E79" s="150">
        <v>546</v>
      </c>
      <c r="F79" s="149">
        <v>12250</v>
      </c>
      <c r="G79" s="149">
        <v>345.84</v>
      </c>
    </row>
    <row r="80" spans="1:7" s="6" customFormat="1" ht="13" x14ac:dyDescent="0.3">
      <c r="A80" s="143"/>
      <c r="B80" s="144"/>
      <c r="C80" s="145"/>
      <c r="D80" s="143"/>
      <c r="E80" s="150"/>
      <c r="F80" s="149"/>
      <c r="G80" s="149"/>
    </row>
    <row r="81" spans="1:7" s="6" customFormat="1" ht="13" x14ac:dyDescent="0.3">
      <c r="A81" s="143">
        <v>28457925</v>
      </c>
      <c r="B81" s="144" t="s">
        <v>164</v>
      </c>
      <c r="C81" s="145" t="s">
        <v>152</v>
      </c>
      <c r="D81" s="143" t="s">
        <v>133</v>
      </c>
      <c r="E81" s="150"/>
      <c r="F81" s="149">
        <v>2000</v>
      </c>
      <c r="G81" s="149">
        <v>0</v>
      </c>
    </row>
    <row r="82" spans="1:7" s="6" customFormat="1" ht="13" x14ac:dyDescent="0.3">
      <c r="A82" s="143"/>
      <c r="B82" s="144"/>
      <c r="C82" s="145" t="s">
        <v>2</v>
      </c>
      <c r="D82" s="143" t="s">
        <v>14</v>
      </c>
      <c r="E82" s="150">
        <v>0</v>
      </c>
      <c r="F82" s="149">
        <v>0</v>
      </c>
      <c r="G82" s="149">
        <v>0</v>
      </c>
    </row>
    <row r="83" spans="1:7" s="6" customFormat="1" ht="13" x14ac:dyDescent="0.3">
      <c r="A83" s="143"/>
      <c r="B83" s="144"/>
      <c r="C83" s="145"/>
      <c r="D83" s="143"/>
      <c r="E83" s="150"/>
      <c r="F83" s="149"/>
      <c r="G83" s="149"/>
    </row>
    <row r="84" spans="1:7" s="6" customFormat="1" ht="13" x14ac:dyDescent="0.3">
      <c r="A84" s="143" t="s">
        <v>9</v>
      </c>
      <c r="B84" s="144"/>
      <c r="C84" s="145"/>
      <c r="D84" s="143"/>
      <c r="E84" s="150">
        <v>0</v>
      </c>
      <c r="F84" s="149">
        <v>2000</v>
      </c>
      <c r="G84" s="149">
        <v>0</v>
      </c>
    </row>
    <row r="85" spans="1:7" s="6" customFormat="1" ht="13" x14ac:dyDescent="0.3">
      <c r="A85" s="143"/>
      <c r="B85" s="144"/>
      <c r="C85" s="145"/>
      <c r="D85" s="143"/>
      <c r="E85" s="150"/>
      <c r="F85" s="149"/>
      <c r="G85" s="149"/>
    </row>
    <row r="86" spans="1:7" s="6" customFormat="1" ht="13" x14ac:dyDescent="0.3">
      <c r="A86" s="143"/>
      <c r="B86" s="144"/>
      <c r="C86" s="145"/>
      <c r="D86" s="143"/>
      <c r="E86" s="150"/>
      <c r="F86" s="149"/>
      <c r="G86" s="149"/>
    </row>
    <row r="87" spans="1:7" s="6" customFormat="1" ht="13" x14ac:dyDescent="0.3">
      <c r="A87" s="143"/>
      <c r="B87" s="144"/>
      <c r="C87" s="145"/>
      <c r="D87" s="143"/>
      <c r="E87" s="150"/>
      <c r="F87" s="149"/>
      <c r="G87" s="149"/>
    </row>
    <row r="88" spans="1:7" s="6" customFormat="1" ht="13" x14ac:dyDescent="0.3">
      <c r="A88" s="143"/>
      <c r="B88" s="144"/>
      <c r="C88" s="145"/>
      <c r="D88" s="143"/>
      <c r="E88" s="150"/>
      <c r="F88" s="149"/>
      <c r="G88" s="149"/>
    </row>
    <row r="89" spans="1:7" s="6" customFormat="1" ht="13" x14ac:dyDescent="0.3">
      <c r="A89" s="143" t="s">
        <v>193</v>
      </c>
      <c r="B89" s="144"/>
      <c r="C89" s="145"/>
      <c r="D89" s="143"/>
      <c r="E89" s="150">
        <f>SUMIF($A:$A,"TOTAL",E:E)</f>
        <v>8271.2999999999993</v>
      </c>
      <c r="F89" s="150">
        <f>SUMIF($A:$A,"TOTAL",F:F)</f>
        <v>89407</v>
      </c>
      <c r="G89" s="150">
        <f>SUMIF($A:$A,"TOTAL",G:G)</f>
        <v>2125</v>
      </c>
    </row>
    <row r="90" spans="1:7" s="6" customFormat="1" ht="13" x14ac:dyDescent="0.3">
      <c r="A90" s="143"/>
      <c r="B90" s="144"/>
      <c r="C90" s="145"/>
      <c r="D90" s="143"/>
      <c r="E90" s="150"/>
      <c r="F90" s="149"/>
      <c r="G90" s="149"/>
    </row>
    <row r="91" spans="1:7" ht="13" x14ac:dyDescent="0.3">
      <c r="C91" s="132"/>
      <c r="D91" s="131"/>
      <c r="E91" s="151"/>
      <c r="F91" s="151"/>
      <c r="G91" s="151"/>
    </row>
    <row r="92" spans="1:7" ht="13" x14ac:dyDescent="0.3">
      <c r="C92" s="132"/>
      <c r="D92" s="131"/>
      <c r="E92" s="151"/>
      <c r="F92" s="151"/>
      <c r="G92" s="151"/>
    </row>
    <row r="93" spans="1:7" ht="13" x14ac:dyDescent="0.3">
      <c r="C93" s="132"/>
      <c r="D93" s="131"/>
      <c r="E93" s="151"/>
      <c r="F93" s="151"/>
      <c r="G93" s="151"/>
    </row>
    <row r="94" spans="1:7" ht="13" x14ac:dyDescent="0.3">
      <c r="C94" s="132"/>
      <c r="D94" s="131"/>
      <c r="E94" s="151"/>
      <c r="F94" s="151"/>
      <c r="G94" s="151"/>
    </row>
    <row r="95" spans="1:7" ht="13" x14ac:dyDescent="0.3">
      <c r="C95" s="132"/>
      <c r="D95" s="132"/>
      <c r="E95" s="152"/>
      <c r="F95" s="152"/>
      <c r="G95" s="152"/>
    </row>
    <row r="96" spans="1:7" ht="13" x14ac:dyDescent="0.3">
      <c r="C96" s="132"/>
      <c r="D96" s="132"/>
      <c r="E96" s="152"/>
      <c r="F96" s="152"/>
      <c r="G96" s="152"/>
    </row>
    <row r="97" spans="1:7" ht="13" x14ac:dyDescent="0.3">
      <c r="A97" s="132"/>
      <c r="B97" s="132"/>
      <c r="C97" s="132"/>
      <c r="D97" s="132"/>
      <c r="E97" s="152"/>
      <c r="F97" s="152"/>
      <c r="G97" s="152"/>
    </row>
    <row r="98" spans="1:7" ht="13" x14ac:dyDescent="0.3">
      <c r="A98" s="133" t="s">
        <v>119</v>
      </c>
      <c r="B98" s="133"/>
      <c r="C98" s="132"/>
      <c r="D98" s="132"/>
      <c r="E98" s="152"/>
      <c r="F98" s="152"/>
      <c r="G98" s="152"/>
    </row>
    <row r="99" spans="1:7" ht="13" x14ac:dyDescent="0.3">
      <c r="A99" s="132" t="s">
        <v>120</v>
      </c>
      <c r="B99" s="132"/>
      <c r="C99" s="132"/>
      <c r="D99" s="132"/>
      <c r="E99" s="152"/>
      <c r="F99" s="152"/>
      <c r="G99" s="152"/>
    </row>
    <row r="100" spans="1:7" ht="13" x14ac:dyDescent="0.3">
      <c r="A100" s="132"/>
      <c r="B100" s="136"/>
      <c r="C100" s="132"/>
      <c r="D100" s="132"/>
      <c r="E100" s="152"/>
      <c r="F100" s="152"/>
      <c r="G100" s="152"/>
    </row>
    <row r="101" spans="1:7" ht="13" x14ac:dyDescent="0.3">
      <c r="A101" s="132" t="s">
        <v>121</v>
      </c>
      <c r="B101" s="136"/>
      <c r="C101" s="132"/>
      <c r="D101" s="132"/>
      <c r="E101" s="152"/>
      <c r="F101" s="152"/>
      <c r="G101" s="152"/>
    </row>
    <row r="102" spans="1:7" ht="13" x14ac:dyDescent="0.3">
      <c r="A102" s="132" t="s">
        <v>122</v>
      </c>
      <c r="B102" s="136"/>
      <c r="C102" s="132"/>
      <c r="D102" s="132"/>
      <c r="E102" s="152"/>
      <c r="F102" s="152"/>
      <c r="G102" s="152"/>
    </row>
    <row r="103" spans="1:7" ht="12.75" customHeight="1" x14ac:dyDescent="0.3">
      <c r="A103" s="132" t="s">
        <v>123</v>
      </c>
      <c r="B103" s="136"/>
      <c r="C103" s="132"/>
      <c r="D103" s="132"/>
      <c r="E103" s="152"/>
      <c r="F103" s="152"/>
      <c r="G103" s="152"/>
    </row>
    <row r="104" spans="1:7" ht="12.75" customHeight="1" x14ac:dyDescent="0.3">
      <c r="A104" s="132" t="s">
        <v>124</v>
      </c>
      <c r="B104" s="132"/>
      <c r="C104" s="132"/>
      <c r="D104" s="132"/>
      <c r="E104" s="152"/>
      <c r="F104" s="152"/>
      <c r="G104" s="152"/>
    </row>
    <row r="105" spans="1:7" ht="13" x14ac:dyDescent="0.3">
      <c r="A105" s="132"/>
      <c r="B105" s="132"/>
      <c r="C105" s="132"/>
      <c r="D105" s="132"/>
      <c r="E105" s="152"/>
      <c r="F105" s="152"/>
      <c r="G105" s="152"/>
    </row>
    <row r="106" spans="1:7" ht="13" x14ac:dyDescent="0.3">
      <c r="A106" s="132"/>
      <c r="B106" s="132"/>
      <c r="C106" s="132"/>
      <c r="D106" s="132"/>
      <c r="E106" s="152"/>
      <c r="F106" s="152"/>
      <c r="G106" s="152"/>
    </row>
    <row r="107" spans="1:7" ht="13" x14ac:dyDescent="0.3">
      <c r="A107" s="132"/>
      <c r="B107" s="132"/>
      <c r="C107" s="132"/>
      <c r="D107" s="132"/>
      <c r="E107" s="152"/>
      <c r="F107" s="152"/>
      <c r="G107" s="152"/>
    </row>
    <row r="108" spans="1:7" ht="13" x14ac:dyDescent="0.3">
      <c r="A108" s="132"/>
      <c r="B108" s="132"/>
      <c r="C108" s="132"/>
      <c r="D108" s="132"/>
      <c r="E108" s="152"/>
      <c r="F108" s="152"/>
      <c r="G108" s="152"/>
    </row>
    <row r="109" spans="1:7" ht="13" x14ac:dyDescent="0.3">
      <c r="A109" s="132"/>
      <c r="B109" s="132"/>
      <c r="C109" s="132"/>
      <c r="D109" s="132"/>
      <c r="E109" s="152"/>
      <c r="F109" s="152"/>
      <c r="G109" s="152"/>
    </row>
    <row r="110" spans="1:7" ht="13" x14ac:dyDescent="0.3">
      <c r="A110" s="132"/>
      <c r="B110" s="132"/>
      <c r="C110" s="132"/>
      <c r="D110" s="132"/>
      <c r="E110" s="152"/>
      <c r="F110" s="152"/>
      <c r="G110" s="152"/>
    </row>
    <row r="111" spans="1:7" ht="13" x14ac:dyDescent="0.3">
      <c r="G111" s="152"/>
    </row>
    <row r="112" spans="1:7" x14ac:dyDescent="0.2">
      <c r="A112" s="4"/>
      <c r="B112" s="4"/>
      <c r="C112" s="4"/>
      <c r="D112" s="4"/>
      <c r="E112" s="154"/>
      <c r="F112" s="154"/>
      <c r="G112" s="154"/>
    </row>
  </sheetData>
  <sheetProtection algorithmName="SHA-512" hashValue="sTRFKJrn4TC8KAQPDLQHEumcotScvEh0OlsDKc+/mEWtNgh2hSs42HNLPc0R4puufw5Fb8Dx3mHtfR06Js2fEQ==" saltValue="Ir8M8cTlbRlWc9UG4LViMw==" spinCount="100000" sheet="1" objects="1" scenarios="1" autoFilter="0"/>
  <autoFilter ref="A3:G91" xr:uid="{00000000-0009-0000-0000-00000F000000}"/>
  <phoneticPr fontId="25" type="noConversion"/>
  <conditionalFormatting sqref="A4:A90">
    <cfRule type="expression" dxfId="3" priority="4" stopIfTrue="1">
      <formula>A4&lt;&gt;""</formula>
    </cfRule>
  </conditionalFormatting>
  <conditionalFormatting sqref="A4:G90">
    <cfRule type="expression" dxfId="2" priority="2">
      <formula>LEFT($A4,5)="Grand"</formula>
    </cfRule>
    <cfRule type="expression" dxfId="1" priority="3" stopIfTrue="1">
      <formula>RIGHT($A4,5)="Total"</formula>
    </cfRule>
  </conditionalFormatting>
  <conditionalFormatting sqref="B4:G90">
    <cfRule type="expression" dxfId="0" priority="1">
      <formula>RIGHT($B4,5)="Total"</formula>
    </cfRule>
  </conditionalFormatting>
  <pageMargins left="0.24" right="0.24" top="0.5" bottom="0.61" header="0.51181102362204722" footer="0.31496062992125984"/>
  <pageSetup paperSize="9" scale="78"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
    <pageSetUpPr fitToPage="1"/>
  </sheetPr>
  <dimension ref="C11"/>
  <sheetViews>
    <sheetView view="pageBreakPreview" zoomScaleNormal="100" zoomScaleSheetLayoutView="100" workbookViewId="0"/>
  </sheetViews>
  <sheetFormatPr defaultColWidth="9.1796875" defaultRowHeight="14.5" x14ac:dyDescent="0.35"/>
  <cols>
    <col min="1" max="1" width="106.26953125" style="106" customWidth="1"/>
    <col min="2" max="10" width="9.1796875" style="106"/>
    <col min="11" max="11" width="8.7265625" style="106" customWidth="1"/>
    <col min="12" max="16384" width="9.1796875" style="106"/>
  </cols>
  <sheetData>
    <row r="11" spans="3:3" x14ac:dyDescent="0.35">
      <c r="C11" s="107"/>
    </row>
  </sheetData>
  <sheetProtection algorithmName="SHA-512" hashValue="tPr8MpvBU0PNcYrK4FIyvSAkyo6W+ZVtuDAlZDxQaPZyKqeEGflttUm5XNiLO37w5AfeRFku791+kayfPBrpZw==" saltValue="XQYdc2/vWPdRbC6QL9QZrA==" spinCount="100000" sheet="1" objects="1" scenarios="1"/>
  <printOptions horizontalCentered="1" verticalCentered="1"/>
  <pageMargins left="0.19685039370078741" right="0.19685039370078741" top="0.19685039370078741" bottom="0.19685039370078741" header="0" footer="0"/>
  <pageSetup paperSize="9" fitToWidth="0" orientation="portrait" r:id="rId1"/>
  <rowBreaks count="1" manualBreakCount="1">
    <brk id="41" max="16383" man="1"/>
  </rowBreaks>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N12:O12"/>
  <sheetViews>
    <sheetView view="pageBreakPreview" zoomScaleNormal="100" zoomScaleSheetLayoutView="100" workbookViewId="0">
      <selection activeCell="N31" sqref="N31"/>
    </sheetView>
  </sheetViews>
  <sheetFormatPr defaultColWidth="9.1796875" defaultRowHeight="14.5" x14ac:dyDescent="0.35"/>
  <cols>
    <col min="1" max="2" width="9.1796875" style="98"/>
    <col min="3" max="3" width="19.1796875" style="98" customWidth="1"/>
    <col min="4" max="9" width="9.1796875" style="98"/>
    <col min="10" max="10" width="14.1796875" style="98" customWidth="1"/>
    <col min="11" max="13" width="9.1796875" style="98"/>
    <col min="14" max="14" width="17.7265625" style="98" customWidth="1"/>
    <col min="15" max="15" width="17.26953125" style="97" customWidth="1"/>
    <col min="16" max="17" width="9.26953125" style="98" bestFit="1" customWidth="1"/>
    <col min="18" max="18" width="12.453125" style="98" customWidth="1"/>
    <col min="19" max="20" width="14.7265625" style="98" customWidth="1"/>
    <col min="21" max="16384" width="9.1796875" style="98"/>
  </cols>
  <sheetData>
    <row r="12" spans="14:14" x14ac:dyDescent="0.35">
      <c r="N12" s="102"/>
    </row>
  </sheetData>
  <sheetProtection algorithmName="SHA-512" hashValue="yN0ZvuMIjwpPGWdqlGtyKgVwjIR879j1aImdqPBupguRqsTQhDaf0cpKLlTprMRKIWpQ/SVvbaJzydrgo2Evug==" saltValue="sFU55bXH6+gvwu6JZoeyIg==" spinCount="100000" sheet="1" objects="1" scenarios="1"/>
  <printOptions horizontalCentered="1"/>
  <pageMargins left="0.23622047244094491" right="0.23622047244094491" top="0.74803149606299213" bottom="0.66" header="0.31496062992125984" footer="0.31496062992125984"/>
  <pageSetup paperSize="9" scale="93"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U144"/>
  <sheetViews>
    <sheetView zoomScale="70" zoomScaleNormal="70" workbookViewId="0">
      <selection activeCell="D30" sqref="D30"/>
    </sheetView>
  </sheetViews>
  <sheetFormatPr defaultRowHeight="14.5" x14ac:dyDescent="0.35"/>
  <cols>
    <col min="1" max="1" width="31" style="13" customWidth="1"/>
    <col min="2" max="7" width="17.7265625" style="13" customWidth="1"/>
    <col min="8" max="8" width="20.7265625" style="13" customWidth="1"/>
    <col min="9" max="19" width="17.7265625" style="15" customWidth="1"/>
    <col min="20" max="260" width="9.1796875" style="13"/>
    <col min="261" max="267" width="31" style="13" customWidth="1"/>
    <col min="268" max="516" width="9.1796875" style="13"/>
    <col min="517" max="523" width="31" style="13" customWidth="1"/>
    <col min="524" max="772" width="9.1796875" style="13"/>
    <col min="773" max="779" width="31" style="13" customWidth="1"/>
    <col min="780" max="1028" width="9.1796875" style="13"/>
    <col min="1029" max="1035" width="31" style="13" customWidth="1"/>
    <col min="1036" max="1284" width="9.1796875" style="13"/>
    <col min="1285" max="1291" width="31" style="13" customWidth="1"/>
    <col min="1292" max="1540" width="9.1796875" style="13"/>
    <col min="1541" max="1547" width="31" style="13" customWidth="1"/>
    <col min="1548" max="1796" width="9.1796875" style="13"/>
    <col min="1797" max="1803" width="31" style="13" customWidth="1"/>
    <col min="1804" max="2052" width="9.1796875" style="13"/>
    <col min="2053" max="2059" width="31" style="13" customWidth="1"/>
    <col min="2060" max="2308" width="9.1796875" style="13"/>
    <col min="2309" max="2315" width="31" style="13" customWidth="1"/>
    <col min="2316" max="2564" width="9.1796875" style="13"/>
    <col min="2565" max="2571" width="31" style="13" customWidth="1"/>
    <col min="2572" max="2820" width="9.1796875" style="13"/>
    <col min="2821" max="2827" width="31" style="13" customWidth="1"/>
    <col min="2828" max="3076" width="9.1796875" style="13"/>
    <col min="3077" max="3083" width="31" style="13" customWidth="1"/>
    <col min="3084" max="3332" width="9.1796875" style="13"/>
    <col min="3333" max="3339" width="31" style="13" customWidth="1"/>
    <col min="3340" max="3588" width="9.1796875" style="13"/>
    <col min="3589" max="3595" width="31" style="13" customWidth="1"/>
    <col min="3596" max="3844" width="9.1796875" style="13"/>
    <col min="3845" max="3851" width="31" style="13" customWidth="1"/>
    <col min="3852" max="4100" width="9.1796875" style="13"/>
    <col min="4101" max="4107" width="31" style="13" customWidth="1"/>
    <col min="4108" max="4356" width="9.1796875" style="13"/>
    <col min="4357" max="4363" width="31" style="13" customWidth="1"/>
    <col min="4364" max="4612" width="9.1796875" style="13"/>
    <col min="4613" max="4619" width="31" style="13" customWidth="1"/>
    <col min="4620" max="4868" width="9.1796875" style="13"/>
    <col min="4869" max="4875" width="31" style="13" customWidth="1"/>
    <col min="4876" max="5124" width="9.1796875" style="13"/>
    <col min="5125" max="5131" width="31" style="13" customWidth="1"/>
    <col min="5132" max="5380" width="9.1796875" style="13"/>
    <col min="5381" max="5387" width="31" style="13" customWidth="1"/>
    <col min="5388" max="5636" width="9.1796875" style="13"/>
    <col min="5637" max="5643" width="31" style="13" customWidth="1"/>
    <col min="5644" max="5892" width="9.1796875" style="13"/>
    <col min="5893" max="5899" width="31" style="13" customWidth="1"/>
    <col min="5900" max="6148" width="9.1796875" style="13"/>
    <col min="6149" max="6155" width="31" style="13" customWidth="1"/>
    <col min="6156" max="6404" width="9.1796875" style="13"/>
    <col min="6405" max="6411" width="31" style="13" customWidth="1"/>
    <col min="6412" max="6660" width="9.1796875" style="13"/>
    <col min="6661" max="6667" width="31" style="13" customWidth="1"/>
    <col min="6668" max="6916" width="9.1796875" style="13"/>
    <col min="6917" max="6923" width="31" style="13" customWidth="1"/>
    <col min="6924" max="7172" width="9.1796875" style="13"/>
    <col min="7173" max="7179" width="31" style="13" customWidth="1"/>
    <col min="7180" max="7428" width="9.1796875" style="13"/>
    <col min="7429" max="7435" width="31" style="13" customWidth="1"/>
    <col min="7436" max="7684" width="9.1796875" style="13"/>
    <col min="7685" max="7691" width="31" style="13" customWidth="1"/>
    <col min="7692" max="7940" width="9.1796875" style="13"/>
    <col min="7941" max="7947" width="31" style="13" customWidth="1"/>
    <col min="7948" max="8196" width="9.1796875" style="13"/>
    <col min="8197" max="8203" width="31" style="13" customWidth="1"/>
    <col min="8204" max="8452" width="9.1796875" style="13"/>
    <col min="8453" max="8459" width="31" style="13" customWidth="1"/>
    <col min="8460" max="8708" width="9.1796875" style="13"/>
    <col min="8709" max="8715" width="31" style="13" customWidth="1"/>
    <col min="8716" max="8964" width="9.1796875" style="13"/>
    <col min="8965" max="8971" width="31" style="13" customWidth="1"/>
    <col min="8972" max="9220" width="9.1796875" style="13"/>
    <col min="9221" max="9227" width="31" style="13" customWidth="1"/>
    <col min="9228" max="9476" width="9.1796875" style="13"/>
    <col min="9477" max="9483" width="31" style="13" customWidth="1"/>
    <col min="9484" max="9732" width="9.1796875" style="13"/>
    <col min="9733" max="9739" width="31" style="13" customWidth="1"/>
    <col min="9740" max="9988" width="9.1796875" style="13"/>
    <col min="9989" max="9995" width="31" style="13" customWidth="1"/>
    <col min="9996" max="10244" width="9.1796875" style="13"/>
    <col min="10245" max="10251" width="31" style="13" customWidth="1"/>
    <col min="10252" max="10500" width="9.1796875" style="13"/>
    <col min="10501" max="10507" width="31" style="13" customWidth="1"/>
    <col min="10508" max="10756" width="9.1796875" style="13"/>
    <col min="10757" max="10763" width="31" style="13" customWidth="1"/>
    <col min="10764" max="11012" width="9.1796875" style="13"/>
    <col min="11013" max="11019" width="31" style="13" customWidth="1"/>
    <col min="11020" max="11268" width="9.1796875" style="13"/>
    <col min="11269" max="11275" width="31" style="13" customWidth="1"/>
    <col min="11276" max="11524" width="9.1796875" style="13"/>
    <col min="11525" max="11531" width="31" style="13" customWidth="1"/>
    <col min="11532" max="11780" width="9.1796875" style="13"/>
    <col min="11781" max="11787" width="31" style="13" customWidth="1"/>
    <col min="11788" max="12036" width="9.1796875" style="13"/>
    <col min="12037" max="12043" width="31" style="13" customWidth="1"/>
    <col min="12044" max="12292" width="9.1796875" style="13"/>
    <col min="12293" max="12299" width="31" style="13" customWidth="1"/>
    <col min="12300" max="12548" width="9.1796875" style="13"/>
    <col min="12549" max="12555" width="31" style="13" customWidth="1"/>
    <col min="12556" max="12804" width="9.1796875" style="13"/>
    <col min="12805" max="12811" width="31" style="13" customWidth="1"/>
    <col min="12812" max="13060" width="9.1796875" style="13"/>
    <col min="13061" max="13067" width="31" style="13" customWidth="1"/>
    <col min="13068" max="13316" width="9.1796875" style="13"/>
    <col min="13317" max="13323" width="31" style="13" customWidth="1"/>
    <col min="13324" max="13572" width="9.1796875" style="13"/>
    <col min="13573" max="13579" width="31" style="13" customWidth="1"/>
    <col min="13580" max="13828" width="9.1796875" style="13"/>
    <col min="13829" max="13835" width="31" style="13" customWidth="1"/>
    <col min="13836" max="14084" width="9.1796875" style="13"/>
    <col min="14085" max="14091" width="31" style="13" customWidth="1"/>
    <col min="14092" max="14340" width="9.1796875" style="13"/>
    <col min="14341" max="14347" width="31" style="13" customWidth="1"/>
    <col min="14348" max="14596" width="9.1796875" style="13"/>
    <col min="14597" max="14603" width="31" style="13" customWidth="1"/>
    <col min="14604" max="14852" width="9.1796875" style="13"/>
    <col min="14853" max="14859" width="31" style="13" customWidth="1"/>
    <col min="14860" max="15108" width="9.1796875" style="13"/>
    <col min="15109" max="15115" width="31" style="13" customWidth="1"/>
    <col min="15116" max="15364" width="9.1796875" style="13"/>
    <col min="15365" max="15371" width="31" style="13" customWidth="1"/>
    <col min="15372" max="15620" width="9.1796875" style="13"/>
    <col min="15621" max="15627" width="31" style="13" customWidth="1"/>
    <col min="15628" max="15876" width="9.1796875" style="13"/>
    <col min="15877" max="15883" width="31" style="13" customWidth="1"/>
    <col min="15884" max="16132" width="9.1796875" style="13"/>
    <col min="16133" max="16139" width="31" style="13" customWidth="1"/>
    <col min="16140" max="16384" width="9.1796875" style="13"/>
  </cols>
  <sheetData>
    <row r="1" spans="1:20" s="15" customFormat="1" x14ac:dyDescent="0.35"/>
    <row r="2" spans="1:20" s="15" customFormat="1" x14ac:dyDescent="0.35"/>
    <row r="3" spans="1:20" s="15" customFormat="1" ht="90.75" customHeight="1" x14ac:dyDescent="0.35">
      <c r="A3" s="171" t="s">
        <v>21</v>
      </c>
      <c r="B3" s="171"/>
      <c r="C3" s="171"/>
      <c r="D3" s="171"/>
    </row>
    <row r="4" spans="1:20" x14ac:dyDescent="0.35">
      <c r="A4" s="16" t="s">
        <v>22</v>
      </c>
      <c r="B4" s="15"/>
      <c r="C4" s="15"/>
      <c r="D4" s="15"/>
      <c r="E4" s="15"/>
      <c r="F4" s="15"/>
      <c r="G4" s="15"/>
      <c r="H4" s="15"/>
      <c r="T4" s="15"/>
    </row>
    <row r="5" spans="1:20" x14ac:dyDescent="0.35">
      <c r="A5" s="16" t="s">
        <v>23</v>
      </c>
      <c r="B5" s="15"/>
      <c r="C5" s="15"/>
      <c r="D5" s="15"/>
      <c r="E5" s="15"/>
      <c r="F5" s="15"/>
      <c r="G5" s="15"/>
      <c r="H5" s="15"/>
      <c r="T5" s="15"/>
    </row>
    <row r="6" spans="1:20" x14ac:dyDescent="0.35">
      <c r="A6" s="16"/>
      <c r="B6" s="15"/>
      <c r="C6" s="15"/>
      <c r="D6" s="15"/>
      <c r="E6" s="15"/>
      <c r="F6" s="15"/>
      <c r="G6" s="15"/>
      <c r="H6" s="15"/>
      <c r="T6" s="15"/>
    </row>
    <row r="7" spans="1:20" x14ac:dyDescent="0.35">
      <c r="A7" s="17" t="s">
        <v>24</v>
      </c>
      <c r="B7" s="15"/>
      <c r="C7" s="15"/>
      <c r="D7" s="15"/>
      <c r="E7" s="15"/>
      <c r="F7" s="15"/>
      <c r="G7" s="15"/>
      <c r="H7" s="15"/>
      <c r="T7" s="15"/>
    </row>
    <row r="8" spans="1:20" x14ac:dyDescent="0.35">
      <c r="A8" s="18" t="s">
        <v>25</v>
      </c>
      <c r="B8" s="18" t="s">
        <v>26</v>
      </c>
      <c r="C8" s="172" t="s">
        <v>27</v>
      </c>
      <c r="D8" s="172"/>
      <c r="E8" s="172"/>
      <c r="F8" s="172"/>
      <c r="G8" s="15"/>
      <c r="H8" s="15"/>
      <c r="T8" s="15"/>
    </row>
    <row r="9" spans="1:20" x14ac:dyDescent="0.35">
      <c r="A9" s="19" t="s">
        <v>28</v>
      </c>
      <c r="B9" s="19" t="s">
        <v>29</v>
      </c>
      <c r="C9" s="173" t="s">
        <v>30</v>
      </c>
      <c r="D9" s="173"/>
      <c r="E9" s="173"/>
      <c r="F9" s="173"/>
      <c r="G9" s="15"/>
      <c r="H9" s="15"/>
      <c r="T9" s="15"/>
    </row>
    <row r="10" spans="1:20" x14ac:dyDescent="0.35">
      <c r="A10" s="19" t="s">
        <v>31</v>
      </c>
      <c r="B10" s="19" t="s">
        <v>32</v>
      </c>
      <c r="C10" s="173" t="s">
        <v>33</v>
      </c>
      <c r="D10" s="173"/>
      <c r="E10" s="173"/>
      <c r="F10" s="173"/>
      <c r="G10" s="15"/>
      <c r="H10" s="15"/>
      <c r="T10" s="15"/>
    </row>
    <row r="11" spans="1:20" x14ac:dyDescent="0.35">
      <c r="A11" s="19" t="s">
        <v>34</v>
      </c>
      <c r="B11" s="19" t="s">
        <v>35</v>
      </c>
      <c r="C11" s="173" t="s">
        <v>36</v>
      </c>
      <c r="D11" s="173"/>
      <c r="E11" s="173"/>
      <c r="F11" s="173"/>
      <c r="G11" s="15"/>
      <c r="H11" s="15"/>
      <c r="T11" s="15"/>
    </row>
    <row r="12" spans="1:20" x14ac:dyDescent="0.35">
      <c r="A12" s="19" t="s">
        <v>37</v>
      </c>
      <c r="B12" s="19" t="s">
        <v>38</v>
      </c>
      <c r="C12" s="173" t="s">
        <v>39</v>
      </c>
      <c r="D12" s="173"/>
      <c r="E12" s="173"/>
      <c r="F12" s="173"/>
      <c r="G12" s="15"/>
      <c r="H12" s="15"/>
      <c r="T12" s="15"/>
    </row>
    <row r="13" spans="1:20" x14ac:dyDescent="0.35">
      <c r="A13" s="19"/>
      <c r="B13" s="19"/>
      <c r="C13" s="174"/>
      <c r="D13" s="174"/>
      <c r="E13" s="174"/>
      <c r="F13" s="174"/>
      <c r="G13" s="15"/>
      <c r="H13" s="15"/>
      <c r="T13" s="15"/>
    </row>
    <row r="14" spans="1:20" x14ac:dyDescent="0.35">
      <c r="A14" s="16"/>
      <c r="B14" s="15"/>
      <c r="C14" s="15"/>
      <c r="D14" s="15"/>
      <c r="E14" s="15"/>
      <c r="F14" s="15"/>
      <c r="G14" s="15"/>
      <c r="H14" s="15"/>
      <c r="T14" s="15"/>
    </row>
    <row r="15" spans="1:20" x14ac:dyDescent="0.35">
      <c r="A15" s="16"/>
      <c r="B15" s="15"/>
      <c r="C15" s="15"/>
      <c r="D15" s="15"/>
      <c r="E15" s="15"/>
      <c r="F15" s="15"/>
      <c r="G15" s="15"/>
      <c r="H15" s="15"/>
      <c r="T15" s="15"/>
    </row>
    <row r="16" spans="1:20" x14ac:dyDescent="0.35">
      <c r="A16" s="16"/>
      <c r="B16" s="15"/>
      <c r="C16" s="15"/>
      <c r="D16" s="15"/>
      <c r="E16" s="15"/>
      <c r="F16" s="15"/>
      <c r="G16" s="15"/>
      <c r="H16" s="15"/>
      <c r="T16" s="15"/>
    </row>
    <row r="17" spans="1:21" ht="15" thickBot="1" x14ac:dyDescent="0.4">
      <c r="A17" s="15"/>
      <c r="B17" s="15"/>
      <c r="C17" s="15"/>
      <c r="D17" s="15"/>
      <c r="E17" s="15"/>
      <c r="F17" s="159" t="s">
        <v>221</v>
      </c>
      <c r="G17" s="159" t="s">
        <v>222</v>
      </c>
      <c r="H17" s="15"/>
      <c r="T17" s="15"/>
    </row>
    <row r="18" spans="1:21" ht="23.5" x14ac:dyDescent="0.55000000000000004">
      <c r="A18" s="175" t="s">
        <v>40</v>
      </c>
      <c r="B18" s="176"/>
      <c r="C18" s="177"/>
      <c r="D18" s="15"/>
      <c r="E18" s="15"/>
      <c r="F18" s="157" t="s">
        <v>172</v>
      </c>
      <c r="G18" s="20"/>
      <c r="H18" s="20"/>
      <c r="I18" s="20"/>
      <c r="J18" s="20"/>
      <c r="T18" s="15"/>
    </row>
    <row r="19" spans="1:21" ht="23.5" x14ac:dyDescent="0.55000000000000004">
      <c r="A19" s="21" t="s">
        <v>41</v>
      </c>
      <c r="B19" s="178" t="s">
        <v>109</v>
      </c>
      <c r="C19" s="178"/>
      <c r="D19" s="15"/>
      <c r="E19" s="15"/>
      <c r="F19" s="157" t="s">
        <v>173</v>
      </c>
      <c r="G19" s="157" t="s">
        <v>172</v>
      </c>
      <c r="H19" s="20"/>
      <c r="I19" s="20"/>
      <c r="J19" s="20"/>
      <c r="T19" s="15"/>
    </row>
    <row r="20" spans="1:21" ht="23.5" x14ac:dyDescent="0.55000000000000004">
      <c r="A20" s="21" t="s">
        <v>25</v>
      </c>
      <c r="B20" s="179" t="s">
        <v>181</v>
      </c>
      <c r="C20" s="178"/>
      <c r="D20" s="15"/>
      <c r="E20" s="15"/>
      <c r="F20" s="157" t="s">
        <v>174</v>
      </c>
      <c r="G20" s="157" t="s">
        <v>173</v>
      </c>
      <c r="H20" s="20"/>
      <c r="I20" s="20"/>
      <c r="J20" s="20"/>
      <c r="T20" s="15"/>
    </row>
    <row r="21" spans="1:21" ht="23.5" x14ac:dyDescent="0.55000000000000004">
      <c r="A21" s="21" t="s">
        <v>42</v>
      </c>
      <c r="B21" s="178" t="s">
        <v>184</v>
      </c>
      <c r="C21" s="178"/>
      <c r="D21" s="15"/>
      <c r="E21" s="15"/>
      <c r="F21" s="157" t="s">
        <v>175</v>
      </c>
      <c r="G21" s="157" t="s">
        <v>174</v>
      </c>
      <c r="H21" s="20"/>
      <c r="I21" s="20"/>
      <c r="J21" s="20"/>
      <c r="T21" s="15"/>
    </row>
    <row r="22" spans="1:21" x14ac:dyDescent="0.35">
      <c r="A22" s="22"/>
      <c r="B22" s="22" t="s">
        <v>43</v>
      </c>
      <c r="C22" s="23" t="s">
        <v>44</v>
      </c>
      <c r="D22" s="15"/>
      <c r="E22" s="15"/>
      <c r="F22" s="157" t="s">
        <v>180</v>
      </c>
      <c r="G22" s="157" t="s">
        <v>175</v>
      </c>
      <c r="H22" s="20"/>
      <c r="I22" s="20"/>
      <c r="J22" s="20"/>
      <c r="T22" s="15"/>
    </row>
    <row r="23" spans="1:21" ht="28.5" x14ac:dyDescent="0.65">
      <c r="A23" s="22" t="s">
        <v>45</v>
      </c>
      <c r="B23" s="24">
        <f>VLOOKUP(B20,'YTD Summary'!A6:I18,8,0)</f>
        <v>15.035999999999998</v>
      </c>
      <c r="C23" s="141">
        <f>VLOOKUP(B20,'YTD Summary'!A6:I18,9,0)</f>
        <v>45.338000000000008</v>
      </c>
      <c r="D23" s="15"/>
      <c r="E23" s="15"/>
      <c r="F23" s="157" t="s">
        <v>176</v>
      </c>
      <c r="G23" s="157" t="s">
        <v>180</v>
      </c>
      <c r="H23" s="20"/>
      <c r="I23" s="20"/>
      <c r="J23" s="20"/>
    </row>
    <row r="24" spans="1:21" ht="28.5" x14ac:dyDescent="0.65">
      <c r="A24" s="22" t="s">
        <v>8</v>
      </c>
      <c r="B24" s="156" t="s">
        <v>208</v>
      </c>
      <c r="C24" s="156" t="s">
        <v>208</v>
      </c>
      <c r="D24" s="15"/>
      <c r="E24" s="15"/>
      <c r="F24" s="157" t="s">
        <v>177</v>
      </c>
      <c r="G24" s="157" t="s">
        <v>176</v>
      </c>
      <c r="H24" s="20"/>
      <c r="I24" s="20"/>
      <c r="J24" s="20"/>
    </row>
    <row r="25" spans="1:21" ht="28.5" x14ac:dyDescent="0.65">
      <c r="A25" s="22" t="s">
        <v>46</v>
      </c>
      <c r="B25" s="141">
        <f>VLOOKUP(D26,'YTD Summary'!A6:I18,8,0)</f>
        <v>15.400000000000002</v>
      </c>
      <c r="C25" s="141">
        <f>VLOOKUP(D26,'YTD Summary'!A6:I18,9,0)</f>
        <v>68.634999999999991</v>
      </c>
      <c r="D25" s="158"/>
      <c r="E25" s="158"/>
      <c r="F25" s="157" t="s">
        <v>210</v>
      </c>
      <c r="G25" s="157" t="s">
        <v>177</v>
      </c>
      <c r="H25" s="20"/>
      <c r="I25" s="20"/>
      <c r="J25" s="20"/>
    </row>
    <row r="26" spans="1:21" ht="28.5" x14ac:dyDescent="0.65">
      <c r="A26" s="22" t="s">
        <v>204</v>
      </c>
      <c r="B26" s="141">
        <f>SUM('YTD Summary'!H11:H14)</f>
        <v>59.27000000000001</v>
      </c>
      <c r="C26" s="141">
        <f>SUM('YTD Summary'!I11:I14)</f>
        <v>234.226</v>
      </c>
      <c r="D26" s="159" t="str">
        <f>VLOOKUP(B20,F:G,2,0)</f>
        <v>Jul-Sep 2017</v>
      </c>
      <c r="E26" s="160" t="s">
        <v>223</v>
      </c>
      <c r="F26" s="157" t="s">
        <v>181</v>
      </c>
      <c r="G26" s="157" t="s">
        <v>210</v>
      </c>
      <c r="H26" s="20"/>
      <c r="I26" s="20"/>
      <c r="J26" s="20"/>
    </row>
    <row r="27" spans="1:21" x14ac:dyDescent="0.35">
      <c r="A27" s="15"/>
      <c r="B27" s="15"/>
      <c r="C27" s="15"/>
      <c r="D27" s="15"/>
      <c r="E27" s="15"/>
      <c r="F27" s="157" t="s">
        <v>178</v>
      </c>
      <c r="G27" s="157" t="s">
        <v>181</v>
      </c>
      <c r="H27" s="20"/>
      <c r="I27" s="20"/>
      <c r="J27" s="20"/>
    </row>
    <row r="28" spans="1:21" ht="15" thickBot="1" x14ac:dyDescent="0.4">
      <c r="A28" s="15"/>
      <c r="B28" s="15"/>
      <c r="C28" s="15"/>
      <c r="D28" s="15"/>
      <c r="E28" s="15"/>
      <c r="F28" s="157" t="s">
        <v>179</v>
      </c>
      <c r="G28" s="157" t="s">
        <v>178</v>
      </c>
      <c r="H28" s="15"/>
    </row>
    <row r="29" spans="1:21" ht="24" thickBot="1" x14ac:dyDescent="0.6">
      <c r="A29" s="164" t="s">
        <v>47</v>
      </c>
      <c r="B29" s="166"/>
      <c r="C29" s="15"/>
      <c r="D29" s="15"/>
      <c r="E29" s="15"/>
      <c r="F29" s="157" t="s">
        <v>199</v>
      </c>
      <c r="G29" s="157" t="s">
        <v>179</v>
      </c>
      <c r="H29" s="15"/>
      <c r="T29" s="15"/>
      <c r="U29" s="15"/>
    </row>
    <row r="30" spans="1:21" ht="36.75" customHeight="1" x14ac:dyDescent="0.35">
      <c r="A30" s="25" t="s">
        <v>48</v>
      </c>
      <c r="B30" s="26">
        <f>B26</f>
        <v>59.27000000000001</v>
      </c>
      <c r="C30" s="15"/>
      <c r="D30" s="15"/>
      <c r="E30" s="15"/>
      <c r="F30" s="15"/>
      <c r="G30" s="15"/>
      <c r="H30" s="15"/>
      <c r="T30" s="15"/>
      <c r="U30" s="15"/>
    </row>
    <row r="31" spans="1:21" ht="49.9" customHeight="1" thickBot="1" x14ac:dyDescent="0.4">
      <c r="A31" s="27" t="s">
        <v>49</v>
      </c>
      <c r="B31" s="28">
        <f>B30-C52</f>
        <v>59.27000000000001</v>
      </c>
      <c r="C31" s="29" t="s">
        <v>50</v>
      </c>
      <c r="D31" s="15"/>
      <c r="E31" s="15"/>
      <c r="F31" s="15"/>
      <c r="G31" s="15"/>
      <c r="H31" s="15"/>
      <c r="T31" s="15"/>
      <c r="U31" s="15"/>
    </row>
    <row r="32" spans="1:21" ht="15" thickBot="1" x14ac:dyDescent="0.4">
      <c r="A32" s="30"/>
      <c r="B32" s="30"/>
      <c r="C32" s="30"/>
      <c r="D32" s="31"/>
      <c r="E32" s="15"/>
      <c r="F32" s="15"/>
      <c r="G32" s="15"/>
      <c r="H32" s="15"/>
      <c r="T32" s="15"/>
      <c r="U32" s="15"/>
    </row>
    <row r="33" spans="1:21" ht="29.25" customHeight="1" thickBot="1" x14ac:dyDescent="0.6">
      <c r="A33" s="164" t="s">
        <v>51</v>
      </c>
      <c r="B33" s="161"/>
      <c r="C33" s="161"/>
      <c r="D33" s="161"/>
      <c r="E33" s="161"/>
      <c r="F33" s="161"/>
      <c r="G33" s="162"/>
      <c r="H33" s="15"/>
      <c r="T33" s="15"/>
      <c r="U33" s="15"/>
    </row>
    <row r="34" spans="1:21" ht="85.5" customHeight="1" thickBot="1" x14ac:dyDescent="0.4">
      <c r="A34" s="32" t="s">
        <v>52</v>
      </c>
      <c r="B34" s="33" t="s">
        <v>53</v>
      </c>
      <c r="C34" s="34" t="s">
        <v>54</v>
      </c>
      <c r="D34" s="35" t="s">
        <v>55</v>
      </c>
      <c r="E34" s="35" t="s">
        <v>56</v>
      </c>
      <c r="F34" s="35" t="s">
        <v>57</v>
      </c>
      <c r="G34" s="36" t="s">
        <v>58</v>
      </c>
      <c r="H34" s="29" t="s">
        <v>59</v>
      </c>
      <c r="T34" s="15"/>
      <c r="U34" s="15"/>
    </row>
    <row r="35" spans="1:21" x14ac:dyDescent="0.35">
      <c r="A35" s="37" t="s">
        <v>60</v>
      </c>
      <c r="B35" s="38">
        <f>(IF(C61="",B61,C61))*$B$31</f>
        <v>38.359306920000009</v>
      </c>
      <c r="C35" s="39"/>
      <c r="D35" s="40">
        <f t="shared" ref="D35:D51" si="0">(B35+C35)*1000*E82</f>
        <v>26.467921774800004</v>
      </c>
      <c r="E35" s="41">
        <f t="shared" ref="E35:E51" si="1">(B35+C35)*B82</f>
        <v>23.782770290400006</v>
      </c>
      <c r="F35" s="40">
        <f t="shared" ref="F35:F51" si="2">(B35+C35)*C82</f>
        <v>385.12744147680007</v>
      </c>
      <c r="G35" s="42">
        <f t="shared" ref="G35:G51" si="3">(B35+C35)*D82</f>
        <v>1029.9473908020002</v>
      </c>
      <c r="H35" s="15"/>
      <c r="T35" s="15"/>
      <c r="U35" s="15"/>
    </row>
    <row r="36" spans="1:21" x14ac:dyDescent="0.35">
      <c r="A36" s="43" t="s">
        <v>61</v>
      </c>
      <c r="B36" s="38">
        <f t="shared" ref="B36:B51" si="4">(IF(C62="",B62,C62))*$B$31</f>
        <v>0.10775286000000002</v>
      </c>
      <c r="C36" s="39"/>
      <c r="D36" s="40">
        <f t="shared" si="0"/>
        <v>3.3403386600000008E-2</v>
      </c>
      <c r="E36" s="41">
        <f t="shared" si="1"/>
        <v>-3.2325858000000006E-2</v>
      </c>
      <c r="F36" s="40">
        <f t="shared" si="2"/>
        <v>-0.3469642092000001</v>
      </c>
      <c r="G36" s="42">
        <f t="shared" si="3"/>
        <v>0.93313976760000017</v>
      </c>
      <c r="H36" s="15"/>
      <c r="T36" s="15"/>
      <c r="U36" s="15"/>
    </row>
    <row r="37" spans="1:21" x14ac:dyDescent="0.35">
      <c r="A37" s="43" t="s">
        <v>62</v>
      </c>
      <c r="B37" s="38">
        <f t="shared" si="4"/>
        <v>16.205188510000003</v>
      </c>
      <c r="C37" s="39"/>
      <c r="D37" s="40">
        <f t="shared" si="0"/>
        <v>15.719032854700002</v>
      </c>
      <c r="E37" s="41">
        <f t="shared" si="1"/>
        <v>0.95610612209000012</v>
      </c>
      <c r="F37" s="40">
        <f t="shared" si="2"/>
        <v>104.68551777460002</v>
      </c>
      <c r="G37" s="42">
        <f t="shared" si="3"/>
        <v>38.40629676870001</v>
      </c>
      <c r="H37" s="15"/>
      <c r="T37" s="15"/>
      <c r="U37" s="15"/>
    </row>
    <row r="38" spans="1:21" x14ac:dyDescent="0.35">
      <c r="A38" s="43" t="s">
        <v>63</v>
      </c>
      <c r="B38" s="38">
        <f t="shared" si="4"/>
        <v>0.29415701000000005</v>
      </c>
      <c r="C38" s="39"/>
      <c r="D38" s="40">
        <f t="shared" si="0"/>
        <v>0.4588849356000001</v>
      </c>
      <c r="E38" s="41">
        <f t="shared" si="1"/>
        <v>5.2124622172000006</v>
      </c>
      <c r="F38" s="40">
        <f t="shared" si="2"/>
        <v>56.307534854200007</v>
      </c>
      <c r="G38" s="42">
        <f t="shared" si="3"/>
        <v>59.428540730300014</v>
      </c>
      <c r="H38" s="15"/>
      <c r="T38" s="15"/>
      <c r="U38" s="15"/>
    </row>
    <row r="39" spans="1:21" x14ac:dyDescent="0.35">
      <c r="A39" s="43" t="s">
        <v>64</v>
      </c>
      <c r="B39" s="38">
        <f t="shared" si="4"/>
        <v>1.5790713400000003</v>
      </c>
      <c r="C39" s="39"/>
      <c r="D39" s="40">
        <f t="shared" si="0"/>
        <v>1.5790713400000003</v>
      </c>
      <c r="E39" s="41">
        <f t="shared" si="1"/>
        <v>0.94744280400000014</v>
      </c>
      <c r="F39" s="40">
        <f t="shared" si="2"/>
        <v>47.514256620600008</v>
      </c>
      <c r="G39" s="42">
        <f t="shared" si="3"/>
        <v>13.011547841600002</v>
      </c>
      <c r="H39" s="15"/>
      <c r="T39" s="15"/>
      <c r="U39" s="15"/>
    </row>
    <row r="40" spans="1:21" x14ac:dyDescent="0.35">
      <c r="A40" s="43" t="s">
        <v>65</v>
      </c>
      <c r="B40" s="38">
        <f t="shared" si="4"/>
        <v>1.0507385600000003</v>
      </c>
      <c r="C40" s="39"/>
      <c r="D40" s="40">
        <f t="shared" si="0"/>
        <v>2.8369941120000006</v>
      </c>
      <c r="E40" s="41">
        <f t="shared" si="1"/>
        <v>1.0087090176000002</v>
      </c>
      <c r="F40" s="40">
        <f t="shared" si="2"/>
        <v>56.88698563840002</v>
      </c>
      <c r="G40" s="42">
        <f t="shared" si="3"/>
        <v>-3.6250480320000014</v>
      </c>
      <c r="H40" s="15"/>
      <c r="T40" s="15"/>
      <c r="U40" s="15"/>
    </row>
    <row r="41" spans="1:21" x14ac:dyDescent="0.35">
      <c r="A41" s="43" t="s">
        <v>66</v>
      </c>
      <c r="B41" s="38">
        <f t="shared" si="4"/>
        <v>1.6737255300000002</v>
      </c>
      <c r="C41" s="39"/>
      <c r="D41" s="40">
        <f t="shared" si="0"/>
        <v>1.3055059134</v>
      </c>
      <c r="E41" s="41">
        <f t="shared" si="1"/>
        <v>1.7908863171000005</v>
      </c>
      <c r="F41" s="40">
        <f t="shared" si="2"/>
        <v>86.983515794100015</v>
      </c>
      <c r="G41" s="42">
        <f t="shared" si="3"/>
        <v>-35.934887129100005</v>
      </c>
      <c r="H41" s="15"/>
      <c r="T41" s="15"/>
      <c r="U41" s="15"/>
    </row>
    <row r="42" spans="1:21" x14ac:dyDescent="0.35">
      <c r="A42" s="43" t="s">
        <v>67</v>
      </c>
      <c r="B42" s="38">
        <f t="shared" si="4"/>
        <v>0</v>
      </c>
      <c r="C42" s="39"/>
      <c r="D42" s="40">
        <f t="shared" si="0"/>
        <v>0</v>
      </c>
      <c r="E42" s="41">
        <f t="shared" si="1"/>
        <v>0</v>
      </c>
      <c r="F42" s="40">
        <f t="shared" si="2"/>
        <v>0</v>
      </c>
      <c r="G42" s="42">
        <f t="shared" si="3"/>
        <v>0</v>
      </c>
      <c r="H42" s="15"/>
      <c r="K42" s="44"/>
      <c r="T42" s="15"/>
      <c r="U42" s="15"/>
    </row>
    <row r="43" spans="1:21" x14ac:dyDescent="0.35">
      <c r="A43" s="45" t="s">
        <v>68</v>
      </c>
      <c r="B43" s="38">
        <f t="shared" si="4"/>
        <v>0</v>
      </c>
      <c r="C43" s="39"/>
      <c r="D43" s="40">
        <f t="shared" si="0"/>
        <v>0</v>
      </c>
      <c r="E43" s="41">
        <f t="shared" si="1"/>
        <v>0</v>
      </c>
      <c r="F43" s="40">
        <f t="shared" si="2"/>
        <v>0</v>
      </c>
      <c r="G43" s="42">
        <f t="shared" si="3"/>
        <v>0</v>
      </c>
      <c r="H43" s="15"/>
      <c r="K43" s="44"/>
      <c r="T43" s="15"/>
      <c r="U43" s="15"/>
    </row>
    <row r="44" spans="1:21" x14ac:dyDescent="0.35">
      <c r="A44" s="46" t="s">
        <v>69</v>
      </c>
      <c r="B44" s="38">
        <f t="shared" si="4"/>
        <v>0</v>
      </c>
      <c r="C44" s="39"/>
      <c r="D44" s="40">
        <f t="shared" si="0"/>
        <v>0</v>
      </c>
      <c r="E44" s="41">
        <f t="shared" si="1"/>
        <v>0</v>
      </c>
      <c r="F44" s="40">
        <f t="shared" si="2"/>
        <v>0</v>
      </c>
      <c r="G44" s="42">
        <f t="shared" si="3"/>
        <v>0</v>
      </c>
      <c r="H44" s="15"/>
      <c r="K44" s="44"/>
      <c r="T44" s="15"/>
      <c r="U44" s="15"/>
    </row>
    <row r="45" spans="1:21" x14ac:dyDescent="0.35">
      <c r="A45" s="46" t="s">
        <v>70</v>
      </c>
      <c r="B45" s="38">
        <f t="shared" si="4"/>
        <v>0</v>
      </c>
      <c r="C45" s="39"/>
      <c r="D45" s="40">
        <f t="shared" si="0"/>
        <v>0</v>
      </c>
      <c r="E45" s="41">
        <f t="shared" si="1"/>
        <v>0</v>
      </c>
      <c r="F45" s="40">
        <f t="shared" si="2"/>
        <v>0</v>
      </c>
      <c r="G45" s="42">
        <f t="shared" si="3"/>
        <v>0</v>
      </c>
      <c r="H45" s="15"/>
      <c r="K45" s="44"/>
      <c r="T45" s="15"/>
      <c r="U45" s="15"/>
    </row>
    <row r="46" spans="1:21" x14ac:dyDescent="0.35">
      <c r="A46" s="46" t="s">
        <v>71</v>
      </c>
      <c r="B46" s="38">
        <f t="shared" si="4"/>
        <v>0</v>
      </c>
      <c r="C46" s="39"/>
      <c r="D46" s="40">
        <f t="shared" si="0"/>
        <v>0</v>
      </c>
      <c r="E46" s="41">
        <f t="shared" si="1"/>
        <v>0</v>
      </c>
      <c r="F46" s="40">
        <f t="shared" si="2"/>
        <v>0</v>
      </c>
      <c r="G46" s="42">
        <f t="shared" si="3"/>
        <v>0</v>
      </c>
      <c r="H46" s="15"/>
      <c r="K46" s="44"/>
      <c r="T46" s="15"/>
      <c r="U46" s="15"/>
    </row>
    <row r="47" spans="1:21" x14ac:dyDescent="0.35">
      <c r="A47" s="46" t="s">
        <v>72</v>
      </c>
      <c r="B47" s="38">
        <f t="shared" si="4"/>
        <v>0</v>
      </c>
      <c r="C47" s="39"/>
      <c r="D47" s="40">
        <f t="shared" si="0"/>
        <v>0</v>
      </c>
      <c r="E47" s="41">
        <f t="shared" si="1"/>
        <v>0</v>
      </c>
      <c r="F47" s="40">
        <f t="shared" si="2"/>
        <v>0</v>
      </c>
      <c r="G47" s="42">
        <f t="shared" si="3"/>
        <v>0</v>
      </c>
      <c r="H47" s="15"/>
      <c r="K47" s="44"/>
      <c r="T47" s="15"/>
      <c r="U47" s="15"/>
    </row>
    <row r="48" spans="1:21" x14ac:dyDescent="0.35">
      <c r="A48" s="46" t="s">
        <v>73</v>
      </c>
      <c r="B48" s="38">
        <f t="shared" si="4"/>
        <v>0</v>
      </c>
      <c r="C48" s="39"/>
      <c r="D48" s="40">
        <f t="shared" si="0"/>
        <v>0</v>
      </c>
      <c r="E48" s="41">
        <f t="shared" si="1"/>
        <v>0</v>
      </c>
      <c r="F48" s="40">
        <f t="shared" si="2"/>
        <v>0</v>
      </c>
      <c r="G48" s="42">
        <f t="shared" si="3"/>
        <v>0</v>
      </c>
      <c r="H48" s="15"/>
      <c r="K48" s="44"/>
      <c r="T48" s="15"/>
      <c r="U48" s="15"/>
    </row>
    <row r="49" spans="1:21" x14ac:dyDescent="0.35">
      <c r="A49" s="46"/>
      <c r="B49" s="38">
        <f t="shared" si="4"/>
        <v>0</v>
      </c>
      <c r="C49" s="39"/>
      <c r="D49" s="40">
        <f t="shared" si="0"/>
        <v>0</v>
      </c>
      <c r="E49" s="41">
        <f t="shared" si="1"/>
        <v>0</v>
      </c>
      <c r="F49" s="40">
        <f t="shared" si="2"/>
        <v>0</v>
      </c>
      <c r="G49" s="42">
        <f t="shared" si="3"/>
        <v>0</v>
      </c>
      <c r="H49" s="15"/>
      <c r="T49" s="15"/>
      <c r="U49" s="15"/>
    </row>
    <row r="50" spans="1:21" x14ac:dyDescent="0.35">
      <c r="A50" s="46"/>
      <c r="B50" s="38">
        <f t="shared" si="4"/>
        <v>0</v>
      </c>
      <c r="C50" s="39"/>
      <c r="D50" s="40">
        <f t="shared" si="0"/>
        <v>0</v>
      </c>
      <c r="E50" s="41">
        <f t="shared" si="1"/>
        <v>0</v>
      </c>
      <c r="F50" s="40">
        <f t="shared" si="2"/>
        <v>0</v>
      </c>
      <c r="G50" s="42">
        <f t="shared" si="3"/>
        <v>0</v>
      </c>
      <c r="H50" s="15"/>
      <c r="T50" s="15"/>
      <c r="U50" s="15"/>
    </row>
    <row r="51" spans="1:21" ht="15" thickBot="1" x14ac:dyDescent="0.4">
      <c r="A51" s="47"/>
      <c r="B51" s="48">
        <f t="shared" si="4"/>
        <v>0</v>
      </c>
      <c r="C51" s="49"/>
      <c r="D51" s="50">
        <f t="shared" si="0"/>
        <v>0</v>
      </c>
      <c r="E51" s="51">
        <f t="shared" si="1"/>
        <v>0</v>
      </c>
      <c r="F51" s="50">
        <f t="shared" si="2"/>
        <v>0</v>
      </c>
      <c r="G51" s="52">
        <f t="shared" si="3"/>
        <v>0</v>
      </c>
      <c r="H51" s="15"/>
      <c r="T51" s="15"/>
      <c r="U51" s="15"/>
    </row>
    <row r="52" spans="1:21" ht="15" thickBot="1" x14ac:dyDescent="0.4">
      <c r="A52" s="53" t="s">
        <v>74</v>
      </c>
      <c r="B52" s="54">
        <f>SUM(B35:B51)</f>
        <v>59.269940730000009</v>
      </c>
      <c r="C52" s="54">
        <f>SUM(C35:C51)</f>
        <v>0</v>
      </c>
      <c r="D52" s="54">
        <f>SUM(D35:D51)</f>
        <v>48.4008143171</v>
      </c>
      <c r="E52" s="54">
        <f t="shared" ref="E52:G52" si="5">SUM(E35:E51)</f>
        <v>33.666050910390013</v>
      </c>
      <c r="F52" s="54">
        <f t="shared" si="5"/>
        <v>737.15828794950016</v>
      </c>
      <c r="G52" s="54">
        <f t="shared" si="5"/>
        <v>1102.1669807491005</v>
      </c>
      <c r="H52" s="15"/>
      <c r="T52" s="15"/>
      <c r="U52" s="15"/>
    </row>
    <row r="53" spans="1:21" hidden="1" x14ac:dyDescent="0.35">
      <c r="A53" s="30"/>
      <c r="B53" s="30"/>
      <c r="C53" s="30"/>
      <c r="D53" s="30"/>
      <c r="E53" s="55" t="s">
        <v>75</v>
      </c>
      <c r="F53" s="56" t="s">
        <v>76</v>
      </c>
      <c r="G53" s="57" t="s">
        <v>77</v>
      </c>
      <c r="H53" s="15"/>
      <c r="T53" s="15"/>
      <c r="U53" s="15"/>
    </row>
    <row r="54" spans="1:21" ht="15" hidden="1" thickBot="1" x14ac:dyDescent="0.4">
      <c r="A54" s="30"/>
      <c r="B54" s="30"/>
      <c r="C54" s="30"/>
      <c r="D54" s="30"/>
      <c r="E54" s="58">
        <f>E52/5.1</f>
        <v>6.6011864530176503</v>
      </c>
      <c r="F54" s="59">
        <f>F52*10^9*2.778*10^-7/6000</f>
        <v>34.130428732061858</v>
      </c>
      <c r="G54" s="60">
        <f>G52*1000*1/(3075/12)/365</f>
        <v>11.783943663204548</v>
      </c>
      <c r="H54" s="15"/>
      <c r="T54" s="15"/>
      <c r="U54" s="15"/>
    </row>
    <row r="55" spans="1:21" x14ac:dyDescent="0.35">
      <c r="A55" s="30"/>
      <c r="B55" s="30"/>
      <c r="C55" s="30"/>
      <c r="D55" s="30"/>
      <c r="E55" s="15"/>
      <c r="F55" s="15"/>
      <c r="G55" s="15"/>
      <c r="H55" s="15"/>
      <c r="T55" s="15"/>
      <c r="U55" s="15"/>
    </row>
    <row r="56" spans="1:21" x14ac:dyDescent="0.35">
      <c r="A56" s="15"/>
      <c r="B56" s="15"/>
      <c r="C56" s="15"/>
      <c r="D56" s="15"/>
      <c r="E56" s="15"/>
      <c r="F56" s="15"/>
      <c r="G56" s="15"/>
      <c r="H56" s="15"/>
      <c r="T56" s="15"/>
      <c r="U56" s="15"/>
    </row>
    <row r="57" spans="1:21" ht="15" thickBot="1" x14ac:dyDescent="0.4">
      <c r="A57" s="15"/>
      <c r="B57" s="15"/>
      <c r="C57" s="15"/>
      <c r="D57" s="15"/>
      <c r="E57" s="15"/>
      <c r="F57" s="15"/>
      <c r="G57" s="15"/>
      <c r="H57" s="15"/>
      <c r="T57" s="15"/>
      <c r="U57" s="15"/>
    </row>
    <row r="58" spans="1:21" ht="24" thickBot="1" x14ac:dyDescent="0.6">
      <c r="A58" s="164" t="s">
        <v>78</v>
      </c>
      <c r="B58" s="165"/>
      <c r="C58" s="166"/>
      <c r="D58" s="15"/>
      <c r="E58" s="15"/>
      <c r="F58" s="15"/>
      <c r="G58" s="15"/>
      <c r="H58" s="15"/>
      <c r="T58" s="15"/>
      <c r="U58" s="15"/>
    </row>
    <row r="59" spans="1:21" ht="15" thickBot="1" x14ac:dyDescent="0.4">
      <c r="A59" s="33" t="s">
        <v>79</v>
      </c>
      <c r="B59" s="167" t="s">
        <v>80</v>
      </c>
      <c r="C59" s="168"/>
      <c r="D59" s="15"/>
      <c r="E59" s="15"/>
      <c r="F59" s="15"/>
      <c r="G59" s="15"/>
      <c r="H59" s="15"/>
      <c r="T59" s="15"/>
      <c r="U59" s="15"/>
    </row>
    <row r="60" spans="1:21" ht="15" thickBot="1" x14ac:dyDescent="0.4">
      <c r="A60" s="32"/>
      <c r="B60" s="33" t="s">
        <v>81</v>
      </c>
      <c r="C60" s="61" t="s">
        <v>82</v>
      </c>
      <c r="D60" s="15"/>
      <c r="E60" s="15"/>
      <c r="F60" s="15"/>
      <c r="G60" s="15"/>
      <c r="H60" s="15"/>
      <c r="T60" s="15"/>
      <c r="U60" s="15"/>
    </row>
    <row r="61" spans="1:21" ht="15" customHeight="1" x14ac:dyDescent="0.35">
      <c r="A61" s="62" t="s">
        <v>60</v>
      </c>
      <c r="B61" s="63">
        <f>VLOOKUP($B$59,$A$104:$R$119,2,FALSE)</f>
        <v>0.64719599999999999</v>
      </c>
      <c r="C61" s="64"/>
      <c r="D61" s="169" t="s">
        <v>83</v>
      </c>
      <c r="E61" s="170"/>
      <c r="F61" s="15"/>
      <c r="G61" s="15"/>
      <c r="H61" s="15"/>
      <c r="T61" s="15"/>
      <c r="U61" s="15"/>
    </row>
    <row r="62" spans="1:21" x14ac:dyDescent="0.35">
      <c r="A62" s="62" t="s">
        <v>61</v>
      </c>
      <c r="B62" s="63">
        <f>VLOOKUP($B$59,$A$104:$R$119,3,FALSE)</f>
        <v>1.818E-3</v>
      </c>
      <c r="C62" s="64"/>
      <c r="D62" s="169"/>
      <c r="E62" s="170"/>
      <c r="F62" s="15"/>
      <c r="G62" s="15"/>
      <c r="H62" s="15"/>
      <c r="T62" s="15"/>
      <c r="U62" s="15"/>
    </row>
    <row r="63" spans="1:21" x14ac:dyDescent="0.35">
      <c r="A63" s="62" t="s">
        <v>62</v>
      </c>
      <c r="B63" s="63">
        <f>VLOOKUP($B$59,$A$104:$R$119,4,FALSE)</f>
        <v>0.27341300000000002</v>
      </c>
      <c r="C63" s="64"/>
      <c r="D63" s="169"/>
      <c r="E63" s="170"/>
      <c r="F63" s="15"/>
      <c r="G63" s="15"/>
      <c r="H63" s="15"/>
      <c r="T63" s="15"/>
      <c r="U63" s="15"/>
    </row>
    <row r="64" spans="1:21" x14ac:dyDescent="0.35">
      <c r="A64" s="62" t="s">
        <v>63</v>
      </c>
      <c r="B64" s="63">
        <f>VLOOKUP($B$59,$A$104:$R$119,5,FALSE)</f>
        <v>4.9630000000000004E-3</v>
      </c>
      <c r="C64" s="64"/>
      <c r="D64" s="169"/>
      <c r="E64" s="170"/>
      <c r="F64" s="15"/>
      <c r="G64" s="15"/>
      <c r="H64" s="15"/>
      <c r="T64" s="15"/>
      <c r="U64" s="15"/>
    </row>
    <row r="65" spans="1:21" x14ac:dyDescent="0.35">
      <c r="A65" s="62" t="s">
        <v>64</v>
      </c>
      <c r="B65" s="63">
        <f>VLOOKUP($B$59,$A$104:$R$119,6,FALSE)</f>
        <v>2.6641999999999999E-2</v>
      </c>
      <c r="C65" s="64"/>
      <c r="D65" s="169"/>
      <c r="E65" s="170"/>
      <c r="F65" s="15"/>
      <c r="G65" s="15"/>
      <c r="H65" s="15"/>
      <c r="T65" s="15"/>
      <c r="U65" s="15"/>
    </row>
    <row r="66" spans="1:21" x14ac:dyDescent="0.35">
      <c r="A66" s="62" t="s">
        <v>65</v>
      </c>
      <c r="B66" s="63">
        <f>VLOOKUP($B$59,$A$104:$R$119,7,FALSE)</f>
        <v>1.7728000000000001E-2</v>
      </c>
      <c r="C66" s="64"/>
      <c r="D66" s="169"/>
      <c r="E66" s="170"/>
      <c r="F66" s="15"/>
      <c r="G66" s="15"/>
      <c r="H66" s="15"/>
      <c r="T66" s="15"/>
      <c r="U66" s="15"/>
    </row>
    <row r="67" spans="1:21" x14ac:dyDescent="0.35">
      <c r="A67" s="62" t="s">
        <v>66</v>
      </c>
      <c r="B67" s="63">
        <f>VLOOKUP($B$59,$A$104:$R$119,8,FALSE)</f>
        <v>2.8239E-2</v>
      </c>
      <c r="C67" s="64"/>
      <c r="D67" s="169"/>
      <c r="E67" s="170"/>
      <c r="F67" s="15"/>
      <c r="G67" s="15"/>
      <c r="H67" s="15"/>
      <c r="T67" s="15"/>
      <c r="U67" s="15"/>
    </row>
    <row r="68" spans="1:21" x14ac:dyDescent="0.35">
      <c r="A68" s="62" t="s">
        <v>67</v>
      </c>
      <c r="B68" s="63">
        <f>VLOOKUP($B$59,$A$104:$R$119,9,FALSE)</f>
        <v>0</v>
      </c>
      <c r="C68" s="64"/>
      <c r="D68" s="15"/>
      <c r="E68" s="15"/>
      <c r="F68" s="15"/>
      <c r="G68" s="15"/>
      <c r="H68" s="15"/>
      <c r="T68" s="15"/>
      <c r="U68" s="15"/>
    </row>
    <row r="69" spans="1:21" x14ac:dyDescent="0.35">
      <c r="A69" s="62" t="s">
        <v>68</v>
      </c>
      <c r="B69" s="63">
        <f>VLOOKUP($B$59,$A$104:$R$119,10,FALSE)</f>
        <v>0</v>
      </c>
      <c r="C69" s="65"/>
      <c r="D69" s="15"/>
      <c r="E69" s="15"/>
      <c r="F69" s="15"/>
      <c r="G69" s="15"/>
      <c r="H69" s="15"/>
      <c r="T69" s="15"/>
      <c r="U69" s="15"/>
    </row>
    <row r="70" spans="1:21" x14ac:dyDescent="0.35">
      <c r="A70" s="62" t="s">
        <v>69</v>
      </c>
      <c r="B70" s="63">
        <f>VLOOKUP($B$59,$A$104:$R$119,11,FALSE)</f>
        <v>0</v>
      </c>
      <c r="C70" s="65"/>
      <c r="D70" s="15"/>
      <c r="E70" s="15"/>
      <c r="F70" s="15"/>
      <c r="G70" s="15"/>
      <c r="H70" s="15"/>
      <c r="T70" s="15"/>
      <c r="U70" s="15"/>
    </row>
    <row r="71" spans="1:21" x14ac:dyDescent="0.35">
      <c r="A71" s="62" t="s">
        <v>70</v>
      </c>
      <c r="B71" s="63">
        <f>VLOOKUP($B$59,$A$104:$R$119,12,FALSE)</f>
        <v>0</v>
      </c>
      <c r="C71" s="65"/>
      <c r="D71" s="15"/>
      <c r="E71" s="15"/>
      <c r="F71" s="15"/>
      <c r="G71" s="15"/>
      <c r="H71" s="15"/>
      <c r="T71" s="15"/>
      <c r="U71" s="15"/>
    </row>
    <row r="72" spans="1:21" x14ac:dyDescent="0.35">
      <c r="A72" s="62" t="s">
        <v>71</v>
      </c>
      <c r="B72" s="63">
        <f>VLOOKUP($B$59,$A$104:$R$119,13,FALSE)</f>
        <v>0</v>
      </c>
      <c r="C72" s="65"/>
      <c r="D72" s="15"/>
      <c r="E72" s="15"/>
      <c r="F72" s="15"/>
      <c r="G72" s="15"/>
      <c r="H72" s="15"/>
      <c r="T72" s="15"/>
      <c r="U72" s="15"/>
    </row>
    <row r="73" spans="1:21" x14ac:dyDescent="0.35">
      <c r="A73" s="62" t="s">
        <v>72</v>
      </c>
      <c r="B73" s="63">
        <f>VLOOKUP($B$59,$A$104:$R$119,14,FALSE)</f>
        <v>0</v>
      </c>
      <c r="C73" s="65"/>
      <c r="D73" s="15"/>
      <c r="E73" s="15"/>
      <c r="F73" s="15"/>
      <c r="G73" s="15"/>
      <c r="H73" s="15"/>
      <c r="T73" s="15"/>
      <c r="U73" s="15"/>
    </row>
    <row r="74" spans="1:21" x14ac:dyDescent="0.35">
      <c r="A74" s="62" t="s">
        <v>73</v>
      </c>
      <c r="B74" s="63">
        <f>VLOOKUP($B$59,$A$104:$R$119,15,FALSE)</f>
        <v>0</v>
      </c>
      <c r="C74" s="65"/>
      <c r="D74" s="15"/>
      <c r="E74" s="15"/>
      <c r="F74" s="15"/>
      <c r="G74" s="15"/>
      <c r="H74" s="15"/>
      <c r="T74" s="15"/>
      <c r="U74" s="15"/>
    </row>
    <row r="75" spans="1:21" x14ac:dyDescent="0.35">
      <c r="A75" s="62">
        <f>A96</f>
        <v>0</v>
      </c>
      <c r="B75" s="63">
        <f>VLOOKUP($B$59,$A$104:$R$119,16,FALSE)</f>
        <v>0</v>
      </c>
      <c r="C75" s="65"/>
      <c r="D75" s="15"/>
      <c r="E75" s="15"/>
      <c r="F75" s="15"/>
      <c r="G75" s="15"/>
      <c r="H75" s="15"/>
      <c r="T75" s="15"/>
      <c r="U75" s="15"/>
    </row>
    <row r="76" spans="1:21" x14ac:dyDescent="0.35">
      <c r="A76" s="62">
        <f>A97</f>
        <v>0</v>
      </c>
      <c r="B76" s="63">
        <f>VLOOKUP($B$59,$A$104:$R$119,17,FALSE)</f>
        <v>0</v>
      </c>
      <c r="C76" s="65"/>
      <c r="D76" s="15"/>
      <c r="E76" s="15"/>
      <c r="F76" s="15"/>
      <c r="G76" s="15"/>
      <c r="H76" s="15"/>
      <c r="T76" s="15"/>
      <c r="U76" s="15"/>
    </row>
    <row r="77" spans="1:21" ht="15" thickBot="1" x14ac:dyDescent="0.4">
      <c r="A77" s="66">
        <f>A98</f>
        <v>0</v>
      </c>
      <c r="B77" s="67">
        <f>VLOOKUP($B$59,$A$104:$R$119,18,FALSE)</f>
        <v>0</v>
      </c>
      <c r="C77" s="68"/>
      <c r="D77" s="15"/>
      <c r="E77" s="15"/>
      <c r="F77" s="15"/>
      <c r="G77" s="15"/>
      <c r="H77" s="15"/>
      <c r="T77" s="15"/>
      <c r="U77" s="15"/>
    </row>
    <row r="78" spans="1:21" x14ac:dyDescent="0.35">
      <c r="A78" s="15"/>
      <c r="B78" s="15"/>
      <c r="C78" s="15"/>
      <c r="D78" s="15"/>
      <c r="E78" s="15"/>
      <c r="F78" s="15"/>
      <c r="G78" s="15"/>
      <c r="H78" s="15"/>
      <c r="T78" s="15"/>
      <c r="U78" s="15"/>
    </row>
    <row r="79" spans="1:21" hidden="1" x14ac:dyDescent="0.35">
      <c r="A79" s="15"/>
      <c r="B79" s="15"/>
      <c r="C79" s="15"/>
      <c r="D79" s="15"/>
      <c r="E79" s="15"/>
      <c r="F79" s="15"/>
      <c r="G79" s="15"/>
      <c r="H79" s="15"/>
      <c r="T79" s="15"/>
      <c r="U79" s="15"/>
    </row>
    <row r="80" spans="1:21" ht="24" hidden="1" thickBot="1" x14ac:dyDescent="0.6">
      <c r="A80" s="164" t="s">
        <v>84</v>
      </c>
      <c r="B80" s="161"/>
      <c r="C80" s="161"/>
      <c r="D80" s="161"/>
      <c r="E80" s="162"/>
      <c r="F80" s="15"/>
      <c r="G80" s="15"/>
      <c r="H80" s="15"/>
      <c r="T80" s="15"/>
      <c r="U80" s="15"/>
    </row>
    <row r="81" spans="1:21" ht="58.5" hidden="1" thickBot="1" x14ac:dyDescent="0.4">
      <c r="A81" s="69"/>
      <c r="B81" s="70" t="s">
        <v>85</v>
      </c>
      <c r="C81" s="71" t="s">
        <v>86</v>
      </c>
      <c r="D81" s="69" t="s">
        <v>87</v>
      </c>
      <c r="E81" s="72" t="s">
        <v>88</v>
      </c>
      <c r="F81" s="73"/>
      <c r="G81" s="15"/>
      <c r="H81" s="15"/>
      <c r="T81" s="15"/>
      <c r="U81" s="15"/>
    </row>
    <row r="82" spans="1:21" hidden="1" x14ac:dyDescent="0.35">
      <c r="A82" s="46" t="s">
        <v>60</v>
      </c>
      <c r="B82" s="74">
        <v>0.62</v>
      </c>
      <c r="C82" s="74">
        <v>10.039999999999999</v>
      </c>
      <c r="D82" s="74">
        <v>26.85</v>
      </c>
      <c r="E82" s="75">
        <v>6.8999999999999997E-4</v>
      </c>
      <c r="F82" s="15"/>
      <c r="G82" s="15"/>
      <c r="H82" s="15"/>
      <c r="T82" s="15"/>
      <c r="U82" s="15"/>
    </row>
    <row r="83" spans="1:21" hidden="1" x14ac:dyDescent="0.35">
      <c r="A83" s="46" t="s">
        <v>61</v>
      </c>
      <c r="B83" s="74">
        <v>-0.3</v>
      </c>
      <c r="C83" s="74">
        <v>-3.22</v>
      </c>
      <c r="D83" s="74">
        <v>8.66</v>
      </c>
      <c r="E83" s="75">
        <v>3.1E-4</v>
      </c>
      <c r="F83" s="15"/>
      <c r="G83" s="15"/>
      <c r="H83" s="15"/>
      <c r="T83" s="15"/>
      <c r="U83" s="15"/>
    </row>
    <row r="84" spans="1:21" hidden="1" x14ac:dyDescent="0.35">
      <c r="A84" s="46" t="s">
        <v>62</v>
      </c>
      <c r="B84" s="74">
        <v>5.8999999999999997E-2</v>
      </c>
      <c r="C84" s="74">
        <v>6.46</v>
      </c>
      <c r="D84" s="74">
        <v>2.37</v>
      </c>
      <c r="E84" s="75">
        <v>9.6999999999999994E-4</v>
      </c>
      <c r="F84" s="15"/>
      <c r="G84" s="15"/>
      <c r="H84" s="15"/>
      <c r="T84" s="15"/>
      <c r="U84" s="15"/>
    </row>
    <row r="85" spans="1:21" hidden="1" x14ac:dyDescent="0.35">
      <c r="A85" s="46" t="s">
        <v>63</v>
      </c>
      <c r="B85" s="74">
        <v>17.72</v>
      </c>
      <c r="C85" s="74">
        <v>191.42</v>
      </c>
      <c r="D85" s="74">
        <v>202.03</v>
      </c>
      <c r="E85" s="75">
        <v>1.56E-3</v>
      </c>
      <c r="F85" s="15"/>
      <c r="G85" s="15"/>
      <c r="H85" s="15"/>
      <c r="T85" s="15"/>
      <c r="U85" s="15"/>
    </row>
    <row r="86" spans="1:21" hidden="1" x14ac:dyDescent="0.35">
      <c r="A86" s="46" t="s">
        <v>64</v>
      </c>
      <c r="B86" s="74">
        <v>0.6</v>
      </c>
      <c r="C86" s="74">
        <v>30.09</v>
      </c>
      <c r="D86" s="74">
        <v>8.24</v>
      </c>
      <c r="E86" s="75">
        <v>1E-3</v>
      </c>
      <c r="F86" s="15"/>
      <c r="G86" s="15"/>
      <c r="H86" s="15"/>
      <c r="T86" s="15"/>
      <c r="U86" s="15"/>
    </row>
    <row r="87" spans="1:21" hidden="1" x14ac:dyDescent="0.35">
      <c r="A87" s="46" t="s">
        <v>65</v>
      </c>
      <c r="B87" s="74">
        <v>0.96</v>
      </c>
      <c r="C87" s="74">
        <v>54.14</v>
      </c>
      <c r="D87" s="74">
        <v>-3.45</v>
      </c>
      <c r="E87" s="75">
        <v>2.7000000000000001E-3</v>
      </c>
      <c r="F87" s="15"/>
      <c r="G87" s="15"/>
      <c r="H87" s="15"/>
      <c r="T87" s="15"/>
      <c r="U87" s="15"/>
    </row>
    <row r="88" spans="1:21" hidden="1" x14ac:dyDescent="0.35">
      <c r="A88" s="46" t="s">
        <v>66</v>
      </c>
      <c r="B88" s="74">
        <v>1.07</v>
      </c>
      <c r="C88" s="74">
        <v>51.97</v>
      </c>
      <c r="D88" s="74">
        <v>-21.47</v>
      </c>
      <c r="E88" s="75">
        <v>7.7999999999999999E-4</v>
      </c>
      <c r="F88" s="15"/>
      <c r="G88" s="15"/>
      <c r="H88" s="15"/>
      <c r="T88" s="15"/>
      <c r="U88" s="15"/>
    </row>
    <row r="89" spans="1:21" hidden="1" x14ac:dyDescent="0.35">
      <c r="A89" s="46" t="s">
        <v>67</v>
      </c>
      <c r="B89" s="74">
        <v>1.67</v>
      </c>
      <c r="C89" s="74">
        <v>43.87</v>
      </c>
      <c r="D89" s="74">
        <v>67.64</v>
      </c>
      <c r="E89" s="75">
        <v>7.9000000000000001E-4</v>
      </c>
      <c r="F89" s="15"/>
      <c r="G89" s="15"/>
      <c r="H89" s="15"/>
      <c r="T89" s="15"/>
      <c r="U89" s="15"/>
    </row>
    <row r="90" spans="1:21" hidden="1" x14ac:dyDescent="0.35">
      <c r="A90" s="46" t="s">
        <v>68</v>
      </c>
      <c r="B90" s="74">
        <v>1.64</v>
      </c>
      <c r="C90" s="74">
        <v>58.63</v>
      </c>
      <c r="D90" s="74">
        <v>-13</v>
      </c>
      <c r="E90" s="75">
        <v>7.8600000000000002E-4</v>
      </c>
      <c r="F90" s="15"/>
      <c r="G90" s="15"/>
      <c r="H90" s="15"/>
      <c r="T90" s="15"/>
      <c r="U90" s="15"/>
    </row>
    <row r="91" spans="1:21" hidden="1" x14ac:dyDescent="0.35">
      <c r="A91" s="46" t="s">
        <v>69</v>
      </c>
      <c r="B91" s="76"/>
      <c r="C91" s="74">
        <v>64.08</v>
      </c>
      <c r="D91" s="74">
        <v>52.25</v>
      </c>
      <c r="E91" s="77">
        <v>1.07E-3</v>
      </c>
      <c r="F91" s="15"/>
      <c r="G91" s="15"/>
      <c r="H91" s="15"/>
      <c r="T91" s="15"/>
      <c r="U91" s="15"/>
    </row>
    <row r="92" spans="1:21" hidden="1" x14ac:dyDescent="0.35">
      <c r="A92" s="46" t="s">
        <v>70</v>
      </c>
      <c r="B92" s="74">
        <v>1.35</v>
      </c>
      <c r="C92" s="74">
        <v>10.73</v>
      </c>
      <c r="D92" s="74">
        <v>-0.04</v>
      </c>
      <c r="E92" s="77">
        <v>8.0000000000000004E-4</v>
      </c>
      <c r="F92" s="15"/>
      <c r="G92" s="15"/>
      <c r="H92" s="15"/>
      <c r="T92" s="15"/>
      <c r="U92" s="15"/>
    </row>
    <row r="93" spans="1:21" hidden="1" x14ac:dyDescent="0.35">
      <c r="A93" s="46" t="s">
        <v>71</v>
      </c>
      <c r="B93" s="74">
        <v>0.25</v>
      </c>
      <c r="C93" s="74">
        <v>0.18</v>
      </c>
      <c r="D93" s="74">
        <v>0.44</v>
      </c>
      <c r="E93" s="77">
        <v>3.5E-4</v>
      </c>
      <c r="F93" s="15"/>
      <c r="G93" s="15"/>
      <c r="H93" s="15"/>
      <c r="T93" s="15"/>
      <c r="U93" s="15"/>
    </row>
    <row r="94" spans="1:21" hidden="1" x14ac:dyDescent="0.35">
      <c r="A94" s="46" t="s">
        <v>72</v>
      </c>
      <c r="B94" s="74">
        <v>0.32</v>
      </c>
      <c r="C94" s="74">
        <v>0.47</v>
      </c>
      <c r="D94" s="74">
        <v>0.48</v>
      </c>
      <c r="E94" s="77">
        <v>6.0999999999999997E-4</v>
      </c>
      <c r="F94" s="15"/>
      <c r="G94" s="15"/>
      <c r="H94" s="15"/>
      <c r="T94" s="15"/>
      <c r="U94" s="15"/>
    </row>
    <row r="95" spans="1:21" hidden="1" x14ac:dyDescent="0.35">
      <c r="A95" s="46" t="s">
        <v>73</v>
      </c>
      <c r="B95" s="74">
        <v>1.56</v>
      </c>
      <c r="C95" s="74">
        <v>60.62</v>
      </c>
      <c r="D95" s="74">
        <v>-11.31</v>
      </c>
      <c r="E95" s="77">
        <v>8.3000000000000001E-4</v>
      </c>
      <c r="F95" s="15"/>
      <c r="G95" s="15"/>
      <c r="H95" s="15"/>
      <c r="T95" s="15"/>
      <c r="U95" s="15"/>
    </row>
    <row r="96" spans="1:21" hidden="1" x14ac:dyDescent="0.35">
      <c r="A96" s="46"/>
      <c r="B96" s="74"/>
      <c r="C96" s="74"/>
      <c r="D96" s="74"/>
      <c r="E96" s="77"/>
      <c r="F96" s="15"/>
      <c r="G96" s="15"/>
      <c r="H96" s="15"/>
      <c r="T96" s="15"/>
      <c r="U96" s="15"/>
    </row>
    <row r="97" spans="1:21" hidden="1" x14ac:dyDescent="0.35">
      <c r="A97" s="46"/>
      <c r="B97" s="74"/>
      <c r="C97" s="74"/>
      <c r="D97" s="74"/>
      <c r="E97" s="77"/>
      <c r="F97" s="15"/>
      <c r="G97" s="15"/>
      <c r="H97" s="15"/>
      <c r="T97" s="15"/>
      <c r="U97" s="15"/>
    </row>
    <row r="98" spans="1:21" ht="15" hidden="1" thickBot="1" x14ac:dyDescent="0.4">
      <c r="A98" s="47"/>
      <c r="B98" s="78"/>
      <c r="C98" s="78"/>
      <c r="D98" s="78"/>
      <c r="E98" s="79"/>
      <c r="F98" s="15"/>
      <c r="G98" s="15"/>
      <c r="H98" s="15"/>
      <c r="T98" s="15"/>
      <c r="U98" s="15"/>
    </row>
    <row r="99" spans="1:21" hidden="1" x14ac:dyDescent="0.35">
      <c r="A99" s="80"/>
      <c r="B99" s="15"/>
      <c r="C99" s="81"/>
      <c r="D99" s="15"/>
      <c r="E99" s="15"/>
      <c r="F99" s="15"/>
      <c r="G99" s="15"/>
      <c r="H99" s="15"/>
      <c r="T99" s="15"/>
      <c r="U99" s="15"/>
    </row>
    <row r="100" spans="1:21" hidden="1" x14ac:dyDescent="0.35">
      <c r="A100" s="80"/>
      <c r="B100" s="15"/>
      <c r="C100" s="81"/>
      <c r="D100" s="15"/>
      <c r="E100" s="15"/>
      <c r="F100" s="15"/>
      <c r="G100" s="15"/>
      <c r="H100" s="15"/>
      <c r="T100" s="15"/>
      <c r="U100" s="15"/>
    </row>
    <row r="101" spans="1:21" hidden="1" x14ac:dyDescent="0.35">
      <c r="A101" s="15"/>
      <c r="B101" s="15"/>
      <c r="C101" s="15"/>
      <c r="D101" s="15"/>
      <c r="E101" s="15"/>
      <c r="F101" s="15"/>
      <c r="G101" s="15"/>
      <c r="H101" s="15"/>
      <c r="T101" s="15"/>
      <c r="U101" s="15"/>
    </row>
    <row r="102" spans="1:21" ht="24" hidden="1" thickBot="1" x14ac:dyDescent="0.6">
      <c r="A102" s="164" t="s">
        <v>89</v>
      </c>
      <c r="B102" s="161"/>
      <c r="C102" s="161"/>
      <c r="D102" s="161"/>
      <c r="E102" s="161"/>
      <c r="F102" s="161"/>
      <c r="G102" s="161"/>
      <c r="H102" s="161"/>
      <c r="I102" s="161"/>
      <c r="J102" s="161"/>
      <c r="K102" s="161"/>
      <c r="L102" s="161"/>
      <c r="M102" s="161"/>
      <c r="N102" s="161"/>
      <c r="O102" s="161"/>
      <c r="P102" s="161"/>
      <c r="Q102" s="161"/>
      <c r="R102" s="161"/>
      <c r="S102" s="162"/>
      <c r="T102" s="15"/>
      <c r="U102" s="15"/>
    </row>
    <row r="103" spans="1:21" ht="29.5" hidden="1" thickBot="1" x14ac:dyDescent="0.4">
      <c r="A103" s="69" t="s">
        <v>90</v>
      </c>
      <c r="B103" s="70" t="s">
        <v>60</v>
      </c>
      <c r="C103" s="71" t="s">
        <v>61</v>
      </c>
      <c r="D103" s="69" t="s">
        <v>62</v>
      </c>
      <c r="E103" s="82" t="s">
        <v>63</v>
      </c>
      <c r="F103" s="69" t="s">
        <v>64</v>
      </c>
      <c r="G103" s="70" t="s">
        <v>65</v>
      </c>
      <c r="H103" s="71" t="s">
        <v>66</v>
      </c>
      <c r="I103" s="69" t="s">
        <v>67</v>
      </c>
      <c r="J103" s="82" t="s">
        <v>68</v>
      </c>
      <c r="K103" s="69" t="s">
        <v>69</v>
      </c>
      <c r="L103" s="70" t="s">
        <v>70</v>
      </c>
      <c r="M103" s="71" t="s">
        <v>71</v>
      </c>
      <c r="N103" s="69" t="s">
        <v>72</v>
      </c>
      <c r="O103" s="82" t="s">
        <v>73</v>
      </c>
      <c r="P103" s="69"/>
      <c r="Q103" s="70"/>
      <c r="R103" s="71"/>
      <c r="S103" s="69" t="s">
        <v>91</v>
      </c>
      <c r="T103" s="15"/>
      <c r="U103" s="15"/>
    </row>
    <row r="104" spans="1:21" hidden="1" x14ac:dyDescent="0.35">
      <c r="A104" s="83" t="s">
        <v>80</v>
      </c>
      <c r="B104" s="63">
        <v>0.64719599999999999</v>
      </c>
      <c r="C104" s="63">
        <v>1.818E-3</v>
      </c>
      <c r="D104" s="63">
        <v>0.27341300000000002</v>
      </c>
      <c r="E104" s="63">
        <v>4.9630000000000004E-3</v>
      </c>
      <c r="F104" s="63">
        <v>2.6641999999999999E-2</v>
      </c>
      <c r="G104" s="63">
        <v>1.7728000000000001E-2</v>
      </c>
      <c r="H104" s="63">
        <v>2.8239E-2</v>
      </c>
      <c r="I104" s="84"/>
      <c r="J104" s="84"/>
      <c r="K104" s="84"/>
      <c r="L104" s="84"/>
      <c r="M104" s="84"/>
      <c r="N104" s="84"/>
      <c r="O104" s="84"/>
      <c r="P104" s="84"/>
      <c r="Q104" s="84"/>
      <c r="R104" s="84"/>
      <c r="S104" s="85">
        <f>SUM(B104:J104)</f>
        <v>0.99999899999999997</v>
      </c>
      <c r="T104" s="15"/>
      <c r="U104" s="15"/>
    </row>
    <row r="105" spans="1:21" hidden="1" x14ac:dyDescent="0.35">
      <c r="A105" s="83" t="s">
        <v>92</v>
      </c>
      <c r="B105" s="63"/>
      <c r="C105" s="86"/>
      <c r="D105" s="86"/>
      <c r="E105" s="86"/>
      <c r="F105" s="86"/>
      <c r="G105" s="86"/>
      <c r="H105" s="86"/>
      <c r="I105" s="87"/>
      <c r="J105" s="87"/>
      <c r="K105" s="87"/>
      <c r="L105" s="87"/>
      <c r="M105" s="87"/>
      <c r="N105" s="87"/>
      <c r="O105" s="87"/>
      <c r="P105" s="87"/>
      <c r="Q105" s="87"/>
      <c r="R105" s="87"/>
      <c r="S105" s="88"/>
      <c r="T105" s="15"/>
      <c r="U105" s="15"/>
    </row>
    <row r="106" spans="1:21" hidden="1" x14ac:dyDescent="0.35">
      <c r="A106" s="83" t="s">
        <v>93</v>
      </c>
      <c r="B106" s="63"/>
      <c r="C106" s="86"/>
      <c r="D106" s="86"/>
      <c r="E106" s="86"/>
      <c r="F106" s="86"/>
      <c r="G106" s="86"/>
      <c r="H106" s="86"/>
      <c r="I106" s="87"/>
      <c r="J106" s="87"/>
      <c r="K106" s="87"/>
      <c r="L106" s="87"/>
      <c r="M106" s="87"/>
      <c r="N106" s="87"/>
      <c r="O106" s="87"/>
      <c r="P106" s="87"/>
      <c r="Q106" s="87"/>
      <c r="R106" s="87"/>
      <c r="S106" s="88"/>
      <c r="T106" s="15"/>
      <c r="U106" s="15"/>
    </row>
    <row r="107" spans="1:21" hidden="1" x14ac:dyDescent="0.35">
      <c r="A107" s="83" t="s">
        <v>94</v>
      </c>
      <c r="B107" s="63"/>
      <c r="C107" s="86"/>
      <c r="D107" s="86"/>
      <c r="E107" s="86"/>
      <c r="F107" s="86"/>
      <c r="G107" s="86"/>
      <c r="H107" s="86"/>
      <c r="I107" s="87"/>
      <c r="J107" s="87"/>
      <c r="K107" s="87"/>
      <c r="L107" s="87"/>
      <c r="M107" s="87"/>
      <c r="N107" s="87"/>
      <c r="O107" s="87"/>
      <c r="P107" s="87"/>
      <c r="Q107" s="87"/>
      <c r="R107" s="87"/>
      <c r="S107" s="88"/>
      <c r="T107" s="15"/>
      <c r="U107" s="15"/>
    </row>
    <row r="108" spans="1:21" hidden="1" x14ac:dyDescent="0.35">
      <c r="A108" s="83" t="s">
        <v>95</v>
      </c>
      <c r="B108" s="63"/>
      <c r="C108" s="86"/>
      <c r="D108" s="86"/>
      <c r="E108" s="86"/>
      <c r="F108" s="86"/>
      <c r="G108" s="86"/>
      <c r="H108" s="86"/>
      <c r="I108" s="87"/>
      <c r="J108" s="87"/>
      <c r="K108" s="87"/>
      <c r="L108" s="87"/>
      <c r="M108" s="87"/>
      <c r="N108" s="87"/>
      <c r="O108" s="87"/>
      <c r="P108" s="87"/>
      <c r="Q108" s="87"/>
      <c r="R108" s="87"/>
      <c r="S108" s="88"/>
      <c r="T108" s="15"/>
      <c r="U108" s="15"/>
    </row>
    <row r="109" spans="1:21" hidden="1" x14ac:dyDescent="0.35">
      <c r="A109" s="83" t="s">
        <v>96</v>
      </c>
      <c r="B109" s="63"/>
      <c r="C109" s="86"/>
      <c r="D109" s="86"/>
      <c r="E109" s="86"/>
      <c r="F109" s="86"/>
      <c r="G109" s="86"/>
      <c r="H109" s="86"/>
      <c r="I109" s="87"/>
      <c r="J109" s="87"/>
      <c r="K109" s="87"/>
      <c r="L109" s="87"/>
      <c r="M109" s="87"/>
      <c r="N109" s="87"/>
      <c r="O109" s="87"/>
      <c r="P109" s="87"/>
      <c r="Q109" s="87"/>
      <c r="R109" s="87"/>
      <c r="S109" s="88"/>
      <c r="T109" s="15"/>
      <c r="U109" s="15"/>
    </row>
    <row r="110" spans="1:21" hidden="1" x14ac:dyDescent="0.35">
      <c r="A110" s="83" t="s">
        <v>97</v>
      </c>
      <c r="B110" s="63"/>
      <c r="C110" s="86"/>
      <c r="D110" s="86"/>
      <c r="E110" s="86"/>
      <c r="F110" s="86"/>
      <c r="G110" s="86"/>
      <c r="H110" s="86"/>
      <c r="I110" s="87"/>
      <c r="J110" s="87"/>
      <c r="K110" s="87"/>
      <c r="L110" s="87"/>
      <c r="M110" s="87"/>
      <c r="N110" s="87"/>
      <c r="O110" s="87"/>
      <c r="P110" s="87"/>
      <c r="Q110" s="87"/>
      <c r="R110" s="87"/>
      <c r="S110" s="88"/>
      <c r="T110" s="15"/>
      <c r="U110" s="15"/>
    </row>
    <row r="111" spans="1:21" hidden="1" x14ac:dyDescent="0.35">
      <c r="A111" s="83" t="s">
        <v>98</v>
      </c>
      <c r="B111" s="63"/>
      <c r="C111" s="86"/>
      <c r="D111" s="86"/>
      <c r="E111" s="86"/>
      <c r="F111" s="86"/>
      <c r="G111" s="86"/>
      <c r="H111" s="86"/>
      <c r="I111" s="87"/>
      <c r="J111" s="87"/>
      <c r="K111" s="87"/>
      <c r="L111" s="87"/>
      <c r="M111" s="87"/>
      <c r="N111" s="87"/>
      <c r="O111" s="87"/>
      <c r="P111" s="87"/>
      <c r="Q111" s="87"/>
      <c r="R111" s="87"/>
      <c r="S111" s="88"/>
      <c r="T111" s="15"/>
      <c r="U111" s="15"/>
    </row>
    <row r="112" spans="1:21" hidden="1" x14ac:dyDescent="0.35">
      <c r="A112" s="83"/>
      <c r="B112" s="63"/>
      <c r="C112" s="86"/>
      <c r="D112" s="86"/>
      <c r="E112" s="86"/>
      <c r="F112" s="86"/>
      <c r="G112" s="86"/>
      <c r="H112" s="86"/>
      <c r="I112" s="87"/>
      <c r="J112" s="87"/>
      <c r="K112" s="87"/>
      <c r="L112" s="87"/>
      <c r="M112" s="87"/>
      <c r="N112" s="87"/>
      <c r="O112" s="87"/>
      <c r="P112" s="87"/>
      <c r="Q112" s="87"/>
      <c r="R112" s="87"/>
      <c r="S112" s="88"/>
      <c r="T112" s="15"/>
      <c r="U112" s="15"/>
    </row>
    <row r="113" spans="1:21" hidden="1" x14ac:dyDescent="0.35">
      <c r="A113" s="83"/>
      <c r="B113" s="63"/>
      <c r="C113" s="86"/>
      <c r="D113" s="86"/>
      <c r="E113" s="86"/>
      <c r="F113" s="86"/>
      <c r="G113" s="86"/>
      <c r="H113" s="86"/>
      <c r="I113" s="87"/>
      <c r="J113" s="87"/>
      <c r="K113" s="87"/>
      <c r="L113" s="87"/>
      <c r="M113" s="87"/>
      <c r="N113" s="87"/>
      <c r="O113" s="87"/>
      <c r="P113" s="87"/>
      <c r="Q113" s="87"/>
      <c r="R113" s="87"/>
      <c r="S113" s="88"/>
      <c r="T113" s="15"/>
      <c r="U113" s="15"/>
    </row>
    <row r="114" spans="1:21" hidden="1" x14ac:dyDescent="0.35">
      <c r="A114" s="83"/>
      <c r="B114" s="63"/>
      <c r="C114" s="86"/>
      <c r="D114" s="86"/>
      <c r="E114" s="86"/>
      <c r="F114" s="86"/>
      <c r="G114" s="86"/>
      <c r="H114" s="86"/>
      <c r="I114" s="87"/>
      <c r="J114" s="87"/>
      <c r="K114" s="87"/>
      <c r="L114" s="87"/>
      <c r="M114" s="87"/>
      <c r="N114" s="87"/>
      <c r="O114" s="87"/>
      <c r="P114" s="87"/>
      <c r="Q114" s="87"/>
      <c r="R114" s="87"/>
      <c r="S114" s="88"/>
      <c r="T114" s="15"/>
      <c r="U114" s="15"/>
    </row>
    <row r="115" spans="1:21" hidden="1" x14ac:dyDescent="0.35">
      <c r="A115" s="83"/>
      <c r="B115" s="63"/>
      <c r="C115" s="86"/>
      <c r="D115" s="86"/>
      <c r="E115" s="86"/>
      <c r="F115" s="86"/>
      <c r="G115" s="86"/>
      <c r="H115" s="86"/>
      <c r="I115" s="87"/>
      <c r="J115" s="87"/>
      <c r="K115" s="87"/>
      <c r="L115" s="87"/>
      <c r="M115" s="87"/>
      <c r="N115" s="87"/>
      <c r="O115" s="87"/>
      <c r="P115" s="87"/>
      <c r="Q115" s="87"/>
      <c r="R115" s="87"/>
      <c r="S115" s="88"/>
      <c r="T115" s="15"/>
      <c r="U115" s="15"/>
    </row>
    <row r="116" spans="1:21" hidden="1" x14ac:dyDescent="0.35">
      <c r="A116" s="83"/>
      <c r="B116" s="63"/>
      <c r="C116" s="86"/>
      <c r="D116" s="86"/>
      <c r="E116" s="86"/>
      <c r="F116" s="86"/>
      <c r="G116" s="86"/>
      <c r="H116" s="86"/>
      <c r="I116" s="87"/>
      <c r="J116" s="87"/>
      <c r="K116" s="87"/>
      <c r="L116" s="87"/>
      <c r="M116" s="87"/>
      <c r="N116" s="87"/>
      <c r="O116" s="87"/>
      <c r="P116" s="87"/>
      <c r="Q116" s="87"/>
      <c r="R116" s="87"/>
      <c r="S116" s="88"/>
      <c r="T116" s="15"/>
      <c r="U116" s="15"/>
    </row>
    <row r="117" spans="1:21" hidden="1" x14ac:dyDescent="0.35">
      <c r="A117" s="83"/>
      <c r="B117" s="63"/>
      <c r="C117" s="86"/>
      <c r="D117" s="86"/>
      <c r="E117" s="86"/>
      <c r="F117" s="86"/>
      <c r="G117" s="86"/>
      <c r="H117" s="86"/>
      <c r="I117" s="87"/>
      <c r="J117" s="87"/>
      <c r="K117" s="87"/>
      <c r="L117" s="87"/>
      <c r="M117" s="87"/>
      <c r="N117" s="87"/>
      <c r="O117" s="87"/>
      <c r="P117" s="87"/>
      <c r="Q117" s="87"/>
      <c r="R117" s="87"/>
      <c r="S117" s="88"/>
      <c r="T117" s="15"/>
      <c r="U117" s="15"/>
    </row>
    <row r="118" spans="1:21" hidden="1" x14ac:dyDescent="0.35">
      <c r="A118" s="83"/>
      <c r="B118" s="63"/>
      <c r="C118" s="86"/>
      <c r="D118" s="86"/>
      <c r="E118" s="86"/>
      <c r="F118" s="86"/>
      <c r="G118" s="86"/>
      <c r="H118" s="86"/>
      <c r="I118" s="87"/>
      <c r="J118" s="87"/>
      <c r="K118" s="87"/>
      <c r="L118" s="87"/>
      <c r="M118" s="87"/>
      <c r="N118" s="87"/>
      <c r="O118" s="87"/>
      <c r="P118" s="87"/>
      <c r="Q118" s="87"/>
      <c r="R118" s="87"/>
      <c r="S118" s="88"/>
      <c r="T118" s="15"/>
      <c r="U118" s="15"/>
    </row>
    <row r="119" spans="1:21" hidden="1" x14ac:dyDescent="0.35">
      <c r="A119" s="83"/>
      <c r="B119" s="63"/>
      <c r="C119" s="86"/>
      <c r="D119" s="86"/>
      <c r="E119" s="86"/>
      <c r="F119" s="86"/>
      <c r="G119" s="86"/>
      <c r="H119" s="86"/>
      <c r="I119" s="87"/>
      <c r="J119" s="87"/>
      <c r="K119" s="87"/>
      <c r="L119" s="87"/>
      <c r="M119" s="87"/>
      <c r="N119" s="87"/>
      <c r="O119" s="87"/>
      <c r="P119" s="87"/>
      <c r="Q119" s="87"/>
      <c r="R119" s="87"/>
      <c r="S119" s="88"/>
      <c r="T119" s="15"/>
      <c r="U119" s="15"/>
    </row>
    <row r="120" spans="1:21" hidden="1" x14ac:dyDescent="0.35">
      <c r="A120" s="15"/>
      <c r="B120" s="15"/>
      <c r="C120" s="15"/>
      <c r="D120" s="15"/>
      <c r="E120" s="15"/>
      <c r="F120" s="15"/>
      <c r="G120" s="15"/>
      <c r="H120" s="15"/>
      <c r="T120" s="15"/>
      <c r="U120" s="15"/>
    </row>
    <row r="121" spans="1:21" hidden="1" x14ac:dyDescent="0.35">
      <c r="A121" s="15"/>
      <c r="B121" s="15"/>
      <c r="C121" s="15"/>
      <c r="D121" s="15"/>
      <c r="E121" s="15"/>
      <c r="F121" s="15"/>
      <c r="G121" s="15"/>
      <c r="H121" s="15"/>
      <c r="T121" s="15"/>
      <c r="U121" s="15"/>
    </row>
    <row r="122" spans="1:21" hidden="1" x14ac:dyDescent="0.35">
      <c r="A122" s="15"/>
      <c r="B122" s="15"/>
      <c r="C122" s="15"/>
      <c r="D122" s="15"/>
      <c r="E122" s="15"/>
      <c r="F122" s="15"/>
      <c r="G122" s="15"/>
      <c r="H122" s="15"/>
      <c r="T122" s="15"/>
      <c r="U122" s="15"/>
    </row>
    <row r="123" spans="1:21" x14ac:dyDescent="0.35">
      <c r="A123" s="15"/>
      <c r="B123" s="15"/>
      <c r="C123" s="15"/>
      <c r="D123" s="15"/>
      <c r="E123" s="15"/>
      <c r="F123" s="15"/>
      <c r="G123" s="15"/>
      <c r="H123" s="15"/>
      <c r="T123" s="15"/>
      <c r="U123" s="15"/>
    </row>
    <row r="124" spans="1:21" x14ac:dyDescent="0.35">
      <c r="A124" s="15"/>
      <c r="B124" s="15"/>
      <c r="C124" s="15"/>
      <c r="D124" s="15"/>
      <c r="E124" s="15"/>
      <c r="F124" s="15"/>
      <c r="G124" s="15"/>
      <c r="H124" s="15"/>
      <c r="T124" s="15"/>
      <c r="U124" s="15"/>
    </row>
    <row r="125" spans="1:21" ht="63.75" customHeight="1" x14ac:dyDescent="0.35">
      <c r="A125" s="163" t="s">
        <v>99</v>
      </c>
      <c r="B125" s="163"/>
      <c r="C125" s="163"/>
      <c r="D125" s="163"/>
      <c r="E125" s="163"/>
      <c r="F125" s="15"/>
      <c r="G125" s="15"/>
      <c r="H125" s="15"/>
      <c r="T125" s="15"/>
      <c r="U125" s="15"/>
    </row>
    <row r="126" spans="1:21" ht="63.75" customHeight="1" x14ac:dyDescent="0.35">
      <c r="A126" s="163"/>
      <c r="B126" s="163"/>
      <c r="C126" s="163"/>
      <c r="D126" s="163"/>
      <c r="E126" s="163"/>
      <c r="F126" s="15"/>
      <c r="G126" s="15"/>
      <c r="H126" s="15"/>
      <c r="T126" s="15"/>
      <c r="U126" s="15"/>
    </row>
    <row r="127" spans="1:21" x14ac:dyDescent="0.35">
      <c r="A127" s="163"/>
      <c r="B127" s="163"/>
      <c r="C127" s="163"/>
      <c r="D127" s="163"/>
      <c r="E127" s="163"/>
      <c r="F127" s="15"/>
      <c r="G127" s="15"/>
      <c r="H127" s="15"/>
      <c r="T127" s="15"/>
      <c r="U127" s="15"/>
    </row>
    <row r="128" spans="1:21" x14ac:dyDescent="0.35">
      <c r="A128" s="163"/>
      <c r="B128" s="163"/>
      <c r="C128" s="163"/>
      <c r="D128" s="163"/>
      <c r="E128" s="163"/>
      <c r="F128" s="15"/>
      <c r="G128" s="15"/>
      <c r="H128" s="15"/>
      <c r="T128" s="15"/>
      <c r="U128" s="15"/>
    </row>
    <row r="129" spans="1:21" x14ac:dyDescent="0.35">
      <c r="A129" s="163"/>
      <c r="B129" s="163"/>
      <c r="C129" s="163"/>
      <c r="D129" s="163"/>
      <c r="E129" s="163"/>
      <c r="F129" s="15"/>
      <c r="G129" s="15"/>
      <c r="H129" s="15"/>
      <c r="T129" s="15"/>
      <c r="U129" s="15"/>
    </row>
    <row r="130" spans="1:21" ht="409.5" customHeight="1" x14ac:dyDescent="0.35"/>
    <row r="132" spans="1:21" x14ac:dyDescent="0.35">
      <c r="B132" s="13" t="s">
        <v>43</v>
      </c>
      <c r="C132" s="14" t="s">
        <v>44</v>
      </c>
      <c r="D132" s="13" t="s">
        <v>100</v>
      </c>
      <c r="E132" s="13" t="s">
        <v>101</v>
      </c>
      <c r="F132" s="13" t="s">
        <v>102</v>
      </c>
      <c r="G132" s="13" t="s">
        <v>103</v>
      </c>
      <c r="H132" s="13" t="s">
        <v>104</v>
      </c>
    </row>
    <row r="133" spans="1:21" ht="28.5" x14ac:dyDescent="0.65">
      <c r="A133" s="89" t="s">
        <v>105</v>
      </c>
      <c r="B133" s="99">
        <f t="shared" ref="B133:C135" si="6">B23</f>
        <v>15.035999999999998</v>
      </c>
      <c r="C133" s="99">
        <f t="shared" si="6"/>
        <v>45.338000000000008</v>
      </c>
      <c r="D133" s="90">
        <f>E54</f>
        <v>6.6011864530176503</v>
      </c>
      <c r="E133" s="90">
        <f t="shared" ref="E133:F133" si="7">F54</f>
        <v>34.130428732061858</v>
      </c>
      <c r="F133" s="90">
        <f t="shared" si="7"/>
        <v>11.783943663204548</v>
      </c>
      <c r="G133" s="89" t="str">
        <f>IF(B136&gt;0,"up","down")</f>
        <v>down</v>
      </c>
      <c r="H133" s="89" t="str">
        <f>IF(C136&gt;0,"up","down")</f>
        <v>down</v>
      </c>
    </row>
    <row r="134" spans="1:21" ht="28.5" x14ac:dyDescent="0.65">
      <c r="A134" s="89" t="s">
        <v>8</v>
      </c>
      <c r="B134" s="100" t="str">
        <f t="shared" si="6"/>
        <v>N/A</v>
      </c>
      <c r="C134" s="100" t="str">
        <f t="shared" si="6"/>
        <v>N/A</v>
      </c>
      <c r="D134" s="91"/>
      <c r="E134" s="91"/>
      <c r="F134" s="91"/>
      <c r="G134" s="89"/>
      <c r="H134" s="89"/>
    </row>
    <row r="135" spans="1:21" ht="28.5" x14ac:dyDescent="0.65">
      <c r="A135" s="89" t="s">
        <v>46</v>
      </c>
      <c r="B135" s="99">
        <f t="shared" si="6"/>
        <v>15.400000000000002</v>
      </c>
      <c r="C135" s="99">
        <f t="shared" si="6"/>
        <v>68.634999999999991</v>
      </c>
      <c r="D135" s="89"/>
      <c r="E135" s="89"/>
      <c r="F135" s="89"/>
      <c r="G135" s="89"/>
      <c r="H135" s="89"/>
    </row>
    <row r="136" spans="1:21" ht="41" x14ac:dyDescent="0.35">
      <c r="A136" s="89"/>
      <c r="B136" s="101">
        <f>(B133-B135)/B135</f>
        <v>-2.3636363636363913E-2</v>
      </c>
      <c r="C136" s="101">
        <f>(C133-C135)/C135</f>
        <v>-0.33943323377285622</v>
      </c>
      <c r="D136" s="89"/>
      <c r="E136" s="89"/>
      <c r="F136" s="89"/>
      <c r="G136" s="89"/>
      <c r="H136" s="89"/>
    </row>
    <row r="137" spans="1:21" ht="59.25" customHeight="1" x14ac:dyDescent="0.35">
      <c r="A137" s="89"/>
      <c r="B137" s="89" t="s">
        <v>106</v>
      </c>
      <c r="C137" s="92"/>
      <c r="D137" s="89"/>
      <c r="E137" s="89"/>
      <c r="F137" s="89"/>
      <c r="G137" s="89"/>
      <c r="H137" s="89"/>
    </row>
    <row r="138" spans="1:21" ht="59.25" customHeight="1" x14ac:dyDescent="0.35">
      <c r="A138" s="89"/>
      <c r="B138" s="89" t="s">
        <v>107</v>
      </c>
      <c r="C138" s="92"/>
      <c r="D138" s="89"/>
      <c r="E138" s="89"/>
      <c r="F138" s="89"/>
      <c r="G138" s="89"/>
      <c r="H138" s="89"/>
    </row>
    <row r="139" spans="1:21" x14ac:dyDescent="0.35">
      <c r="A139" s="89"/>
      <c r="B139" s="89"/>
      <c r="C139" s="93"/>
      <c r="D139" s="89"/>
      <c r="E139" s="89"/>
      <c r="F139" s="89"/>
      <c r="G139" s="89"/>
      <c r="H139" s="89"/>
    </row>
    <row r="140" spans="1:21" x14ac:dyDescent="0.35">
      <c r="A140" s="89"/>
      <c r="B140" s="89"/>
      <c r="C140" s="93"/>
      <c r="D140" s="89"/>
      <c r="E140" s="89"/>
      <c r="F140" s="89"/>
      <c r="G140" s="89"/>
      <c r="H140" s="89"/>
    </row>
    <row r="141" spans="1:21" x14ac:dyDescent="0.35">
      <c r="A141" s="89"/>
      <c r="B141" s="89"/>
      <c r="C141" s="93"/>
      <c r="D141" s="89"/>
      <c r="E141" s="89"/>
      <c r="F141" s="89"/>
      <c r="G141" s="89"/>
      <c r="H141" s="89"/>
    </row>
    <row r="142" spans="1:21" x14ac:dyDescent="0.35">
      <c r="C142" s="14"/>
    </row>
    <row r="143" spans="1:21" x14ac:dyDescent="0.35">
      <c r="C143" s="14"/>
    </row>
    <row r="144" spans="1:21" x14ac:dyDescent="0.35">
      <c r="C144" s="14"/>
    </row>
  </sheetData>
  <protectedRanges>
    <protectedRange sqref="B19:C21" name="Range6"/>
    <protectedRange sqref="B23:C26" name="Range5"/>
    <protectedRange sqref="C35:C51" name="Range2"/>
    <protectedRange sqref="B59" name="Range3"/>
    <protectedRange sqref="C61:C77" name="Range4"/>
  </protectedRanges>
  <mergeCells count="21">
    <mergeCell ref="A29:B29"/>
    <mergeCell ref="A3:D3"/>
    <mergeCell ref="C8:F8"/>
    <mergeCell ref="C9:F9"/>
    <mergeCell ref="C10:F10"/>
    <mergeCell ref="C11:F11"/>
    <mergeCell ref="C12:F12"/>
    <mergeCell ref="C13:F13"/>
    <mergeCell ref="A18:C18"/>
    <mergeCell ref="B19:C19"/>
    <mergeCell ref="B20:C20"/>
    <mergeCell ref="B21:C21"/>
    <mergeCell ref="K102:O102"/>
    <mergeCell ref="P102:S102"/>
    <mergeCell ref="A125:E129"/>
    <mergeCell ref="A33:G33"/>
    <mergeCell ref="A58:C58"/>
    <mergeCell ref="B59:C59"/>
    <mergeCell ref="D61:E67"/>
    <mergeCell ref="A80:E80"/>
    <mergeCell ref="A102:J102"/>
  </mergeCells>
  <dataValidations count="3">
    <dataValidation type="list" allowBlank="1" showInputMessage="1" showErrorMessage="1" sqref="WVR59 WLV59 WBZ59 VSD59 VIH59 UYL59 UOP59 UET59 TUX59 TLB59 TBF59 SRJ59 SHN59 RXR59 RNV59 RDZ59 QUD59 QKH59 QAL59 PQP59 PGT59 OWX59 ONB59 ODF59 NTJ59 NJN59 MZR59 MPV59 MFZ59 LWD59 LMH59 LCL59 KSP59 KIT59 JYX59 JPB59 JFF59 IVJ59 ILN59 IBR59 HRV59 HHZ59 GYD59 GOH59 GEL59 FUP59 FKT59 FAX59 ERB59 EHF59 DXJ59 DNN59 DDR59 CTV59 CJZ59 CAD59 BQH59 BGL59 AWP59 AMT59 ACX59 TB59 JF59" xr:uid="{00000000-0002-0000-0200-000000000000}">
      <formula1>$A$73:$A$92</formula1>
    </dataValidation>
    <dataValidation type="list" allowBlank="1" showInputMessage="1" showErrorMessage="1" sqref="B59:C59" xr:uid="{00000000-0002-0000-0200-000001000000}">
      <formula1>$A$104:$A$118</formula1>
    </dataValidation>
    <dataValidation type="list" allowBlank="1" showInputMessage="1" showErrorMessage="1" sqref="B20:C20" xr:uid="{00000000-0002-0000-0200-000002000000}">
      <formula1>$F$18:$F$29</formula1>
    </dataValidation>
  </dataValidations>
  <pageMargins left="0.7" right="0.7" top="0.75" bottom="0.75" header="0.3" footer="0.3"/>
  <pageSetup paperSize="9" orientation="portrait"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fitToPage="1"/>
  </sheetPr>
  <dimension ref="A1:S43"/>
  <sheetViews>
    <sheetView showGridLines="0" view="pageBreakPreview" zoomScaleNormal="100" zoomScaleSheetLayoutView="100" workbookViewId="0">
      <pane ySplit="2" topLeftCell="A3" activePane="bottomLeft" state="frozen"/>
      <selection pane="bottomLeft" activeCell="A24" sqref="A24"/>
    </sheetView>
  </sheetViews>
  <sheetFormatPr defaultColWidth="9.1796875" defaultRowHeight="13" x14ac:dyDescent="0.3"/>
  <cols>
    <col min="1" max="1" width="12.453125" style="6" customWidth="1"/>
    <col min="2" max="10" width="10.7265625" style="6" customWidth="1"/>
    <col min="11" max="11" width="9.1796875" style="6"/>
    <col min="12" max="19" width="12.453125" style="6" customWidth="1"/>
    <col min="20" max="16384" width="9.1796875" style="6"/>
  </cols>
  <sheetData>
    <row r="1" spans="1:19" s="103" customFormat="1" ht="40.5" customHeight="1" x14ac:dyDescent="0.25">
      <c r="A1" s="103" t="s">
        <v>196</v>
      </c>
    </row>
    <row r="2" spans="1:19" ht="23.5" x14ac:dyDescent="0.3">
      <c r="A2" s="108" t="str">
        <f>Calculations!B20</f>
        <v>Oct-Dec 2017</v>
      </c>
      <c r="B2" s="110"/>
      <c r="C2" s="110"/>
      <c r="D2" s="110"/>
      <c r="E2" s="110"/>
      <c r="F2" s="110"/>
      <c r="G2" s="110"/>
      <c r="H2" s="110"/>
      <c r="I2" s="110"/>
      <c r="J2" s="110"/>
      <c r="K2" s="110"/>
      <c r="L2" s="110"/>
      <c r="M2" s="110"/>
      <c r="N2" s="110"/>
      <c r="O2" s="110"/>
      <c r="P2" s="110"/>
      <c r="Q2" s="110"/>
      <c r="R2" s="110"/>
      <c r="S2" s="110"/>
    </row>
    <row r="3" spans="1:19" ht="18.75" customHeight="1" x14ac:dyDescent="0.3">
      <c r="A3" s="109" t="s">
        <v>197</v>
      </c>
      <c r="B3" s="7"/>
      <c r="C3" s="7"/>
      <c r="D3" s="7"/>
      <c r="E3" s="7"/>
      <c r="F3" s="7"/>
      <c r="G3" s="7"/>
      <c r="H3" s="7"/>
      <c r="I3" s="7"/>
      <c r="J3" s="7"/>
    </row>
    <row r="4" spans="1:19" ht="20.25" customHeight="1" x14ac:dyDescent="0.3">
      <c r="A4" s="113" t="s">
        <v>6</v>
      </c>
      <c r="B4" s="180" t="s">
        <v>7</v>
      </c>
      <c r="C4" s="180"/>
      <c r="D4" s="180"/>
      <c r="E4" s="180"/>
      <c r="F4" s="180"/>
      <c r="G4" s="180"/>
      <c r="H4" s="180"/>
      <c r="I4" s="180"/>
      <c r="J4" s="180"/>
      <c r="K4" s="112"/>
      <c r="L4" s="112"/>
      <c r="M4" s="112"/>
      <c r="N4" s="112"/>
      <c r="O4" s="112"/>
      <c r="P4" s="112"/>
      <c r="Q4" s="112"/>
      <c r="R4" s="112"/>
    </row>
    <row r="5" spans="1:19" ht="35.25" customHeight="1" x14ac:dyDescent="0.3">
      <c r="A5" s="114"/>
      <c r="B5" s="115" t="s">
        <v>110</v>
      </c>
      <c r="C5" s="115" t="s">
        <v>155</v>
      </c>
      <c r="D5" s="115" t="s">
        <v>111</v>
      </c>
      <c r="E5" s="115" t="s">
        <v>112</v>
      </c>
      <c r="F5" s="115" t="s">
        <v>113</v>
      </c>
      <c r="G5" s="115" t="s">
        <v>114</v>
      </c>
      <c r="H5" s="116" t="s">
        <v>19</v>
      </c>
      <c r="I5" s="117" t="s">
        <v>20</v>
      </c>
      <c r="J5" s="118" t="s">
        <v>9</v>
      </c>
      <c r="K5" s="112"/>
      <c r="L5" s="112"/>
      <c r="M5" s="112"/>
      <c r="N5" s="112"/>
      <c r="O5" s="112"/>
      <c r="P5" s="112"/>
      <c r="Q5" s="112"/>
      <c r="R5" s="112"/>
    </row>
    <row r="6" spans="1:19" ht="17.25" customHeight="1" x14ac:dyDescent="0.3">
      <c r="A6" s="119" t="s">
        <v>172</v>
      </c>
      <c r="B6" s="137">
        <v>2.6070000000000002</v>
      </c>
      <c r="C6" s="137">
        <v>6.8</v>
      </c>
      <c r="D6" s="137">
        <v>1.41</v>
      </c>
      <c r="E6" s="137">
        <v>2.64</v>
      </c>
      <c r="F6" s="137">
        <v>44.552</v>
      </c>
      <c r="G6" s="137">
        <v>2.64</v>
      </c>
      <c r="H6" s="138">
        <v>16.097000000000001</v>
      </c>
      <c r="I6" s="139">
        <v>44.552</v>
      </c>
      <c r="J6" s="140">
        <v>60.649000000000001</v>
      </c>
      <c r="K6" s="112"/>
      <c r="L6" s="112"/>
      <c r="M6" s="112"/>
      <c r="N6" s="112"/>
      <c r="O6" s="112"/>
      <c r="P6" s="112"/>
      <c r="Q6" s="112"/>
      <c r="R6" s="112"/>
    </row>
    <row r="7" spans="1:19" ht="17.25" customHeight="1" x14ac:dyDescent="0.3">
      <c r="A7" s="119" t="s">
        <v>173</v>
      </c>
      <c r="B7" s="137">
        <v>1.9019999999999999</v>
      </c>
      <c r="C7" s="137">
        <v>3.8010000000000002</v>
      </c>
      <c r="D7" s="137">
        <v>1.18</v>
      </c>
      <c r="E7" s="137">
        <v>1.76</v>
      </c>
      <c r="F7" s="137">
        <v>41.371000000000002</v>
      </c>
      <c r="G7" s="137">
        <v>3.52</v>
      </c>
      <c r="H7" s="138">
        <v>12.163</v>
      </c>
      <c r="I7" s="139">
        <v>41.371000000000009</v>
      </c>
      <c r="J7" s="140">
        <v>53.534000000000006</v>
      </c>
      <c r="K7" s="112"/>
      <c r="L7" s="112"/>
      <c r="M7" s="112"/>
      <c r="N7" s="112"/>
      <c r="O7" s="112"/>
      <c r="P7" s="112"/>
      <c r="Q7" s="112"/>
      <c r="R7" s="112"/>
    </row>
    <row r="8" spans="1:19" ht="17.25" customHeight="1" x14ac:dyDescent="0.3">
      <c r="A8" s="119" t="s">
        <v>174</v>
      </c>
      <c r="B8" s="137">
        <f>SUMIF('Apr-Jun 2016 Transactional v2'!$C:$C,B$5,'Apr-Jun 2016 Transactional v2'!$F:$F)/1000</f>
        <v>4.7110000000000003</v>
      </c>
      <c r="C8" s="137">
        <f>SUMIF('Apr-Jun 2016 Transactional v2'!$C:$C,C$5,'Apr-Jun 2016 Transactional v2'!$F:$F)/1000</f>
        <v>16</v>
      </c>
      <c r="D8" s="137">
        <f>SUMIF('Apr-Jun 2016 Transactional v2'!$C:$C,D$5,'Apr-Jun 2016 Transactional v2'!$F:$F)/1000</f>
        <v>1</v>
      </c>
      <c r="E8" s="137">
        <f>SUMIF('Apr-Jun 2016 Transactional v2'!$C:$C,E$5,'Apr-Jun 2016 Transactional v2'!$F:$F)/1000</f>
        <v>3.28</v>
      </c>
      <c r="F8" s="137">
        <f>SUMIF('Apr-Jun 2016 Transactional v2'!$C:$C,F$5,'Apr-Jun 2016 Transactional v2'!$F:$F)/1000</f>
        <v>61.776000000000003</v>
      </c>
      <c r="G8" s="137">
        <f>SUMIF('Apr-Jun 2016 Transactional v2'!$C:$C,G$5,'Apr-Jun 2016 Transactional v2'!$F:$F)/1000</f>
        <v>2.64</v>
      </c>
      <c r="H8" s="138">
        <f t="shared" ref="H8" si="0">B8+C8+D8+E8+G8</f>
        <v>27.631</v>
      </c>
      <c r="I8" s="139">
        <f t="shared" ref="I8" si="1">J8-H8</f>
        <v>61.775999999999996</v>
      </c>
      <c r="J8" s="140">
        <f t="shared" ref="J8" si="2">SUM(B8:G8)</f>
        <v>89.406999999999996</v>
      </c>
      <c r="K8" s="112"/>
      <c r="L8" s="112"/>
      <c r="M8" s="112"/>
      <c r="N8" s="112"/>
      <c r="O8" s="112"/>
      <c r="P8" s="112"/>
      <c r="Q8" s="112"/>
      <c r="R8" s="112"/>
    </row>
    <row r="9" spans="1:19" ht="17.25" customHeight="1" x14ac:dyDescent="0.3">
      <c r="A9" s="119" t="s">
        <v>175</v>
      </c>
      <c r="B9" s="137">
        <f>SUMIF('Jul-Sep 2016 Transactional'!$C:$C,B$5,'Jul-Sep 2016 Transactional'!$F:$F)/1000</f>
        <v>1.5660000000000001</v>
      </c>
      <c r="C9" s="137">
        <f>SUMIF('Jul-Sep 2016 Transactional'!$C:$C,C$5,'Jul-Sep 2016 Transactional'!$F:$F)/1000</f>
        <v>3.8</v>
      </c>
      <c r="D9" s="137">
        <f>SUMIF('Jul-Sep 2016 Transactional'!$C:$C,D$5,'Jul-Sep 2016 Transactional'!$F:$F)/1000</f>
        <v>0.69</v>
      </c>
      <c r="E9" s="137">
        <f>SUMIF('Jul-Sep 2016 Transactional'!$C:$C,E$5,'Jul-Sep 2016 Transactional'!$F:$F)/1000</f>
        <v>0.25</v>
      </c>
      <c r="F9" s="137">
        <f>SUMIF('Jul-Sep 2016 Transactional'!$C:$C,F$5,'Jul-Sep 2016 Transactional'!$F:$F)/1000</f>
        <v>60.343000000000004</v>
      </c>
      <c r="G9" s="137">
        <f>SUMIF('Jul-Sep 2016 Transactional'!$C:$C,G$5,'Jul-Sep 2016 Transactional'!$F:$F)/1000</f>
        <v>2.64</v>
      </c>
      <c r="H9" s="138">
        <f t="shared" ref="H9" si="3">B9+C9+D9+E9+G9</f>
        <v>8.9459999999999997</v>
      </c>
      <c r="I9" s="139">
        <f t="shared" ref="I9" si="4">J9-H9</f>
        <v>60.343000000000004</v>
      </c>
      <c r="J9" s="140">
        <f t="shared" ref="J9" si="5">SUM(B9:G9)</f>
        <v>69.289000000000001</v>
      </c>
      <c r="K9" s="112"/>
      <c r="L9" s="112"/>
      <c r="M9" s="112"/>
      <c r="N9" s="112"/>
      <c r="O9" s="112"/>
      <c r="P9" s="112"/>
      <c r="Q9" s="112"/>
      <c r="R9" s="112"/>
    </row>
    <row r="10" spans="1:19" ht="17.25" customHeight="1" x14ac:dyDescent="0.3">
      <c r="A10" s="119" t="s">
        <v>180</v>
      </c>
      <c r="B10" s="137">
        <f>SUMIF('Oct-Dec 2016 Transactional Data'!$C:$C,B$5,'Oct-Dec 2016 Transactional Data'!$F:$F)/1000</f>
        <v>3.6240000000000001</v>
      </c>
      <c r="C10" s="137">
        <f>SUMIF('Oct-Dec 2016 Transactional Data'!$C:$C,C$5,'Oct-Dec 2016 Transactional Data'!$F:$F)/1000</f>
        <v>16.649999999999999</v>
      </c>
      <c r="D10" s="137">
        <f>SUMIF('Oct-Dec 2016 Transactional Data'!$C:$C,D$5,'Oct-Dec 2016 Transactional Data'!$F:$F)/1000</f>
        <v>0.59</v>
      </c>
      <c r="E10" s="137">
        <f>SUMIF('Oct-Dec 2016 Transactional Data'!$C:$C,E$5,'Oct-Dec 2016 Transactional Data'!$F:$F)/1000</f>
        <v>0.24</v>
      </c>
      <c r="F10" s="137">
        <f>SUMIF('Oct-Dec 2016 Transactional Data'!$C:$C,F$5,'Oct-Dec 2016 Transactional Data'!$F:$F)/1000</f>
        <v>55.793999999999997</v>
      </c>
      <c r="G10" s="137">
        <f>SUMIF('Oct-Dec 2016 Transactional Data'!$C:$C,G$5,'Oct-Dec 2016 Transactional Data'!$F:$F)/1000</f>
        <v>2.64</v>
      </c>
      <c r="H10" s="138">
        <f t="shared" ref="H10:H17" si="6">B10+C10+D10+E10+G10</f>
        <v>23.743999999999996</v>
      </c>
      <c r="I10" s="139">
        <f t="shared" ref="I10:I17" si="7">J10-H10</f>
        <v>55.793999999999997</v>
      </c>
      <c r="J10" s="140">
        <f t="shared" ref="J10:J17" si="8">SUM(B10:G10)</f>
        <v>79.537999999999997</v>
      </c>
      <c r="K10" s="112"/>
      <c r="L10" s="112"/>
      <c r="M10" s="112"/>
      <c r="N10" s="112"/>
      <c r="O10" s="112"/>
      <c r="P10" s="112"/>
      <c r="Q10" s="112"/>
      <c r="R10" s="112"/>
    </row>
    <row r="11" spans="1:19" ht="17.25" customHeight="1" x14ac:dyDescent="0.3">
      <c r="A11" s="119" t="s">
        <v>176</v>
      </c>
      <c r="B11" s="137">
        <f>SUMIF('Jan-Mar 2017 Transactional Data'!$C:$C,B$5,'Jan-Mar 2017 Transactional Data'!$F:$F)/1000</f>
        <v>4.3849999999999998</v>
      </c>
      <c r="C11" s="137">
        <f>SUMIF('Jan-Mar 2017 Transactional Data'!$C:$C,C$5,'Jan-Mar 2017 Transactional Data'!$F:$F)/1000</f>
        <v>6.2</v>
      </c>
      <c r="D11" s="137">
        <f>SUMIF('Jan-Mar 2017 Transactional Data'!$C:$C,D$5,'Jan-Mar 2017 Transactional Data'!$F:$F)/1000</f>
        <v>0.8</v>
      </c>
      <c r="E11" s="137">
        <f>SUMIF('Jan-Mar 2017 Transactional Data'!$C:$C,E$5,'Jan-Mar 2017 Transactional Data'!$F:$F)/1000</f>
        <v>0.1</v>
      </c>
      <c r="F11" s="137">
        <f>SUMIF('Jan-Mar 2017 Transactional Data'!$C:$C,F$5,'Jan-Mar 2017 Transactional Data'!$F:$F)/1000</f>
        <v>58.08</v>
      </c>
      <c r="G11" s="137">
        <f>SUMIF('Jan-Mar 2017 Transactional Data'!$C:$C,G$5,'Jan-Mar 2017 Transactional Data'!$F:$F)/1000</f>
        <v>3.76</v>
      </c>
      <c r="H11" s="138">
        <f t="shared" si="6"/>
        <v>15.245000000000001</v>
      </c>
      <c r="I11" s="139">
        <f t="shared" si="7"/>
        <v>58.08</v>
      </c>
      <c r="J11" s="140">
        <f t="shared" si="8"/>
        <v>73.325000000000003</v>
      </c>
      <c r="K11" s="112"/>
      <c r="L11" s="112"/>
      <c r="M11" s="112"/>
      <c r="N11" s="112"/>
      <c r="O11" s="112"/>
      <c r="P11" s="112"/>
      <c r="Q11" s="112"/>
      <c r="R11" s="112"/>
    </row>
    <row r="12" spans="1:19" ht="17.25" customHeight="1" x14ac:dyDescent="0.3">
      <c r="A12" s="119" t="s">
        <v>177</v>
      </c>
      <c r="B12" s="137">
        <f>SUMIF('Apr-Jun 2017 Transactional Data'!$C:$C,B$5,'Apr-Jun 2017 Transactional Data'!$F:$F)/1000</f>
        <v>4.2889999999999997</v>
      </c>
      <c r="C12" s="137">
        <f>SUMIF('Apr-Jun 2017 Transactional Data'!$C:$C,C$5,'Apr-Jun 2017 Transactional Data'!$F:$F)/1000</f>
        <v>5.2</v>
      </c>
      <c r="D12" s="137">
        <f>SUMIF('Apr-Jun 2017 Transactional Data'!$C:$C,D$5,'Apr-Jun 2017 Transactional Data'!$F:$F)/1000</f>
        <v>0.98</v>
      </c>
      <c r="E12" s="137">
        <f>SUMIF('Apr-Jun 2017 Transactional Data'!$C:$C,E$5,'Apr-Jun 2017 Transactional Data'!$F:$F)/1000</f>
        <v>0.24</v>
      </c>
      <c r="F12" s="137">
        <f>SUMIF('Apr-Jun 2017 Transactional Data'!$C:$C,F$5,'Apr-Jun 2017 Transactional Data'!$F:$F)/1000</f>
        <v>62.173000000000002</v>
      </c>
      <c r="G12" s="137">
        <f>SUMIF('Apr-Jun 2017 Transactional Data'!$C:$C,G$5,'Apr-Jun 2017 Transactional Data'!$F:$F)/1000</f>
        <v>2.88</v>
      </c>
      <c r="H12" s="138">
        <f t="shared" ref="H12" si="9">B12+C12+D12+E12+G12</f>
        <v>13.589000000000002</v>
      </c>
      <c r="I12" s="139">
        <f t="shared" ref="I12" si="10">J12-H12</f>
        <v>62.173000000000002</v>
      </c>
      <c r="J12" s="140">
        <f t="shared" ref="J12" si="11">SUM(B12:G12)</f>
        <v>75.762</v>
      </c>
      <c r="K12" s="112"/>
      <c r="L12" s="112"/>
      <c r="M12" s="112"/>
      <c r="N12" s="112"/>
      <c r="O12" s="112"/>
      <c r="P12" s="112"/>
      <c r="Q12" s="112"/>
      <c r="R12" s="112"/>
    </row>
    <row r="13" spans="1:19" ht="17.25" customHeight="1" x14ac:dyDescent="0.3">
      <c r="A13" s="119" t="s">
        <v>210</v>
      </c>
      <c r="B13" s="137">
        <f>SUMIF('Jul-Sep 2017 Transactional'!$C:$C,B$5,'Jul-Sep 2017 Transactional'!$F:$F)/1000</f>
        <v>3.03</v>
      </c>
      <c r="C13" s="137">
        <f>SUMIF('Jul-Sep 2017 Transactional'!$C:$C,C$5,'Jul-Sep 2017 Transactional'!$F:$F)/1000</f>
        <v>8.4</v>
      </c>
      <c r="D13" s="137">
        <f>SUMIF('Jul-Sep 2017 Transactional'!$C:$C,D$5,'Jul-Sep 2017 Transactional'!$F:$F)/1000</f>
        <v>0.88</v>
      </c>
      <c r="E13" s="137">
        <f>SUMIF('Jul-Sep 2017 Transactional'!$C:$C,E$5,'Jul-Sep 2017 Transactional'!$F:$F)/1000</f>
        <v>0.21</v>
      </c>
      <c r="F13" s="137">
        <f>SUMIF('Jul-Sep 2017 Transactional'!$C:$C,F$5,'Jul-Sep 2017 Transactional'!$F:$F)/1000</f>
        <v>68.635000000000005</v>
      </c>
      <c r="G13" s="137">
        <f>SUMIF('Jul-Sep 2017 Transactional'!$C:$C,G$5,'Jul-Sep 2017 Transactional'!$F:$F)/1000</f>
        <v>2.88</v>
      </c>
      <c r="H13" s="138">
        <f t="shared" si="6"/>
        <v>15.400000000000002</v>
      </c>
      <c r="I13" s="139">
        <f t="shared" si="7"/>
        <v>68.634999999999991</v>
      </c>
      <c r="J13" s="140">
        <f t="shared" si="8"/>
        <v>84.034999999999997</v>
      </c>
      <c r="K13" s="112"/>
      <c r="L13" s="112"/>
      <c r="M13" s="112"/>
      <c r="N13" s="112"/>
      <c r="O13" s="112"/>
      <c r="P13" s="112"/>
      <c r="Q13" s="112"/>
      <c r="R13" s="112"/>
    </row>
    <row r="14" spans="1:19" ht="17.25" customHeight="1" x14ac:dyDescent="0.3">
      <c r="A14" s="119" t="s">
        <v>181</v>
      </c>
      <c r="B14" s="137">
        <f>SUMIF('Oct-Dec 2017 Transactional'!$C:$C,B$5,'Oct-Dec 2017 Transactional'!$F:$F)/1000</f>
        <v>2.8460000000000001</v>
      </c>
      <c r="C14" s="137">
        <f>SUMIF('Oct-Dec 2017 Transactional'!$C:$C,C$5,'Oct-Dec 2017 Transactional'!$F:$F)/1000</f>
        <v>8.6999999999999993</v>
      </c>
      <c r="D14" s="137">
        <f>SUMIF('Oct-Dec 2017 Transactional'!$C:$C,D$5,'Oct-Dec 2017 Transactional'!$F:$F)/1000</f>
        <v>0.41</v>
      </c>
      <c r="E14" s="137">
        <f>SUMIF('Oct-Dec 2017 Transactional'!$C:$C,E$5,'Oct-Dec 2017 Transactional'!$F:$F)/1000</f>
        <v>0.2</v>
      </c>
      <c r="F14" s="137">
        <f>SUMIF('Oct-Dec 2017 Transactional'!$C:$C,F$5,'Oct-Dec 2017 Transactional'!$F:$F)/1000</f>
        <v>45.338000000000001</v>
      </c>
      <c r="G14" s="137">
        <f>SUMIF('Oct-Dec 2017 Transactional'!$C:$C,G$5,'Oct-Dec 2017 Transactional'!$F:$F)/1000</f>
        <v>2.88</v>
      </c>
      <c r="H14" s="138">
        <f t="shared" si="6"/>
        <v>15.035999999999998</v>
      </c>
      <c r="I14" s="139">
        <f t="shared" si="7"/>
        <v>45.338000000000008</v>
      </c>
      <c r="J14" s="140">
        <f t="shared" si="8"/>
        <v>60.374000000000002</v>
      </c>
      <c r="K14" s="112"/>
      <c r="L14" s="112"/>
      <c r="M14" s="112"/>
      <c r="N14" s="112"/>
      <c r="O14" s="112"/>
      <c r="P14" s="112"/>
      <c r="Q14" s="112"/>
      <c r="R14" s="112"/>
    </row>
    <row r="15" spans="1:19" ht="17.25" customHeight="1" x14ac:dyDescent="0.3">
      <c r="A15" s="119" t="s">
        <v>178</v>
      </c>
      <c r="B15" s="137">
        <f>SUMIF('Jan-Mar 2018 Transactional'!$C:$C,B$5,'Jan-Mar 2018 Transactional'!$F:$F)/1000</f>
        <v>0</v>
      </c>
      <c r="C15" s="137">
        <f>SUMIF('Jan-Mar 2018 Transactional'!$C:$C,C$5,'Jan-Mar 2018 Transactional'!$F:$F)/1000</f>
        <v>0</v>
      </c>
      <c r="D15" s="137">
        <f>SUMIF('Jan-Mar 2018 Transactional'!$C:$C,D$5,'Jan-Mar 2018 Transactional'!$F:$F)/1000</f>
        <v>0</v>
      </c>
      <c r="E15" s="137">
        <f>SUMIF('Jan-Mar 2018 Transactional'!$C:$C,E$5,'Jan-Mar 2018 Transactional'!$F:$F)/1000</f>
        <v>0</v>
      </c>
      <c r="F15" s="137">
        <f>SUMIF('Jan-Mar 2018 Transactional'!$C:$C,F$5,'Jan-Mar 2018 Transactional'!$F:$F)/1000</f>
        <v>0</v>
      </c>
      <c r="G15" s="137">
        <f>SUMIF('Jan-Mar 2018 Transactional'!$C:$C,G$5,'Jan-Mar 2018 Transactional'!$F:$F)/1000</f>
        <v>0</v>
      </c>
      <c r="H15" s="138">
        <f t="shared" si="6"/>
        <v>0</v>
      </c>
      <c r="I15" s="139">
        <f t="shared" si="7"/>
        <v>0</v>
      </c>
      <c r="J15" s="140">
        <f t="shared" si="8"/>
        <v>0</v>
      </c>
      <c r="K15" s="112"/>
      <c r="L15" s="112"/>
      <c r="M15" s="112"/>
      <c r="N15" s="112"/>
      <c r="O15" s="112"/>
      <c r="P15" s="112"/>
      <c r="Q15" s="112"/>
      <c r="R15" s="112"/>
    </row>
    <row r="16" spans="1:19" ht="17.25" customHeight="1" x14ac:dyDescent="0.3">
      <c r="A16" s="119" t="s">
        <v>179</v>
      </c>
      <c r="B16" s="137">
        <f>SUMIF('Apr-Jun 2018 Transactional'!$C:$C,B$5,'Apr-Jun 2018 Transactional'!$F:$F)/1000</f>
        <v>0</v>
      </c>
      <c r="C16" s="137">
        <f>SUMIF('Apr-Jun 2018 Transactional'!$C:$C,C$5,'Apr-Jun 2018 Transactional'!$F:$F)/1000</f>
        <v>0</v>
      </c>
      <c r="D16" s="137">
        <f>SUMIF('Apr-Jun 2018 Transactional'!$C:$C,D$5,'Apr-Jun 2018 Transactional'!$F:$F)/1000</f>
        <v>0</v>
      </c>
      <c r="E16" s="137">
        <f>SUMIF('Apr-Jun 2018 Transactional'!$C:$C,E$5,'Apr-Jun 2018 Transactional'!$F:$F)/1000</f>
        <v>0</v>
      </c>
      <c r="F16" s="137">
        <f>SUMIF('Apr-Jun 2018 Transactional'!$C:$C,F$5,'Apr-Jun 2018 Transactional'!$F:$F)/1000</f>
        <v>0</v>
      </c>
      <c r="G16" s="137">
        <f>SUMIF('Apr-Jun 2018 Transactional'!$C:$C,G$5,'Apr-Jun 2018 Transactional'!$F:$F)/1000</f>
        <v>0</v>
      </c>
      <c r="H16" s="138">
        <f t="shared" si="6"/>
        <v>0</v>
      </c>
      <c r="I16" s="139">
        <f t="shared" si="7"/>
        <v>0</v>
      </c>
      <c r="J16" s="140">
        <f t="shared" si="8"/>
        <v>0</v>
      </c>
      <c r="K16" s="112"/>
      <c r="L16" s="112"/>
      <c r="M16" s="112"/>
      <c r="N16" s="112"/>
      <c r="O16" s="112"/>
      <c r="P16" s="112"/>
      <c r="Q16" s="112"/>
      <c r="R16" s="112"/>
    </row>
    <row r="17" spans="1:18" ht="17.25" customHeight="1" x14ac:dyDescent="0.3">
      <c r="A17" s="119" t="s">
        <v>199</v>
      </c>
      <c r="B17" s="137">
        <f>SUMIF('Oct-Dec 2018 Transactional'!$C:$C,B$5,'Oct-Dec 2018 Transactional'!$F:$F)/1000</f>
        <v>0</v>
      </c>
      <c r="C17" s="137">
        <f>SUMIF('Oct-Dec 2018 Transactional'!$C:$C,C$5,'Oct-Dec 2018 Transactional'!$F:$F)/1000</f>
        <v>0</v>
      </c>
      <c r="D17" s="137">
        <f>SUMIF('Oct-Dec 2018 Transactional'!$C:$C,D$5,'Oct-Dec 2018 Transactional'!$F:$F)/1000</f>
        <v>0</v>
      </c>
      <c r="E17" s="137">
        <f>SUMIF('Oct-Dec 2018 Transactional'!$C:$C,E$5,'Oct-Dec 2018 Transactional'!$F:$F)/1000</f>
        <v>0</v>
      </c>
      <c r="F17" s="137">
        <f>SUMIF('Oct-Dec 2018 Transactional'!$C:$C,F$5,'Oct-Dec 2018 Transactional'!$F:$F)/1000</f>
        <v>0</v>
      </c>
      <c r="G17" s="137">
        <f>SUMIF('Oct-Dec 2018 Transactional'!$C:$C,G$5,'Oct-Dec 2018 Transactional'!$F:$F)/1000</f>
        <v>0</v>
      </c>
      <c r="H17" s="138">
        <f t="shared" si="6"/>
        <v>0</v>
      </c>
      <c r="I17" s="139">
        <f t="shared" si="7"/>
        <v>0</v>
      </c>
      <c r="J17" s="140">
        <f t="shared" si="8"/>
        <v>0</v>
      </c>
      <c r="K17" s="112"/>
      <c r="L17" s="112"/>
      <c r="M17" s="112"/>
      <c r="N17" s="112"/>
      <c r="O17" s="112"/>
      <c r="P17" s="112"/>
      <c r="Q17" s="112"/>
      <c r="R17" s="112"/>
    </row>
    <row r="18" spans="1:18" ht="17.25" customHeight="1" x14ac:dyDescent="0.3">
      <c r="A18" s="120" t="s">
        <v>195</v>
      </c>
      <c r="B18" s="121">
        <f>AVERAGEIF(B6:B17,"&gt;0")</f>
        <v>3.2177777777777781</v>
      </c>
      <c r="C18" s="121">
        <f t="shared" ref="C18:J18" si="12">AVERAGEIF(C6:C17,"&gt;0")</f>
        <v>8.3945555555555575</v>
      </c>
      <c r="D18" s="121">
        <f t="shared" si="12"/>
        <v>0.88222222222222202</v>
      </c>
      <c r="E18" s="121">
        <f t="shared" si="12"/>
        <v>0.99111111111111105</v>
      </c>
      <c r="F18" s="121">
        <f t="shared" si="12"/>
        <v>55.340222222222224</v>
      </c>
      <c r="G18" s="121">
        <f t="shared" si="12"/>
        <v>2.9422222222222221</v>
      </c>
      <c r="H18" s="121">
        <f t="shared" si="12"/>
        <v>16.427888888888887</v>
      </c>
      <c r="I18" s="121">
        <f t="shared" si="12"/>
        <v>55.340222222222224</v>
      </c>
      <c r="J18" s="121">
        <f t="shared" si="12"/>
        <v>71.768111111111111</v>
      </c>
      <c r="K18" s="112"/>
      <c r="L18" s="112"/>
      <c r="M18" s="112"/>
      <c r="N18" s="112"/>
      <c r="O18" s="112"/>
      <c r="P18" s="112"/>
      <c r="Q18" s="112"/>
      <c r="R18" s="112"/>
    </row>
    <row r="19" spans="1:18" x14ac:dyDescent="0.3">
      <c r="A19" s="94"/>
      <c r="B19" s="94"/>
      <c r="C19" s="94"/>
      <c r="D19" s="94"/>
      <c r="E19" s="94"/>
      <c r="F19" s="94"/>
      <c r="G19" s="94"/>
      <c r="H19" s="95"/>
      <c r="I19" s="96"/>
      <c r="J19" s="96"/>
      <c r="K19" s="112"/>
      <c r="L19" s="112"/>
      <c r="M19" s="112"/>
      <c r="N19" s="112"/>
      <c r="O19" s="112"/>
      <c r="P19" s="112"/>
      <c r="Q19" s="112"/>
      <c r="R19" s="112"/>
    </row>
    <row r="20" spans="1:18" ht="18.75" customHeight="1" x14ac:dyDescent="0.3">
      <c r="A20" s="109"/>
      <c r="B20" s="7"/>
      <c r="C20" s="7"/>
      <c r="D20" s="7"/>
      <c r="E20" s="7"/>
      <c r="F20" s="7"/>
      <c r="G20" s="7"/>
      <c r="H20" s="7"/>
      <c r="I20" s="7"/>
      <c r="J20" s="7"/>
      <c r="K20" s="112"/>
      <c r="L20" s="112"/>
      <c r="M20" s="112"/>
      <c r="N20" s="112"/>
      <c r="O20" s="112"/>
      <c r="P20" s="112"/>
      <c r="Q20" s="112"/>
      <c r="R20" s="112"/>
    </row>
    <row r="21" spans="1:18" ht="21" customHeight="1" x14ac:dyDescent="0.3">
      <c r="A21" s="109"/>
      <c r="B21" s="7"/>
      <c r="C21" s="7"/>
      <c r="D21" s="7"/>
      <c r="E21" s="7"/>
      <c r="F21" s="7"/>
      <c r="G21" s="7"/>
      <c r="H21" s="7"/>
      <c r="I21" s="7"/>
      <c r="J21" s="7"/>
      <c r="K21" s="112"/>
      <c r="L21" s="112"/>
      <c r="M21" s="112"/>
      <c r="N21" s="112"/>
      <c r="O21" s="112"/>
      <c r="P21" s="112"/>
      <c r="Q21" s="112"/>
      <c r="R21" s="112"/>
    </row>
    <row r="22" spans="1:18" ht="38.25" customHeight="1" x14ac:dyDescent="0.3">
      <c r="A22" s="109"/>
      <c r="B22" s="7"/>
      <c r="C22" s="7"/>
      <c r="D22" s="7"/>
      <c r="E22" s="7"/>
      <c r="F22" s="7"/>
      <c r="G22" s="7"/>
      <c r="H22" s="7"/>
      <c r="I22" s="7"/>
      <c r="J22" s="7"/>
      <c r="K22" s="112"/>
      <c r="L22" s="112"/>
      <c r="M22" s="112"/>
      <c r="N22" s="112"/>
      <c r="O22" s="112"/>
      <c r="P22" s="112"/>
      <c r="Q22" s="112"/>
      <c r="R22" s="112"/>
    </row>
    <row r="23" spans="1:18" ht="17.25" customHeight="1" x14ac:dyDescent="0.3">
      <c r="A23" s="109"/>
      <c r="B23" s="7"/>
      <c r="C23" s="7"/>
      <c r="D23" s="7"/>
      <c r="E23" s="7"/>
      <c r="F23" s="7"/>
      <c r="G23" s="7"/>
      <c r="H23" s="7"/>
      <c r="I23" s="7"/>
      <c r="J23" s="7"/>
      <c r="K23" s="112"/>
      <c r="L23" s="112"/>
      <c r="M23" s="112"/>
      <c r="N23" s="112"/>
      <c r="O23" s="112"/>
      <c r="P23" s="112"/>
      <c r="Q23" s="112"/>
      <c r="R23" s="112"/>
    </row>
    <row r="24" spans="1:18" ht="17.25" customHeight="1" x14ac:dyDescent="0.3">
      <c r="A24" s="109"/>
      <c r="B24" s="7"/>
      <c r="C24" s="7"/>
      <c r="D24" s="7"/>
      <c r="E24" s="7"/>
      <c r="F24" s="7"/>
      <c r="G24" s="7"/>
      <c r="H24" s="7"/>
      <c r="I24" s="7"/>
      <c r="J24" s="7"/>
      <c r="K24" s="112"/>
      <c r="L24" s="112"/>
      <c r="M24" s="112"/>
      <c r="N24" s="112"/>
      <c r="O24" s="112"/>
      <c r="P24" s="112"/>
      <c r="Q24" s="112"/>
      <c r="R24" s="112"/>
    </row>
    <row r="25" spans="1:18" ht="17.25" customHeight="1" x14ac:dyDescent="0.3">
      <c r="A25" s="109"/>
      <c r="B25" s="7"/>
      <c r="C25" s="7"/>
      <c r="D25" s="7"/>
      <c r="E25" s="7"/>
      <c r="F25" s="7"/>
      <c r="G25" s="7"/>
      <c r="H25" s="7"/>
      <c r="I25" s="7"/>
      <c r="J25" s="7"/>
      <c r="K25" s="112"/>
      <c r="L25" s="112"/>
      <c r="M25" s="112"/>
      <c r="N25" s="112"/>
      <c r="O25" s="112"/>
      <c r="P25" s="112"/>
      <c r="Q25" s="112"/>
      <c r="R25" s="112"/>
    </row>
    <row r="26" spans="1:18" ht="17.25" customHeight="1" x14ac:dyDescent="0.3">
      <c r="A26" s="109"/>
      <c r="B26" s="7"/>
      <c r="C26" s="7"/>
      <c r="D26" s="7"/>
      <c r="E26" s="7"/>
      <c r="F26" s="7"/>
      <c r="G26" s="7"/>
      <c r="H26" s="7"/>
      <c r="I26" s="7"/>
      <c r="J26" s="7"/>
      <c r="K26" s="112"/>
      <c r="L26" s="112"/>
      <c r="M26" s="112"/>
      <c r="N26" s="112"/>
      <c r="O26" s="112"/>
      <c r="P26" s="112"/>
      <c r="Q26" s="112"/>
      <c r="R26" s="112"/>
    </row>
    <row r="27" spans="1:18" ht="17.25" customHeight="1" x14ac:dyDescent="0.3">
      <c r="A27" s="109"/>
      <c r="B27" s="7"/>
      <c r="C27" s="7"/>
      <c r="D27" s="7"/>
      <c r="E27" s="7"/>
      <c r="F27" s="7"/>
      <c r="G27" s="7"/>
      <c r="H27" s="7"/>
      <c r="I27" s="7"/>
      <c r="J27" s="7"/>
      <c r="K27" s="112"/>
      <c r="L27" s="112"/>
      <c r="M27" s="112"/>
      <c r="N27" s="112"/>
      <c r="O27" s="112"/>
      <c r="P27" s="112"/>
      <c r="Q27" s="112"/>
      <c r="R27" s="112"/>
    </row>
    <row r="28" spans="1:18" ht="17.25" customHeight="1" x14ac:dyDescent="0.3">
      <c r="A28" s="109"/>
      <c r="B28" s="7"/>
      <c r="C28" s="7"/>
      <c r="D28" s="7"/>
      <c r="E28" s="7"/>
      <c r="F28" s="7"/>
      <c r="G28" s="7"/>
      <c r="H28" s="7"/>
      <c r="I28" s="7"/>
      <c r="J28" s="7"/>
      <c r="K28" s="112"/>
      <c r="L28" s="112"/>
      <c r="M28" s="112"/>
      <c r="N28" s="112"/>
      <c r="O28" s="112"/>
      <c r="P28" s="112"/>
      <c r="Q28" s="112"/>
      <c r="R28" s="112"/>
    </row>
    <row r="29" spans="1:18" ht="17.25" customHeight="1" x14ac:dyDescent="0.3">
      <c r="A29" s="109"/>
      <c r="B29" s="7"/>
      <c r="C29" s="7"/>
      <c r="D29" s="7"/>
      <c r="E29" s="7"/>
      <c r="F29" s="7"/>
      <c r="G29" s="7"/>
      <c r="H29" s="7"/>
      <c r="I29" s="7"/>
      <c r="J29" s="7"/>
      <c r="K29" s="112"/>
      <c r="L29" s="112"/>
      <c r="M29" s="112"/>
      <c r="N29" s="112"/>
      <c r="O29" s="112"/>
      <c r="P29" s="112"/>
      <c r="Q29" s="112"/>
      <c r="R29" s="112"/>
    </row>
    <row r="30" spans="1:18" ht="17.25" customHeight="1" x14ac:dyDescent="0.3">
      <c r="A30" s="109"/>
      <c r="B30" s="7"/>
      <c r="C30" s="7"/>
      <c r="D30" s="7"/>
      <c r="E30" s="7"/>
      <c r="F30" s="7"/>
      <c r="G30" s="7"/>
      <c r="H30" s="7"/>
      <c r="I30" s="7"/>
      <c r="J30" s="7"/>
      <c r="K30" s="112"/>
      <c r="L30" s="112"/>
      <c r="M30" s="112"/>
      <c r="N30" s="112"/>
      <c r="O30" s="112"/>
      <c r="P30" s="112"/>
      <c r="Q30" s="112"/>
      <c r="R30" s="112"/>
    </row>
    <row r="31" spans="1:18" ht="17.25" customHeight="1" x14ac:dyDescent="0.3">
      <c r="A31" s="109"/>
      <c r="B31" s="7"/>
      <c r="C31" s="7"/>
      <c r="D31" s="7"/>
      <c r="E31" s="7"/>
      <c r="F31" s="7"/>
      <c r="G31" s="7"/>
      <c r="H31" s="7"/>
      <c r="I31" s="7"/>
      <c r="J31" s="7"/>
      <c r="K31" s="112"/>
      <c r="L31" s="112"/>
      <c r="M31" s="112"/>
      <c r="N31" s="112"/>
      <c r="O31" s="112"/>
      <c r="P31" s="112"/>
      <c r="Q31" s="112"/>
      <c r="R31" s="112"/>
    </row>
    <row r="32" spans="1:18" ht="17.25" customHeight="1" x14ac:dyDescent="0.3">
      <c r="A32" s="109"/>
      <c r="B32" s="7"/>
      <c r="C32" s="7"/>
      <c r="D32" s="7"/>
      <c r="E32" s="7"/>
      <c r="F32" s="7"/>
      <c r="G32" s="7"/>
      <c r="H32" s="7"/>
      <c r="I32" s="7"/>
      <c r="J32" s="7"/>
      <c r="K32" s="112"/>
      <c r="L32" s="112"/>
      <c r="M32" s="112"/>
      <c r="N32" s="112"/>
      <c r="O32" s="112"/>
      <c r="P32" s="112"/>
      <c r="Q32" s="112"/>
      <c r="R32" s="112"/>
    </row>
    <row r="33" spans="1:18" ht="17.25" customHeight="1" x14ac:dyDescent="0.3">
      <c r="A33" s="109"/>
      <c r="B33" s="7"/>
      <c r="C33" s="7"/>
      <c r="D33" s="7"/>
      <c r="E33" s="7"/>
      <c r="F33" s="7"/>
      <c r="G33" s="7"/>
      <c r="H33" s="7"/>
      <c r="I33" s="7"/>
      <c r="J33" s="7"/>
      <c r="K33" s="112"/>
      <c r="L33" s="112"/>
      <c r="M33" s="112"/>
      <c r="N33" s="112"/>
      <c r="O33" s="112"/>
      <c r="P33" s="112"/>
      <c r="Q33" s="112"/>
      <c r="R33" s="112"/>
    </row>
    <row r="34" spans="1:18" ht="17.25" customHeight="1" x14ac:dyDescent="0.3">
      <c r="A34" s="109"/>
      <c r="B34" s="7"/>
      <c r="C34" s="7"/>
      <c r="D34" s="7"/>
      <c r="E34" s="7"/>
      <c r="F34" s="7"/>
      <c r="G34" s="7"/>
      <c r="H34" s="7"/>
      <c r="I34" s="7"/>
      <c r="J34" s="7"/>
    </row>
    <row r="35" spans="1:18" ht="17.25" customHeight="1" x14ac:dyDescent="0.3">
      <c r="A35" s="109"/>
      <c r="B35" s="7"/>
      <c r="C35" s="7"/>
      <c r="D35" s="7"/>
      <c r="E35" s="7"/>
      <c r="F35" s="7"/>
      <c r="G35" s="7"/>
      <c r="H35" s="7"/>
      <c r="I35" s="7"/>
      <c r="J35" s="7"/>
    </row>
    <row r="36" spans="1:18" ht="17.25" customHeight="1" x14ac:dyDescent="0.3">
      <c r="A36" s="109"/>
      <c r="B36" s="7"/>
      <c r="C36" s="7"/>
      <c r="D36" s="7"/>
      <c r="E36" s="7"/>
      <c r="F36" s="7"/>
      <c r="G36" s="7"/>
      <c r="H36" s="7"/>
      <c r="I36" s="7"/>
      <c r="J36" s="7"/>
    </row>
    <row r="37" spans="1:18" ht="17.25" customHeight="1" x14ac:dyDescent="0.3">
      <c r="A37" s="111"/>
      <c r="B37" s="111"/>
      <c r="C37" s="111"/>
      <c r="D37" s="111"/>
      <c r="E37" s="111"/>
      <c r="F37" s="111"/>
      <c r="G37" s="111"/>
      <c r="H37" s="111"/>
      <c r="I37" s="111"/>
    </row>
    <row r="38" spans="1:18" ht="17.25" customHeight="1" x14ac:dyDescent="0.3">
      <c r="A38" s="8"/>
      <c r="B38" s="8"/>
      <c r="C38" s="8"/>
      <c r="D38" s="8"/>
      <c r="E38" s="8"/>
      <c r="F38" s="8"/>
      <c r="G38" s="8"/>
      <c r="H38" s="9"/>
      <c r="I38" s="10"/>
    </row>
    <row r="39" spans="1:18" ht="17.25" customHeight="1" x14ac:dyDescent="0.3">
      <c r="A39" s="8"/>
      <c r="B39" s="8"/>
      <c r="C39" s="8"/>
      <c r="D39" s="8"/>
      <c r="E39" s="8"/>
      <c r="F39" s="8"/>
      <c r="G39" s="8"/>
      <c r="H39" s="9"/>
      <c r="I39" s="10"/>
    </row>
    <row r="40" spans="1:18" ht="17.25" customHeight="1" x14ac:dyDescent="0.3">
      <c r="A40" s="8"/>
      <c r="B40" s="8"/>
      <c r="C40" s="8"/>
      <c r="D40" s="8"/>
      <c r="E40" s="8"/>
      <c r="F40" s="8"/>
      <c r="G40" s="8"/>
      <c r="H40" s="9"/>
      <c r="I40" s="10"/>
    </row>
    <row r="41" spans="1:18" ht="13.9" customHeight="1" x14ac:dyDescent="0.3">
      <c r="A41" s="11"/>
      <c r="B41" s="11"/>
      <c r="C41" s="11"/>
      <c r="D41" s="11"/>
      <c r="E41" s="11"/>
      <c r="F41" s="11"/>
      <c r="G41" s="11"/>
      <c r="H41" s="11"/>
      <c r="I41" s="10"/>
    </row>
    <row r="42" spans="1:18" x14ac:dyDescent="0.3">
      <c r="A42" s="10"/>
      <c r="B42" s="10"/>
      <c r="C42" s="10"/>
      <c r="D42" s="10"/>
      <c r="E42" s="10"/>
      <c r="F42" s="10"/>
      <c r="G42" s="10"/>
      <c r="H42" s="10"/>
      <c r="I42" s="10"/>
    </row>
    <row r="43" spans="1:18" x14ac:dyDescent="0.3">
      <c r="D43" s="12"/>
    </row>
  </sheetData>
  <sheetProtection algorithmName="SHA-512" hashValue="BJTvQgatjd+1NkuFeILHEx+HrY8OJinJfnbH3MzVX9CzFI63ZvG135V1Jx8VsnMIgjvBDDFyLDBDtoTYSNFynw==" saltValue="6QRfyTXTX5dgYZ/Biq260w==" spinCount="100000" sheet="1" objects="1" scenarios="1" selectLockedCells="1"/>
  <mergeCells count="1">
    <mergeCell ref="B4:J4"/>
  </mergeCells>
  <printOptions horizontalCentered="1"/>
  <pageMargins left="0.15748031496062992" right="0.19685039370078741" top="0.23622047244094491" bottom="0.62992125984251968" header="0.15748031496062992" footer="0.31496062992125984"/>
  <pageSetup paperSize="9" scale="67" orientation="landscape" r:id="rId1"/>
  <headerFooter alignWithMargins="0">
    <oddFooter>&amp;L&amp;"Calibri,Regular"&amp;8&amp;K01+000Cleanaway Confidential
&amp;F&amp;C&amp;"Calibri,Regular"&amp;8&amp;K01+000Page &amp;P of &amp;N&amp;R&amp;"Calibri,Regular"&amp;8&amp;K01+000&amp;A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13"/>
  <sheetViews>
    <sheetView showGridLines="0" view="pageBreakPreview" zoomScaleNormal="100" workbookViewId="0">
      <pane ySplit="2" topLeftCell="A3" activePane="bottomLeft" state="frozen"/>
      <selection pane="bottomLeft" activeCell="A18" sqref="A18"/>
    </sheetView>
  </sheetViews>
  <sheetFormatPr defaultRowHeight="12.5" x14ac:dyDescent="0.25"/>
  <cols>
    <col min="1" max="1" width="22.7265625" customWidth="1"/>
    <col min="2" max="2" width="15.453125" customWidth="1"/>
    <col min="3" max="3" width="3.7265625" style="3" customWidth="1"/>
    <col min="9" max="9" width="50" customWidth="1"/>
  </cols>
  <sheetData>
    <row r="1" spans="1:20" s="104" customFormat="1" ht="40.5" customHeight="1" x14ac:dyDescent="0.25">
      <c r="A1" s="105" t="s">
        <v>166</v>
      </c>
      <c r="B1" s="105"/>
      <c r="C1" s="105"/>
      <c r="D1" s="105"/>
      <c r="E1" s="105"/>
      <c r="F1" s="105"/>
      <c r="G1" s="105"/>
      <c r="H1" s="105"/>
      <c r="I1" s="105"/>
    </row>
    <row r="2" spans="1:20" s="2" customFormat="1" ht="23.5" x14ac:dyDescent="0.3">
      <c r="A2" s="108" t="str">
        <f>Calculations!B20</f>
        <v>Oct-Dec 2017</v>
      </c>
      <c r="B2" s="5"/>
      <c r="C2" s="5"/>
      <c r="D2" s="5"/>
      <c r="E2" s="5"/>
      <c r="F2" s="5"/>
      <c r="G2" s="5"/>
      <c r="H2" s="5"/>
      <c r="I2" s="5"/>
    </row>
    <row r="3" spans="1:20" s="2" customFormat="1" ht="25.5" customHeight="1" x14ac:dyDescent="0.3">
      <c r="A3" s="181" t="s">
        <v>108</v>
      </c>
      <c r="B3" s="181"/>
      <c r="C3" s="181"/>
      <c r="D3" s="181"/>
      <c r="E3" s="181"/>
      <c r="F3" s="181"/>
      <c r="G3" s="181"/>
      <c r="H3" s="181"/>
      <c r="I3" s="181"/>
    </row>
    <row r="4" spans="1:20" s="2" customFormat="1" ht="13.5" customHeight="1" x14ac:dyDescent="0.3">
      <c r="A4" s="142"/>
      <c r="B4" s="142"/>
      <c r="C4" s="142"/>
      <c r="D4" s="142"/>
      <c r="E4" s="142"/>
      <c r="F4" s="142"/>
      <c r="G4" s="142"/>
      <c r="H4" s="142"/>
      <c r="I4" s="142"/>
    </row>
    <row r="5" spans="1:20" ht="22.5" customHeight="1" x14ac:dyDescent="0.25">
      <c r="A5" s="122" t="s">
        <v>5</v>
      </c>
      <c r="B5" s="123" t="s">
        <v>183</v>
      </c>
    </row>
    <row r="6" spans="1:20" ht="13" x14ac:dyDescent="0.3">
      <c r="A6" s="124" t="s">
        <v>110</v>
      </c>
      <c r="B6" s="125">
        <f>SUMIF('Oct-Dec 2017 Transactional'!$C:$C,'Quarterly Summary Data'!$A6,'Oct-Dec 2017 Transactional'!$F:$F)/1000</f>
        <v>2.8460000000000001</v>
      </c>
    </row>
    <row r="7" spans="1:20" ht="13" x14ac:dyDescent="0.3">
      <c r="A7" s="124" t="s">
        <v>155</v>
      </c>
      <c r="B7" s="125">
        <f>SUMIF('Oct-Dec 2017 Transactional'!$C:$C,'Quarterly Summary Data'!$A7,'Oct-Dec 2017 Transactional'!$F:$F)/1000</f>
        <v>8.6999999999999993</v>
      </c>
      <c r="N7" s="182"/>
      <c r="O7" s="183"/>
      <c r="P7" s="183"/>
      <c r="Q7" s="183"/>
      <c r="R7" s="183"/>
      <c r="S7" s="183"/>
      <c r="T7" s="183"/>
    </row>
    <row r="8" spans="1:20" ht="13" x14ac:dyDescent="0.3">
      <c r="A8" s="124" t="s">
        <v>111</v>
      </c>
      <c r="B8" s="125">
        <f>SUMIF('Oct-Dec 2017 Transactional'!$C:$C,'Quarterly Summary Data'!$A8,'Oct-Dec 2017 Transactional'!$F:$F)/1000</f>
        <v>0.41</v>
      </c>
    </row>
    <row r="9" spans="1:20" ht="13" x14ac:dyDescent="0.3">
      <c r="A9" s="124" t="s">
        <v>112</v>
      </c>
      <c r="B9" s="125">
        <f>SUMIF('Oct-Dec 2017 Transactional'!$C:$C,'Quarterly Summary Data'!$A9,'Oct-Dec 2017 Transactional'!$F:$F)/1000</f>
        <v>0.2</v>
      </c>
    </row>
    <row r="10" spans="1:20" ht="13" x14ac:dyDescent="0.3">
      <c r="A10" s="124" t="s">
        <v>113</v>
      </c>
      <c r="B10" s="125">
        <f>SUMIF('Oct-Dec 2017 Transactional'!$C:$C,'Quarterly Summary Data'!$A10,'Oct-Dec 2017 Transactional'!$F:$F)/1000</f>
        <v>45.338000000000001</v>
      </c>
    </row>
    <row r="11" spans="1:20" ht="13" x14ac:dyDescent="0.3">
      <c r="A11" s="124" t="s">
        <v>114</v>
      </c>
      <c r="B11" s="125">
        <f>SUMIF('Oct-Dec 2017 Transactional'!$C:$C,'Quarterly Summary Data'!$A11,'Oct-Dec 2017 Transactional'!$F:$F)/1000</f>
        <v>2.88</v>
      </c>
    </row>
    <row r="12" spans="1:20" ht="13" x14ac:dyDescent="0.3">
      <c r="A12" s="124"/>
      <c r="B12" s="125">
        <f>SUMIF('Oct-Dec 2017 Transactional'!$C:$C,'Quarterly Summary Data'!$A12,'Oct-Dec 2017 Transactional'!$F:$F)/1000</f>
        <v>0</v>
      </c>
    </row>
    <row r="13" spans="1:20" ht="13" x14ac:dyDescent="0.3">
      <c r="A13" s="126" t="s">
        <v>4</v>
      </c>
      <c r="B13" s="127">
        <f>SUM(B6:B12)</f>
        <v>60.374000000000002</v>
      </c>
    </row>
  </sheetData>
  <sheetProtection algorithmName="SHA-512" hashValue="+5lrLYBEdCqy2Cn1l/UhQ+Z0bxwEZPd61LQ4OCqAnSTrqodzM3nyZ0PIUWq1kDUpZPlVPLCyLJEFXnvpDymXGA==" saltValue="lO6PekVpsLl59y2fVZ2+VA==" spinCount="100000" sheet="1" objects="1" scenarios="1"/>
  <mergeCells count="2">
    <mergeCell ref="A3:I3"/>
    <mergeCell ref="N7:T7"/>
  </mergeCells>
  <phoneticPr fontId="25" type="noConversion"/>
  <printOptions horizontalCentered="1"/>
  <pageMargins left="0.31496062992125984" right="0.31496062992125984" top="0.19685039370078741" bottom="0.47244094488188981" header="0.15748031496062992" footer="0.15748031496062992"/>
  <pageSetup paperSize="9" scale="89" orientation="landscape" horizontalDpi="300" verticalDpi="300" r:id="rId1"/>
  <headerFooter alignWithMargins="0">
    <oddFooter>&amp;L&amp;"Calibri,Regular"&amp;8&amp;K01+000Cleanaway Confidential
&amp;F&amp;C&amp;"Calibri,Regular"&amp;8&amp;K01+000Page &amp;P of &amp;N&amp;R&amp;"Calibri,Regular"&amp;8&amp;K01+000&amp;A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88"/>
  <sheetViews>
    <sheetView view="pageBreakPreview" zoomScaleNormal="100" zoomScaleSheetLayoutView="100" workbookViewId="0">
      <pane ySplit="3" topLeftCell="A4" activePane="bottomLeft" state="frozen"/>
      <selection activeCell="D49" sqref="D49"/>
      <selection pane="bottomLeft" activeCell="D49" sqref="D49"/>
    </sheetView>
  </sheetViews>
  <sheetFormatPr defaultColWidth="9.1796875" defaultRowHeight="10" x14ac:dyDescent="0.2"/>
  <cols>
    <col min="1" max="1" width="20.26953125" style="1" customWidth="1"/>
    <col min="2" max="2" width="31.26953125" style="1" bestFit="1" customWidth="1"/>
    <col min="3" max="3" width="18.81640625" style="1" bestFit="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216</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c r="B4" s="144"/>
      <c r="C4" s="145"/>
      <c r="D4" s="143"/>
      <c r="E4" s="150"/>
      <c r="F4" s="149"/>
      <c r="G4" s="149"/>
    </row>
    <row r="5" spans="1:7" s="6" customFormat="1" ht="13" x14ac:dyDescent="0.3">
      <c r="A5" s="143"/>
      <c r="B5" s="144"/>
      <c r="C5" s="145"/>
      <c r="D5" s="143"/>
      <c r="E5" s="150"/>
      <c r="F5" s="149"/>
      <c r="G5" s="149"/>
    </row>
    <row r="6" spans="1:7" s="6" customFormat="1" ht="13" x14ac:dyDescent="0.3">
      <c r="A6" s="143"/>
      <c r="B6" s="144"/>
      <c r="C6" s="145"/>
      <c r="D6" s="143"/>
      <c r="E6" s="150"/>
      <c r="F6" s="149"/>
      <c r="G6" s="149"/>
    </row>
    <row r="7" spans="1:7" s="6" customFormat="1" ht="13" x14ac:dyDescent="0.3">
      <c r="A7" s="143"/>
      <c r="B7" s="144"/>
      <c r="C7" s="145"/>
      <c r="D7" s="143"/>
      <c r="E7" s="150"/>
      <c r="F7" s="149"/>
      <c r="G7" s="149"/>
    </row>
    <row r="8" spans="1:7" s="6" customFormat="1" ht="13" x14ac:dyDescent="0.3">
      <c r="A8" s="143"/>
      <c r="B8" s="144"/>
      <c r="C8" s="145"/>
      <c r="D8" s="143"/>
      <c r="E8" s="150"/>
      <c r="F8" s="149"/>
      <c r="G8" s="149"/>
    </row>
    <row r="9" spans="1:7" s="6" customFormat="1" ht="13" x14ac:dyDescent="0.3">
      <c r="A9" s="143"/>
      <c r="B9" s="144"/>
      <c r="C9" s="145"/>
      <c r="D9" s="143"/>
      <c r="E9" s="150"/>
      <c r="F9" s="149"/>
      <c r="G9" s="149"/>
    </row>
    <row r="10" spans="1:7" s="6" customFormat="1" ht="13" x14ac:dyDescent="0.3">
      <c r="A10" s="143"/>
      <c r="B10" s="144"/>
      <c r="C10" s="145"/>
      <c r="D10" s="143"/>
      <c r="E10" s="150"/>
      <c r="F10" s="149"/>
      <c r="G10" s="149"/>
    </row>
    <row r="11" spans="1:7" s="6" customFormat="1" ht="13" x14ac:dyDescent="0.3">
      <c r="A11" s="143"/>
      <c r="B11" s="144"/>
      <c r="C11" s="145"/>
      <c r="D11" s="143"/>
      <c r="E11" s="150"/>
      <c r="F11" s="149"/>
      <c r="G11" s="149"/>
    </row>
    <row r="12" spans="1:7" s="6" customFormat="1" ht="13" x14ac:dyDescent="0.3">
      <c r="A12" s="143"/>
      <c r="B12" s="144"/>
      <c r="C12" s="145"/>
      <c r="D12" s="143"/>
      <c r="E12" s="150"/>
      <c r="F12" s="149"/>
      <c r="G12" s="149"/>
    </row>
    <row r="13" spans="1:7" s="6" customFormat="1" ht="13" x14ac:dyDescent="0.3">
      <c r="A13" s="143"/>
      <c r="B13" s="144"/>
      <c r="C13" s="145"/>
      <c r="D13" s="143"/>
      <c r="E13" s="150"/>
      <c r="F13" s="149"/>
      <c r="G13" s="149"/>
    </row>
    <row r="14" spans="1:7" s="6" customFormat="1" ht="13" x14ac:dyDescent="0.3">
      <c r="A14" s="143"/>
      <c r="B14" s="144"/>
      <c r="C14" s="145"/>
      <c r="D14" s="143"/>
      <c r="E14" s="150"/>
      <c r="F14" s="149"/>
      <c r="G14" s="149"/>
    </row>
    <row r="15" spans="1:7" s="6" customFormat="1" ht="13" x14ac:dyDescent="0.3">
      <c r="A15" s="143"/>
      <c r="B15" s="144"/>
      <c r="C15" s="145"/>
      <c r="D15" s="143"/>
      <c r="E15" s="150"/>
      <c r="F15" s="149"/>
      <c r="G15" s="149"/>
    </row>
    <row r="16" spans="1:7" s="6" customFormat="1" ht="13" x14ac:dyDescent="0.3">
      <c r="A16" s="143"/>
      <c r="B16" s="144"/>
      <c r="C16" s="145"/>
      <c r="D16" s="143"/>
      <c r="E16" s="150"/>
      <c r="F16" s="149"/>
      <c r="G16" s="149"/>
    </row>
    <row r="17" spans="1:7" s="6" customFormat="1" ht="13" x14ac:dyDescent="0.3">
      <c r="A17" s="143"/>
      <c r="B17" s="144"/>
      <c r="C17" s="145"/>
      <c r="D17" s="143"/>
      <c r="E17" s="150"/>
      <c r="F17" s="149"/>
      <c r="G17" s="149"/>
    </row>
    <row r="18" spans="1:7" s="6" customFormat="1" ht="13" x14ac:dyDescent="0.3">
      <c r="A18" s="143"/>
      <c r="B18" s="144"/>
      <c r="C18" s="145"/>
      <c r="D18" s="143"/>
      <c r="E18" s="150"/>
      <c r="F18" s="149"/>
      <c r="G18" s="149"/>
    </row>
    <row r="19" spans="1:7" s="6" customFormat="1" ht="13" x14ac:dyDescent="0.3">
      <c r="A19" s="143"/>
      <c r="B19" s="144"/>
      <c r="C19" s="145"/>
      <c r="D19" s="143"/>
      <c r="E19" s="150"/>
      <c r="F19" s="149"/>
      <c r="G19" s="149"/>
    </row>
    <row r="20" spans="1:7" s="6" customFormat="1" ht="13" x14ac:dyDescent="0.3">
      <c r="A20" s="143"/>
      <c r="B20" s="144"/>
      <c r="C20" s="145"/>
      <c r="D20" s="143"/>
      <c r="E20" s="150"/>
      <c r="F20" s="149"/>
      <c r="G20" s="149"/>
    </row>
    <row r="21" spans="1:7" s="6" customFormat="1" ht="13" x14ac:dyDescent="0.3">
      <c r="A21" s="143"/>
      <c r="B21" s="144"/>
      <c r="C21" s="145"/>
      <c r="D21" s="143"/>
      <c r="E21" s="150"/>
      <c r="F21" s="149"/>
      <c r="G21" s="149"/>
    </row>
    <row r="22" spans="1:7" s="6" customFormat="1" ht="13" x14ac:dyDescent="0.3">
      <c r="A22" s="143"/>
      <c r="B22" s="144"/>
      <c r="C22" s="145"/>
      <c r="D22" s="143"/>
      <c r="E22" s="150"/>
      <c r="F22" s="149"/>
      <c r="G22" s="149"/>
    </row>
    <row r="23" spans="1:7" s="6" customFormat="1" ht="13" x14ac:dyDescent="0.3">
      <c r="A23" s="143"/>
      <c r="B23" s="144"/>
      <c r="C23" s="145"/>
      <c r="D23" s="143"/>
      <c r="E23" s="150"/>
      <c r="F23" s="149"/>
      <c r="G23" s="149"/>
    </row>
    <row r="24" spans="1:7" s="6" customFormat="1" ht="13" x14ac:dyDescent="0.3">
      <c r="A24" s="143"/>
      <c r="B24" s="144"/>
      <c r="C24" s="145"/>
      <c r="D24" s="143"/>
      <c r="E24" s="150"/>
      <c r="F24" s="149"/>
      <c r="G24" s="149"/>
    </row>
    <row r="25" spans="1:7" s="6" customFormat="1" ht="13" x14ac:dyDescent="0.3">
      <c r="A25" s="143"/>
      <c r="B25" s="144"/>
      <c r="C25" s="145"/>
      <c r="D25" s="143"/>
      <c r="E25" s="150"/>
      <c r="F25" s="149"/>
      <c r="G25" s="149"/>
    </row>
    <row r="26" spans="1:7" s="6" customFormat="1" ht="13" x14ac:dyDescent="0.3">
      <c r="A26" s="143"/>
      <c r="B26" s="144"/>
      <c r="C26" s="145"/>
      <c r="D26" s="143"/>
      <c r="E26" s="150"/>
      <c r="F26" s="149"/>
      <c r="G26" s="149"/>
    </row>
    <row r="27" spans="1:7" s="6" customFormat="1" ht="13" x14ac:dyDescent="0.3">
      <c r="A27" s="143"/>
      <c r="B27" s="144"/>
      <c r="C27" s="145"/>
      <c r="D27" s="143"/>
      <c r="E27" s="150"/>
      <c r="F27" s="149"/>
      <c r="G27" s="149"/>
    </row>
    <row r="28" spans="1:7" s="6" customFormat="1" ht="13" x14ac:dyDescent="0.3">
      <c r="A28" s="143"/>
      <c r="B28" s="144"/>
      <c r="C28" s="145"/>
      <c r="D28" s="143"/>
      <c r="E28" s="150"/>
      <c r="F28" s="149"/>
      <c r="G28" s="149"/>
    </row>
    <row r="29" spans="1:7" s="6" customFormat="1" ht="13" x14ac:dyDescent="0.3">
      <c r="A29" s="143"/>
      <c r="B29" s="144"/>
      <c r="C29" s="145"/>
      <c r="D29" s="143"/>
      <c r="E29" s="150"/>
      <c r="F29" s="149"/>
      <c r="G29" s="149"/>
    </row>
    <row r="30" spans="1:7" s="6" customFormat="1" ht="13" x14ac:dyDescent="0.3">
      <c r="A30" s="143"/>
      <c r="B30" s="144"/>
      <c r="C30" s="145"/>
      <c r="D30" s="143"/>
      <c r="E30" s="150"/>
      <c r="F30" s="149"/>
      <c r="G30" s="149"/>
    </row>
    <row r="31" spans="1:7" s="6" customFormat="1" ht="13" x14ac:dyDescent="0.3">
      <c r="A31" s="143"/>
      <c r="B31" s="144"/>
      <c r="C31" s="145"/>
      <c r="D31" s="143"/>
      <c r="E31" s="150"/>
      <c r="F31" s="149"/>
      <c r="G31" s="149"/>
    </row>
    <row r="32" spans="1:7" s="6" customFormat="1" ht="13" x14ac:dyDescent="0.3">
      <c r="A32" s="143"/>
      <c r="B32" s="144"/>
      <c r="C32" s="145"/>
      <c r="D32" s="143"/>
      <c r="E32" s="150"/>
      <c r="F32" s="149"/>
      <c r="G32" s="149"/>
    </row>
    <row r="33" spans="1:7" s="6" customFormat="1" ht="13" x14ac:dyDescent="0.3">
      <c r="A33" s="143"/>
      <c r="B33" s="144"/>
      <c r="C33" s="145"/>
      <c r="D33" s="143"/>
      <c r="E33" s="150"/>
      <c r="F33" s="149"/>
      <c r="G33" s="149"/>
    </row>
    <row r="34" spans="1:7" s="6" customFormat="1" ht="13" x14ac:dyDescent="0.3">
      <c r="A34" s="143"/>
      <c r="B34" s="144"/>
      <c r="C34" s="145"/>
      <c r="D34" s="143"/>
      <c r="E34" s="150"/>
      <c r="F34" s="149"/>
      <c r="G34" s="149"/>
    </row>
    <row r="35" spans="1:7" s="6" customFormat="1" ht="13" x14ac:dyDescent="0.3">
      <c r="A35" s="143"/>
      <c r="B35" s="144"/>
      <c r="C35" s="145"/>
      <c r="D35" s="143"/>
      <c r="E35" s="150"/>
      <c r="F35" s="149"/>
      <c r="G35" s="149"/>
    </row>
    <row r="36" spans="1:7" s="6" customFormat="1" ht="13" x14ac:dyDescent="0.3">
      <c r="A36" s="143"/>
      <c r="B36" s="144"/>
      <c r="C36" s="145"/>
      <c r="D36" s="143"/>
      <c r="E36" s="150"/>
      <c r="F36" s="149"/>
      <c r="G36" s="149"/>
    </row>
    <row r="37" spans="1:7" s="6" customFormat="1" ht="13" x14ac:dyDescent="0.3">
      <c r="A37" s="143"/>
      <c r="B37" s="144"/>
      <c r="C37" s="145"/>
      <c r="D37" s="143"/>
      <c r="E37" s="150"/>
      <c r="F37" s="149"/>
      <c r="G37" s="149"/>
    </row>
    <row r="38" spans="1:7" s="6" customFormat="1" ht="13" x14ac:dyDescent="0.3">
      <c r="A38" s="143"/>
      <c r="B38" s="144"/>
      <c r="C38" s="145"/>
      <c r="D38" s="143"/>
      <c r="E38" s="150"/>
      <c r="F38" s="149"/>
      <c r="G38" s="149"/>
    </row>
    <row r="39" spans="1:7" s="6" customFormat="1" ht="13" x14ac:dyDescent="0.3">
      <c r="A39" s="143"/>
      <c r="B39" s="144"/>
      <c r="C39" s="145"/>
      <c r="D39" s="143"/>
      <c r="E39" s="150"/>
      <c r="F39" s="149"/>
      <c r="G39" s="149"/>
    </row>
    <row r="40" spans="1:7" s="6" customFormat="1" ht="13" x14ac:dyDescent="0.3">
      <c r="A40" s="143"/>
      <c r="B40" s="144"/>
      <c r="C40" s="145"/>
      <c r="D40" s="143"/>
      <c r="E40" s="150"/>
      <c r="F40" s="149"/>
      <c r="G40" s="149"/>
    </row>
    <row r="41" spans="1:7" s="6" customFormat="1" ht="13" x14ac:dyDescent="0.3">
      <c r="A41" s="143"/>
      <c r="B41" s="144"/>
      <c r="C41" s="145"/>
      <c r="D41" s="143"/>
      <c r="E41" s="150"/>
      <c r="F41" s="149"/>
      <c r="G41" s="149"/>
    </row>
    <row r="42" spans="1:7" s="6" customFormat="1" ht="13" x14ac:dyDescent="0.3">
      <c r="A42" s="143"/>
      <c r="B42" s="144"/>
      <c r="C42" s="145"/>
      <c r="D42" s="143"/>
      <c r="E42" s="150"/>
      <c r="F42" s="149"/>
      <c r="G42" s="149"/>
    </row>
    <row r="43" spans="1:7" s="6" customFormat="1" ht="13" x14ac:dyDescent="0.3">
      <c r="A43" s="143"/>
      <c r="B43" s="144"/>
      <c r="C43" s="145"/>
      <c r="D43" s="143"/>
      <c r="E43" s="150"/>
      <c r="F43" s="149"/>
      <c r="G43" s="149"/>
    </row>
    <row r="44" spans="1:7" s="6" customFormat="1" ht="13" x14ac:dyDescent="0.3">
      <c r="A44" s="143"/>
      <c r="B44" s="144"/>
      <c r="C44" s="145"/>
      <c r="D44" s="143"/>
      <c r="E44" s="150"/>
      <c r="F44" s="149"/>
      <c r="G44" s="149"/>
    </row>
    <row r="45" spans="1:7" s="6" customFormat="1" ht="13" x14ac:dyDescent="0.3">
      <c r="A45" s="143"/>
      <c r="B45" s="144"/>
      <c r="C45" s="145"/>
      <c r="D45" s="143"/>
      <c r="E45" s="150"/>
      <c r="F45" s="149"/>
      <c r="G45" s="149"/>
    </row>
    <row r="46" spans="1:7" s="6" customFormat="1" ht="13" x14ac:dyDescent="0.3">
      <c r="A46" s="143"/>
      <c r="B46" s="144"/>
      <c r="C46" s="145"/>
      <c r="D46" s="143"/>
      <c r="E46" s="150"/>
      <c r="F46" s="149"/>
      <c r="G46" s="149"/>
    </row>
    <row r="47" spans="1:7" s="6" customFormat="1" ht="13" x14ac:dyDescent="0.3">
      <c r="A47" s="143"/>
      <c r="B47" s="144"/>
      <c r="C47" s="145"/>
      <c r="D47" s="143"/>
      <c r="E47" s="150"/>
      <c r="F47" s="149"/>
      <c r="G47" s="149"/>
    </row>
    <row r="48" spans="1:7" s="6" customFormat="1" ht="13" x14ac:dyDescent="0.3">
      <c r="A48" s="143"/>
      <c r="B48" s="144"/>
      <c r="C48" s="145"/>
      <c r="D48" s="143"/>
      <c r="E48" s="150"/>
      <c r="F48" s="149"/>
      <c r="G48" s="149"/>
    </row>
    <row r="49" spans="1:7" s="6" customFormat="1" ht="13" x14ac:dyDescent="0.3">
      <c r="A49" s="143"/>
      <c r="B49" s="144"/>
      <c r="C49" s="145"/>
      <c r="D49" s="143"/>
      <c r="E49" s="150"/>
      <c r="F49" s="149"/>
      <c r="G49" s="149"/>
    </row>
    <row r="50" spans="1:7" s="6" customFormat="1" ht="13" x14ac:dyDescent="0.3">
      <c r="A50" s="143"/>
      <c r="B50" s="144"/>
      <c r="C50" s="145"/>
      <c r="D50" s="143"/>
      <c r="E50" s="150"/>
      <c r="F50" s="149"/>
      <c r="G50" s="149"/>
    </row>
    <row r="51" spans="1:7" s="6" customFormat="1" ht="13" x14ac:dyDescent="0.3">
      <c r="A51" s="143"/>
      <c r="B51" s="144"/>
      <c r="C51" s="145"/>
      <c r="D51" s="143"/>
      <c r="E51" s="150"/>
      <c r="F51" s="149"/>
      <c r="G51" s="149"/>
    </row>
    <row r="52" spans="1:7" s="6" customFormat="1" ht="13" x14ac:dyDescent="0.3">
      <c r="A52" s="143"/>
      <c r="B52" s="144"/>
      <c r="C52" s="145"/>
      <c r="D52" s="143"/>
      <c r="E52" s="150"/>
      <c r="F52" s="149"/>
      <c r="G52" s="149"/>
    </row>
    <row r="53" spans="1:7" s="6" customFormat="1" ht="13" x14ac:dyDescent="0.3">
      <c r="A53" s="143"/>
      <c r="B53" s="144"/>
      <c r="C53" s="145"/>
      <c r="D53" s="143"/>
      <c r="E53" s="150"/>
      <c r="F53" s="149"/>
      <c r="G53" s="149"/>
    </row>
    <row r="54" spans="1:7" s="6" customFormat="1" ht="13" x14ac:dyDescent="0.3">
      <c r="A54" s="143"/>
      <c r="B54" s="144"/>
      <c r="C54" s="145"/>
      <c r="D54" s="143"/>
      <c r="E54" s="150"/>
      <c r="F54" s="149"/>
      <c r="G54" s="149"/>
    </row>
    <row r="55" spans="1:7" s="6" customFormat="1" ht="13" x14ac:dyDescent="0.3">
      <c r="A55" s="143"/>
      <c r="B55" s="144"/>
      <c r="C55" s="145"/>
      <c r="D55" s="143"/>
      <c r="E55" s="150"/>
      <c r="F55" s="149"/>
      <c r="G55" s="149"/>
    </row>
    <row r="56" spans="1:7" s="6" customFormat="1" ht="13" x14ac:dyDescent="0.3">
      <c r="A56" s="143"/>
      <c r="B56" s="144"/>
      <c r="C56" s="145"/>
      <c r="D56" s="143"/>
      <c r="E56" s="150"/>
      <c r="F56" s="149"/>
      <c r="G56" s="149"/>
    </row>
    <row r="57" spans="1:7" s="6" customFormat="1" ht="13" x14ac:dyDescent="0.3">
      <c r="A57" s="143"/>
      <c r="B57" s="144"/>
      <c r="C57" s="145"/>
      <c r="D57" s="143"/>
      <c r="E57" s="150"/>
      <c r="F57" s="149"/>
      <c r="G57" s="149"/>
    </row>
    <row r="58" spans="1:7" s="6" customFormat="1" ht="13" x14ac:dyDescent="0.3">
      <c r="A58" s="143"/>
      <c r="B58" s="144"/>
      <c r="C58" s="145"/>
      <c r="D58" s="143"/>
      <c r="E58" s="150"/>
      <c r="F58" s="149"/>
      <c r="G58" s="149"/>
    </row>
    <row r="59" spans="1:7" s="6" customFormat="1" ht="13" x14ac:dyDescent="0.3">
      <c r="A59" s="143"/>
      <c r="B59" s="144"/>
      <c r="C59" s="145"/>
      <c r="D59" s="143"/>
      <c r="E59" s="150"/>
      <c r="F59" s="149"/>
      <c r="G59" s="149"/>
    </row>
    <row r="60" spans="1:7" s="6" customFormat="1" ht="13" x14ac:dyDescent="0.3">
      <c r="A60" s="143"/>
      <c r="B60" s="144"/>
      <c r="C60" s="145"/>
      <c r="D60" s="143"/>
      <c r="E60" s="150"/>
      <c r="F60" s="149"/>
      <c r="G60" s="149"/>
    </row>
    <row r="61" spans="1:7" s="6" customFormat="1" ht="13" x14ac:dyDescent="0.3">
      <c r="A61" s="143"/>
      <c r="B61" s="144"/>
      <c r="C61" s="145"/>
      <c r="D61" s="143"/>
      <c r="E61" s="150"/>
      <c r="F61" s="149"/>
      <c r="G61" s="149"/>
    </row>
    <row r="62" spans="1:7" s="6" customFormat="1" ht="13" x14ac:dyDescent="0.3">
      <c r="A62" s="143"/>
      <c r="B62" s="144"/>
      <c r="C62" s="145"/>
      <c r="D62" s="143"/>
      <c r="E62" s="150"/>
      <c r="F62" s="149"/>
      <c r="G62" s="149"/>
    </row>
    <row r="63" spans="1:7" s="6" customFormat="1" ht="13" x14ac:dyDescent="0.3">
      <c r="A63" s="143"/>
      <c r="B63" s="144"/>
      <c r="C63" s="145"/>
      <c r="D63" s="143"/>
      <c r="E63" s="150"/>
      <c r="F63" s="149"/>
      <c r="G63" s="149"/>
    </row>
    <row r="64" spans="1:7" s="6" customFormat="1" ht="13" x14ac:dyDescent="0.3">
      <c r="A64" s="143"/>
      <c r="B64" s="144"/>
      <c r="C64" s="145"/>
      <c r="D64" s="143"/>
      <c r="E64" s="150"/>
      <c r="F64" s="149"/>
      <c r="G64" s="149"/>
    </row>
    <row r="65" spans="1:7" s="6" customFormat="1" ht="13" x14ac:dyDescent="0.3">
      <c r="A65" s="143"/>
      <c r="B65" s="144"/>
      <c r="C65" s="145"/>
      <c r="D65" s="143"/>
      <c r="E65" s="150"/>
      <c r="F65" s="149"/>
      <c r="G65" s="149"/>
    </row>
    <row r="66" spans="1:7" s="6" customFormat="1" ht="13" x14ac:dyDescent="0.3">
      <c r="A66" s="143"/>
      <c r="B66" s="144"/>
      <c r="C66" s="145"/>
      <c r="D66" s="143"/>
      <c r="E66" s="150"/>
      <c r="F66" s="149"/>
      <c r="G66" s="149"/>
    </row>
    <row r="67" spans="1:7" s="6" customFormat="1" ht="13" x14ac:dyDescent="0.3">
      <c r="A67" s="143"/>
      <c r="B67" s="144"/>
      <c r="C67" s="145"/>
      <c r="D67" s="143"/>
      <c r="E67" s="150"/>
      <c r="F67" s="149"/>
      <c r="G67" s="149"/>
    </row>
    <row r="68" spans="1:7" s="6" customFormat="1" ht="13" x14ac:dyDescent="0.3">
      <c r="A68" s="143"/>
      <c r="B68" s="144"/>
      <c r="C68" s="145"/>
      <c r="D68" s="143"/>
      <c r="E68" s="150"/>
      <c r="F68" s="149"/>
      <c r="G68" s="149"/>
    </row>
    <row r="69" spans="1:7" s="6" customFormat="1" ht="13" x14ac:dyDescent="0.3">
      <c r="A69" s="143"/>
      <c r="B69" s="144"/>
      <c r="C69" s="145"/>
      <c r="D69" s="143"/>
      <c r="E69" s="150"/>
      <c r="F69" s="149"/>
      <c r="G69" s="149"/>
    </row>
    <row r="70" spans="1:7" s="6" customFormat="1" ht="13" x14ac:dyDescent="0.3">
      <c r="A70" s="143"/>
      <c r="B70" s="144"/>
      <c r="C70" s="145"/>
      <c r="D70" s="143"/>
      <c r="E70" s="150"/>
      <c r="F70" s="149"/>
      <c r="G70" s="149"/>
    </row>
    <row r="71" spans="1:7" s="6" customFormat="1" ht="13" x14ac:dyDescent="0.3">
      <c r="A71" s="143"/>
      <c r="B71" s="144"/>
      <c r="C71" s="145"/>
      <c r="D71" s="143"/>
      <c r="E71" s="150"/>
      <c r="F71" s="149"/>
      <c r="G71" s="149"/>
    </row>
    <row r="72" spans="1:7" s="6" customFormat="1" ht="13" x14ac:dyDescent="0.3">
      <c r="A72" s="143"/>
      <c r="B72" s="144"/>
      <c r="C72" s="145"/>
      <c r="D72" s="143"/>
      <c r="E72" s="150"/>
      <c r="F72" s="149"/>
      <c r="G72" s="149"/>
    </row>
    <row r="73" spans="1:7" s="6" customFormat="1" ht="13" x14ac:dyDescent="0.3">
      <c r="A73" s="143"/>
      <c r="B73" s="144"/>
      <c r="C73" s="145"/>
      <c r="D73" s="143"/>
      <c r="E73" s="150"/>
      <c r="F73" s="149"/>
      <c r="G73" s="149"/>
    </row>
    <row r="74" spans="1:7" s="6" customFormat="1" ht="13" x14ac:dyDescent="0.3">
      <c r="A74" s="143"/>
      <c r="B74" s="144"/>
      <c r="C74" s="145"/>
      <c r="D74" s="143"/>
      <c r="E74" s="150"/>
      <c r="F74" s="149"/>
      <c r="G74" s="149"/>
    </row>
    <row r="75" spans="1:7" s="6" customFormat="1" ht="13" x14ac:dyDescent="0.3">
      <c r="A75" s="143"/>
      <c r="B75" s="144"/>
      <c r="C75" s="145"/>
      <c r="D75" s="143"/>
      <c r="E75" s="150"/>
      <c r="F75" s="149"/>
      <c r="G75" s="149"/>
    </row>
    <row r="76" spans="1:7" ht="13" x14ac:dyDescent="0.3">
      <c r="B76" s="132"/>
      <c r="C76" s="132"/>
      <c r="D76" s="132"/>
      <c r="E76" s="152"/>
      <c r="F76" s="152"/>
      <c r="G76" s="152"/>
    </row>
    <row r="77" spans="1:7" ht="13" x14ac:dyDescent="0.3">
      <c r="D77" s="132"/>
      <c r="E77" s="152"/>
      <c r="F77" s="152"/>
      <c r="G77" s="152"/>
    </row>
    <row r="78" spans="1:7" ht="13" x14ac:dyDescent="0.3">
      <c r="A78" s="133" t="s">
        <v>119</v>
      </c>
      <c r="B78" s="134"/>
      <c r="C78" s="133"/>
      <c r="D78" s="132"/>
      <c r="E78" s="152"/>
      <c r="F78" s="152"/>
      <c r="G78" s="152"/>
    </row>
    <row r="79" spans="1:7" ht="13" x14ac:dyDescent="0.3">
      <c r="A79" s="132" t="s">
        <v>120</v>
      </c>
      <c r="B79" s="132"/>
      <c r="C79" s="132"/>
      <c r="D79" s="132"/>
      <c r="E79" s="152"/>
      <c r="F79" s="152"/>
      <c r="G79" s="152"/>
    </row>
    <row r="80" spans="1:7" ht="13" x14ac:dyDescent="0.3">
      <c r="A80" s="132"/>
      <c r="B80" s="132"/>
      <c r="C80" s="132"/>
      <c r="D80" s="132"/>
      <c r="E80" s="152"/>
      <c r="F80" s="152"/>
      <c r="G80" s="152"/>
    </row>
    <row r="81" spans="1:7" ht="13" x14ac:dyDescent="0.3">
      <c r="A81" s="132" t="s">
        <v>121</v>
      </c>
      <c r="B81" s="132"/>
      <c r="C81" s="132"/>
      <c r="D81" s="132"/>
      <c r="E81" s="152"/>
      <c r="F81" s="152"/>
      <c r="G81" s="152"/>
    </row>
    <row r="82" spans="1:7" ht="13" x14ac:dyDescent="0.3">
      <c r="A82" s="132" t="s">
        <v>122</v>
      </c>
      <c r="B82" s="132"/>
      <c r="C82" s="132"/>
      <c r="D82" s="132"/>
      <c r="E82" s="152"/>
      <c r="F82" s="152"/>
      <c r="G82" s="152"/>
    </row>
    <row r="83" spans="1:7" ht="12.75" customHeight="1" x14ac:dyDescent="0.3">
      <c r="A83" s="132" t="s">
        <v>123</v>
      </c>
      <c r="B83" s="132"/>
      <c r="C83" s="132"/>
      <c r="D83" s="132"/>
      <c r="E83" s="152"/>
      <c r="F83" s="152"/>
      <c r="G83" s="152"/>
    </row>
    <row r="84" spans="1:7" ht="12.75" customHeight="1" x14ac:dyDescent="0.3">
      <c r="A84" s="132" t="s">
        <v>124</v>
      </c>
      <c r="B84" s="132"/>
      <c r="C84" s="132"/>
      <c r="D84" s="132"/>
      <c r="E84" s="152"/>
      <c r="F84" s="152"/>
      <c r="G84" s="152"/>
    </row>
    <row r="85" spans="1:7" ht="13" x14ac:dyDescent="0.3">
      <c r="A85" s="132"/>
      <c r="B85" s="132"/>
      <c r="C85" s="132"/>
      <c r="D85" s="132"/>
      <c r="E85" s="152"/>
      <c r="F85" s="152"/>
      <c r="G85" s="152"/>
    </row>
    <row r="86" spans="1:7" ht="13" x14ac:dyDescent="0.3">
      <c r="A86" s="132"/>
      <c r="B86" s="132"/>
      <c r="C86" s="132"/>
      <c r="D86" s="132"/>
      <c r="E86" s="152"/>
      <c r="F86" s="152"/>
      <c r="G86" s="152"/>
    </row>
    <row r="88" spans="1:7" x14ac:dyDescent="0.2">
      <c r="A88" s="4"/>
      <c r="B88" s="4"/>
      <c r="C88" s="4"/>
      <c r="D88" s="4"/>
      <c r="E88" s="154"/>
      <c r="F88" s="154"/>
      <c r="G88" s="154"/>
    </row>
  </sheetData>
  <sheetProtection autoFilter="0"/>
  <autoFilter ref="A3:G75" xr:uid="{00000000-0009-0000-0000-000005000000}"/>
  <conditionalFormatting sqref="A4:A75">
    <cfRule type="expression" dxfId="43" priority="4" stopIfTrue="1">
      <formula>A4&lt;&gt;""</formula>
    </cfRule>
  </conditionalFormatting>
  <conditionalFormatting sqref="A4:G75">
    <cfRule type="expression" dxfId="42" priority="2">
      <formula>LEFT($A4,5)="Grand"</formula>
    </cfRule>
    <cfRule type="expression" dxfId="41" priority="3" stopIfTrue="1">
      <formula>RIGHT($A4,5)="Total"</formula>
    </cfRule>
  </conditionalFormatting>
  <conditionalFormatting sqref="B4:G75">
    <cfRule type="expression" dxfId="40" priority="1">
      <formula>RIGHT($B4,5)="Total"</formula>
    </cfRule>
  </conditionalFormatting>
  <pageMargins left="0.24" right="0.24" top="0.5" bottom="0.61" header="0.51181102362204722" footer="0.31496062992125984"/>
  <pageSetup paperSize="9" scale="77"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88"/>
  <sheetViews>
    <sheetView view="pageBreakPreview" zoomScaleNormal="100" zoomScaleSheetLayoutView="100" workbookViewId="0">
      <pane ySplit="3" topLeftCell="A4" activePane="bottomLeft" state="frozen"/>
      <selection activeCell="D49" sqref="D49"/>
      <selection pane="bottomLeft" activeCell="D49" sqref="D49"/>
    </sheetView>
  </sheetViews>
  <sheetFormatPr defaultColWidth="9.1796875" defaultRowHeight="10" x14ac:dyDescent="0.2"/>
  <cols>
    <col min="1" max="1" width="20.26953125" style="1" customWidth="1"/>
    <col min="2" max="2" width="31.26953125" style="1" bestFit="1" customWidth="1"/>
    <col min="3" max="3" width="18.81640625" style="1" bestFit="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216</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c r="B4" s="144"/>
      <c r="C4" s="145"/>
      <c r="D4" s="143"/>
      <c r="E4" s="150"/>
      <c r="F4" s="149"/>
      <c r="G4" s="149"/>
    </row>
    <row r="5" spans="1:7" s="6" customFormat="1" ht="13" x14ac:dyDescent="0.3">
      <c r="A5" s="143"/>
      <c r="B5" s="144"/>
      <c r="C5" s="145"/>
      <c r="D5" s="143"/>
      <c r="E5" s="150"/>
      <c r="F5" s="149"/>
      <c r="G5" s="149"/>
    </row>
    <row r="6" spans="1:7" s="6" customFormat="1" ht="13" x14ac:dyDescent="0.3">
      <c r="A6" s="143"/>
      <c r="B6" s="144"/>
      <c r="C6" s="145"/>
      <c r="D6" s="143"/>
      <c r="E6" s="150"/>
      <c r="F6" s="149"/>
      <c r="G6" s="149"/>
    </row>
    <row r="7" spans="1:7" s="6" customFormat="1" ht="13" x14ac:dyDescent="0.3">
      <c r="A7" s="143"/>
      <c r="B7" s="144"/>
      <c r="C7" s="145"/>
      <c r="D7" s="143"/>
      <c r="E7" s="150"/>
      <c r="F7" s="149"/>
      <c r="G7" s="149"/>
    </row>
    <row r="8" spans="1:7" s="6" customFormat="1" ht="13" x14ac:dyDescent="0.3">
      <c r="A8" s="143"/>
      <c r="B8" s="144"/>
      <c r="C8" s="145"/>
      <c r="D8" s="143"/>
      <c r="E8" s="150"/>
      <c r="F8" s="149"/>
      <c r="G8" s="149"/>
    </row>
    <row r="9" spans="1:7" s="6" customFormat="1" ht="13" x14ac:dyDescent="0.3">
      <c r="A9" s="143"/>
      <c r="B9" s="144"/>
      <c r="C9" s="145"/>
      <c r="D9" s="143"/>
      <c r="E9" s="150"/>
      <c r="F9" s="149"/>
      <c r="G9" s="149"/>
    </row>
    <row r="10" spans="1:7" s="6" customFormat="1" ht="13" x14ac:dyDescent="0.3">
      <c r="A10" s="143"/>
      <c r="B10" s="144"/>
      <c r="C10" s="145"/>
      <c r="D10" s="143"/>
      <c r="E10" s="150"/>
      <c r="F10" s="149"/>
      <c r="G10" s="149"/>
    </row>
    <row r="11" spans="1:7" s="6" customFormat="1" ht="13" x14ac:dyDescent="0.3">
      <c r="A11" s="143"/>
      <c r="B11" s="144"/>
      <c r="C11" s="145"/>
      <c r="D11" s="143"/>
      <c r="E11" s="150"/>
      <c r="F11" s="149"/>
      <c r="G11" s="149"/>
    </row>
    <row r="12" spans="1:7" s="6" customFormat="1" ht="13" x14ac:dyDescent="0.3">
      <c r="A12" s="143"/>
      <c r="B12" s="144"/>
      <c r="C12" s="145"/>
      <c r="D12" s="143"/>
      <c r="E12" s="150"/>
      <c r="F12" s="149"/>
      <c r="G12" s="149"/>
    </row>
    <row r="13" spans="1:7" s="6" customFormat="1" ht="13" x14ac:dyDescent="0.3">
      <c r="A13" s="143"/>
      <c r="B13" s="144"/>
      <c r="C13" s="145"/>
      <c r="D13" s="143"/>
      <c r="E13" s="150"/>
      <c r="F13" s="149"/>
      <c r="G13" s="149"/>
    </row>
    <row r="14" spans="1:7" s="6" customFormat="1" ht="13" x14ac:dyDescent="0.3">
      <c r="A14" s="143"/>
      <c r="B14" s="144"/>
      <c r="C14" s="145"/>
      <c r="D14" s="143"/>
      <c r="E14" s="150"/>
      <c r="F14" s="149"/>
      <c r="G14" s="149"/>
    </row>
    <row r="15" spans="1:7" s="6" customFormat="1" ht="13" x14ac:dyDescent="0.3">
      <c r="A15" s="143"/>
      <c r="B15" s="144"/>
      <c r="C15" s="145"/>
      <c r="D15" s="143"/>
      <c r="E15" s="150"/>
      <c r="F15" s="149"/>
      <c r="G15" s="149"/>
    </row>
    <row r="16" spans="1:7" s="6" customFormat="1" ht="13" x14ac:dyDescent="0.3">
      <c r="A16" s="143"/>
      <c r="B16" s="144"/>
      <c r="C16" s="145"/>
      <c r="D16" s="143"/>
      <c r="E16" s="150"/>
      <c r="F16" s="149"/>
      <c r="G16" s="149"/>
    </row>
    <row r="17" spans="1:7" s="6" customFormat="1" ht="13" x14ac:dyDescent="0.3">
      <c r="A17" s="143"/>
      <c r="B17" s="144"/>
      <c r="C17" s="145"/>
      <c r="D17" s="143"/>
      <c r="E17" s="150"/>
      <c r="F17" s="149"/>
      <c r="G17" s="149"/>
    </row>
    <row r="18" spans="1:7" s="6" customFormat="1" ht="13" x14ac:dyDescent="0.3">
      <c r="A18" s="143"/>
      <c r="B18" s="144"/>
      <c r="C18" s="145"/>
      <c r="D18" s="143"/>
      <c r="E18" s="150"/>
      <c r="F18" s="149"/>
      <c r="G18" s="149"/>
    </row>
    <row r="19" spans="1:7" s="6" customFormat="1" ht="13" x14ac:dyDescent="0.3">
      <c r="A19" s="143"/>
      <c r="B19" s="144"/>
      <c r="C19" s="145"/>
      <c r="D19" s="143"/>
      <c r="E19" s="150"/>
      <c r="F19" s="149"/>
      <c r="G19" s="149"/>
    </row>
    <row r="20" spans="1:7" s="6" customFormat="1" ht="13" x14ac:dyDescent="0.3">
      <c r="A20" s="143"/>
      <c r="B20" s="144"/>
      <c r="C20" s="145"/>
      <c r="D20" s="143"/>
      <c r="E20" s="150"/>
      <c r="F20" s="149"/>
      <c r="G20" s="149"/>
    </row>
    <row r="21" spans="1:7" s="6" customFormat="1" ht="13" x14ac:dyDescent="0.3">
      <c r="A21" s="143"/>
      <c r="B21" s="144"/>
      <c r="C21" s="145"/>
      <c r="D21" s="143"/>
      <c r="E21" s="150"/>
      <c r="F21" s="149"/>
      <c r="G21" s="149"/>
    </row>
    <row r="22" spans="1:7" s="6" customFormat="1" ht="13" x14ac:dyDescent="0.3">
      <c r="A22" s="143"/>
      <c r="B22" s="144"/>
      <c r="C22" s="145"/>
      <c r="D22" s="143"/>
      <c r="E22" s="150"/>
      <c r="F22" s="149"/>
      <c r="G22" s="149"/>
    </row>
    <row r="23" spans="1:7" s="6" customFormat="1" ht="13" x14ac:dyDescent="0.3">
      <c r="A23" s="143"/>
      <c r="B23" s="144"/>
      <c r="C23" s="145"/>
      <c r="D23" s="143"/>
      <c r="E23" s="150"/>
      <c r="F23" s="149"/>
      <c r="G23" s="149"/>
    </row>
    <row r="24" spans="1:7" s="6" customFormat="1" ht="13" x14ac:dyDescent="0.3">
      <c r="A24" s="143"/>
      <c r="B24" s="144"/>
      <c r="C24" s="145"/>
      <c r="D24" s="143"/>
      <c r="E24" s="150"/>
      <c r="F24" s="149"/>
      <c r="G24" s="149"/>
    </row>
    <row r="25" spans="1:7" s="6" customFormat="1" ht="13" x14ac:dyDescent="0.3">
      <c r="A25" s="143"/>
      <c r="B25" s="144"/>
      <c r="C25" s="145"/>
      <c r="D25" s="143"/>
      <c r="E25" s="150"/>
      <c r="F25" s="149"/>
      <c r="G25" s="149"/>
    </row>
    <row r="26" spans="1:7" s="6" customFormat="1" ht="13" x14ac:dyDescent="0.3">
      <c r="A26" s="143"/>
      <c r="B26" s="144"/>
      <c r="C26" s="145"/>
      <c r="D26" s="143"/>
      <c r="E26" s="150"/>
      <c r="F26" s="149"/>
      <c r="G26" s="149"/>
    </row>
    <row r="27" spans="1:7" s="6" customFormat="1" ht="13" x14ac:dyDescent="0.3">
      <c r="A27" s="143"/>
      <c r="B27" s="144"/>
      <c r="C27" s="145"/>
      <c r="D27" s="143"/>
      <c r="E27" s="150"/>
      <c r="F27" s="149"/>
      <c r="G27" s="149"/>
    </row>
    <row r="28" spans="1:7" s="6" customFormat="1" ht="13" x14ac:dyDescent="0.3">
      <c r="A28" s="143"/>
      <c r="B28" s="144"/>
      <c r="C28" s="145"/>
      <c r="D28" s="143"/>
      <c r="E28" s="150"/>
      <c r="F28" s="149"/>
      <c r="G28" s="149"/>
    </row>
    <row r="29" spans="1:7" s="6" customFormat="1" ht="13" x14ac:dyDescent="0.3">
      <c r="A29" s="143"/>
      <c r="B29" s="144"/>
      <c r="C29" s="145"/>
      <c r="D29" s="143"/>
      <c r="E29" s="150"/>
      <c r="F29" s="149"/>
      <c r="G29" s="149"/>
    </row>
    <row r="30" spans="1:7" s="6" customFormat="1" ht="13" x14ac:dyDescent="0.3">
      <c r="A30" s="143"/>
      <c r="B30" s="144"/>
      <c r="C30" s="145"/>
      <c r="D30" s="143"/>
      <c r="E30" s="150"/>
      <c r="F30" s="149"/>
      <c r="G30" s="149"/>
    </row>
    <row r="31" spans="1:7" s="6" customFormat="1" ht="13" x14ac:dyDescent="0.3">
      <c r="A31" s="143"/>
      <c r="B31" s="144"/>
      <c r="C31" s="145"/>
      <c r="D31" s="143"/>
      <c r="E31" s="150"/>
      <c r="F31" s="149"/>
      <c r="G31" s="149"/>
    </row>
    <row r="32" spans="1:7" s="6" customFormat="1" ht="13" x14ac:dyDescent="0.3">
      <c r="A32" s="143"/>
      <c r="B32" s="144"/>
      <c r="C32" s="145"/>
      <c r="D32" s="143"/>
      <c r="E32" s="150"/>
      <c r="F32" s="149"/>
      <c r="G32" s="149"/>
    </row>
    <row r="33" spans="1:7" s="6" customFormat="1" ht="13" x14ac:dyDescent="0.3">
      <c r="A33" s="143"/>
      <c r="B33" s="144"/>
      <c r="C33" s="145"/>
      <c r="D33" s="143"/>
      <c r="E33" s="150"/>
      <c r="F33" s="149"/>
      <c r="G33" s="149"/>
    </row>
    <row r="34" spans="1:7" s="6" customFormat="1" ht="13" x14ac:dyDescent="0.3">
      <c r="A34" s="143"/>
      <c r="B34" s="144"/>
      <c r="C34" s="145"/>
      <c r="D34" s="143"/>
      <c r="E34" s="150"/>
      <c r="F34" s="149"/>
      <c r="G34" s="149"/>
    </row>
    <row r="35" spans="1:7" s="6" customFormat="1" ht="13" x14ac:dyDescent="0.3">
      <c r="A35" s="143"/>
      <c r="B35" s="144"/>
      <c r="C35" s="145"/>
      <c r="D35" s="143"/>
      <c r="E35" s="150"/>
      <c r="F35" s="149"/>
      <c r="G35" s="149"/>
    </row>
    <row r="36" spans="1:7" s="6" customFormat="1" ht="13" x14ac:dyDescent="0.3">
      <c r="A36" s="143"/>
      <c r="B36" s="144"/>
      <c r="C36" s="145"/>
      <c r="D36" s="143"/>
      <c r="E36" s="150"/>
      <c r="F36" s="149"/>
      <c r="G36" s="149"/>
    </row>
    <row r="37" spans="1:7" s="6" customFormat="1" ht="13" x14ac:dyDescent="0.3">
      <c r="A37" s="143"/>
      <c r="B37" s="144"/>
      <c r="C37" s="145"/>
      <c r="D37" s="143"/>
      <c r="E37" s="150"/>
      <c r="F37" s="149"/>
      <c r="G37" s="149"/>
    </row>
    <row r="38" spans="1:7" s="6" customFormat="1" ht="13" x14ac:dyDescent="0.3">
      <c r="A38" s="143"/>
      <c r="B38" s="144"/>
      <c r="C38" s="145"/>
      <c r="D38" s="143"/>
      <c r="E38" s="150"/>
      <c r="F38" s="149"/>
      <c r="G38" s="149"/>
    </row>
    <row r="39" spans="1:7" s="6" customFormat="1" ht="13" x14ac:dyDescent="0.3">
      <c r="A39" s="143"/>
      <c r="B39" s="144"/>
      <c r="C39" s="145"/>
      <c r="D39" s="143"/>
      <c r="E39" s="150"/>
      <c r="F39" s="149"/>
      <c r="G39" s="149"/>
    </row>
    <row r="40" spans="1:7" s="6" customFormat="1" ht="13" x14ac:dyDescent="0.3">
      <c r="A40" s="143"/>
      <c r="B40" s="144"/>
      <c r="C40" s="145"/>
      <c r="D40" s="143"/>
      <c r="E40" s="150"/>
      <c r="F40" s="149"/>
      <c r="G40" s="149"/>
    </row>
    <row r="41" spans="1:7" s="6" customFormat="1" ht="13" x14ac:dyDescent="0.3">
      <c r="A41" s="143"/>
      <c r="B41" s="144"/>
      <c r="C41" s="145"/>
      <c r="D41" s="143"/>
      <c r="E41" s="150"/>
      <c r="F41" s="149"/>
      <c r="G41" s="149"/>
    </row>
    <row r="42" spans="1:7" s="6" customFormat="1" ht="13" x14ac:dyDescent="0.3">
      <c r="A42" s="143"/>
      <c r="B42" s="144"/>
      <c r="C42" s="145"/>
      <c r="D42" s="143"/>
      <c r="E42" s="150"/>
      <c r="F42" s="149"/>
      <c r="G42" s="149"/>
    </row>
    <row r="43" spans="1:7" s="6" customFormat="1" ht="13" x14ac:dyDescent="0.3">
      <c r="A43" s="143"/>
      <c r="B43" s="144"/>
      <c r="C43" s="145"/>
      <c r="D43" s="143"/>
      <c r="E43" s="150"/>
      <c r="F43" s="149"/>
      <c r="G43" s="149"/>
    </row>
    <row r="44" spans="1:7" s="6" customFormat="1" ht="13" x14ac:dyDescent="0.3">
      <c r="A44" s="143"/>
      <c r="B44" s="144"/>
      <c r="C44" s="145"/>
      <c r="D44" s="143"/>
      <c r="E44" s="150"/>
      <c r="F44" s="149"/>
      <c r="G44" s="149"/>
    </row>
    <row r="45" spans="1:7" s="6" customFormat="1" ht="13" x14ac:dyDescent="0.3">
      <c r="A45" s="143"/>
      <c r="B45" s="144"/>
      <c r="C45" s="145"/>
      <c r="D45" s="143"/>
      <c r="E45" s="150"/>
      <c r="F45" s="149"/>
      <c r="G45" s="149"/>
    </row>
    <row r="46" spans="1:7" s="6" customFormat="1" ht="13" x14ac:dyDescent="0.3">
      <c r="A46" s="143"/>
      <c r="B46" s="144"/>
      <c r="C46" s="145"/>
      <c r="D46" s="143"/>
      <c r="E46" s="150"/>
      <c r="F46" s="149"/>
      <c r="G46" s="149"/>
    </row>
    <row r="47" spans="1:7" s="6" customFormat="1" ht="13" x14ac:dyDescent="0.3">
      <c r="A47" s="143"/>
      <c r="B47" s="144"/>
      <c r="C47" s="145"/>
      <c r="D47" s="143"/>
      <c r="E47" s="150"/>
      <c r="F47" s="149"/>
      <c r="G47" s="149"/>
    </row>
    <row r="48" spans="1:7" s="6" customFormat="1" ht="13" x14ac:dyDescent="0.3">
      <c r="A48" s="143"/>
      <c r="B48" s="144"/>
      <c r="C48" s="145"/>
      <c r="D48" s="143"/>
      <c r="E48" s="150"/>
      <c r="F48" s="149"/>
      <c r="G48" s="149"/>
    </row>
    <row r="49" spans="1:7" s="6" customFormat="1" ht="13" x14ac:dyDescent="0.3">
      <c r="A49" s="143"/>
      <c r="B49" s="144"/>
      <c r="C49" s="145"/>
      <c r="D49" s="143"/>
      <c r="E49" s="150"/>
      <c r="F49" s="149"/>
      <c r="G49" s="149"/>
    </row>
    <row r="50" spans="1:7" s="6" customFormat="1" ht="13" x14ac:dyDescent="0.3">
      <c r="A50" s="143"/>
      <c r="B50" s="144"/>
      <c r="C50" s="145"/>
      <c r="D50" s="143"/>
      <c r="E50" s="150"/>
      <c r="F50" s="149"/>
      <c r="G50" s="149"/>
    </row>
    <row r="51" spans="1:7" s="6" customFormat="1" ht="13" x14ac:dyDescent="0.3">
      <c r="A51" s="143"/>
      <c r="B51" s="144"/>
      <c r="C51" s="145"/>
      <c r="D51" s="143"/>
      <c r="E51" s="150"/>
      <c r="F51" s="149"/>
      <c r="G51" s="149"/>
    </row>
    <row r="52" spans="1:7" s="6" customFormat="1" ht="13" x14ac:dyDescent="0.3">
      <c r="A52" s="143"/>
      <c r="B52" s="144"/>
      <c r="C52" s="145"/>
      <c r="D52" s="143"/>
      <c r="E52" s="150"/>
      <c r="F52" s="149"/>
      <c r="G52" s="149"/>
    </row>
    <row r="53" spans="1:7" s="6" customFormat="1" ht="13" x14ac:dyDescent="0.3">
      <c r="A53" s="143"/>
      <c r="B53" s="144"/>
      <c r="C53" s="145"/>
      <c r="D53" s="143"/>
      <c r="E53" s="150"/>
      <c r="F53" s="149"/>
      <c r="G53" s="149"/>
    </row>
    <row r="54" spans="1:7" s="6" customFormat="1" ht="13" x14ac:dyDescent="0.3">
      <c r="A54" s="143"/>
      <c r="B54" s="144"/>
      <c r="C54" s="145"/>
      <c r="D54" s="143"/>
      <c r="E54" s="150"/>
      <c r="F54" s="149"/>
      <c r="G54" s="149"/>
    </row>
    <row r="55" spans="1:7" s="6" customFormat="1" ht="13" x14ac:dyDescent="0.3">
      <c r="A55" s="143"/>
      <c r="B55" s="144"/>
      <c r="C55" s="145"/>
      <c r="D55" s="143"/>
      <c r="E55" s="150"/>
      <c r="F55" s="149"/>
      <c r="G55" s="149"/>
    </row>
    <row r="56" spans="1:7" s="6" customFormat="1" ht="13" x14ac:dyDescent="0.3">
      <c r="A56" s="143"/>
      <c r="B56" s="144"/>
      <c r="C56" s="145"/>
      <c r="D56" s="143"/>
      <c r="E56" s="150"/>
      <c r="F56" s="149"/>
      <c r="G56" s="149"/>
    </row>
    <row r="57" spans="1:7" s="6" customFormat="1" ht="13" x14ac:dyDescent="0.3">
      <c r="A57" s="143"/>
      <c r="B57" s="144"/>
      <c r="C57" s="145"/>
      <c r="D57" s="143"/>
      <c r="E57" s="150"/>
      <c r="F57" s="149"/>
      <c r="G57" s="149"/>
    </row>
    <row r="58" spans="1:7" s="6" customFormat="1" ht="13" x14ac:dyDescent="0.3">
      <c r="A58" s="143"/>
      <c r="B58" s="144"/>
      <c r="C58" s="145"/>
      <c r="D58" s="143"/>
      <c r="E58" s="150"/>
      <c r="F58" s="149"/>
      <c r="G58" s="149"/>
    </row>
    <row r="59" spans="1:7" s="6" customFormat="1" ht="13" x14ac:dyDescent="0.3">
      <c r="A59" s="143"/>
      <c r="B59" s="144"/>
      <c r="C59" s="145"/>
      <c r="D59" s="143"/>
      <c r="E59" s="150"/>
      <c r="F59" s="149"/>
      <c r="G59" s="149"/>
    </row>
    <row r="60" spans="1:7" s="6" customFormat="1" ht="13" x14ac:dyDescent="0.3">
      <c r="A60" s="143"/>
      <c r="B60" s="144"/>
      <c r="C60" s="145"/>
      <c r="D60" s="143"/>
      <c r="E60" s="150"/>
      <c r="F60" s="149"/>
      <c r="G60" s="149"/>
    </row>
    <row r="61" spans="1:7" s="6" customFormat="1" ht="13" x14ac:dyDescent="0.3">
      <c r="A61" s="143"/>
      <c r="B61" s="144"/>
      <c r="C61" s="145"/>
      <c r="D61" s="143"/>
      <c r="E61" s="150"/>
      <c r="F61" s="149"/>
      <c r="G61" s="149"/>
    </row>
    <row r="62" spans="1:7" s="6" customFormat="1" ht="13" x14ac:dyDescent="0.3">
      <c r="A62" s="143"/>
      <c r="B62" s="144"/>
      <c r="C62" s="145"/>
      <c r="D62" s="143"/>
      <c r="E62" s="150"/>
      <c r="F62" s="149"/>
      <c r="G62" s="149"/>
    </row>
    <row r="63" spans="1:7" s="6" customFormat="1" ht="13" x14ac:dyDescent="0.3">
      <c r="A63" s="143"/>
      <c r="B63" s="144"/>
      <c r="C63" s="145"/>
      <c r="D63" s="143"/>
      <c r="E63" s="150"/>
      <c r="F63" s="149"/>
      <c r="G63" s="149"/>
    </row>
    <row r="64" spans="1:7" s="6" customFormat="1" ht="13" x14ac:dyDescent="0.3">
      <c r="A64" s="143"/>
      <c r="B64" s="144"/>
      <c r="C64" s="145"/>
      <c r="D64" s="143"/>
      <c r="E64" s="150"/>
      <c r="F64" s="149"/>
      <c r="G64" s="149"/>
    </row>
    <row r="65" spans="1:7" s="6" customFormat="1" ht="13" x14ac:dyDescent="0.3">
      <c r="A65" s="143"/>
      <c r="B65" s="144"/>
      <c r="C65" s="145"/>
      <c r="D65" s="143"/>
      <c r="E65" s="150"/>
      <c r="F65" s="149"/>
      <c r="G65" s="149"/>
    </row>
    <row r="66" spans="1:7" s="6" customFormat="1" ht="13" x14ac:dyDescent="0.3">
      <c r="A66" s="143"/>
      <c r="B66" s="144"/>
      <c r="C66" s="145"/>
      <c r="D66" s="143"/>
      <c r="E66" s="150"/>
      <c r="F66" s="149"/>
      <c r="G66" s="149"/>
    </row>
    <row r="67" spans="1:7" s="6" customFormat="1" ht="13" x14ac:dyDescent="0.3">
      <c r="A67" s="143"/>
      <c r="B67" s="144"/>
      <c r="C67" s="145"/>
      <c r="D67" s="143"/>
      <c r="E67" s="150"/>
      <c r="F67" s="149"/>
      <c r="G67" s="149"/>
    </row>
    <row r="68" spans="1:7" s="6" customFormat="1" ht="13" x14ac:dyDescent="0.3">
      <c r="A68" s="143"/>
      <c r="B68" s="144"/>
      <c r="C68" s="145"/>
      <c r="D68" s="143"/>
      <c r="E68" s="150"/>
      <c r="F68" s="149"/>
      <c r="G68" s="149"/>
    </row>
    <row r="69" spans="1:7" s="6" customFormat="1" ht="13" x14ac:dyDescent="0.3">
      <c r="A69" s="143"/>
      <c r="B69" s="144"/>
      <c r="C69" s="145"/>
      <c r="D69" s="143"/>
      <c r="E69" s="150"/>
      <c r="F69" s="149"/>
      <c r="G69" s="149"/>
    </row>
    <row r="70" spans="1:7" s="6" customFormat="1" ht="13" x14ac:dyDescent="0.3">
      <c r="A70" s="143"/>
      <c r="B70" s="144"/>
      <c r="C70" s="145"/>
      <c r="D70" s="143"/>
      <c r="E70" s="150"/>
      <c r="F70" s="149"/>
      <c r="G70" s="149"/>
    </row>
    <row r="71" spans="1:7" s="6" customFormat="1" ht="13" x14ac:dyDescent="0.3">
      <c r="A71" s="143"/>
      <c r="B71" s="144"/>
      <c r="C71" s="145"/>
      <c r="D71" s="143"/>
      <c r="E71" s="150"/>
      <c r="F71" s="149"/>
      <c r="G71" s="149"/>
    </row>
    <row r="72" spans="1:7" s="6" customFormat="1" ht="13" x14ac:dyDescent="0.3">
      <c r="A72" s="143"/>
      <c r="B72" s="144"/>
      <c r="C72" s="145"/>
      <c r="D72" s="143"/>
      <c r="E72" s="150"/>
      <c r="F72" s="149"/>
      <c r="G72" s="149"/>
    </row>
    <row r="73" spans="1:7" s="6" customFormat="1" ht="13" x14ac:dyDescent="0.3">
      <c r="A73" s="143"/>
      <c r="B73" s="144"/>
      <c r="C73" s="145"/>
      <c r="D73" s="143"/>
      <c r="E73" s="150"/>
      <c r="F73" s="149"/>
      <c r="G73" s="149"/>
    </row>
    <row r="74" spans="1:7" s="6" customFormat="1" ht="13" x14ac:dyDescent="0.3">
      <c r="A74" s="143"/>
      <c r="B74" s="144"/>
      <c r="C74" s="145"/>
      <c r="D74" s="143"/>
      <c r="E74" s="150"/>
      <c r="F74" s="149"/>
      <c r="G74" s="149"/>
    </row>
    <row r="75" spans="1:7" s="6" customFormat="1" ht="13" x14ac:dyDescent="0.3">
      <c r="A75" s="143"/>
      <c r="B75" s="144"/>
      <c r="C75" s="145"/>
      <c r="D75" s="143"/>
      <c r="E75" s="150"/>
      <c r="F75" s="149"/>
      <c r="G75" s="149"/>
    </row>
    <row r="76" spans="1:7" ht="13" x14ac:dyDescent="0.3">
      <c r="B76" s="132"/>
      <c r="C76" s="132"/>
      <c r="D76" s="132"/>
      <c r="E76" s="152"/>
      <c r="F76" s="152"/>
      <c r="G76" s="152"/>
    </row>
    <row r="77" spans="1:7" ht="13" x14ac:dyDescent="0.3">
      <c r="D77" s="132"/>
      <c r="E77" s="152"/>
      <c r="F77" s="152"/>
      <c r="G77" s="152"/>
    </row>
    <row r="78" spans="1:7" ht="13" x14ac:dyDescent="0.3">
      <c r="A78" s="133" t="s">
        <v>119</v>
      </c>
      <c r="B78" s="134"/>
      <c r="C78" s="133"/>
      <c r="D78" s="132"/>
      <c r="E78" s="152"/>
      <c r="F78" s="152"/>
      <c r="G78" s="152"/>
    </row>
    <row r="79" spans="1:7" ht="13" x14ac:dyDescent="0.3">
      <c r="A79" s="132" t="s">
        <v>120</v>
      </c>
      <c r="B79" s="132"/>
      <c r="C79" s="132"/>
      <c r="D79" s="132"/>
      <c r="E79" s="152"/>
      <c r="F79" s="152"/>
      <c r="G79" s="152"/>
    </row>
    <row r="80" spans="1:7" ht="13" x14ac:dyDescent="0.3">
      <c r="A80" s="132"/>
      <c r="B80" s="132"/>
      <c r="C80" s="132"/>
      <c r="D80" s="132"/>
      <c r="E80" s="152"/>
      <c r="F80" s="152"/>
      <c r="G80" s="152"/>
    </row>
    <row r="81" spans="1:7" ht="13" x14ac:dyDescent="0.3">
      <c r="A81" s="132" t="s">
        <v>121</v>
      </c>
      <c r="B81" s="132"/>
      <c r="C81" s="132"/>
      <c r="D81" s="132"/>
      <c r="E81" s="152"/>
      <c r="F81" s="152"/>
      <c r="G81" s="152"/>
    </row>
    <row r="82" spans="1:7" ht="13" x14ac:dyDescent="0.3">
      <c r="A82" s="132" t="s">
        <v>122</v>
      </c>
      <c r="B82" s="132"/>
      <c r="C82" s="132"/>
      <c r="D82" s="132"/>
      <c r="E82" s="152"/>
      <c r="F82" s="152"/>
      <c r="G82" s="152"/>
    </row>
    <row r="83" spans="1:7" ht="12.75" customHeight="1" x14ac:dyDescent="0.3">
      <c r="A83" s="132" t="s">
        <v>123</v>
      </c>
      <c r="B83" s="132"/>
      <c r="C83" s="132"/>
      <c r="D83" s="132"/>
      <c r="E83" s="152"/>
      <c r="F83" s="152"/>
      <c r="G83" s="152"/>
    </row>
    <row r="84" spans="1:7" ht="12.75" customHeight="1" x14ac:dyDescent="0.3">
      <c r="A84" s="132" t="s">
        <v>124</v>
      </c>
      <c r="B84" s="132"/>
      <c r="C84" s="132"/>
      <c r="D84" s="132"/>
      <c r="E84" s="152"/>
      <c r="F84" s="152"/>
      <c r="G84" s="152"/>
    </row>
    <row r="85" spans="1:7" ht="13" x14ac:dyDescent="0.3">
      <c r="A85" s="132"/>
      <c r="B85" s="132"/>
      <c r="C85" s="132"/>
      <c r="D85" s="132"/>
      <c r="E85" s="152"/>
      <c r="F85" s="152"/>
      <c r="G85" s="152"/>
    </row>
    <row r="86" spans="1:7" ht="13" x14ac:dyDescent="0.3">
      <c r="A86" s="132"/>
      <c r="B86" s="132"/>
      <c r="C86" s="132"/>
      <c r="D86" s="132"/>
      <c r="E86" s="152"/>
      <c r="F86" s="152"/>
      <c r="G86" s="152"/>
    </row>
    <row r="88" spans="1:7" x14ac:dyDescent="0.2">
      <c r="A88" s="4"/>
      <c r="B88" s="4"/>
      <c r="C88" s="4"/>
      <c r="D88" s="4"/>
      <c r="E88" s="154"/>
      <c r="F88" s="154"/>
      <c r="G88" s="154"/>
    </row>
  </sheetData>
  <sheetProtection autoFilter="0"/>
  <autoFilter ref="A3:G75" xr:uid="{00000000-0009-0000-0000-000006000000}"/>
  <conditionalFormatting sqref="A4:A75">
    <cfRule type="expression" dxfId="39" priority="4" stopIfTrue="1">
      <formula>A4&lt;&gt;""</formula>
    </cfRule>
  </conditionalFormatting>
  <conditionalFormatting sqref="A4:G75">
    <cfRule type="expression" dxfId="38" priority="2">
      <formula>LEFT($A4,5)="Grand"</formula>
    </cfRule>
    <cfRule type="expression" dxfId="37" priority="3" stopIfTrue="1">
      <formula>RIGHT($A4,5)="Total"</formula>
    </cfRule>
  </conditionalFormatting>
  <conditionalFormatting sqref="B4:G75">
    <cfRule type="expression" dxfId="36" priority="1">
      <formula>RIGHT($B4,5)="Total"</formula>
    </cfRule>
  </conditionalFormatting>
  <pageMargins left="0.24" right="0.24" top="0.5" bottom="0.61" header="0.51181102362204722" footer="0.31496062992125984"/>
  <pageSetup paperSize="9" scale="77"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88"/>
  <sheetViews>
    <sheetView view="pageBreakPreview" zoomScaleNormal="100" zoomScaleSheetLayoutView="100" workbookViewId="0">
      <pane ySplit="3" topLeftCell="A4" activePane="bottomLeft" state="frozen"/>
      <selection activeCell="D49" sqref="D49"/>
      <selection pane="bottomLeft" activeCell="D49" sqref="D49"/>
    </sheetView>
  </sheetViews>
  <sheetFormatPr defaultColWidth="9.1796875" defaultRowHeight="10" x14ac:dyDescent="0.2"/>
  <cols>
    <col min="1" max="1" width="20.26953125" style="1" customWidth="1"/>
    <col min="2" max="2" width="31.26953125" style="1" bestFit="1" customWidth="1"/>
    <col min="3" max="3" width="18.81640625" style="1" bestFit="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216</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c r="B4" s="144"/>
      <c r="C4" s="145"/>
      <c r="D4" s="143"/>
      <c r="E4" s="150"/>
      <c r="F4" s="149"/>
      <c r="G4" s="149"/>
    </row>
    <row r="5" spans="1:7" s="6" customFormat="1" ht="13" x14ac:dyDescent="0.3">
      <c r="A5" s="143"/>
      <c r="B5" s="144"/>
      <c r="C5" s="145"/>
      <c r="D5" s="143"/>
      <c r="E5" s="150"/>
      <c r="F5" s="149"/>
      <c r="G5" s="149"/>
    </row>
    <row r="6" spans="1:7" s="6" customFormat="1" ht="13" x14ac:dyDescent="0.3">
      <c r="A6" s="143"/>
      <c r="B6" s="144"/>
      <c r="C6" s="145"/>
      <c r="D6" s="143"/>
      <c r="E6" s="150"/>
      <c r="F6" s="149"/>
      <c r="G6" s="149"/>
    </row>
    <row r="7" spans="1:7" s="6" customFormat="1" ht="13" x14ac:dyDescent="0.3">
      <c r="A7" s="143"/>
      <c r="B7" s="144"/>
      <c r="C7" s="145"/>
      <c r="D7" s="143"/>
      <c r="E7" s="150"/>
      <c r="F7" s="149"/>
      <c r="G7" s="149"/>
    </row>
    <row r="8" spans="1:7" s="6" customFormat="1" ht="13" x14ac:dyDescent="0.3">
      <c r="A8" s="143"/>
      <c r="B8" s="144"/>
      <c r="C8" s="145"/>
      <c r="D8" s="143"/>
      <c r="E8" s="150"/>
      <c r="F8" s="149"/>
      <c r="G8" s="149"/>
    </row>
    <row r="9" spans="1:7" s="6" customFormat="1" ht="13" x14ac:dyDescent="0.3">
      <c r="A9" s="143"/>
      <c r="B9" s="144"/>
      <c r="C9" s="145"/>
      <c r="D9" s="143"/>
      <c r="E9" s="150"/>
      <c r="F9" s="149"/>
      <c r="G9" s="149"/>
    </row>
    <row r="10" spans="1:7" s="6" customFormat="1" ht="13" x14ac:dyDescent="0.3">
      <c r="A10" s="143"/>
      <c r="B10" s="144"/>
      <c r="C10" s="145"/>
      <c r="D10" s="143"/>
      <c r="E10" s="150"/>
      <c r="F10" s="149"/>
      <c r="G10" s="149"/>
    </row>
    <row r="11" spans="1:7" s="6" customFormat="1" ht="13" x14ac:dyDescent="0.3">
      <c r="A11" s="143"/>
      <c r="B11" s="144"/>
      <c r="C11" s="145"/>
      <c r="D11" s="143"/>
      <c r="E11" s="150"/>
      <c r="F11" s="149"/>
      <c r="G11" s="149"/>
    </row>
    <row r="12" spans="1:7" s="6" customFormat="1" ht="13" x14ac:dyDescent="0.3">
      <c r="A12" s="143"/>
      <c r="B12" s="144"/>
      <c r="C12" s="145"/>
      <c r="D12" s="143"/>
      <c r="E12" s="150"/>
      <c r="F12" s="149"/>
      <c r="G12" s="149"/>
    </row>
    <row r="13" spans="1:7" s="6" customFormat="1" ht="13" x14ac:dyDescent="0.3">
      <c r="A13" s="143"/>
      <c r="B13" s="144"/>
      <c r="C13" s="145"/>
      <c r="D13" s="143"/>
      <c r="E13" s="150"/>
      <c r="F13" s="149"/>
      <c r="G13" s="149"/>
    </row>
    <row r="14" spans="1:7" s="6" customFormat="1" ht="13" x14ac:dyDescent="0.3">
      <c r="A14" s="143"/>
      <c r="B14" s="144"/>
      <c r="C14" s="145"/>
      <c r="D14" s="143"/>
      <c r="E14" s="150"/>
      <c r="F14" s="149"/>
      <c r="G14" s="149"/>
    </row>
    <row r="15" spans="1:7" s="6" customFormat="1" ht="13" x14ac:dyDescent="0.3">
      <c r="A15" s="143"/>
      <c r="B15" s="144"/>
      <c r="C15" s="145"/>
      <c r="D15" s="143"/>
      <c r="E15" s="150"/>
      <c r="F15" s="149"/>
      <c r="G15" s="149"/>
    </row>
    <row r="16" spans="1:7" s="6" customFormat="1" ht="13" x14ac:dyDescent="0.3">
      <c r="A16" s="143"/>
      <c r="B16" s="144"/>
      <c r="C16" s="145"/>
      <c r="D16" s="143"/>
      <c r="E16" s="150"/>
      <c r="F16" s="149"/>
      <c r="G16" s="149"/>
    </row>
    <row r="17" spans="1:7" s="6" customFormat="1" ht="13" x14ac:dyDescent="0.3">
      <c r="A17" s="143"/>
      <c r="B17" s="144"/>
      <c r="C17" s="145"/>
      <c r="D17" s="143"/>
      <c r="E17" s="150"/>
      <c r="F17" s="149"/>
      <c r="G17" s="149"/>
    </row>
    <row r="18" spans="1:7" s="6" customFormat="1" ht="13" x14ac:dyDescent="0.3">
      <c r="A18" s="143"/>
      <c r="B18" s="144"/>
      <c r="C18" s="145"/>
      <c r="D18" s="143"/>
      <c r="E18" s="150"/>
      <c r="F18" s="149"/>
      <c r="G18" s="149"/>
    </row>
    <row r="19" spans="1:7" s="6" customFormat="1" ht="13" x14ac:dyDescent="0.3">
      <c r="A19" s="143"/>
      <c r="B19" s="144"/>
      <c r="C19" s="145"/>
      <c r="D19" s="143"/>
      <c r="E19" s="150"/>
      <c r="F19" s="149"/>
      <c r="G19" s="149"/>
    </row>
    <row r="20" spans="1:7" s="6" customFormat="1" ht="13" x14ac:dyDescent="0.3">
      <c r="A20" s="143"/>
      <c r="B20" s="144"/>
      <c r="C20" s="145"/>
      <c r="D20" s="143"/>
      <c r="E20" s="150"/>
      <c r="F20" s="149"/>
      <c r="G20" s="149"/>
    </row>
    <row r="21" spans="1:7" s="6" customFormat="1" ht="13" x14ac:dyDescent="0.3">
      <c r="A21" s="143"/>
      <c r="B21" s="144"/>
      <c r="C21" s="145"/>
      <c r="D21" s="143"/>
      <c r="E21" s="150"/>
      <c r="F21" s="149"/>
      <c r="G21" s="149"/>
    </row>
    <row r="22" spans="1:7" s="6" customFormat="1" ht="13" x14ac:dyDescent="0.3">
      <c r="A22" s="143"/>
      <c r="B22" s="144"/>
      <c r="C22" s="145"/>
      <c r="D22" s="143"/>
      <c r="E22" s="150"/>
      <c r="F22" s="149"/>
      <c r="G22" s="149"/>
    </row>
    <row r="23" spans="1:7" s="6" customFormat="1" ht="13" x14ac:dyDescent="0.3">
      <c r="A23" s="143"/>
      <c r="B23" s="144"/>
      <c r="C23" s="145"/>
      <c r="D23" s="143"/>
      <c r="E23" s="150"/>
      <c r="F23" s="149"/>
      <c r="G23" s="149"/>
    </row>
    <row r="24" spans="1:7" s="6" customFormat="1" ht="13" x14ac:dyDescent="0.3">
      <c r="A24" s="143"/>
      <c r="B24" s="144"/>
      <c r="C24" s="145"/>
      <c r="D24" s="143"/>
      <c r="E24" s="150"/>
      <c r="F24" s="149"/>
      <c r="G24" s="149"/>
    </row>
    <row r="25" spans="1:7" s="6" customFormat="1" ht="13" x14ac:dyDescent="0.3">
      <c r="A25" s="143"/>
      <c r="B25" s="144"/>
      <c r="C25" s="145"/>
      <c r="D25" s="143"/>
      <c r="E25" s="150"/>
      <c r="F25" s="149"/>
      <c r="G25" s="149"/>
    </row>
    <row r="26" spans="1:7" s="6" customFormat="1" ht="13" x14ac:dyDescent="0.3">
      <c r="A26" s="143"/>
      <c r="B26" s="144"/>
      <c r="C26" s="145"/>
      <c r="D26" s="143"/>
      <c r="E26" s="150"/>
      <c r="F26" s="149"/>
      <c r="G26" s="149"/>
    </row>
    <row r="27" spans="1:7" s="6" customFormat="1" ht="13" x14ac:dyDescent="0.3">
      <c r="A27" s="143"/>
      <c r="B27" s="144"/>
      <c r="C27" s="145"/>
      <c r="D27" s="143"/>
      <c r="E27" s="150"/>
      <c r="F27" s="149"/>
      <c r="G27" s="149"/>
    </row>
    <row r="28" spans="1:7" s="6" customFormat="1" ht="13" x14ac:dyDescent="0.3">
      <c r="A28" s="143"/>
      <c r="B28" s="144"/>
      <c r="C28" s="145"/>
      <c r="D28" s="143"/>
      <c r="E28" s="150"/>
      <c r="F28" s="149"/>
      <c r="G28" s="149"/>
    </row>
    <row r="29" spans="1:7" s="6" customFormat="1" ht="13" x14ac:dyDescent="0.3">
      <c r="A29" s="143"/>
      <c r="B29" s="144"/>
      <c r="C29" s="145"/>
      <c r="D29" s="143"/>
      <c r="E29" s="150"/>
      <c r="F29" s="149"/>
      <c r="G29" s="149"/>
    </row>
    <row r="30" spans="1:7" s="6" customFormat="1" ht="13" x14ac:dyDescent="0.3">
      <c r="A30" s="143"/>
      <c r="B30" s="144"/>
      <c r="C30" s="145"/>
      <c r="D30" s="143"/>
      <c r="E30" s="150"/>
      <c r="F30" s="149"/>
      <c r="G30" s="149"/>
    </row>
    <row r="31" spans="1:7" s="6" customFormat="1" ht="13" x14ac:dyDescent="0.3">
      <c r="A31" s="143"/>
      <c r="B31" s="144"/>
      <c r="C31" s="145"/>
      <c r="D31" s="143"/>
      <c r="E31" s="150"/>
      <c r="F31" s="149"/>
      <c r="G31" s="149"/>
    </row>
    <row r="32" spans="1:7" s="6" customFormat="1" ht="13" x14ac:dyDescent="0.3">
      <c r="A32" s="143"/>
      <c r="B32" s="144"/>
      <c r="C32" s="145"/>
      <c r="D32" s="143"/>
      <c r="E32" s="150"/>
      <c r="F32" s="149"/>
      <c r="G32" s="149"/>
    </row>
    <row r="33" spans="1:7" s="6" customFormat="1" ht="13" x14ac:dyDescent="0.3">
      <c r="A33" s="143"/>
      <c r="B33" s="144"/>
      <c r="C33" s="145"/>
      <c r="D33" s="143"/>
      <c r="E33" s="150"/>
      <c r="F33" s="149"/>
      <c r="G33" s="149"/>
    </row>
    <row r="34" spans="1:7" s="6" customFormat="1" ht="13" x14ac:dyDescent="0.3">
      <c r="A34" s="143"/>
      <c r="B34" s="144"/>
      <c r="C34" s="145"/>
      <c r="D34" s="143"/>
      <c r="E34" s="150"/>
      <c r="F34" s="149"/>
      <c r="G34" s="149"/>
    </row>
    <row r="35" spans="1:7" s="6" customFormat="1" ht="13" x14ac:dyDescent="0.3">
      <c r="A35" s="143"/>
      <c r="B35" s="144"/>
      <c r="C35" s="145"/>
      <c r="D35" s="143"/>
      <c r="E35" s="150"/>
      <c r="F35" s="149"/>
      <c r="G35" s="149"/>
    </row>
    <row r="36" spans="1:7" s="6" customFormat="1" ht="13" x14ac:dyDescent="0.3">
      <c r="A36" s="143"/>
      <c r="B36" s="144"/>
      <c r="C36" s="145"/>
      <c r="D36" s="143"/>
      <c r="E36" s="150"/>
      <c r="F36" s="149"/>
      <c r="G36" s="149"/>
    </row>
    <row r="37" spans="1:7" s="6" customFormat="1" ht="13" x14ac:dyDescent="0.3">
      <c r="A37" s="143"/>
      <c r="B37" s="144"/>
      <c r="C37" s="145"/>
      <c r="D37" s="143"/>
      <c r="E37" s="150"/>
      <c r="F37" s="149"/>
      <c r="G37" s="149"/>
    </row>
    <row r="38" spans="1:7" s="6" customFormat="1" ht="13" x14ac:dyDescent="0.3">
      <c r="A38" s="143"/>
      <c r="B38" s="144"/>
      <c r="C38" s="145"/>
      <c r="D38" s="143"/>
      <c r="E38" s="150"/>
      <c r="F38" s="149"/>
      <c r="G38" s="149"/>
    </row>
    <row r="39" spans="1:7" s="6" customFormat="1" ht="13" x14ac:dyDescent="0.3">
      <c r="A39" s="143"/>
      <c r="B39" s="144"/>
      <c r="C39" s="145"/>
      <c r="D39" s="143"/>
      <c r="E39" s="150"/>
      <c r="F39" s="149"/>
      <c r="G39" s="149"/>
    </row>
    <row r="40" spans="1:7" s="6" customFormat="1" ht="13" x14ac:dyDescent="0.3">
      <c r="A40" s="143"/>
      <c r="B40" s="144"/>
      <c r="C40" s="145"/>
      <c r="D40" s="143"/>
      <c r="E40" s="150"/>
      <c r="F40" s="149"/>
      <c r="G40" s="149"/>
    </row>
    <row r="41" spans="1:7" s="6" customFormat="1" ht="13" x14ac:dyDescent="0.3">
      <c r="A41" s="143"/>
      <c r="B41" s="144"/>
      <c r="C41" s="145"/>
      <c r="D41" s="143"/>
      <c r="E41" s="150"/>
      <c r="F41" s="149"/>
      <c r="G41" s="149"/>
    </row>
    <row r="42" spans="1:7" s="6" customFormat="1" ht="13" x14ac:dyDescent="0.3">
      <c r="A42" s="143"/>
      <c r="B42" s="144"/>
      <c r="C42" s="145"/>
      <c r="D42" s="143"/>
      <c r="E42" s="150"/>
      <c r="F42" s="149"/>
      <c r="G42" s="149"/>
    </row>
    <row r="43" spans="1:7" s="6" customFormat="1" ht="13" x14ac:dyDescent="0.3">
      <c r="A43" s="143"/>
      <c r="B43" s="144"/>
      <c r="C43" s="145"/>
      <c r="D43" s="143"/>
      <c r="E43" s="150"/>
      <c r="F43" s="149"/>
      <c r="G43" s="149"/>
    </row>
    <row r="44" spans="1:7" s="6" customFormat="1" ht="13" x14ac:dyDescent="0.3">
      <c r="A44" s="143"/>
      <c r="B44" s="144"/>
      <c r="C44" s="145"/>
      <c r="D44" s="143"/>
      <c r="E44" s="150"/>
      <c r="F44" s="149"/>
      <c r="G44" s="149"/>
    </row>
    <row r="45" spans="1:7" s="6" customFormat="1" ht="13" x14ac:dyDescent="0.3">
      <c r="A45" s="143"/>
      <c r="B45" s="144"/>
      <c r="C45" s="145"/>
      <c r="D45" s="143"/>
      <c r="E45" s="150"/>
      <c r="F45" s="149"/>
      <c r="G45" s="149"/>
    </row>
    <row r="46" spans="1:7" s="6" customFormat="1" ht="13" x14ac:dyDescent="0.3">
      <c r="A46" s="143"/>
      <c r="B46" s="144"/>
      <c r="C46" s="145"/>
      <c r="D46" s="143"/>
      <c r="E46" s="150"/>
      <c r="F46" s="149"/>
      <c r="G46" s="149"/>
    </row>
    <row r="47" spans="1:7" s="6" customFormat="1" ht="13" x14ac:dyDescent="0.3">
      <c r="A47" s="143"/>
      <c r="B47" s="144"/>
      <c r="C47" s="145"/>
      <c r="D47" s="143"/>
      <c r="E47" s="150"/>
      <c r="F47" s="149"/>
      <c r="G47" s="149"/>
    </row>
    <row r="48" spans="1:7" s="6" customFormat="1" ht="13" x14ac:dyDescent="0.3">
      <c r="A48" s="143"/>
      <c r="B48" s="144"/>
      <c r="C48" s="145"/>
      <c r="D48" s="143"/>
      <c r="E48" s="150"/>
      <c r="F48" s="149"/>
      <c r="G48" s="149"/>
    </row>
    <row r="49" spans="1:7" s="6" customFormat="1" ht="13" x14ac:dyDescent="0.3">
      <c r="A49" s="143"/>
      <c r="B49" s="144"/>
      <c r="C49" s="145"/>
      <c r="D49" s="143"/>
      <c r="E49" s="150"/>
      <c r="F49" s="149"/>
      <c r="G49" s="149"/>
    </row>
    <row r="50" spans="1:7" s="6" customFormat="1" ht="13" x14ac:dyDescent="0.3">
      <c r="A50" s="143"/>
      <c r="B50" s="144"/>
      <c r="C50" s="145"/>
      <c r="D50" s="143"/>
      <c r="E50" s="150"/>
      <c r="F50" s="149"/>
      <c r="G50" s="149"/>
    </row>
    <row r="51" spans="1:7" s="6" customFormat="1" ht="13" x14ac:dyDescent="0.3">
      <c r="A51" s="143"/>
      <c r="B51" s="144"/>
      <c r="C51" s="145"/>
      <c r="D51" s="143"/>
      <c r="E51" s="150"/>
      <c r="F51" s="149"/>
      <c r="G51" s="149"/>
    </row>
    <row r="52" spans="1:7" s="6" customFormat="1" ht="13" x14ac:dyDescent="0.3">
      <c r="A52" s="143"/>
      <c r="B52" s="144"/>
      <c r="C52" s="145"/>
      <c r="D52" s="143"/>
      <c r="E52" s="150"/>
      <c r="F52" s="149"/>
      <c r="G52" s="149"/>
    </row>
    <row r="53" spans="1:7" s="6" customFormat="1" ht="13" x14ac:dyDescent="0.3">
      <c r="A53" s="143"/>
      <c r="B53" s="144"/>
      <c r="C53" s="145"/>
      <c r="D53" s="143"/>
      <c r="E53" s="150"/>
      <c r="F53" s="149"/>
      <c r="G53" s="149"/>
    </row>
    <row r="54" spans="1:7" s="6" customFormat="1" ht="13" x14ac:dyDescent="0.3">
      <c r="A54" s="143"/>
      <c r="B54" s="144"/>
      <c r="C54" s="145"/>
      <c r="D54" s="143"/>
      <c r="E54" s="150"/>
      <c r="F54" s="149"/>
      <c r="G54" s="149"/>
    </row>
    <row r="55" spans="1:7" s="6" customFormat="1" ht="13" x14ac:dyDescent="0.3">
      <c r="A55" s="143"/>
      <c r="B55" s="144"/>
      <c r="C55" s="145"/>
      <c r="D55" s="143"/>
      <c r="E55" s="150"/>
      <c r="F55" s="149"/>
      <c r="G55" s="149"/>
    </row>
    <row r="56" spans="1:7" s="6" customFormat="1" ht="13" x14ac:dyDescent="0.3">
      <c r="A56" s="143"/>
      <c r="B56" s="144"/>
      <c r="C56" s="145"/>
      <c r="D56" s="143"/>
      <c r="E56" s="150"/>
      <c r="F56" s="149"/>
      <c r="G56" s="149"/>
    </row>
    <row r="57" spans="1:7" s="6" customFormat="1" ht="13" x14ac:dyDescent="0.3">
      <c r="A57" s="143"/>
      <c r="B57" s="144"/>
      <c r="C57" s="145"/>
      <c r="D57" s="143"/>
      <c r="E57" s="150"/>
      <c r="F57" s="149"/>
      <c r="G57" s="149"/>
    </row>
    <row r="58" spans="1:7" s="6" customFormat="1" ht="13" x14ac:dyDescent="0.3">
      <c r="A58" s="143"/>
      <c r="B58" s="144"/>
      <c r="C58" s="145"/>
      <c r="D58" s="143"/>
      <c r="E58" s="150"/>
      <c r="F58" s="149"/>
      <c r="G58" s="149"/>
    </row>
    <row r="59" spans="1:7" s="6" customFormat="1" ht="13" x14ac:dyDescent="0.3">
      <c r="A59" s="143"/>
      <c r="B59" s="144"/>
      <c r="C59" s="145"/>
      <c r="D59" s="143"/>
      <c r="E59" s="150"/>
      <c r="F59" s="149"/>
      <c r="G59" s="149"/>
    </row>
    <row r="60" spans="1:7" s="6" customFormat="1" ht="13" x14ac:dyDescent="0.3">
      <c r="A60" s="143"/>
      <c r="B60" s="144"/>
      <c r="C60" s="145"/>
      <c r="D60" s="143"/>
      <c r="E60" s="150"/>
      <c r="F60" s="149"/>
      <c r="G60" s="149"/>
    </row>
    <row r="61" spans="1:7" s="6" customFormat="1" ht="13" x14ac:dyDescent="0.3">
      <c r="A61" s="143"/>
      <c r="B61" s="144"/>
      <c r="C61" s="145"/>
      <c r="D61" s="143"/>
      <c r="E61" s="150"/>
      <c r="F61" s="149"/>
      <c r="G61" s="149"/>
    </row>
    <row r="62" spans="1:7" s="6" customFormat="1" ht="13" x14ac:dyDescent="0.3">
      <c r="A62" s="143"/>
      <c r="B62" s="144"/>
      <c r="C62" s="145"/>
      <c r="D62" s="143"/>
      <c r="E62" s="150"/>
      <c r="F62" s="149"/>
      <c r="G62" s="149"/>
    </row>
    <row r="63" spans="1:7" s="6" customFormat="1" ht="13" x14ac:dyDescent="0.3">
      <c r="A63" s="143"/>
      <c r="B63" s="144"/>
      <c r="C63" s="145"/>
      <c r="D63" s="143"/>
      <c r="E63" s="150"/>
      <c r="F63" s="149"/>
      <c r="G63" s="149"/>
    </row>
    <row r="64" spans="1:7" s="6" customFormat="1" ht="13" x14ac:dyDescent="0.3">
      <c r="A64" s="143"/>
      <c r="B64" s="144"/>
      <c r="C64" s="145"/>
      <c r="D64" s="143"/>
      <c r="E64" s="150"/>
      <c r="F64" s="149"/>
      <c r="G64" s="149"/>
    </row>
    <row r="65" spans="1:7" s="6" customFormat="1" ht="13" x14ac:dyDescent="0.3">
      <c r="A65" s="143"/>
      <c r="B65" s="144"/>
      <c r="C65" s="145"/>
      <c r="D65" s="143"/>
      <c r="E65" s="150"/>
      <c r="F65" s="149"/>
      <c r="G65" s="149"/>
    </row>
    <row r="66" spans="1:7" s="6" customFormat="1" ht="13" x14ac:dyDescent="0.3">
      <c r="A66" s="143"/>
      <c r="B66" s="144"/>
      <c r="C66" s="145"/>
      <c r="D66" s="143"/>
      <c r="E66" s="150"/>
      <c r="F66" s="149"/>
      <c r="G66" s="149"/>
    </row>
    <row r="67" spans="1:7" s="6" customFormat="1" ht="13" x14ac:dyDescent="0.3">
      <c r="A67" s="143"/>
      <c r="B67" s="144"/>
      <c r="C67" s="145"/>
      <c r="D67" s="143"/>
      <c r="E67" s="150"/>
      <c r="F67" s="149"/>
      <c r="G67" s="149"/>
    </row>
    <row r="68" spans="1:7" s="6" customFormat="1" ht="13" x14ac:dyDescent="0.3">
      <c r="A68" s="143"/>
      <c r="B68" s="144"/>
      <c r="C68" s="145"/>
      <c r="D68" s="143"/>
      <c r="E68" s="150"/>
      <c r="F68" s="149"/>
      <c r="G68" s="149"/>
    </row>
    <row r="69" spans="1:7" s="6" customFormat="1" ht="13" x14ac:dyDescent="0.3">
      <c r="A69" s="143"/>
      <c r="B69" s="144"/>
      <c r="C69" s="145"/>
      <c r="D69" s="143"/>
      <c r="E69" s="150"/>
      <c r="F69" s="149"/>
      <c r="G69" s="149"/>
    </row>
    <row r="70" spans="1:7" s="6" customFormat="1" ht="13" x14ac:dyDescent="0.3">
      <c r="A70" s="143"/>
      <c r="B70" s="144"/>
      <c r="C70" s="145"/>
      <c r="D70" s="143"/>
      <c r="E70" s="150"/>
      <c r="F70" s="149"/>
      <c r="G70" s="149"/>
    </row>
    <row r="71" spans="1:7" s="6" customFormat="1" ht="13" x14ac:dyDescent="0.3">
      <c r="A71" s="143"/>
      <c r="B71" s="144"/>
      <c r="C71" s="145"/>
      <c r="D71" s="143"/>
      <c r="E71" s="150"/>
      <c r="F71" s="149"/>
      <c r="G71" s="149"/>
    </row>
    <row r="72" spans="1:7" s="6" customFormat="1" ht="13" x14ac:dyDescent="0.3">
      <c r="A72" s="143"/>
      <c r="B72" s="144"/>
      <c r="C72" s="145"/>
      <c r="D72" s="143"/>
      <c r="E72" s="150"/>
      <c r="F72" s="149"/>
      <c r="G72" s="149"/>
    </row>
    <row r="73" spans="1:7" s="6" customFormat="1" ht="13" x14ac:dyDescent="0.3">
      <c r="A73" s="143"/>
      <c r="B73" s="144"/>
      <c r="C73" s="145"/>
      <c r="D73" s="143"/>
      <c r="E73" s="150"/>
      <c r="F73" s="149"/>
      <c r="G73" s="149"/>
    </row>
    <row r="74" spans="1:7" s="6" customFormat="1" ht="13" x14ac:dyDescent="0.3">
      <c r="A74" s="143"/>
      <c r="B74" s="144"/>
      <c r="C74" s="145"/>
      <c r="D74" s="143"/>
      <c r="E74" s="150"/>
      <c r="F74" s="149"/>
      <c r="G74" s="149"/>
    </row>
    <row r="75" spans="1:7" s="6" customFormat="1" ht="13" x14ac:dyDescent="0.3">
      <c r="A75" s="143"/>
      <c r="B75" s="144"/>
      <c r="C75" s="145"/>
      <c r="D75" s="143"/>
      <c r="E75" s="150"/>
      <c r="F75" s="149"/>
      <c r="G75" s="149"/>
    </row>
    <row r="76" spans="1:7" ht="13" x14ac:dyDescent="0.3">
      <c r="B76" s="132"/>
      <c r="C76" s="132"/>
      <c r="D76" s="132"/>
      <c r="E76" s="152"/>
      <c r="F76" s="152"/>
      <c r="G76" s="152"/>
    </row>
    <row r="77" spans="1:7" ht="13" x14ac:dyDescent="0.3">
      <c r="D77" s="132"/>
      <c r="E77" s="152"/>
      <c r="F77" s="152"/>
      <c r="G77" s="152"/>
    </row>
    <row r="78" spans="1:7" ht="13" x14ac:dyDescent="0.3">
      <c r="A78" s="133" t="s">
        <v>119</v>
      </c>
      <c r="B78" s="134"/>
      <c r="C78" s="133"/>
      <c r="D78" s="132"/>
      <c r="E78" s="152"/>
      <c r="F78" s="152"/>
      <c r="G78" s="152"/>
    </row>
    <row r="79" spans="1:7" ht="13" x14ac:dyDescent="0.3">
      <c r="A79" s="132" t="s">
        <v>120</v>
      </c>
      <c r="B79" s="132"/>
      <c r="C79" s="132"/>
      <c r="D79" s="132"/>
      <c r="E79" s="152"/>
      <c r="F79" s="152"/>
      <c r="G79" s="152"/>
    </row>
    <row r="80" spans="1:7" ht="13" x14ac:dyDescent="0.3">
      <c r="A80" s="132"/>
      <c r="B80" s="132"/>
      <c r="C80" s="132"/>
      <c r="D80" s="132"/>
      <c r="E80" s="152"/>
      <c r="F80" s="152"/>
      <c r="G80" s="152"/>
    </row>
    <row r="81" spans="1:7" ht="13" x14ac:dyDescent="0.3">
      <c r="A81" s="132" t="s">
        <v>121</v>
      </c>
      <c r="B81" s="132"/>
      <c r="C81" s="132"/>
      <c r="D81" s="132"/>
      <c r="E81" s="152"/>
      <c r="F81" s="152"/>
      <c r="G81" s="152"/>
    </row>
    <row r="82" spans="1:7" ht="13" x14ac:dyDescent="0.3">
      <c r="A82" s="132" t="s">
        <v>122</v>
      </c>
      <c r="B82" s="132"/>
      <c r="C82" s="132"/>
      <c r="D82" s="132"/>
      <c r="E82" s="152"/>
      <c r="F82" s="152"/>
      <c r="G82" s="152"/>
    </row>
    <row r="83" spans="1:7" ht="12.75" customHeight="1" x14ac:dyDescent="0.3">
      <c r="A83" s="132" t="s">
        <v>123</v>
      </c>
      <c r="B83" s="132"/>
      <c r="C83" s="132"/>
      <c r="D83" s="132"/>
      <c r="E83" s="152"/>
      <c r="F83" s="152"/>
      <c r="G83" s="152"/>
    </row>
    <row r="84" spans="1:7" ht="12.75" customHeight="1" x14ac:dyDescent="0.3">
      <c r="A84" s="132" t="s">
        <v>124</v>
      </c>
      <c r="B84" s="132"/>
      <c r="C84" s="132"/>
      <c r="D84" s="132"/>
      <c r="E84" s="152"/>
      <c r="F84" s="152"/>
      <c r="G84" s="152"/>
    </row>
    <row r="85" spans="1:7" ht="13" x14ac:dyDescent="0.3">
      <c r="A85" s="132"/>
      <c r="B85" s="132"/>
      <c r="C85" s="132"/>
      <c r="D85" s="132"/>
      <c r="E85" s="152"/>
      <c r="F85" s="152"/>
      <c r="G85" s="152"/>
    </row>
    <row r="86" spans="1:7" ht="13" x14ac:dyDescent="0.3">
      <c r="A86" s="132"/>
      <c r="B86" s="132"/>
      <c r="C86" s="132"/>
      <c r="D86" s="132"/>
      <c r="E86" s="152"/>
      <c r="F86" s="152"/>
      <c r="G86" s="152"/>
    </row>
    <row r="88" spans="1:7" x14ac:dyDescent="0.2">
      <c r="A88" s="4"/>
      <c r="B88" s="4"/>
      <c r="C88" s="4"/>
      <c r="D88" s="4"/>
      <c r="E88" s="154"/>
      <c r="F88" s="154"/>
      <c r="G88" s="154"/>
    </row>
  </sheetData>
  <sheetProtection autoFilter="0"/>
  <autoFilter ref="A3:G75" xr:uid="{00000000-0009-0000-0000-000007000000}"/>
  <conditionalFormatting sqref="A4:A75">
    <cfRule type="expression" dxfId="35" priority="4" stopIfTrue="1">
      <formula>A4&lt;&gt;""</formula>
    </cfRule>
  </conditionalFormatting>
  <conditionalFormatting sqref="A4:G75">
    <cfRule type="expression" dxfId="34" priority="2">
      <formula>LEFT($A4,5)="Grand"</formula>
    </cfRule>
    <cfRule type="expression" dxfId="33" priority="3" stopIfTrue="1">
      <formula>RIGHT($A4,5)="Total"</formula>
    </cfRule>
  </conditionalFormatting>
  <conditionalFormatting sqref="B4:G75">
    <cfRule type="expression" dxfId="32" priority="1">
      <formula>RIGHT($B4,5)="Total"</formula>
    </cfRule>
  </conditionalFormatting>
  <pageMargins left="0.24" right="0.24" top="0.5" bottom="0.61" header="0.51181102362204722" footer="0.31496062992125984"/>
  <pageSetup paperSize="9" scale="77" fitToHeight="0" orientation="portrait" r:id="rId1"/>
  <headerFooter alignWithMargins="0">
    <oddFooter>&amp;L&amp;"Calibri,Regular"&amp;8&amp;K01+000Cleanaway Confidential
&amp;F&amp;C&amp;"Calibri,Regular"&amp;8&amp;K01+000&amp;P OF &amp;N&amp;R&amp;"Calibri,Regular"&amp;8&amp;K01+000&amp;A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88"/>
  <sheetViews>
    <sheetView view="pageBreakPreview" zoomScaleNormal="100" zoomScaleSheetLayoutView="100" workbookViewId="0">
      <pane ySplit="3" topLeftCell="A4" activePane="bottomLeft" state="frozen"/>
      <selection activeCell="D49" sqref="D49"/>
      <selection pane="bottomLeft" activeCell="D49" sqref="D49"/>
    </sheetView>
  </sheetViews>
  <sheetFormatPr defaultColWidth="9.1796875" defaultRowHeight="10" x14ac:dyDescent="0.2"/>
  <cols>
    <col min="1" max="1" width="20.26953125" style="1" customWidth="1"/>
    <col min="2" max="2" width="31.26953125" style="1" bestFit="1" customWidth="1"/>
    <col min="3" max="3" width="18.81640625" style="1" bestFit="1" customWidth="1"/>
    <col min="4" max="4" width="24.453125" style="1" customWidth="1"/>
    <col min="5" max="5" width="10.26953125" style="153" customWidth="1"/>
    <col min="6" max="6" width="11.26953125" style="153" bestFit="1" customWidth="1"/>
    <col min="7" max="7" width="14" style="153" bestFit="1" customWidth="1"/>
    <col min="8" max="16384" width="9.1796875" style="1"/>
  </cols>
  <sheetData>
    <row r="1" spans="1:7" s="104" customFormat="1" ht="40.5" customHeight="1" x14ac:dyDescent="0.25">
      <c r="A1" s="128" t="s">
        <v>165</v>
      </c>
      <c r="B1" s="128"/>
      <c r="C1" s="128"/>
      <c r="D1" s="128"/>
      <c r="E1" s="146"/>
      <c r="F1" s="146"/>
      <c r="G1" s="146"/>
    </row>
    <row r="2" spans="1:7" ht="23.5" x14ac:dyDescent="0.2">
      <c r="A2" s="108" t="s">
        <v>216</v>
      </c>
      <c r="B2" s="129"/>
      <c r="C2" s="129"/>
      <c r="D2" s="129"/>
      <c r="E2" s="147"/>
      <c r="F2" s="147"/>
      <c r="G2" s="147"/>
    </row>
    <row r="3" spans="1:7" ht="36.75" customHeight="1" x14ac:dyDescent="0.2">
      <c r="A3" s="130" t="s">
        <v>118</v>
      </c>
      <c r="B3" s="130" t="s">
        <v>0</v>
      </c>
      <c r="C3" s="130" t="s">
        <v>5</v>
      </c>
      <c r="D3" s="130" t="s">
        <v>1</v>
      </c>
      <c r="E3" s="148" t="s">
        <v>115</v>
      </c>
      <c r="F3" s="148" t="s">
        <v>116</v>
      </c>
      <c r="G3" s="148" t="s">
        <v>117</v>
      </c>
    </row>
    <row r="4" spans="1:7" s="6" customFormat="1" ht="13" x14ac:dyDescent="0.3">
      <c r="A4" s="143"/>
      <c r="B4" s="144"/>
      <c r="C4" s="145"/>
      <c r="D4" s="143"/>
      <c r="E4" s="150"/>
      <c r="F4" s="149"/>
      <c r="G4" s="149"/>
    </row>
    <row r="5" spans="1:7" s="6" customFormat="1" ht="13" x14ac:dyDescent="0.3">
      <c r="A5" s="143"/>
      <c r="B5" s="144"/>
      <c r="C5" s="145"/>
      <c r="D5" s="143"/>
      <c r="E5" s="150"/>
      <c r="F5" s="149"/>
      <c r="G5" s="149"/>
    </row>
    <row r="6" spans="1:7" s="6" customFormat="1" ht="13" x14ac:dyDescent="0.3">
      <c r="A6" s="143"/>
      <c r="B6" s="144"/>
      <c r="C6" s="145"/>
      <c r="D6" s="143"/>
      <c r="E6" s="150"/>
      <c r="F6" s="149"/>
      <c r="G6" s="149"/>
    </row>
    <row r="7" spans="1:7" s="6" customFormat="1" ht="13" x14ac:dyDescent="0.3">
      <c r="A7" s="143"/>
      <c r="B7" s="144"/>
      <c r="C7" s="145"/>
      <c r="D7" s="143"/>
      <c r="E7" s="150"/>
      <c r="F7" s="149"/>
      <c r="G7" s="149"/>
    </row>
    <row r="8" spans="1:7" s="6" customFormat="1" ht="13" x14ac:dyDescent="0.3">
      <c r="A8" s="143"/>
      <c r="B8" s="144"/>
      <c r="C8" s="145"/>
      <c r="D8" s="143"/>
      <c r="E8" s="150"/>
      <c r="F8" s="149"/>
      <c r="G8" s="149"/>
    </row>
    <row r="9" spans="1:7" s="6" customFormat="1" ht="13" x14ac:dyDescent="0.3">
      <c r="A9" s="143"/>
      <c r="B9" s="144"/>
      <c r="C9" s="145"/>
      <c r="D9" s="143"/>
      <c r="E9" s="150"/>
      <c r="F9" s="149"/>
      <c r="G9" s="149"/>
    </row>
    <row r="10" spans="1:7" s="6" customFormat="1" ht="13" x14ac:dyDescent="0.3">
      <c r="A10" s="143"/>
      <c r="B10" s="144"/>
      <c r="C10" s="145"/>
      <c r="D10" s="143"/>
      <c r="E10" s="150"/>
      <c r="F10" s="149"/>
      <c r="G10" s="149"/>
    </row>
    <row r="11" spans="1:7" s="6" customFormat="1" ht="13" x14ac:dyDescent="0.3">
      <c r="A11" s="143"/>
      <c r="B11" s="144"/>
      <c r="C11" s="145"/>
      <c r="D11" s="143"/>
      <c r="E11" s="150"/>
      <c r="F11" s="149"/>
      <c r="G11" s="149"/>
    </row>
    <row r="12" spans="1:7" s="6" customFormat="1" ht="13" x14ac:dyDescent="0.3">
      <c r="A12" s="143"/>
      <c r="B12" s="144"/>
      <c r="C12" s="145"/>
      <c r="D12" s="143"/>
      <c r="E12" s="150"/>
      <c r="F12" s="149"/>
      <c r="G12" s="149"/>
    </row>
    <row r="13" spans="1:7" s="6" customFormat="1" ht="13" x14ac:dyDescent="0.3">
      <c r="A13" s="143"/>
      <c r="B13" s="144"/>
      <c r="C13" s="145"/>
      <c r="D13" s="143"/>
      <c r="E13" s="150"/>
      <c r="F13" s="149"/>
      <c r="G13" s="149"/>
    </row>
    <row r="14" spans="1:7" s="6" customFormat="1" ht="13" x14ac:dyDescent="0.3">
      <c r="A14" s="143"/>
      <c r="B14" s="144"/>
      <c r="C14" s="145"/>
      <c r="D14" s="143"/>
      <c r="E14" s="150"/>
      <c r="F14" s="149"/>
      <c r="G14" s="149"/>
    </row>
    <row r="15" spans="1:7" s="6" customFormat="1" ht="13" x14ac:dyDescent="0.3">
      <c r="A15" s="143"/>
      <c r="B15" s="144"/>
      <c r="C15" s="145"/>
      <c r="D15" s="143"/>
      <c r="E15" s="150"/>
      <c r="F15" s="149"/>
      <c r="G15" s="149"/>
    </row>
    <row r="16" spans="1:7" s="6" customFormat="1" ht="13" x14ac:dyDescent="0.3">
      <c r="A16" s="143"/>
      <c r="B16" s="144"/>
      <c r="C16" s="145"/>
      <c r="D16" s="143"/>
      <c r="E16" s="150"/>
      <c r="F16" s="149"/>
      <c r="G16" s="149"/>
    </row>
    <row r="17" spans="1:7" s="6" customFormat="1" ht="13" x14ac:dyDescent="0.3">
      <c r="A17" s="143"/>
      <c r="B17" s="144"/>
      <c r="C17" s="145"/>
      <c r="D17" s="143"/>
      <c r="E17" s="150"/>
      <c r="F17" s="149"/>
      <c r="G17" s="149"/>
    </row>
    <row r="18" spans="1:7" s="6" customFormat="1" ht="13" x14ac:dyDescent="0.3">
      <c r="A18" s="143"/>
      <c r="B18" s="144"/>
      <c r="C18" s="145"/>
      <c r="D18" s="143"/>
      <c r="E18" s="150"/>
      <c r="F18" s="149"/>
      <c r="G18" s="149"/>
    </row>
    <row r="19" spans="1:7" s="6" customFormat="1" ht="13" x14ac:dyDescent="0.3">
      <c r="A19" s="143"/>
      <c r="B19" s="144"/>
      <c r="C19" s="145"/>
      <c r="D19" s="143"/>
      <c r="E19" s="150"/>
      <c r="F19" s="149"/>
      <c r="G19" s="149"/>
    </row>
    <row r="20" spans="1:7" s="6" customFormat="1" ht="13" x14ac:dyDescent="0.3">
      <c r="A20" s="143"/>
      <c r="B20" s="144"/>
      <c r="C20" s="145"/>
      <c r="D20" s="143"/>
      <c r="E20" s="150"/>
      <c r="F20" s="149"/>
      <c r="G20" s="149"/>
    </row>
    <row r="21" spans="1:7" s="6" customFormat="1" ht="13" x14ac:dyDescent="0.3">
      <c r="A21" s="143"/>
      <c r="B21" s="144"/>
      <c r="C21" s="145"/>
      <c r="D21" s="143"/>
      <c r="E21" s="150"/>
      <c r="F21" s="149"/>
      <c r="G21" s="149"/>
    </row>
    <row r="22" spans="1:7" s="6" customFormat="1" ht="13" x14ac:dyDescent="0.3">
      <c r="A22" s="143"/>
      <c r="B22" s="144"/>
      <c r="C22" s="145"/>
      <c r="D22" s="143"/>
      <c r="E22" s="150"/>
      <c r="F22" s="149"/>
      <c r="G22" s="149"/>
    </row>
    <row r="23" spans="1:7" s="6" customFormat="1" ht="13" x14ac:dyDescent="0.3">
      <c r="A23" s="143"/>
      <c r="B23" s="144"/>
      <c r="C23" s="145"/>
      <c r="D23" s="143"/>
      <c r="E23" s="150"/>
      <c r="F23" s="149"/>
      <c r="G23" s="149"/>
    </row>
    <row r="24" spans="1:7" s="6" customFormat="1" ht="13" x14ac:dyDescent="0.3">
      <c r="A24" s="143"/>
      <c r="B24" s="144"/>
      <c r="C24" s="145"/>
      <c r="D24" s="143"/>
      <c r="E24" s="150"/>
      <c r="F24" s="149"/>
      <c r="G24" s="149"/>
    </row>
    <row r="25" spans="1:7" s="6" customFormat="1" ht="13" x14ac:dyDescent="0.3">
      <c r="A25" s="143"/>
      <c r="B25" s="144"/>
      <c r="C25" s="145"/>
      <c r="D25" s="143"/>
      <c r="E25" s="150"/>
      <c r="F25" s="149"/>
      <c r="G25" s="149"/>
    </row>
    <row r="26" spans="1:7" s="6" customFormat="1" ht="13" x14ac:dyDescent="0.3">
      <c r="A26" s="143"/>
      <c r="B26" s="144"/>
      <c r="C26" s="145"/>
      <c r="D26" s="143"/>
      <c r="E26" s="150"/>
      <c r="F26" s="149"/>
      <c r="G26" s="149"/>
    </row>
    <row r="27" spans="1:7" s="6" customFormat="1" ht="13" x14ac:dyDescent="0.3">
      <c r="A27" s="143"/>
      <c r="B27" s="144"/>
      <c r="C27" s="145"/>
      <c r="D27" s="143"/>
      <c r="E27" s="150"/>
      <c r="F27" s="149"/>
      <c r="G27" s="149"/>
    </row>
    <row r="28" spans="1:7" s="6" customFormat="1" ht="13" x14ac:dyDescent="0.3">
      <c r="A28" s="143"/>
      <c r="B28" s="144"/>
      <c r="C28" s="145"/>
      <c r="D28" s="143"/>
      <c r="E28" s="150"/>
      <c r="F28" s="149"/>
      <c r="G28" s="149"/>
    </row>
    <row r="29" spans="1:7" s="6" customFormat="1" ht="13" x14ac:dyDescent="0.3">
      <c r="A29" s="143"/>
      <c r="B29" s="144"/>
      <c r="C29" s="145"/>
      <c r="D29" s="143"/>
      <c r="E29" s="150"/>
      <c r="F29" s="149"/>
      <c r="G29" s="149"/>
    </row>
    <row r="30" spans="1:7" s="6" customFormat="1" ht="13" x14ac:dyDescent="0.3">
      <c r="A30" s="143"/>
      <c r="B30" s="144"/>
      <c r="C30" s="145"/>
      <c r="D30" s="143"/>
      <c r="E30" s="150"/>
      <c r="F30" s="149"/>
      <c r="G30" s="149"/>
    </row>
    <row r="31" spans="1:7" s="6" customFormat="1" ht="13" x14ac:dyDescent="0.3">
      <c r="A31" s="143"/>
      <c r="B31" s="144"/>
      <c r="C31" s="145"/>
      <c r="D31" s="143"/>
      <c r="E31" s="150"/>
      <c r="F31" s="149"/>
      <c r="G31" s="149"/>
    </row>
    <row r="32" spans="1:7" s="6" customFormat="1" ht="13" x14ac:dyDescent="0.3">
      <c r="A32" s="143"/>
      <c r="B32" s="144"/>
      <c r="C32" s="145"/>
      <c r="D32" s="143"/>
      <c r="E32" s="150"/>
      <c r="F32" s="149"/>
      <c r="G32" s="149"/>
    </row>
    <row r="33" spans="1:7" s="6" customFormat="1" ht="13" x14ac:dyDescent="0.3">
      <c r="A33" s="143"/>
      <c r="B33" s="144"/>
      <c r="C33" s="145"/>
      <c r="D33" s="143"/>
      <c r="E33" s="150"/>
      <c r="F33" s="149"/>
      <c r="G33" s="149"/>
    </row>
    <row r="34" spans="1:7" s="6" customFormat="1" ht="13" x14ac:dyDescent="0.3">
      <c r="A34" s="143"/>
      <c r="B34" s="144"/>
      <c r="C34" s="145"/>
      <c r="D34" s="143"/>
      <c r="E34" s="150"/>
      <c r="F34" s="149"/>
      <c r="G34" s="149"/>
    </row>
    <row r="35" spans="1:7" s="6" customFormat="1" ht="13" x14ac:dyDescent="0.3">
      <c r="A35" s="143"/>
      <c r="B35" s="144"/>
      <c r="C35" s="145"/>
      <c r="D35" s="143"/>
      <c r="E35" s="150"/>
      <c r="F35" s="149"/>
      <c r="G35" s="149"/>
    </row>
    <row r="36" spans="1:7" s="6" customFormat="1" ht="13" x14ac:dyDescent="0.3">
      <c r="A36" s="143"/>
      <c r="B36" s="144"/>
      <c r="C36" s="145"/>
      <c r="D36" s="143"/>
      <c r="E36" s="150"/>
      <c r="F36" s="149"/>
      <c r="G36" s="149"/>
    </row>
    <row r="37" spans="1:7" s="6" customFormat="1" ht="13" x14ac:dyDescent="0.3">
      <c r="A37" s="143"/>
      <c r="B37" s="144"/>
      <c r="C37" s="145"/>
      <c r="D37" s="143"/>
      <c r="E37" s="150"/>
      <c r="F37" s="149"/>
      <c r="G37" s="149"/>
    </row>
    <row r="38" spans="1:7" s="6" customFormat="1" ht="13" x14ac:dyDescent="0.3">
      <c r="A38" s="143"/>
      <c r="B38" s="144"/>
      <c r="C38" s="145"/>
      <c r="D38" s="143"/>
      <c r="E38" s="150"/>
      <c r="F38" s="149"/>
      <c r="G38" s="149"/>
    </row>
    <row r="39" spans="1:7" s="6" customFormat="1" ht="13" x14ac:dyDescent="0.3">
      <c r="A39" s="143"/>
      <c r="B39" s="144"/>
      <c r="C39" s="145"/>
      <c r="D39" s="143"/>
      <c r="E39" s="150"/>
      <c r="F39" s="149"/>
      <c r="G39" s="149"/>
    </row>
    <row r="40" spans="1:7" s="6" customFormat="1" ht="13" x14ac:dyDescent="0.3">
      <c r="A40" s="143"/>
      <c r="B40" s="144"/>
      <c r="C40" s="145"/>
      <c r="D40" s="143"/>
      <c r="E40" s="150"/>
      <c r="F40" s="149"/>
      <c r="G40" s="149"/>
    </row>
    <row r="41" spans="1:7" s="6" customFormat="1" ht="13" x14ac:dyDescent="0.3">
      <c r="A41" s="143"/>
      <c r="B41" s="144"/>
      <c r="C41" s="145"/>
      <c r="D41" s="143"/>
      <c r="E41" s="150"/>
      <c r="F41" s="149"/>
      <c r="G41" s="149"/>
    </row>
    <row r="42" spans="1:7" s="6" customFormat="1" ht="13" x14ac:dyDescent="0.3">
      <c r="A42" s="143"/>
      <c r="B42" s="144"/>
      <c r="C42" s="145"/>
      <c r="D42" s="143"/>
      <c r="E42" s="150"/>
      <c r="F42" s="149"/>
      <c r="G42" s="149"/>
    </row>
    <row r="43" spans="1:7" s="6" customFormat="1" ht="13" x14ac:dyDescent="0.3">
      <c r="A43" s="143"/>
      <c r="B43" s="144"/>
      <c r="C43" s="145"/>
      <c r="D43" s="143"/>
      <c r="E43" s="150"/>
      <c r="F43" s="149"/>
      <c r="G43" s="149"/>
    </row>
    <row r="44" spans="1:7" s="6" customFormat="1" ht="13" x14ac:dyDescent="0.3">
      <c r="A44" s="143"/>
      <c r="B44" s="144"/>
      <c r="C44" s="145"/>
      <c r="D44" s="143"/>
      <c r="E44" s="150"/>
      <c r="F44" s="149"/>
      <c r="G44" s="149"/>
    </row>
    <row r="45" spans="1:7" s="6" customFormat="1" ht="13" x14ac:dyDescent="0.3">
      <c r="A45" s="143"/>
      <c r="B45" s="144"/>
      <c r="C45" s="145"/>
      <c r="D45" s="143"/>
      <c r="E45" s="150"/>
      <c r="F45" s="149"/>
      <c r="G45" s="149"/>
    </row>
    <row r="46" spans="1:7" s="6" customFormat="1" ht="13" x14ac:dyDescent="0.3">
      <c r="A46" s="143"/>
      <c r="B46" s="144"/>
      <c r="C46" s="145"/>
      <c r="D46" s="143"/>
      <c r="E46" s="150"/>
      <c r="F46" s="149"/>
      <c r="G46" s="149"/>
    </row>
    <row r="47" spans="1:7" s="6" customFormat="1" ht="13" x14ac:dyDescent="0.3">
      <c r="A47" s="143"/>
      <c r="B47" s="144"/>
      <c r="C47" s="145"/>
      <c r="D47" s="143"/>
      <c r="E47" s="150"/>
      <c r="F47" s="149"/>
      <c r="G47" s="149"/>
    </row>
    <row r="48" spans="1:7" s="6" customFormat="1" ht="13" x14ac:dyDescent="0.3">
      <c r="A48" s="143"/>
      <c r="B48" s="144"/>
      <c r="C48" s="145"/>
      <c r="D48" s="143"/>
      <c r="E48" s="150"/>
      <c r="F48" s="149"/>
      <c r="G48" s="149"/>
    </row>
    <row r="49" spans="1:7" s="6" customFormat="1" ht="13" x14ac:dyDescent="0.3">
      <c r="A49" s="143"/>
      <c r="B49" s="144"/>
      <c r="C49" s="145"/>
      <c r="D49" s="143"/>
      <c r="E49" s="150"/>
      <c r="F49" s="149"/>
      <c r="G49" s="149"/>
    </row>
    <row r="50" spans="1:7" s="6" customFormat="1" ht="13" x14ac:dyDescent="0.3">
      <c r="A50" s="143"/>
      <c r="B50" s="144"/>
      <c r="C50" s="145"/>
      <c r="D50" s="143"/>
      <c r="E50" s="150"/>
      <c r="F50" s="149"/>
      <c r="G50" s="149"/>
    </row>
    <row r="51" spans="1:7" s="6" customFormat="1" ht="13" x14ac:dyDescent="0.3">
      <c r="A51" s="143"/>
      <c r="B51" s="144"/>
      <c r="C51" s="145"/>
      <c r="D51" s="143"/>
      <c r="E51" s="150"/>
      <c r="F51" s="149"/>
      <c r="G51" s="149"/>
    </row>
    <row r="52" spans="1:7" s="6" customFormat="1" ht="13" x14ac:dyDescent="0.3">
      <c r="A52" s="143"/>
      <c r="B52" s="144"/>
      <c r="C52" s="145"/>
      <c r="D52" s="143"/>
      <c r="E52" s="150"/>
      <c r="F52" s="149"/>
      <c r="G52" s="149"/>
    </row>
    <row r="53" spans="1:7" s="6" customFormat="1" ht="13" x14ac:dyDescent="0.3">
      <c r="A53" s="143"/>
      <c r="B53" s="144"/>
      <c r="C53" s="145"/>
      <c r="D53" s="143"/>
      <c r="E53" s="150"/>
      <c r="F53" s="149"/>
      <c r="G53" s="149"/>
    </row>
    <row r="54" spans="1:7" s="6" customFormat="1" ht="13" x14ac:dyDescent="0.3">
      <c r="A54" s="143"/>
      <c r="B54" s="144"/>
      <c r="C54" s="145"/>
      <c r="D54" s="143"/>
      <c r="E54" s="150"/>
      <c r="F54" s="149"/>
      <c r="G54" s="149"/>
    </row>
    <row r="55" spans="1:7" s="6" customFormat="1" ht="13" x14ac:dyDescent="0.3">
      <c r="A55" s="143"/>
      <c r="B55" s="144"/>
      <c r="C55" s="145"/>
      <c r="D55" s="143"/>
      <c r="E55" s="150"/>
      <c r="F55" s="149"/>
      <c r="G55" s="149"/>
    </row>
    <row r="56" spans="1:7" s="6" customFormat="1" ht="13" x14ac:dyDescent="0.3">
      <c r="A56" s="143"/>
      <c r="B56" s="144"/>
      <c r="C56" s="145"/>
      <c r="D56" s="143"/>
      <c r="E56" s="150"/>
      <c r="F56" s="149"/>
      <c r="G56" s="149"/>
    </row>
    <row r="57" spans="1:7" s="6" customFormat="1" ht="13" x14ac:dyDescent="0.3">
      <c r="A57" s="143"/>
      <c r="B57" s="144"/>
      <c r="C57" s="145"/>
      <c r="D57" s="143"/>
      <c r="E57" s="150"/>
      <c r="F57" s="149"/>
      <c r="G57" s="149"/>
    </row>
    <row r="58" spans="1:7" s="6" customFormat="1" ht="13" x14ac:dyDescent="0.3">
      <c r="A58" s="143"/>
      <c r="B58" s="144"/>
      <c r="C58" s="145"/>
      <c r="D58" s="143"/>
      <c r="E58" s="150"/>
      <c r="F58" s="149"/>
      <c r="G58" s="149"/>
    </row>
    <row r="59" spans="1:7" s="6" customFormat="1" ht="13" x14ac:dyDescent="0.3">
      <c r="A59" s="143"/>
      <c r="B59" s="144"/>
      <c r="C59" s="145"/>
      <c r="D59" s="143"/>
      <c r="E59" s="150"/>
      <c r="F59" s="149"/>
      <c r="G59" s="149"/>
    </row>
    <row r="60" spans="1:7" s="6" customFormat="1" ht="13" x14ac:dyDescent="0.3">
      <c r="A60" s="143"/>
      <c r="B60" s="144"/>
      <c r="C60" s="145"/>
      <c r="D60" s="143"/>
      <c r="E60" s="150"/>
      <c r="F60" s="149"/>
      <c r="G60" s="149"/>
    </row>
    <row r="61" spans="1:7" s="6" customFormat="1" ht="13" x14ac:dyDescent="0.3">
      <c r="A61" s="143"/>
      <c r="B61" s="144"/>
      <c r="C61" s="145"/>
      <c r="D61" s="143"/>
      <c r="E61" s="150"/>
      <c r="F61" s="149"/>
      <c r="G61" s="149"/>
    </row>
    <row r="62" spans="1:7" s="6" customFormat="1" ht="13" x14ac:dyDescent="0.3">
      <c r="A62" s="143"/>
      <c r="B62" s="144"/>
      <c r="C62" s="145"/>
      <c r="D62" s="143"/>
      <c r="E62" s="150"/>
      <c r="F62" s="149"/>
      <c r="G62" s="149"/>
    </row>
    <row r="63" spans="1:7" s="6" customFormat="1" ht="13" x14ac:dyDescent="0.3">
      <c r="A63" s="143"/>
      <c r="B63" s="144"/>
      <c r="C63" s="145"/>
      <c r="D63" s="143"/>
      <c r="E63" s="150"/>
      <c r="F63" s="149"/>
      <c r="G63" s="149"/>
    </row>
    <row r="64" spans="1:7" s="6" customFormat="1" ht="13" x14ac:dyDescent="0.3">
      <c r="A64" s="143"/>
      <c r="B64" s="144"/>
      <c r="C64" s="145"/>
      <c r="D64" s="143"/>
      <c r="E64" s="150"/>
      <c r="F64" s="149"/>
      <c r="G64" s="149"/>
    </row>
    <row r="65" spans="1:7" s="6" customFormat="1" ht="13" x14ac:dyDescent="0.3">
      <c r="A65" s="143"/>
      <c r="B65" s="144"/>
      <c r="C65" s="145"/>
      <c r="D65" s="143"/>
      <c r="E65" s="150"/>
      <c r="F65" s="149"/>
      <c r="G65" s="149"/>
    </row>
    <row r="66" spans="1:7" s="6" customFormat="1" ht="13" x14ac:dyDescent="0.3">
      <c r="A66" s="143"/>
      <c r="B66" s="144"/>
      <c r="C66" s="145"/>
      <c r="D66" s="143"/>
      <c r="E66" s="150"/>
      <c r="F66" s="149"/>
      <c r="G66" s="149"/>
    </row>
    <row r="67" spans="1:7" s="6" customFormat="1" ht="13" x14ac:dyDescent="0.3">
      <c r="A67" s="143"/>
      <c r="B67" s="144"/>
      <c r="C67" s="145"/>
      <c r="D67" s="143"/>
      <c r="E67" s="150"/>
      <c r="F67" s="149"/>
      <c r="G67" s="149"/>
    </row>
    <row r="68" spans="1:7" s="6" customFormat="1" ht="13" x14ac:dyDescent="0.3">
      <c r="A68" s="143"/>
      <c r="B68" s="144"/>
      <c r="C68" s="145"/>
      <c r="D68" s="143"/>
      <c r="E68" s="150"/>
      <c r="F68" s="149"/>
      <c r="G68" s="149"/>
    </row>
    <row r="69" spans="1:7" s="6" customFormat="1" ht="13" x14ac:dyDescent="0.3">
      <c r="A69" s="143"/>
      <c r="B69" s="144"/>
      <c r="C69" s="145"/>
      <c r="D69" s="143"/>
      <c r="E69" s="150"/>
      <c r="F69" s="149"/>
      <c r="G69" s="149"/>
    </row>
    <row r="70" spans="1:7" s="6" customFormat="1" ht="13" x14ac:dyDescent="0.3">
      <c r="A70" s="143"/>
      <c r="B70" s="144"/>
      <c r="C70" s="145"/>
      <c r="D70" s="143"/>
      <c r="E70" s="150"/>
      <c r="F70" s="149"/>
      <c r="G70" s="149"/>
    </row>
    <row r="71" spans="1:7" s="6" customFormat="1" ht="13" x14ac:dyDescent="0.3">
      <c r="A71" s="143"/>
      <c r="B71" s="144"/>
      <c r="C71" s="145"/>
      <c r="D71" s="143"/>
      <c r="E71" s="150"/>
      <c r="F71" s="149"/>
      <c r="G71" s="149"/>
    </row>
    <row r="72" spans="1:7" s="6" customFormat="1" ht="13" x14ac:dyDescent="0.3">
      <c r="A72" s="143"/>
      <c r="B72" s="144"/>
      <c r="C72" s="145"/>
      <c r="D72" s="143"/>
      <c r="E72" s="150"/>
      <c r="F72" s="149"/>
      <c r="G72" s="149"/>
    </row>
    <row r="73" spans="1:7" s="6" customFormat="1" ht="13" x14ac:dyDescent="0.3">
      <c r="A73" s="143"/>
      <c r="B73" s="144"/>
      <c r="C73" s="145"/>
      <c r="D73" s="143"/>
      <c r="E73" s="150"/>
      <c r="F73" s="149"/>
      <c r="G73" s="149"/>
    </row>
    <row r="74" spans="1:7" s="6" customFormat="1" ht="13" x14ac:dyDescent="0.3">
      <c r="A74" s="143"/>
      <c r="B74" s="144"/>
      <c r="C74" s="145"/>
      <c r="D74" s="143"/>
      <c r="E74" s="150"/>
      <c r="F74" s="149"/>
      <c r="G74" s="149"/>
    </row>
    <row r="75" spans="1:7" s="6" customFormat="1" ht="13" x14ac:dyDescent="0.3">
      <c r="A75" s="143"/>
      <c r="B75" s="144"/>
      <c r="C75" s="145"/>
      <c r="D75" s="143"/>
      <c r="E75" s="150"/>
      <c r="F75" s="149"/>
      <c r="G75" s="149"/>
    </row>
    <row r="76" spans="1:7" ht="13" x14ac:dyDescent="0.3">
      <c r="B76" s="132"/>
      <c r="C76" s="132"/>
      <c r="D76" s="132"/>
      <c r="E76" s="152"/>
      <c r="F76" s="152"/>
      <c r="G76" s="152"/>
    </row>
    <row r="77" spans="1:7" ht="13" x14ac:dyDescent="0.3">
      <c r="D77" s="132"/>
      <c r="E77" s="152"/>
      <c r="F77" s="152"/>
      <c r="G77" s="152"/>
    </row>
    <row r="78" spans="1:7" ht="13" x14ac:dyDescent="0.3">
      <c r="A78" s="133" t="s">
        <v>119</v>
      </c>
      <c r="B78" s="134"/>
      <c r="C78" s="133"/>
      <c r="D78" s="132"/>
      <c r="E78" s="152"/>
      <c r="F78" s="152"/>
      <c r="G78" s="152"/>
    </row>
    <row r="79" spans="1:7" ht="13" x14ac:dyDescent="0.3">
      <c r="A79" s="132" t="s">
        <v>120</v>
      </c>
      <c r="B79" s="132"/>
      <c r="C79" s="132"/>
      <c r="D79" s="132"/>
      <c r="E79" s="152"/>
      <c r="F79" s="152"/>
      <c r="G79" s="152"/>
    </row>
    <row r="80" spans="1:7" ht="13" x14ac:dyDescent="0.3">
      <c r="A80" s="132"/>
      <c r="B80" s="132"/>
      <c r="C80" s="132"/>
      <c r="D80" s="132"/>
      <c r="E80" s="152"/>
      <c r="F80" s="152"/>
      <c r="G80" s="152"/>
    </row>
    <row r="81" spans="1:7" ht="13" x14ac:dyDescent="0.3">
      <c r="A81" s="132" t="s">
        <v>121</v>
      </c>
      <c r="B81" s="132"/>
      <c r="C81" s="132"/>
      <c r="D81" s="132"/>
      <c r="E81" s="152"/>
      <c r="F81" s="152"/>
      <c r="G81" s="152"/>
    </row>
    <row r="82" spans="1:7" ht="13" x14ac:dyDescent="0.3">
      <c r="A82" s="132" t="s">
        <v>122</v>
      </c>
      <c r="B82" s="132"/>
      <c r="C82" s="132"/>
      <c r="D82" s="132"/>
      <c r="E82" s="152"/>
      <c r="F82" s="152"/>
      <c r="G82" s="152"/>
    </row>
    <row r="83" spans="1:7" ht="12.75" customHeight="1" x14ac:dyDescent="0.3">
      <c r="A83" s="132" t="s">
        <v>123</v>
      </c>
      <c r="B83" s="132"/>
      <c r="C83" s="132"/>
      <c r="D83" s="132"/>
      <c r="E83" s="152"/>
      <c r="F83" s="152"/>
      <c r="G83" s="152"/>
    </row>
    <row r="84" spans="1:7" ht="12.75" customHeight="1" x14ac:dyDescent="0.3">
      <c r="A84" s="132" t="s">
        <v>124</v>
      </c>
      <c r="B84" s="132"/>
      <c r="C84" s="132"/>
      <c r="D84" s="132"/>
      <c r="E84" s="152"/>
      <c r="F84" s="152"/>
      <c r="G84" s="152"/>
    </row>
    <row r="85" spans="1:7" ht="13" x14ac:dyDescent="0.3">
      <c r="A85" s="132"/>
      <c r="B85" s="132"/>
      <c r="C85" s="132"/>
      <c r="D85" s="132"/>
      <c r="E85" s="152"/>
      <c r="F85" s="152"/>
      <c r="G85" s="152"/>
    </row>
    <row r="86" spans="1:7" ht="13" x14ac:dyDescent="0.3">
      <c r="A86" s="132"/>
      <c r="B86" s="132"/>
      <c r="C86" s="132"/>
      <c r="D86" s="132"/>
      <c r="E86" s="152"/>
      <c r="F86" s="152"/>
      <c r="G86" s="152"/>
    </row>
    <row r="88" spans="1:7" x14ac:dyDescent="0.2">
      <c r="A88" s="4"/>
      <c r="B88" s="4"/>
      <c r="C88" s="4"/>
      <c r="D88" s="4"/>
      <c r="E88" s="154"/>
      <c r="F88" s="154"/>
      <c r="G88" s="154"/>
    </row>
  </sheetData>
  <sheetProtection autoFilter="0"/>
  <autoFilter ref="A3:G75" xr:uid="{00000000-0009-0000-0000-000008000000}"/>
  <conditionalFormatting sqref="A4:A75">
    <cfRule type="expression" dxfId="31" priority="4" stopIfTrue="1">
      <formula>A4&lt;&gt;""</formula>
    </cfRule>
  </conditionalFormatting>
  <conditionalFormatting sqref="A4:G75">
    <cfRule type="expression" dxfId="30" priority="2">
      <formula>LEFT($A4,5)="Grand"</formula>
    </cfRule>
    <cfRule type="expression" dxfId="29" priority="3" stopIfTrue="1">
      <formula>RIGHT($A4,5)="Total"</formula>
    </cfRule>
  </conditionalFormatting>
  <conditionalFormatting sqref="B4:G75">
    <cfRule type="expression" dxfId="28" priority="1">
      <formula>RIGHT($B4,5)="Total"</formula>
    </cfRule>
  </conditionalFormatting>
  <pageMargins left="0.24" right="0.24" top="0.5" bottom="0.61" header="0.51181102362204722" footer="0.31496062992125984"/>
  <pageSetup paperSize="9" scale="77" fitToHeight="0" orientation="portrait" r:id="rId1"/>
  <headerFooter alignWithMargins="0">
    <oddFooter>&amp;L&amp;"Calibri,Regular"&amp;8&amp;K01+000Cleanaway Confidential
&amp;F&amp;C&amp;"Calibri,Regular"&amp;8&amp;K01+000&amp;P OF &amp;N&amp;R&amp;"Calibri,Regular"&amp;8&amp;K01+000&amp;A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Cover</vt:lpstr>
      <vt:lpstr>Snapshot</vt:lpstr>
      <vt:lpstr>Calculations</vt:lpstr>
      <vt:lpstr>YTD Summary</vt:lpstr>
      <vt:lpstr>Quarterly Summary Data</vt:lpstr>
      <vt:lpstr>Oct-Dec 2018 Transactional</vt:lpstr>
      <vt:lpstr>Jul-Sep 2018 Transactional</vt:lpstr>
      <vt:lpstr>Apr-Jun 2018 Transactional</vt:lpstr>
      <vt:lpstr>Jan-Mar 2018 Transactional</vt:lpstr>
      <vt:lpstr>Oct-Dec 2017 Transactional</vt:lpstr>
      <vt:lpstr>Jul-Sep 2017 Transactional</vt:lpstr>
      <vt:lpstr>Apr-Jun 2017 Transactional Data</vt:lpstr>
      <vt:lpstr>Jan-Mar 2017 Transactional Data</vt:lpstr>
      <vt:lpstr>Oct-Dec 2016 Transactional Data</vt:lpstr>
      <vt:lpstr>Jul-Sep 2016 Transactional</vt:lpstr>
      <vt:lpstr>Apr-Jun 2016 Transactional v2</vt:lpstr>
      <vt:lpstr>Back Cover</vt:lpstr>
      <vt:lpstr>'Apr-Jun 2016 Transactional v2'!Print_Area</vt:lpstr>
      <vt:lpstr>'Apr-Jun 2017 Transactional Data'!Print_Area</vt:lpstr>
      <vt:lpstr>'Apr-Jun 2018 Transactional'!Print_Area</vt:lpstr>
      <vt:lpstr>'Back Cover'!Print_Area</vt:lpstr>
      <vt:lpstr>Cover!Print_Area</vt:lpstr>
      <vt:lpstr>'Jan-Mar 2017 Transactional Data'!Print_Area</vt:lpstr>
      <vt:lpstr>'Jan-Mar 2018 Transactional'!Print_Area</vt:lpstr>
      <vt:lpstr>'Jul-Sep 2016 Transactional'!Print_Area</vt:lpstr>
      <vt:lpstr>'Jul-Sep 2017 Transactional'!Print_Area</vt:lpstr>
      <vt:lpstr>'Jul-Sep 2018 Transactional'!Print_Area</vt:lpstr>
      <vt:lpstr>'Oct-Dec 2016 Transactional Data'!Print_Area</vt:lpstr>
      <vt:lpstr>'Oct-Dec 2017 Transactional'!Print_Area</vt:lpstr>
      <vt:lpstr>'Oct-Dec 2018 Transactional'!Print_Area</vt:lpstr>
      <vt:lpstr>'Quarterly Summary Data'!Print_Area</vt:lpstr>
      <vt:lpstr>Snapshot!Print_Area</vt:lpstr>
      <vt:lpstr>'YTD Summary'!Print_Area</vt:lpstr>
    </vt:vector>
  </TitlesOfParts>
  <Company>Brambles Industrial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Brambles Industrial Services</dc:creator>
  <cp:lastModifiedBy>samantha</cp:lastModifiedBy>
  <cp:lastPrinted>2017-04-24T03:41:34Z</cp:lastPrinted>
  <dcterms:created xsi:type="dcterms:W3CDTF">2010-02-04T23:59:09Z</dcterms:created>
  <dcterms:modified xsi:type="dcterms:W3CDTF">2018-09-03T00:08:49Z</dcterms:modified>
</cp:coreProperties>
</file>