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rwin\MANAJEMEN\CORP FINANCE\"/>
    </mc:Choice>
  </mc:AlternateContent>
  <xr:revisionPtr revIDLastSave="0" documentId="13_ncr:1_{13143E37-25F1-4B54-A5EF-32F90FC9C2CE}" xr6:coauthVersionLast="47" xr6:coauthVersionMax="47" xr10:uidLastSave="{00000000-0000-0000-0000-000000000000}"/>
  <bookViews>
    <workbookView xWindow="-120" yWindow="-120" windowWidth="29040" windowHeight="15840" xr2:uid="{4182DEE0-DBCC-463C-98C1-BA90075B0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C43" i="1"/>
  <c r="D42" i="1" s="1"/>
  <c r="E111" i="1"/>
  <c r="E110" i="1"/>
  <c r="G49" i="1"/>
  <c r="G50" i="1"/>
  <c r="G51" i="1"/>
  <c r="G52" i="1"/>
  <c r="G53" i="1"/>
  <c r="G54" i="1"/>
  <c r="G55" i="1"/>
  <c r="G56" i="1"/>
  <c r="G57" i="1"/>
  <c r="G58" i="1"/>
  <c r="G59" i="1"/>
  <c r="G48" i="1"/>
  <c r="F49" i="1"/>
  <c r="F50" i="1"/>
  <c r="F51" i="1"/>
  <c r="F52" i="1"/>
  <c r="F53" i="1"/>
  <c r="F54" i="1"/>
  <c r="F55" i="1"/>
  <c r="F56" i="1"/>
  <c r="F57" i="1"/>
  <c r="F58" i="1"/>
  <c r="F59" i="1"/>
  <c r="F48" i="1"/>
  <c r="M56" i="1"/>
  <c r="M57" i="1"/>
  <c r="M50" i="1"/>
  <c r="M49" i="1"/>
  <c r="D107" i="1"/>
  <c r="D106" i="1"/>
  <c r="D93" i="1"/>
  <c r="D94" i="1"/>
  <c r="D95" i="1"/>
  <c r="D96" i="1"/>
  <c r="D97" i="1"/>
  <c r="D98" i="1"/>
  <c r="D99" i="1"/>
  <c r="D100" i="1"/>
  <c r="D101" i="1"/>
  <c r="D102" i="1"/>
  <c r="D103" i="1"/>
  <c r="D92" i="1"/>
  <c r="D80" i="1"/>
  <c r="C79" i="1"/>
  <c r="D49" i="1"/>
  <c r="H49" i="1" s="1"/>
  <c r="D50" i="1"/>
  <c r="H50" i="1" s="1"/>
  <c r="D51" i="1"/>
  <c r="H51" i="1" s="1"/>
  <c r="D52" i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48" i="1"/>
  <c r="H48" i="1" s="1"/>
  <c r="D29" i="1"/>
  <c r="D41" i="1"/>
  <c r="D31" i="1"/>
  <c r="D30" i="1"/>
  <c r="N51" i="1" l="1"/>
  <c r="E112" i="1"/>
  <c r="F99" i="1" s="1"/>
  <c r="F98" i="1"/>
  <c r="F101" i="1"/>
  <c r="F100" i="1"/>
  <c r="F102" i="1"/>
  <c r="F93" i="1"/>
  <c r="E116" i="1"/>
  <c r="G99" i="1" s="1"/>
  <c r="M54" i="1"/>
  <c r="M55" i="1"/>
  <c r="M59" i="1" s="1"/>
  <c r="H52" i="1"/>
  <c r="D32" i="1"/>
  <c r="D43" i="1"/>
  <c r="F97" i="1" l="1"/>
  <c r="G94" i="1"/>
  <c r="G98" i="1"/>
  <c r="G95" i="1"/>
  <c r="G96" i="1"/>
  <c r="F95" i="1"/>
  <c r="F96" i="1"/>
  <c r="F103" i="1"/>
  <c r="F94" i="1"/>
  <c r="F92" i="1"/>
  <c r="F104" i="1" s="1"/>
  <c r="E117" i="1"/>
  <c r="G92" i="1"/>
  <c r="G102" i="1"/>
  <c r="G97" i="1"/>
  <c r="G100" i="1"/>
  <c r="G101" i="1"/>
  <c r="G103" i="1"/>
  <c r="G93" i="1"/>
  <c r="G104" i="1" l="1"/>
</calcChain>
</file>

<file path=xl/sharedStrings.xml><?xml version="1.0" encoding="utf-8"?>
<sst xmlns="http://schemas.openxmlformats.org/spreadsheetml/2006/main" count="88" uniqueCount="75">
  <si>
    <t>* Depresiasi diakui sbg beban , mengurangi pendapatan , mengurangi pajak juga</t>
  </si>
  <si>
    <t>sisa income dikurang beban , dikali pajak , lalu penyusutan dihitung ulang kedalam cash flow kita</t>
  </si>
  <si>
    <t>penyusutan disebut biaya non kas, uang (tidak keluar) yg disisihkan dengan penyusutan</t>
  </si>
  <si>
    <t xml:space="preserve">positive net working capital </t>
  </si>
  <si>
    <t>current asset kita lebih dari liabilities</t>
  </si>
  <si>
    <t>M1</t>
  </si>
  <si>
    <t>M2</t>
  </si>
  <si>
    <t>M3</t>
  </si>
  <si>
    <t>Aggressive</t>
  </si>
  <si>
    <t xml:space="preserve">Permanent funding req </t>
  </si>
  <si>
    <t>biaya minimum konstan setiap bulan yaitu 50</t>
  </si>
  <si>
    <t>Seasonal funding req</t>
  </si>
  <si>
    <t>biaya yang dapat berubah setiap bulannya</t>
  </si>
  <si>
    <t>Konservatif</t>
  </si>
  <si>
    <t>biaya maximum bulanan utk  berjaga2 setiap bulan yaitu 100</t>
  </si>
  <si>
    <t>biaya yang dapat berubah setiap bulannya dialokasikan</t>
  </si>
  <si>
    <t>Rata2</t>
  </si>
  <si>
    <t>konservatif</t>
  </si>
  <si>
    <t xml:space="preserve">long term financing </t>
  </si>
  <si>
    <t>surplus balance</t>
  </si>
  <si>
    <t>short term</t>
  </si>
  <si>
    <t>aggresif</t>
  </si>
  <si>
    <t>Semper Pump Company has a permanent funding requirement of $135,000 in operating assets and seasonal funding requirements that vary between $0 and $990,000 and average $101,250.</t>
  </si>
  <si>
    <t xml:space="preserve"> If Semper can borrow short-term funds at 6.25% and long-term funds at 8%, and if it can earn 5% on the investment of any surplus balances, then the annual cost of an aggressive strategy for seasonal funding will be:</t>
  </si>
  <si>
    <t>Alternatively, Semper can choose a conservative strategy, under which surplus cash balances are fully invested. (In Figure 15.3, this surplus will be the difference between the peak need of $1,125,000</t>
  </si>
  <si>
    <t>and the total need, which varies between $135,000 and $1,125,000 during the year.) The cost of the conservative strategy will be</t>
  </si>
  <si>
    <t>Minimal</t>
  </si>
  <si>
    <t>Maximal</t>
  </si>
  <si>
    <t>Rata2 (101.250 - 990.000)</t>
  </si>
  <si>
    <t>(a) Calculate the firm's cash conversion cycle.</t>
  </si>
  <si>
    <t>(b) Calculate the firm's operating cycle.</t>
  </si>
  <si>
    <t>(c) Calculate the daily expenditure and the firm's annual savings if the operating cycle is</t>
  </si>
  <si>
    <t>reduced by 15 days.</t>
  </si>
  <si>
    <t xml:space="preserve">Adong's Fishing Products is analyzing the performance of its cash management. </t>
  </si>
  <si>
    <t xml:space="preserve">On average, the firm holds inventory 65 days, pays its suppliers in 35 days, and collects its receivables in 15 days. </t>
  </si>
  <si>
    <t>AAI</t>
  </si>
  <si>
    <t>ACP</t>
  </si>
  <si>
    <t>APP</t>
  </si>
  <si>
    <t>CCC</t>
  </si>
  <si>
    <t>The firm has a current annual outlay of $1,960,000 on operating cycle investments.</t>
  </si>
  <si>
    <t>Adong currently pays 10 percent for its negotiated financing. (Assume a 360 day year.)</t>
  </si>
  <si>
    <t>Operating cycle (OC) in a year = 365 : OC</t>
  </si>
  <si>
    <t>OC</t>
  </si>
  <si>
    <t>a. CCC = 45</t>
  </si>
  <si>
    <t>b. OC = 75</t>
  </si>
  <si>
    <t>c. (360-15)/75 = 4.6</t>
  </si>
  <si>
    <t>Adam's Aeronautics is interested in making sure it has enough money to finance its assets.</t>
  </si>
  <si>
    <t>The company's current assets and fixed assets for the months of January through December are given in the following table.</t>
  </si>
  <si>
    <t>(a) Find the average monthly seasonal and permanent funds requirement.</t>
  </si>
  <si>
    <t>(b) What is the total cost of financing under the aggressive and conservative strategies.</t>
  </si>
  <si>
    <t>Assume short-term funds costs 4.5 percent and the interest rate for long-term funds is 12</t>
  </si>
  <si>
    <t>percent.</t>
  </si>
  <si>
    <t>(c) Find the net working capital under the aggressive and conservative strategies.</t>
  </si>
  <si>
    <t xml:space="preserve">a. </t>
  </si>
  <si>
    <t>b.</t>
  </si>
  <si>
    <t>long term</t>
  </si>
  <si>
    <t>AGGRESSIVE</t>
  </si>
  <si>
    <t>CONSERVATIVE</t>
  </si>
  <si>
    <t>short earn</t>
  </si>
  <si>
    <t>long earn</t>
  </si>
  <si>
    <t>AVG Seasonal</t>
  </si>
  <si>
    <t>AVG permanent</t>
  </si>
  <si>
    <t>Short term F</t>
  </si>
  <si>
    <t>Long term F</t>
  </si>
  <si>
    <t>Total</t>
  </si>
  <si>
    <t>Current</t>
  </si>
  <si>
    <t>Fixed</t>
  </si>
  <si>
    <t>Total asset</t>
  </si>
  <si>
    <t>Total asset - Conservative</t>
  </si>
  <si>
    <t>Total asset - Aggressive</t>
  </si>
  <si>
    <t>AVERAGE</t>
  </si>
  <si>
    <t>inventory</t>
  </si>
  <si>
    <t>receivable</t>
  </si>
  <si>
    <t>payable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</si>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</sst>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716-2AE9-4F5A-9302-1B262D557DA0}">
  <dimension ref="A2:N117"/>
  <sheetViews>
    <sheetView tabSelected="1" topLeftCell="A105" zoomScaleNormal="100" workbookViewId="0">
      <selection activeCell="M136" sqref="A119:M136"/>
    </sheetView>
  </sheetViews>
  <sheetFormatPr defaultRowHeight="15" x14ac:dyDescent="0.25"/>
  <cols>
    <col min="1" max="1" width="22.28515625" customWidth="1"/>
    <col min="10" max="10" width="11.42578125" bestFit="1" customWidth="1"/>
    <col min="11" max="11" width="22.28515625" bestFit="1" customWidth="1"/>
    <col min="12" max="12" width="25.140625" bestFit="1" customWidth="1"/>
  </cols>
  <sheetData>
    <row r="2" spans="1:4" x14ac:dyDescent="0.25">
      <c r="A2" t="s">
        <v>0</v>
      </c>
    </row>
    <row r="3" spans="1:4" x14ac:dyDescent="0.25">
      <c r="A3" t="s">
        <v>1</v>
      </c>
    </row>
    <row r="4" spans="1:4" x14ac:dyDescent="0.25">
      <c r="A4" t="s">
        <v>2</v>
      </c>
    </row>
    <row r="6" spans="1:4" x14ac:dyDescent="0.25">
      <c r="A6" t="s">
        <v>3</v>
      </c>
      <c r="B6" t="s">
        <v>4</v>
      </c>
    </row>
    <row r="9" spans="1:4" x14ac:dyDescent="0.25">
      <c r="B9" t="s">
        <v>5</v>
      </c>
      <c r="C9" t="s">
        <v>6</v>
      </c>
      <c r="D9" t="s">
        <v>7</v>
      </c>
    </row>
    <row r="10" spans="1:4" x14ac:dyDescent="0.25">
      <c r="B10">
        <v>100</v>
      </c>
      <c r="C10">
        <v>50</v>
      </c>
      <c r="D10">
        <v>50</v>
      </c>
    </row>
    <row r="11" spans="1:4" x14ac:dyDescent="0.25">
      <c r="A11" t="s">
        <v>8</v>
      </c>
    </row>
    <row r="12" spans="1:4" x14ac:dyDescent="0.25">
      <c r="A12" t="s">
        <v>9</v>
      </c>
      <c r="B12" t="s">
        <v>10</v>
      </c>
    </row>
    <row r="13" spans="1:4" x14ac:dyDescent="0.25">
      <c r="A13" t="s">
        <v>11</v>
      </c>
      <c r="B13" t="s">
        <v>12</v>
      </c>
    </row>
    <row r="14" spans="1:4" x14ac:dyDescent="0.25">
      <c r="A14" t="s">
        <v>13</v>
      </c>
    </row>
    <row r="15" spans="1:4" x14ac:dyDescent="0.25">
      <c r="A15" t="s">
        <v>9</v>
      </c>
      <c r="B15" t="s">
        <v>14</v>
      </c>
    </row>
    <row r="16" spans="1:4" x14ac:dyDescent="0.25">
      <c r="A16" t="s">
        <v>11</v>
      </c>
      <c r="B16" t="s">
        <v>15</v>
      </c>
    </row>
    <row r="18" spans="1:5" x14ac:dyDescent="0.25">
      <c r="A18" t="s">
        <v>22</v>
      </c>
    </row>
    <row r="19" spans="1:5" x14ac:dyDescent="0.25">
      <c r="A19" t="s">
        <v>23</v>
      </c>
    </row>
    <row r="21" spans="1:5" x14ac:dyDescent="0.25">
      <c r="A21" t="s">
        <v>74</v>
      </c>
      <c r="B21">
        <v>25000</v>
      </c>
      <c r="C21">
        <v>25000</v>
      </c>
    </row>
    <row r="22" spans="1:5" x14ac:dyDescent="0.25">
      <c r="A22" t="s">
        <v>71</v>
      </c>
      <c r="B22">
        <v>100000</v>
      </c>
      <c r="C22">
        <v>750000</v>
      </c>
    </row>
    <row r="23" spans="1:5" x14ac:dyDescent="0.25">
      <c r="A23" t="s">
        <v>72</v>
      </c>
      <c r="B23">
        <v>60000</v>
      </c>
      <c r="C23">
        <v>400000</v>
      </c>
    </row>
    <row r="24" spans="1:5" x14ac:dyDescent="0.25">
      <c r="A24" t="s">
        <v>73</v>
      </c>
      <c r="B24">
        <v>-50000</v>
      </c>
      <c r="C24">
        <v>-50000</v>
      </c>
    </row>
    <row r="25" spans="1:5" x14ac:dyDescent="0.25">
      <c r="B25">
        <f>SUM(B21:B24)</f>
        <v>135000</v>
      </c>
      <c r="C25">
        <f>SUM(C21:C24)</f>
        <v>1125000</v>
      </c>
    </row>
    <row r="26" spans="1:5" x14ac:dyDescent="0.25">
      <c r="E26">
        <v>101250</v>
      </c>
    </row>
    <row r="27" spans="1:5" x14ac:dyDescent="0.25">
      <c r="B27" t="s">
        <v>16</v>
      </c>
      <c r="E27">
        <v>135000</v>
      </c>
    </row>
    <row r="28" spans="1:5" x14ac:dyDescent="0.25">
      <c r="B28" t="s">
        <v>26</v>
      </c>
    </row>
    <row r="29" spans="1:5" x14ac:dyDescent="0.25">
      <c r="A29" t="s">
        <v>21</v>
      </c>
      <c r="D29">
        <f>B30*C30</f>
        <v>6328.125</v>
      </c>
    </row>
    <row r="30" spans="1:5" x14ac:dyDescent="0.25">
      <c r="A30" t="s">
        <v>20</v>
      </c>
      <c r="B30">
        <v>6.25E-2</v>
      </c>
      <c r="C30">
        <v>101250</v>
      </c>
      <c r="D30">
        <f>B31*C31</f>
        <v>10800</v>
      </c>
    </row>
    <row r="31" spans="1:5" x14ac:dyDescent="0.25">
      <c r="A31" t="s">
        <v>18</v>
      </c>
      <c r="B31">
        <v>0.08</v>
      </c>
      <c r="C31">
        <v>135000</v>
      </c>
      <c r="D31">
        <f>B32*C32</f>
        <v>0</v>
      </c>
    </row>
    <row r="32" spans="1:5" x14ac:dyDescent="0.25">
      <c r="A32" t="s">
        <v>19</v>
      </c>
      <c r="B32">
        <v>0.05</v>
      </c>
      <c r="C32">
        <v>0</v>
      </c>
      <c r="D32">
        <f>SUM(D29:D31)</f>
        <v>17128.125</v>
      </c>
    </row>
    <row r="35" spans="1:11" x14ac:dyDescent="0.25">
      <c r="A35" t="s">
        <v>24</v>
      </c>
    </row>
    <row r="36" spans="1:11" x14ac:dyDescent="0.25">
      <c r="A36" t="s">
        <v>25</v>
      </c>
    </row>
    <row r="37" spans="1:11" x14ac:dyDescent="0.25">
      <c r="E37">
        <v>-888750</v>
      </c>
    </row>
    <row r="38" spans="1:11" x14ac:dyDescent="0.25">
      <c r="B38" t="s">
        <v>28</v>
      </c>
      <c r="E38">
        <v>1125000</v>
      </c>
    </row>
    <row r="39" spans="1:11" x14ac:dyDescent="0.25">
      <c r="B39" t="s">
        <v>27</v>
      </c>
    </row>
    <row r="40" spans="1:11" x14ac:dyDescent="0.25">
      <c r="A40" t="s">
        <v>17</v>
      </c>
    </row>
    <row r="41" spans="1:11" x14ac:dyDescent="0.25">
      <c r="A41" t="s">
        <v>20</v>
      </c>
      <c r="B41">
        <v>6.25E-2</v>
      </c>
      <c r="C41">
        <v>0</v>
      </c>
      <c r="D41">
        <f>B42*C42</f>
        <v>90000</v>
      </c>
    </row>
    <row r="42" spans="1:11" x14ac:dyDescent="0.25">
      <c r="A42" t="s">
        <v>18</v>
      </c>
      <c r="B42">
        <v>0.08</v>
      </c>
      <c r="C42">
        <v>1125000</v>
      </c>
      <c r="D42">
        <f>B43*C43</f>
        <v>-44437.5</v>
      </c>
    </row>
    <row r="43" spans="1:11" x14ac:dyDescent="0.25">
      <c r="A43" t="s">
        <v>19</v>
      </c>
      <c r="B43">
        <v>0.05</v>
      </c>
      <c r="C43">
        <f>101250-990000</f>
        <v>-888750</v>
      </c>
      <c r="D43">
        <f>SUM(D40:D42)</f>
        <v>45562.5</v>
      </c>
    </row>
    <row r="48" spans="1:11" x14ac:dyDescent="0.25">
      <c r="A48">
        <v>1</v>
      </c>
      <c r="B48">
        <v>45000</v>
      </c>
      <c r="C48">
        <v>100000</v>
      </c>
      <c r="D48">
        <f t="shared" ref="D48:D59" si="0">B48+C48</f>
        <v>145000</v>
      </c>
      <c r="F48">
        <f t="shared" ref="F48:F59" si="1">10%*B48</f>
        <v>4500</v>
      </c>
      <c r="G48">
        <f t="shared" ref="G48:G59" si="2">20%*C48</f>
        <v>20000</v>
      </c>
      <c r="H48">
        <f>13%*D48</f>
        <v>18850</v>
      </c>
      <c r="K48" t="s">
        <v>56</v>
      </c>
    </row>
    <row r="49" spans="1:14" x14ac:dyDescent="0.25">
      <c r="A49">
        <v>2</v>
      </c>
      <c r="B49">
        <v>40000</v>
      </c>
      <c r="C49">
        <v>100000</v>
      </c>
      <c r="D49">
        <f t="shared" si="0"/>
        <v>140000</v>
      </c>
      <c r="F49">
        <f t="shared" si="1"/>
        <v>4000</v>
      </c>
      <c r="G49">
        <f t="shared" si="2"/>
        <v>20000</v>
      </c>
      <c r="H49">
        <f t="shared" ref="H49:H58" si="3">13%*D49</f>
        <v>18200</v>
      </c>
      <c r="K49" t="s">
        <v>20</v>
      </c>
      <c r="M49">
        <f>13%*AVERAGE(C48)</f>
        <v>13000</v>
      </c>
    </row>
    <row r="50" spans="1:14" x14ac:dyDescent="0.25">
      <c r="A50">
        <v>3</v>
      </c>
      <c r="B50">
        <v>50000</v>
      </c>
      <c r="C50">
        <v>100000</v>
      </c>
      <c r="D50">
        <f t="shared" si="0"/>
        <v>150000</v>
      </c>
      <c r="F50">
        <f t="shared" si="1"/>
        <v>5000</v>
      </c>
      <c r="G50">
        <f t="shared" si="2"/>
        <v>20000</v>
      </c>
      <c r="H50">
        <f t="shared" si="3"/>
        <v>19500</v>
      </c>
      <c r="K50" t="s">
        <v>55</v>
      </c>
      <c r="M50">
        <f>17%*AVERAGE(B48:B59)</f>
        <v>9775</v>
      </c>
    </row>
    <row r="51" spans="1:14" x14ac:dyDescent="0.25">
      <c r="A51">
        <v>4</v>
      </c>
      <c r="B51">
        <v>55000</v>
      </c>
      <c r="C51">
        <v>100000</v>
      </c>
      <c r="D51">
        <f t="shared" si="0"/>
        <v>155000</v>
      </c>
      <c r="F51">
        <f t="shared" si="1"/>
        <v>5500</v>
      </c>
      <c r="G51">
        <f t="shared" si="2"/>
        <v>20000</v>
      </c>
      <c r="H51">
        <f t="shared" si="3"/>
        <v>20150</v>
      </c>
      <c r="N51">
        <f>M49+M50</f>
        <v>22775</v>
      </c>
    </row>
    <row r="52" spans="1:14" x14ac:dyDescent="0.25">
      <c r="A52">
        <v>5</v>
      </c>
      <c r="B52">
        <v>60000</v>
      </c>
      <c r="C52">
        <v>100000</v>
      </c>
      <c r="D52">
        <f t="shared" si="0"/>
        <v>160000</v>
      </c>
      <c r="F52">
        <f t="shared" si="1"/>
        <v>6000</v>
      </c>
      <c r="G52">
        <f t="shared" si="2"/>
        <v>20000</v>
      </c>
      <c r="H52">
        <f t="shared" si="3"/>
        <v>20800</v>
      </c>
    </row>
    <row r="53" spans="1:14" x14ac:dyDescent="0.25">
      <c r="A53">
        <v>6</v>
      </c>
      <c r="B53">
        <v>75000</v>
      </c>
      <c r="C53">
        <v>100000</v>
      </c>
      <c r="D53">
        <f t="shared" si="0"/>
        <v>175000</v>
      </c>
      <c r="F53">
        <f t="shared" si="1"/>
        <v>7500</v>
      </c>
      <c r="G53">
        <f t="shared" si="2"/>
        <v>20000</v>
      </c>
      <c r="H53">
        <f t="shared" si="3"/>
        <v>22750</v>
      </c>
      <c r="K53" t="s">
        <v>57</v>
      </c>
    </row>
    <row r="54" spans="1:14" x14ac:dyDescent="0.25">
      <c r="A54">
        <v>7</v>
      </c>
      <c r="B54">
        <v>75000</v>
      </c>
      <c r="C54">
        <v>100000</v>
      </c>
      <c r="D54">
        <f t="shared" si="0"/>
        <v>175000</v>
      </c>
      <c r="F54">
        <f t="shared" si="1"/>
        <v>7500</v>
      </c>
      <c r="G54">
        <f t="shared" si="2"/>
        <v>20000</v>
      </c>
      <c r="H54">
        <f t="shared" si="3"/>
        <v>22750</v>
      </c>
      <c r="K54" t="s">
        <v>20</v>
      </c>
      <c r="M54">
        <f>13%*MIN(D48:D59)</f>
        <v>18200</v>
      </c>
    </row>
    <row r="55" spans="1:14" x14ac:dyDescent="0.25">
      <c r="A55">
        <v>8</v>
      </c>
      <c r="B55">
        <v>75000</v>
      </c>
      <c r="C55">
        <v>100000</v>
      </c>
      <c r="D55">
        <f t="shared" si="0"/>
        <v>175000</v>
      </c>
      <c r="F55">
        <f t="shared" si="1"/>
        <v>7500</v>
      </c>
      <c r="G55">
        <f t="shared" si="2"/>
        <v>20000</v>
      </c>
      <c r="H55">
        <f t="shared" si="3"/>
        <v>22750</v>
      </c>
      <c r="K55" t="s">
        <v>55</v>
      </c>
      <c r="M55">
        <f>17%*MAX(D48:D59)</f>
        <v>29750.000000000004</v>
      </c>
    </row>
    <row r="56" spans="1:14" x14ac:dyDescent="0.25">
      <c r="A56">
        <v>9</v>
      </c>
      <c r="B56">
        <v>60000</v>
      </c>
      <c r="C56">
        <v>100000</v>
      </c>
      <c r="D56">
        <f t="shared" si="0"/>
        <v>160000</v>
      </c>
      <c r="F56">
        <f t="shared" si="1"/>
        <v>6000</v>
      </c>
      <c r="G56">
        <f t="shared" si="2"/>
        <v>20000</v>
      </c>
      <c r="H56">
        <f t="shared" si="3"/>
        <v>20800</v>
      </c>
      <c r="K56" t="s">
        <v>58</v>
      </c>
      <c r="M56">
        <f>10%*(MAX(B48:B59)-AVERAGE(B48:B59))</f>
        <v>1750</v>
      </c>
    </row>
    <row r="57" spans="1:14" x14ac:dyDescent="0.25">
      <c r="A57">
        <v>10</v>
      </c>
      <c r="B57">
        <v>55000</v>
      </c>
      <c r="C57">
        <v>100000</v>
      </c>
      <c r="D57">
        <f t="shared" si="0"/>
        <v>155000</v>
      </c>
      <c r="F57">
        <f t="shared" si="1"/>
        <v>5500</v>
      </c>
      <c r="G57">
        <f t="shared" si="2"/>
        <v>20000</v>
      </c>
      <c r="H57">
        <f t="shared" si="3"/>
        <v>20150</v>
      </c>
      <c r="K57" t="s">
        <v>59</v>
      </c>
      <c r="M57">
        <f>20%*(MAX(C48:C59)-AVERAGE(C48:C59))</f>
        <v>0</v>
      </c>
    </row>
    <row r="58" spans="1:14" x14ac:dyDescent="0.25">
      <c r="A58">
        <v>11</v>
      </c>
      <c r="B58">
        <v>50000</v>
      </c>
      <c r="C58">
        <v>100000</v>
      </c>
      <c r="D58">
        <f t="shared" si="0"/>
        <v>150000</v>
      </c>
      <c r="F58">
        <f t="shared" si="1"/>
        <v>5000</v>
      </c>
      <c r="G58">
        <f t="shared" si="2"/>
        <v>20000</v>
      </c>
      <c r="H58">
        <f t="shared" si="3"/>
        <v>19500</v>
      </c>
    </row>
    <row r="59" spans="1:14" x14ac:dyDescent="0.25">
      <c r="A59">
        <v>12</v>
      </c>
      <c r="B59">
        <v>50000</v>
      </c>
      <c r="C59">
        <v>100000</v>
      </c>
      <c r="D59">
        <f t="shared" si="0"/>
        <v>150000</v>
      </c>
      <c r="F59">
        <f t="shared" si="1"/>
        <v>5000</v>
      </c>
      <c r="G59">
        <f t="shared" si="2"/>
        <v>20000</v>
      </c>
      <c r="H59">
        <f>13%*D59</f>
        <v>19500</v>
      </c>
      <c r="M59">
        <f>M55-M56</f>
        <v>28000.000000000004</v>
      </c>
    </row>
    <row r="67" spans="1:4" ht="15.75" x14ac:dyDescent="0.25">
      <c r="A67" s="1" t="s">
        <v>33</v>
      </c>
    </row>
    <row r="68" spans="1:4" ht="15.75" x14ac:dyDescent="0.25">
      <c r="A68" s="1" t="s">
        <v>34</v>
      </c>
    </row>
    <row r="69" spans="1:4" ht="15.75" x14ac:dyDescent="0.25">
      <c r="A69" s="1" t="s">
        <v>39</v>
      </c>
    </row>
    <row r="70" spans="1:4" ht="15.75" x14ac:dyDescent="0.25">
      <c r="A70" s="1" t="s">
        <v>40</v>
      </c>
    </row>
    <row r="71" spans="1:4" ht="15.75" x14ac:dyDescent="0.25">
      <c r="A71" s="1" t="s">
        <v>29</v>
      </c>
    </row>
    <row r="72" spans="1:4" ht="15.75" x14ac:dyDescent="0.25">
      <c r="A72" s="1" t="s">
        <v>30</v>
      </c>
    </row>
    <row r="73" spans="1:4" ht="15.75" x14ac:dyDescent="0.25">
      <c r="A73" s="1" t="s">
        <v>31</v>
      </c>
    </row>
    <row r="74" spans="1:4" ht="15.75" x14ac:dyDescent="0.25">
      <c r="A74" s="1" t="s">
        <v>32</v>
      </c>
    </row>
    <row r="75" spans="1:4" x14ac:dyDescent="0.25">
      <c r="B75" t="s">
        <v>42</v>
      </c>
      <c r="C75">
        <v>75</v>
      </c>
    </row>
    <row r="76" spans="1:4" x14ac:dyDescent="0.25">
      <c r="A76" t="s">
        <v>43</v>
      </c>
      <c r="B76" t="s">
        <v>35</v>
      </c>
      <c r="C76" t="s">
        <v>36</v>
      </c>
    </row>
    <row r="77" spans="1:4" x14ac:dyDescent="0.25">
      <c r="A77" t="s">
        <v>44</v>
      </c>
      <c r="B77">
        <v>60</v>
      </c>
      <c r="C77">
        <v>15</v>
      </c>
    </row>
    <row r="78" spans="1:4" x14ac:dyDescent="0.25">
      <c r="A78" t="s">
        <v>45</v>
      </c>
      <c r="B78" t="s">
        <v>37</v>
      </c>
      <c r="C78" t="s">
        <v>38</v>
      </c>
    </row>
    <row r="79" spans="1:4" x14ac:dyDescent="0.25">
      <c r="B79">
        <v>30</v>
      </c>
      <c r="C79">
        <f>B77+C77-B79</f>
        <v>45</v>
      </c>
    </row>
    <row r="80" spans="1:4" x14ac:dyDescent="0.25">
      <c r="D80">
        <f>360/C75</f>
        <v>4.8</v>
      </c>
    </row>
    <row r="81" spans="1:7" x14ac:dyDescent="0.25">
      <c r="A81" t="s">
        <v>41</v>
      </c>
    </row>
    <row r="85" spans="1:7" ht="15.75" x14ac:dyDescent="0.25">
      <c r="A85" s="1" t="s">
        <v>46</v>
      </c>
    </row>
    <row r="86" spans="1:7" ht="15.75" x14ac:dyDescent="0.25">
      <c r="A86" s="1" t="s">
        <v>47</v>
      </c>
    </row>
    <row r="87" spans="1:7" ht="15.75" x14ac:dyDescent="0.25">
      <c r="A87" s="1" t="s">
        <v>48</v>
      </c>
    </row>
    <row r="88" spans="1:7" ht="15.75" x14ac:dyDescent="0.25">
      <c r="A88" s="1" t="s">
        <v>49</v>
      </c>
    </row>
    <row r="89" spans="1:7" ht="15.75" x14ac:dyDescent="0.25">
      <c r="A89" s="1" t="s">
        <v>50</v>
      </c>
    </row>
    <row r="90" spans="1:7" ht="15.75" x14ac:dyDescent="0.25">
      <c r="A90" s="1" t="s">
        <v>51</v>
      </c>
    </row>
    <row r="91" spans="1:7" ht="15.75" x14ac:dyDescent="0.25">
      <c r="A91" s="1" t="s">
        <v>52</v>
      </c>
      <c r="D91" t="s">
        <v>67</v>
      </c>
      <c r="F91" t="s">
        <v>69</v>
      </c>
      <c r="G91" t="s">
        <v>68</v>
      </c>
    </row>
    <row r="92" spans="1:7" x14ac:dyDescent="0.25">
      <c r="B92" t="s">
        <v>65</v>
      </c>
      <c r="C92" t="s">
        <v>66</v>
      </c>
      <c r="D92">
        <f t="shared" ref="D92:D103" si="4">B93+C93</f>
        <v>130000</v>
      </c>
      <c r="F92">
        <f>D92-$E$112</f>
        <v>121460</v>
      </c>
      <c r="G92">
        <f>D92-$E$116</f>
        <v>114400</v>
      </c>
    </row>
    <row r="93" spans="1:7" x14ac:dyDescent="0.25">
      <c r="A93">
        <v>1</v>
      </c>
      <c r="B93">
        <v>60000</v>
      </c>
      <c r="C93">
        <v>70000</v>
      </c>
      <c r="D93">
        <f t="shared" si="4"/>
        <v>128000</v>
      </c>
      <c r="F93">
        <f t="shared" ref="F93:F103" si="5">D93-$E$112</f>
        <v>119460</v>
      </c>
      <c r="G93">
        <f t="shared" ref="G93:G103" si="6">D93-$E$116</f>
        <v>112400</v>
      </c>
    </row>
    <row r="94" spans="1:7" x14ac:dyDescent="0.25">
      <c r="A94">
        <v>2</v>
      </c>
      <c r="B94">
        <v>58000</v>
      </c>
      <c r="C94">
        <v>70000</v>
      </c>
      <c r="D94">
        <f t="shared" si="4"/>
        <v>125000</v>
      </c>
      <c r="F94">
        <f t="shared" si="5"/>
        <v>116460</v>
      </c>
      <c r="G94">
        <f t="shared" si="6"/>
        <v>109400</v>
      </c>
    </row>
    <row r="95" spans="1:7" x14ac:dyDescent="0.25">
      <c r="A95">
        <v>3</v>
      </c>
      <c r="B95">
        <v>55000</v>
      </c>
      <c r="C95">
        <v>70000</v>
      </c>
      <c r="D95">
        <f t="shared" si="4"/>
        <v>117000</v>
      </c>
      <c r="F95">
        <f t="shared" si="5"/>
        <v>108460</v>
      </c>
      <c r="G95">
        <f t="shared" si="6"/>
        <v>101400</v>
      </c>
    </row>
    <row r="96" spans="1:7" x14ac:dyDescent="0.25">
      <c r="A96">
        <v>4</v>
      </c>
      <c r="B96">
        <v>47000</v>
      </c>
      <c r="C96">
        <v>70000</v>
      </c>
      <c r="D96">
        <f t="shared" si="4"/>
        <v>110000</v>
      </c>
      <c r="F96">
        <f t="shared" si="5"/>
        <v>101460</v>
      </c>
      <c r="G96">
        <f t="shared" si="6"/>
        <v>94400</v>
      </c>
    </row>
    <row r="97" spans="1:7" x14ac:dyDescent="0.25">
      <c r="A97">
        <v>5</v>
      </c>
      <c r="B97">
        <v>40000</v>
      </c>
      <c r="C97">
        <v>70000</v>
      </c>
      <c r="D97">
        <f t="shared" si="4"/>
        <v>111000</v>
      </c>
      <c r="F97">
        <f t="shared" si="5"/>
        <v>102460</v>
      </c>
      <c r="G97">
        <f t="shared" si="6"/>
        <v>95400</v>
      </c>
    </row>
    <row r="98" spans="1:7" x14ac:dyDescent="0.25">
      <c r="A98">
        <v>6</v>
      </c>
      <c r="B98">
        <v>41000</v>
      </c>
      <c r="C98">
        <v>70000</v>
      </c>
      <c r="D98">
        <f t="shared" si="4"/>
        <v>110000</v>
      </c>
      <c r="F98">
        <f t="shared" si="5"/>
        <v>101460</v>
      </c>
      <c r="G98">
        <f t="shared" si="6"/>
        <v>94400</v>
      </c>
    </row>
    <row r="99" spans="1:7" x14ac:dyDescent="0.25">
      <c r="A99">
        <v>7</v>
      </c>
      <c r="B99">
        <v>40000</v>
      </c>
      <c r="C99">
        <v>70000</v>
      </c>
      <c r="D99">
        <f t="shared" si="4"/>
        <v>107000</v>
      </c>
      <c r="F99">
        <f t="shared" si="5"/>
        <v>98460</v>
      </c>
      <c r="G99">
        <f t="shared" si="6"/>
        <v>91400</v>
      </c>
    </row>
    <row r="100" spans="1:7" x14ac:dyDescent="0.25">
      <c r="A100">
        <v>8</v>
      </c>
      <c r="B100">
        <v>37000</v>
      </c>
      <c r="C100">
        <v>70000</v>
      </c>
      <c r="D100">
        <f t="shared" si="4"/>
        <v>108000</v>
      </c>
      <c r="F100">
        <f t="shared" si="5"/>
        <v>99460</v>
      </c>
      <c r="G100">
        <f t="shared" si="6"/>
        <v>92400</v>
      </c>
    </row>
    <row r="101" spans="1:7" x14ac:dyDescent="0.25">
      <c r="A101">
        <v>9</v>
      </c>
      <c r="B101">
        <v>38000</v>
      </c>
      <c r="C101">
        <v>70000</v>
      </c>
      <c r="D101">
        <f t="shared" si="4"/>
        <v>103000</v>
      </c>
      <c r="F101">
        <f t="shared" si="5"/>
        <v>94460</v>
      </c>
      <c r="G101">
        <f t="shared" si="6"/>
        <v>87400</v>
      </c>
    </row>
    <row r="102" spans="1:7" x14ac:dyDescent="0.25">
      <c r="A102">
        <v>10</v>
      </c>
      <c r="B102">
        <v>33000</v>
      </c>
      <c r="C102">
        <v>70000</v>
      </c>
      <c r="D102">
        <f t="shared" si="4"/>
        <v>110000</v>
      </c>
      <c r="F102">
        <f t="shared" si="5"/>
        <v>101460</v>
      </c>
      <c r="G102">
        <f t="shared" si="6"/>
        <v>94400</v>
      </c>
    </row>
    <row r="103" spans="1:7" x14ac:dyDescent="0.25">
      <c r="A103">
        <v>11</v>
      </c>
      <c r="B103">
        <v>40000</v>
      </c>
      <c r="C103">
        <v>70000</v>
      </c>
      <c r="D103">
        <f t="shared" si="4"/>
        <v>120000</v>
      </c>
      <c r="F103">
        <f t="shared" si="5"/>
        <v>111460</v>
      </c>
      <c r="G103">
        <f t="shared" si="6"/>
        <v>104400</v>
      </c>
    </row>
    <row r="104" spans="1:7" x14ac:dyDescent="0.25">
      <c r="A104">
        <v>12</v>
      </c>
      <c r="B104">
        <v>50000</v>
      </c>
      <c r="C104">
        <v>70000</v>
      </c>
      <c r="E104" t="s">
        <v>70</v>
      </c>
      <c r="F104">
        <f>AVERAGE(F92:F103)</f>
        <v>106376.66666666667</v>
      </c>
      <c r="G104">
        <f>AVERAGE(G92:G103)</f>
        <v>99316.666666666672</v>
      </c>
    </row>
    <row r="106" spans="1:7" x14ac:dyDescent="0.25">
      <c r="D106">
        <f>AVERAGE(B93:B104)</f>
        <v>44916.666666666664</v>
      </c>
    </row>
    <row r="107" spans="1:7" x14ac:dyDescent="0.25">
      <c r="A107" t="s">
        <v>53</v>
      </c>
      <c r="B107" t="s">
        <v>60</v>
      </c>
      <c r="D107">
        <f>AVERAGE(C93:C104)</f>
        <v>70000</v>
      </c>
    </row>
    <row r="108" spans="1:7" x14ac:dyDescent="0.25">
      <c r="B108" t="s">
        <v>61</v>
      </c>
    </row>
    <row r="110" spans="1:7" x14ac:dyDescent="0.25">
      <c r="A110" t="s">
        <v>54</v>
      </c>
      <c r="B110" t="s">
        <v>56</v>
      </c>
      <c r="E110">
        <f>4.5%*AVERAGE(C93)</f>
        <v>3150</v>
      </c>
    </row>
    <row r="111" spans="1:7" x14ac:dyDescent="0.25">
      <c r="C111" t="s">
        <v>62</v>
      </c>
      <c r="E111">
        <f>12%*AVERAGE(B93:B104)</f>
        <v>5389.9999999999991</v>
      </c>
    </row>
    <row r="112" spans="1:7" x14ac:dyDescent="0.25">
      <c r="C112" t="s">
        <v>63</v>
      </c>
      <c r="D112" t="s">
        <v>64</v>
      </c>
      <c r="E112">
        <f>SUM(E110:E111)</f>
        <v>8540</v>
      </c>
    </row>
    <row r="115" spans="2:5" x14ac:dyDescent="0.25">
      <c r="B115" t="s">
        <v>57</v>
      </c>
    </row>
    <row r="116" spans="2:5" x14ac:dyDescent="0.25">
      <c r="C116" t="s">
        <v>62</v>
      </c>
      <c r="E116">
        <f>12%*MAX(D92:D103)</f>
        <v>15600</v>
      </c>
    </row>
    <row r="117" spans="2:5" x14ac:dyDescent="0.25">
      <c r="C117" t="s">
        <v>63</v>
      </c>
      <c r="D117" t="s">
        <v>64</v>
      </c>
      <c r="E117">
        <f>SUM(E115:E116)</f>
        <v>15600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2022-10-22T07:19:04Z</dcterms:created>
  <dcterms:modified xsi:type="dcterms:W3CDTF">2022-11-05T09:58:31Z</dcterms:modified>
</cp:coreProperties>
</file>