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13_ncr:1_{DCE914E4-538F-4FD7-9B67-711F1E5CB481}" xr6:coauthVersionLast="47" xr6:coauthVersionMax="47" xr10:uidLastSave="{00000000-0000-0000-0000-000000000000}"/>
  <bookViews>
    <workbookView xWindow="-120" yWindow="-120" windowWidth="29040" windowHeight="15840" xr2:uid="{9A51902D-4B13-46F3-BB97-6DD15B3C9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  <c r="D10" i="1"/>
  <c r="E10" i="1"/>
  <c r="F10" i="1"/>
  <c r="G10" i="1"/>
  <c r="C10" i="1"/>
  <c r="D16" i="1"/>
  <c r="D17" i="1" s="1"/>
  <c r="E16" i="1"/>
  <c r="E17" i="1" s="1"/>
  <c r="F16" i="1"/>
  <c r="F17" i="1" s="1"/>
  <c r="G16" i="1"/>
  <c r="G17" i="1" s="1"/>
  <c r="C16" i="1"/>
  <c r="C17" i="1" s="1"/>
  <c r="B4" i="1"/>
  <c r="B23" i="1" s="1"/>
  <c r="B28" i="1" l="1"/>
  <c r="C21" i="1"/>
  <c r="C23" i="1" s="1"/>
  <c r="G21" i="1"/>
  <c r="G23" i="1" s="1"/>
  <c r="G28" i="1" s="1"/>
  <c r="F21" i="1"/>
  <c r="F23" i="1" s="1"/>
  <c r="F28" i="1" s="1"/>
  <c r="E21" i="1"/>
  <c r="E23" i="1" s="1"/>
  <c r="E28" i="1" s="1"/>
  <c r="D21" i="1"/>
  <c r="D23" i="1" s="1"/>
  <c r="D28" i="1" s="1"/>
  <c r="C28" i="1" l="1"/>
  <c r="B31" i="1"/>
  <c r="B32" i="1"/>
  <c r="C29" i="1"/>
  <c r="D29" i="1" s="1"/>
  <c r="E29" i="1" s="1"/>
  <c r="F29" i="1" s="1"/>
  <c r="G29" i="1" s="1"/>
  <c r="C24" i="1"/>
  <c r="D24" i="1" s="1"/>
  <c r="E24" i="1" s="1"/>
  <c r="F24" i="1" s="1"/>
  <c r="G24" i="1" s="1"/>
  <c r="B39" i="1"/>
  <c r="B33" i="1"/>
  <c r="B34" i="1" s="1"/>
  <c r="D34" i="1" s="1"/>
  <c r="C35" i="1" s="1"/>
  <c r="I28" i="1"/>
  <c r="B37" i="1" s="1"/>
</calcChain>
</file>

<file path=xl/sharedStrings.xml><?xml version="1.0" encoding="utf-8"?>
<sst xmlns="http://schemas.openxmlformats.org/spreadsheetml/2006/main" count="42" uniqueCount="42">
  <si>
    <t>Sales</t>
  </si>
  <si>
    <t>Selling price</t>
  </si>
  <si>
    <t>Marketing</t>
  </si>
  <si>
    <t>Sales force commission</t>
  </si>
  <si>
    <t>Manufacturing cost</t>
  </si>
  <si>
    <t>Manufacturing overhead</t>
  </si>
  <si>
    <t>Bruto</t>
  </si>
  <si>
    <t>INFLOW</t>
  </si>
  <si>
    <t>OUTFLOW</t>
  </si>
  <si>
    <t>Manufacturing cost/unit</t>
  </si>
  <si>
    <t>Sales force commission %</t>
  </si>
  <si>
    <t>Expense</t>
  </si>
  <si>
    <t>Overhaul</t>
  </si>
  <si>
    <t>Net cash flow</t>
  </si>
  <si>
    <t>Terminal value</t>
  </si>
  <si>
    <t xml:space="preserve">Initial investment </t>
  </si>
  <si>
    <t>PI = PV of future cash flow / initial cost</t>
  </si>
  <si>
    <t xml:space="preserve">Investment </t>
  </si>
  <si>
    <t>Y1</t>
  </si>
  <si>
    <t>Y2</t>
  </si>
  <si>
    <t>Y3</t>
  </si>
  <si>
    <t>Y4</t>
  </si>
  <si>
    <t>Y5</t>
  </si>
  <si>
    <t>PV of future cash flow</t>
  </si>
  <si>
    <t>YEAR</t>
  </si>
  <si>
    <t>Payback Period =</t>
  </si>
  <si>
    <t>SUM ~Y4 =</t>
  </si>
  <si>
    <t>SUM ~Y3 =</t>
  </si>
  <si>
    <t>diff (Y4-Y3) =</t>
  </si>
  <si>
    <t>NPV =</t>
  </si>
  <si>
    <t>=</t>
  </si>
  <si>
    <t>IRR =</t>
  </si>
  <si>
    <t xml:space="preserve">Interest rate = </t>
  </si>
  <si>
    <t>%</t>
  </si>
  <si>
    <t>Bulan ( (539.750-350.102) / (625.919-350.102) ) =</t>
  </si>
  <si>
    <t>Kumulatif</t>
  </si>
  <si>
    <t>Kumulatif PV =</t>
  </si>
  <si>
    <t>3 Tahun</t>
  </si>
  <si>
    <t>Bulan</t>
  </si>
  <si>
    <t>x 12 bulan</t>
  </si>
  <si>
    <r>
      <t xml:space="preserve">NIM : </t>
    </r>
    <r>
      <rPr>
        <b/>
        <sz val="12"/>
        <color theme="1"/>
        <rFont val="Calibri"/>
        <family val="2"/>
        <scheme val="minor"/>
      </rPr>
      <t>12022068</t>
    </r>
  </si>
  <si>
    <r>
      <rPr>
        <sz val="12"/>
        <color theme="1"/>
        <rFont val="Calibri"/>
        <family val="2"/>
        <scheme val="minor"/>
      </rPr>
      <t xml:space="preserve">Nama : </t>
    </r>
    <r>
      <rPr>
        <b/>
        <sz val="12"/>
        <color theme="1"/>
        <rFont val="Calibri"/>
        <family val="2"/>
        <scheme val="minor"/>
      </rPr>
      <t>ERWIN SANJAYA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</si>
</sst>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indent="1"/>
    </xf>
    <xf numFmtId="3" fontId="0" fillId="0" borderId="1" xfId="0" applyNumberFormat="1" applyBorder="1"/>
    <xf numFmtId="0" fontId="0" fillId="2" borderId="1" xfId="0" applyFill="1" applyBorder="1"/>
    <xf numFmtId="0" fontId="2" fillId="0" borderId="1" xfId="0" applyFont="1" applyBorder="1" applyAlignment="1">
      <alignment horizontal="left" indent="1"/>
    </xf>
    <xf numFmtId="38" fontId="0" fillId="0" borderId="1" xfId="0" applyNumberFormat="1" applyBorder="1"/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/>
    <xf numFmtId="40" fontId="0" fillId="0" borderId="0" xfId="0" applyNumberFormat="1"/>
    <xf numFmtId="40" fontId="0" fillId="3" borderId="0" xfId="0" applyNumberFormat="1" applyFill="1"/>
    <xf numFmtId="0" fontId="0" fillId="3" borderId="0" xfId="0" applyFill="1"/>
    <xf numFmtId="0" fontId="0" fillId="4" borderId="1" xfId="0" applyFill="1" applyBorder="1" applyAlignment="1">
      <alignment horizontal="left" indent="1"/>
    </xf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Alignment="1">
      <alignment horizontal="center"/>
    </xf>
    <xf numFmtId="38" fontId="1" fillId="0" borderId="1" xfId="0" applyNumberFormat="1" applyFont="1" applyBorder="1"/>
    <xf numFmtId="9" fontId="0" fillId="3" borderId="0" xfId="0" applyNumberFormat="1" applyFill="1"/>
    <xf numFmtId="0" fontId="0" fillId="3" borderId="0" xfId="0" applyFill="1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BD75-D6A9-4F05-89B9-623B59C23C58}">
  <dimension ref="A1:I39"/>
  <sheetViews>
    <sheetView tabSelected="1" topLeftCell="A21" workbookViewId="0">
      <selection activeCell="F56" sqref="A41:F56"/>
    </sheetView>
  </sheetViews>
  <sheetFormatPr defaultRowHeight="15" x14ac:dyDescent="0.25"/>
  <cols>
    <col min="1" max="1" width="43.5703125" bestFit="1" customWidth="1"/>
    <col min="2" max="5" width="11.5703125" bestFit="1" customWidth="1"/>
    <col min="6" max="6" width="10.85546875" bestFit="1" customWidth="1"/>
    <col min="7" max="7" width="9.85546875" bestFit="1" customWidth="1"/>
    <col min="8" max="8" width="10.85546875" bestFit="1" customWidth="1"/>
    <col min="9" max="9" width="10.85546875" customWidth="1"/>
  </cols>
  <sheetData>
    <row r="1" spans="1:8" ht="15.75" x14ac:dyDescent="0.25">
      <c r="A1" s="27" t="s">
        <v>41</v>
      </c>
      <c r="B1" s="25"/>
    </row>
    <row r="2" spans="1:8" ht="15.75" x14ac:dyDescent="0.25">
      <c r="A2" s="26" t="s">
        <v>40</v>
      </c>
    </row>
    <row r="4" spans="1:8" x14ac:dyDescent="0.25">
      <c r="A4" s="3" t="s">
        <v>15</v>
      </c>
      <c r="B4" s="1">
        <f>500000+25000+1000+2500+1250+10000</f>
        <v>539750</v>
      </c>
      <c r="G4" s="1"/>
    </row>
    <row r="5" spans="1:8" x14ac:dyDescent="0.25">
      <c r="A5" s="2"/>
      <c r="C5" s="1"/>
      <c r="G5" s="1"/>
      <c r="H5" s="1"/>
    </row>
    <row r="6" spans="1:8" x14ac:dyDescent="0.25">
      <c r="A6" s="16" t="s">
        <v>24</v>
      </c>
      <c r="B6" s="17"/>
      <c r="C6" s="18">
        <v>1</v>
      </c>
      <c r="D6" s="17">
        <v>2</v>
      </c>
      <c r="E6" s="17">
        <v>3</v>
      </c>
      <c r="F6" s="17">
        <v>4</v>
      </c>
      <c r="G6" s="18">
        <v>5</v>
      </c>
    </row>
    <row r="7" spans="1:8" x14ac:dyDescent="0.25">
      <c r="A7" s="4" t="s">
        <v>7</v>
      </c>
      <c r="B7" s="5"/>
      <c r="C7" s="5"/>
      <c r="D7" s="5"/>
      <c r="E7" s="5"/>
      <c r="F7" s="5"/>
      <c r="G7" s="5"/>
    </row>
    <row r="8" spans="1:8" x14ac:dyDescent="0.25">
      <c r="A8" s="6" t="s">
        <v>0</v>
      </c>
      <c r="B8" s="5"/>
      <c r="C8" s="7">
        <v>5000</v>
      </c>
      <c r="D8" s="7">
        <v>55000</v>
      </c>
      <c r="E8" s="7">
        <v>90000</v>
      </c>
      <c r="F8" s="7">
        <v>100000</v>
      </c>
      <c r="G8" s="7">
        <v>10000</v>
      </c>
    </row>
    <row r="9" spans="1:8" x14ac:dyDescent="0.25">
      <c r="A9" s="6" t="s">
        <v>1</v>
      </c>
      <c r="B9" s="5"/>
      <c r="C9" s="8">
        <v>15</v>
      </c>
      <c r="D9" s="8">
        <v>15</v>
      </c>
      <c r="E9" s="8">
        <v>15.5</v>
      </c>
      <c r="F9" s="8">
        <v>15.5</v>
      </c>
      <c r="G9" s="8">
        <v>15.5</v>
      </c>
    </row>
    <row r="10" spans="1:8" x14ac:dyDescent="0.25">
      <c r="A10" s="9" t="s">
        <v>6</v>
      </c>
      <c r="B10" s="5"/>
      <c r="C10" s="7">
        <f>C8*C9</f>
        <v>75000</v>
      </c>
      <c r="D10" s="7">
        <f>D8*D9</f>
        <v>825000</v>
      </c>
      <c r="E10" s="7">
        <f>E8*E9</f>
        <v>1395000</v>
      </c>
      <c r="F10" s="7">
        <f>F8*F9</f>
        <v>1550000</v>
      </c>
      <c r="G10" s="7">
        <f>G8*G9</f>
        <v>155000</v>
      </c>
    </row>
    <row r="11" spans="1:8" x14ac:dyDescent="0.25">
      <c r="A11" s="5"/>
      <c r="B11" s="5"/>
      <c r="C11" s="5"/>
      <c r="D11" s="5"/>
      <c r="E11" s="5"/>
      <c r="F11" s="5"/>
      <c r="G11" s="5"/>
    </row>
    <row r="12" spans="1:8" x14ac:dyDescent="0.25">
      <c r="A12" s="4" t="s">
        <v>8</v>
      </c>
      <c r="B12" s="5"/>
      <c r="C12" s="5"/>
      <c r="D12" s="5"/>
      <c r="E12" s="5"/>
      <c r="F12" s="5"/>
      <c r="G12" s="5"/>
    </row>
    <row r="13" spans="1:8" x14ac:dyDescent="0.25">
      <c r="A13" s="6" t="s">
        <v>9</v>
      </c>
      <c r="B13" s="5"/>
      <c r="C13" s="8">
        <v>11</v>
      </c>
      <c r="D13" s="8">
        <v>11</v>
      </c>
      <c r="E13" s="8">
        <v>11.25</v>
      </c>
      <c r="F13" s="8">
        <v>11.25</v>
      </c>
      <c r="G13" s="8">
        <v>11.25</v>
      </c>
    </row>
    <row r="14" spans="1:8" x14ac:dyDescent="0.25">
      <c r="A14" s="6" t="s">
        <v>4</v>
      </c>
      <c r="B14" s="5"/>
      <c r="C14" s="10">
        <f>-C13*C8</f>
        <v>-55000</v>
      </c>
      <c r="D14" s="10">
        <f t="shared" ref="D14:G14" si="0">-D13*D8</f>
        <v>-605000</v>
      </c>
      <c r="E14" s="10">
        <f t="shared" si="0"/>
        <v>-1012500</v>
      </c>
      <c r="F14" s="10">
        <f t="shared" si="0"/>
        <v>-1125000</v>
      </c>
      <c r="G14" s="10">
        <f t="shared" si="0"/>
        <v>-112500</v>
      </c>
    </row>
    <row r="15" spans="1:8" x14ac:dyDescent="0.25">
      <c r="A15" s="6" t="s">
        <v>2</v>
      </c>
      <c r="B15" s="5"/>
      <c r="C15" s="10">
        <v>-7500</v>
      </c>
      <c r="D15" s="10">
        <v>-7500</v>
      </c>
      <c r="E15" s="10">
        <v>-7500</v>
      </c>
      <c r="F15" s="10">
        <v>-7500</v>
      </c>
      <c r="G15" s="10">
        <v>0</v>
      </c>
    </row>
    <row r="16" spans="1:8" x14ac:dyDescent="0.25">
      <c r="A16" s="6" t="s">
        <v>10</v>
      </c>
      <c r="B16" s="5"/>
      <c r="C16" s="8">
        <f>1.5/100*C9</f>
        <v>0.22499999999999998</v>
      </c>
      <c r="D16" s="8">
        <f t="shared" ref="D16:G16" si="1">1.5/100*D9</f>
        <v>0.22499999999999998</v>
      </c>
      <c r="E16" s="8">
        <f t="shared" si="1"/>
        <v>0.23249999999999998</v>
      </c>
      <c r="F16" s="8">
        <f t="shared" si="1"/>
        <v>0.23249999999999998</v>
      </c>
      <c r="G16" s="8">
        <f t="shared" si="1"/>
        <v>0.23249999999999998</v>
      </c>
    </row>
    <row r="17" spans="1:9" x14ac:dyDescent="0.25">
      <c r="A17" s="6" t="s">
        <v>3</v>
      </c>
      <c r="B17" s="5"/>
      <c r="C17" s="10">
        <f>-C16*C8</f>
        <v>-1125</v>
      </c>
      <c r="D17" s="10">
        <f t="shared" ref="D17:G17" si="2">-D16*D8</f>
        <v>-12374.999999999998</v>
      </c>
      <c r="E17" s="10">
        <f t="shared" si="2"/>
        <v>-20925</v>
      </c>
      <c r="F17" s="10">
        <f t="shared" si="2"/>
        <v>-23250</v>
      </c>
      <c r="G17" s="10">
        <f t="shared" si="2"/>
        <v>-2325</v>
      </c>
    </row>
    <row r="18" spans="1:9" x14ac:dyDescent="0.25">
      <c r="A18" s="6" t="s">
        <v>5</v>
      </c>
      <c r="B18" s="5"/>
      <c r="C18" s="10">
        <v>-15000</v>
      </c>
      <c r="D18" s="10">
        <v>-15000</v>
      </c>
      <c r="E18" s="10">
        <v>-15000</v>
      </c>
      <c r="F18" s="10">
        <v>-15000</v>
      </c>
      <c r="G18" s="10">
        <v>-15000</v>
      </c>
    </row>
    <row r="19" spans="1:9" x14ac:dyDescent="0.25">
      <c r="A19" s="6" t="s">
        <v>12</v>
      </c>
      <c r="B19" s="5"/>
      <c r="C19" s="10"/>
      <c r="D19" s="10"/>
      <c r="E19" s="10">
        <v>-50000</v>
      </c>
      <c r="F19" s="10"/>
      <c r="G19" s="10"/>
    </row>
    <row r="20" spans="1:9" x14ac:dyDescent="0.25">
      <c r="A20" s="6" t="s">
        <v>14</v>
      </c>
      <c r="B20" s="5"/>
      <c r="C20" s="10"/>
      <c r="D20" s="10"/>
      <c r="E20" s="10"/>
      <c r="F20" s="10"/>
      <c r="G20" s="10">
        <v>25000</v>
      </c>
    </row>
    <row r="21" spans="1:9" x14ac:dyDescent="0.25">
      <c r="A21" s="9" t="s">
        <v>11</v>
      </c>
      <c r="B21" s="5"/>
      <c r="C21" s="10">
        <f t="shared" ref="C21:F21" si="3">SUM(C14:C15)+SUM(C17:C20)</f>
        <v>-78625</v>
      </c>
      <c r="D21" s="10">
        <f t="shared" si="3"/>
        <v>-639875</v>
      </c>
      <c r="E21" s="10">
        <f t="shared" si="3"/>
        <v>-1105925</v>
      </c>
      <c r="F21" s="10">
        <f t="shared" si="3"/>
        <v>-1170750</v>
      </c>
      <c r="G21" s="10">
        <f>SUM(G14:G15)+SUM(G17:G20)</f>
        <v>-104825</v>
      </c>
    </row>
    <row r="22" spans="1:9" x14ac:dyDescent="0.25">
      <c r="A22" s="5"/>
      <c r="B22" s="5"/>
      <c r="C22" s="5"/>
      <c r="D22" s="5"/>
      <c r="E22" s="5"/>
      <c r="F22" s="5"/>
      <c r="G22" s="5"/>
    </row>
    <row r="23" spans="1:9" x14ac:dyDescent="0.25">
      <c r="A23" s="11" t="s">
        <v>13</v>
      </c>
      <c r="B23" s="10">
        <f>-B4</f>
        <v>-539750</v>
      </c>
      <c r="C23" s="20">
        <f>C10+C21</f>
        <v>-3625</v>
      </c>
      <c r="D23" s="12">
        <f t="shared" ref="D23:G23" si="4">D10+D21</f>
        <v>185125</v>
      </c>
      <c r="E23" s="12">
        <f t="shared" si="4"/>
        <v>289075</v>
      </c>
      <c r="F23" s="12">
        <f t="shared" si="4"/>
        <v>379250</v>
      </c>
      <c r="G23" s="12">
        <f t="shared" si="4"/>
        <v>50175</v>
      </c>
      <c r="I23" s="1"/>
    </row>
    <row r="24" spans="1:9" x14ac:dyDescent="0.25">
      <c r="A24" s="5" t="s">
        <v>35</v>
      </c>
      <c r="B24" s="5"/>
      <c r="C24" s="10">
        <f>B23+C23</f>
        <v>-543375</v>
      </c>
      <c r="D24" s="10">
        <f>C24+D23</f>
        <v>-358250</v>
      </c>
      <c r="E24" s="10">
        <f t="shared" ref="E24:G24" si="5">D24+E23</f>
        <v>-69175</v>
      </c>
      <c r="F24" s="10">
        <f t="shared" si="5"/>
        <v>310075</v>
      </c>
      <c r="G24" s="10">
        <f t="shared" si="5"/>
        <v>360250</v>
      </c>
    </row>
    <row r="26" spans="1:9" x14ac:dyDescent="0.25">
      <c r="A26" t="s">
        <v>32</v>
      </c>
      <c r="B26">
        <v>12</v>
      </c>
      <c r="C26" t="s">
        <v>33</v>
      </c>
    </row>
    <row r="27" spans="1:9" x14ac:dyDescent="0.25">
      <c r="B27" s="3" t="s">
        <v>17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I27" t="s">
        <v>23</v>
      </c>
    </row>
    <row r="28" spans="1:9" x14ac:dyDescent="0.25">
      <c r="A28" s="15" t="s">
        <v>29</v>
      </c>
      <c r="B28" s="14">
        <f>B23</f>
        <v>-539750</v>
      </c>
      <c r="C28" s="14">
        <f>C23/((1+($B$26/100))^C6)</f>
        <v>-3236.6071428571427</v>
      </c>
      <c r="D28" s="14">
        <f t="shared" ref="D28:G28" si="6">D23/((1+($B$26/100))^D6)</f>
        <v>147580.51658163263</v>
      </c>
      <c r="E28" s="14">
        <f t="shared" si="6"/>
        <v>205757.87513666175</v>
      </c>
      <c r="F28" s="14">
        <f t="shared" si="6"/>
        <v>241020.23123503223</v>
      </c>
      <c r="G28" s="14">
        <f t="shared" si="6"/>
        <v>28470.642485680717</v>
      </c>
      <c r="H28" s="19" t="s">
        <v>30</v>
      </c>
      <c r="I28" s="13">
        <f>SUM(B28:G28)</f>
        <v>79842.658296150199</v>
      </c>
    </row>
    <row r="29" spans="1:9" x14ac:dyDescent="0.25">
      <c r="A29" t="s">
        <v>36</v>
      </c>
      <c r="B29" s="13"/>
      <c r="C29" s="13">
        <f>B28+C28</f>
        <v>-542986.60714285716</v>
      </c>
      <c r="D29" s="13">
        <f>C29+D28</f>
        <v>-395406.0905612245</v>
      </c>
      <c r="E29" s="13">
        <f t="shared" ref="E29:G29" si="7">D29+E28</f>
        <v>-189648.21542456275</v>
      </c>
      <c r="F29" s="13">
        <f t="shared" si="7"/>
        <v>51372.015810469486</v>
      </c>
      <c r="G29" s="13">
        <f t="shared" si="7"/>
        <v>79842.658296150199</v>
      </c>
      <c r="I29" s="13"/>
    </row>
    <row r="30" spans="1:9" x14ac:dyDescent="0.25">
      <c r="B30" s="13"/>
      <c r="C30" s="13"/>
      <c r="D30" s="13"/>
      <c r="E30" s="13"/>
      <c r="F30" s="13"/>
      <c r="G30" s="13"/>
      <c r="I30" s="13"/>
    </row>
    <row r="31" spans="1:9" x14ac:dyDescent="0.25">
      <c r="A31" s="13" t="s">
        <v>27</v>
      </c>
      <c r="B31" s="13">
        <f>SUM(C23:E23)</f>
        <v>470575</v>
      </c>
    </row>
    <row r="32" spans="1:9" x14ac:dyDescent="0.25">
      <c r="A32" s="13" t="s">
        <v>26</v>
      </c>
      <c r="B32" s="13">
        <f>SUM(C23:F23)</f>
        <v>849825</v>
      </c>
    </row>
    <row r="33" spans="1:5" x14ac:dyDescent="0.25">
      <c r="A33" t="s">
        <v>28</v>
      </c>
      <c r="B33" s="13">
        <f>B32-B31</f>
        <v>379250</v>
      </c>
      <c r="E33" s="13"/>
    </row>
    <row r="34" spans="1:5" x14ac:dyDescent="0.25">
      <c r="A34" s="13" t="s">
        <v>34</v>
      </c>
      <c r="B34" s="13">
        <f>(ABS(B28)-B31)/B33</f>
        <v>0.18239947264337508</v>
      </c>
      <c r="C34" t="s">
        <v>39</v>
      </c>
      <c r="D34" s="23">
        <f>B34*12</f>
        <v>2.188793671720501</v>
      </c>
      <c r="E34" s="13"/>
    </row>
    <row r="35" spans="1:5" x14ac:dyDescent="0.25">
      <c r="A35" s="15" t="s">
        <v>25</v>
      </c>
      <c r="B35" s="22" t="s">
        <v>37</v>
      </c>
      <c r="C35" s="24">
        <f>D34</f>
        <v>2.188793671720501</v>
      </c>
      <c r="D35" s="15" t="s">
        <v>38</v>
      </c>
    </row>
    <row r="37" spans="1:5" x14ac:dyDescent="0.25">
      <c r="A37" s="15" t="s">
        <v>16</v>
      </c>
      <c r="B37" s="15">
        <f>(ABS(B28)+I28)/ABS(B28)</f>
        <v>1.1479252585384903</v>
      </c>
    </row>
    <row r="39" spans="1:5" x14ac:dyDescent="0.25">
      <c r="A39" s="15" t="s">
        <v>31</v>
      </c>
      <c r="B39" s="21">
        <f>IRR(B23:G23,B26)</f>
        <v>0.16875390754268782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2022-10-15T10:38:02Z</dcterms:created>
  <dcterms:modified xsi:type="dcterms:W3CDTF">2022-10-22T10:47:34Z</dcterms:modified>
</cp:coreProperties>
</file>