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C\Documents\Erwin\MANAJEMEN\CORP FINANCE\"/>
    </mc:Choice>
  </mc:AlternateContent>
  <xr:revisionPtr revIDLastSave="0" documentId="13_ncr:1_{21D597B5-2D73-4A7E-813F-A80F7243D001}" xr6:coauthVersionLast="47" xr6:coauthVersionMax="47" xr10:uidLastSave="{00000000-0000-0000-0000-000000000000}"/>
  <bookViews>
    <workbookView xWindow="4860" yWindow="2235" windowWidth="21600" windowHeight="11385" xr2:uid="{F8A211ED-45C8-4E27-BF3E-98E9E086D5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9" i="1" l="1"/>
  <c r="F79" i="1"/>
  <c r="F80" i="1"/>
  <c r="F81" i="1"/>
  <c r="F82" i="1"/>
  <c r="F83" i="1"/>
  <c r="F84" i="1"/>
  <c r="F85" i="1"/>
  <c r="F86" i="1"/>
  <c r="F87" i="1"/>
  <c r="F78" i="1"/>
  <c r="E79" i="1"/>
  <c r="E80" i="1"/>
  <c r="E81" i="1"/>
  <c r="E82" i="1"/>
  <c r="E83" i="1"/>
  <c r="E84" i="1"/>
  <c r="E85" i="1"/>
  <c r="E86" i="1"/>
  <c r="E87" i="1"/>
  <c r="E78" i="1"/>
  <c r="B70" i="1"/>
  <c r="B75" i="1"/>
  <c r="C75" i="1" s="1"/>
  <c r="B62" i="1" l="1"/>
  <c r="F62" i="1" s="1"/>
  <c r="D58" i="1"/>
  <c r="D59" i="1" s="1"/>
  <c r="E59" i="1" s="1"/>
  <c r="F59" i="1" s="1"/>
  <c r="B51" i="1"/>
  <c r="B50" i="1"/>
  <c r="C50" i="1" s="1"/>
  <c r="B48" i="1"/>
  <c r="B49" i="1"/>
  <c r="C49" i="1" s="1"/>
  <c r="D37" i="1"/>
  <c r="B35" i="1"/>
  <c r="C38" i="1" s="1"/>
  <c r="D25" i="1"/>
  <c r="D27" i="1"/>
  <c r="B27" i="1"/>
  <c r="C27" i="1" s="1"/>
  <c r="B26" i="1"/>
  <c r="C26" i="1" s="1"/>
  <c r="C22" i="1"/>
  <c r="C21" i="1"/>
  <c r="B25" i="1"/>
  <c r="C25" i="1" s="1"/>
  <c r="B15" i="1"/>
  <c r="C15" i="1" s="1"/>
  <c r="B5" i="1"/>
  <c r="D5" i="1" s="1"/>
  <c r="B4" i="1"/>
  <c r="D4" i="1" s="1"/>
  <c r="C40" i="1" l="1"/>
  <c r="C39" i="1"/>
  <c r="C37" i="1"/>
  <c r="E37" i="1" s="1"/>
  <c r="F37" i="1" s="1"/>
  <c r="B38" i="1" s="1"/>
  <c r="D38" i="1" s="1"/>
  <c r="E38" i="1" s="1"/>
  <c r="F38" i="1" s="1"/>
  <c r="B39" i="1" s="1"/>
  <c r="C35" i="1"/>
  <c r="D39" i="1" l="1"/>
  <c r="E39" i="1" s="1"/>
  <c r="F39" i="1" s="1"/>
  <c r="B40" i="1" s="1"/>
  <c r="D40" i="1" s="1"/>
  <c r="E40" i="1" s="1"/>
  <c r="F40" i="1" s="1"/>
</calcChain>
</file>

<file path=xl/sharedStrings.xml><?xml version="1.0" encoding="utf-8"?>
<sst xmlns="http://schemas.openxmlformats.org/spreadsheetml/2006/main" count="63" uniqueCount="51">
  <si>
    <t>fva</t>
  </si>
  <si>
    <t>a[(1+i)5 -n / n]</t>
  </si>
  <si>
    <t>Untuk melakukan rencana penambahan kapasitas produksinya 5 tahun mendatang, manajer produksi LevReSil mempertimbangkan penyisihan laba tahunannya untuk ditabung setiap akhir tahun sejumlah Rp 100 juta, dengan tingkat bunga tabungan 6% per tahun. Namun sang pemilik LevReSil memerintahkan untuk menabung setiap akhir semester saja sejumlah Rp 50 juta selama lima tahun. Pertimbangan siapa yang dapat menghasilkan pemajemukan lebih besar pada akhir tahun kelima?</t>
  </si>
  <si>
    <t>i</t>
  </si>
  <si>
    <t>n</t>
  </si>
  <si>
    <t>EAT</t>
  </si>
  <si>
    <t>Berapa max pinjaman dari kasus berikut</t>
  </si>
  <si>
    <t>pva</t>
  </si>
  <si>
    <t>a[(1-(1/((1+i)^n))/i]</t>
  </si>
  <si>
    <t>Cesily ingin memiliki uang sebesar Rp 1 milyar 5 tahun lagi. Tingkat bunga deposito saat ini 6% per tahun dan diperkirakan akan tetap selama 5 tahun yad. Berapa ia harus menabung selama 5 tahun ke depan; setiap (a) akhir tahun, (b) akhir bulan, (c) awal tahun?</t>
  </si>
  <si>
    <t>FVA</t>
  </si>
  <si>
    <t>SOAL  1</t>
  </si>
  <si>
    <t>SOAL 2</t>
  </si>
  <si>
    <t>SOAL 3</t>
  </si>
  <si>
    <t>m</t>
  </si>
  <si>
    <t>PERBULAN</t>
  </si>
  <si>
    <t>PERTAHUN (AKHIR)</t>
  </si>
  <si>
    <t>PERTAHUN (AWAL)</t>
  </si>
  <si>
    <t>SOAL 4</t>
  </si>
  <si>
    <t>TAHUN</t>
  </si>
  <si>
    <t>angsuran</t>
  </si>
  <si>
    <t>A</t>
  </si>
  <si>
    <t>SALDO AWAL</t>
  </si>
  <si>
    <t>ANGSURAN</t>
  </si>
  <si>
    <t>BUNGA</t>
  </si>
  <si>
    <t>POKOK UTANG</t>
  </si>
  <si>
    <t>SALDO AKHIR</t>
  </si>
  <si>
    <t>SOAL 5</t>
  </si>
  <si>
    <t>meminjam uang untuk mengembang_x0002_kan bisnis MRI sebesar Rp 150 juta selama 4 tahun. Bank menetapkan bunga 12% per tahun dengan angsuran tetap setiap akhir tahun. Bantulah Regina membuat tabel amortisasi hutangnya tersebut!</t>
  </si>
  <si>
    <t>PVA</t>
  </si>
  <si>
    <t>Levitania bermaksud mencicil sebuah sepeda motor baru selama 3 tahun. Harga tunai motor Rp 21 juta. Besarnya angsuran setiap bulan adalah Rp 750 ribu. Uang muka sebesar Rp 1 juta sudah termasuk cicilan bulan pertama. Berapa tingkat bunga per bulan? Bila ada sebuah bank menawarkan pinjaman dengan bunga 20% per tahun, apa yang sebaiknya dilakukan Levitania</t>
  </si>
  <si>
    <t>PVIFA</t>
  </si>
  <si>
    <t>PVIFA 1%</t>
  </si>
  <si>
    <t>PVIFA 2%</t>
  </si>
  <si>
    <t>EAR</t>
  </si>
  <si>
    <t>SOAL 6</t>
  </si>
  <si>
    <t>Dokter Gabriel bermaksud membeli mesin fisioterapi baru seharga Rp 20 juta. Untuk itu, ia dapat membayar dengan cara 20% tunai dan sisanya dapat diangsur setiap bulan dengan jumlah setoran yang sama setiap bulannya selama 2 tahun. (A)Berapa jumlah angsuran per bulan jika bunga yang ditetapkan oleh toko penjual mesin fisioterapi adalah 18% per tahun flat? (B) Jika dokter Gabriel meminjam ke Bank untuk melunasi mesin fisioterapi tersebut, ia harus membayar bunga 24% per tahun anuitas. Berapa jumlah angsuran per bulannya? (C)Kemana sebaiknya dokter Gabriel berhutang (bank atau toko penjual mesin fisioterapi)?</t>
  </si>
  <si>
    <t>Bunga 1 thn</t>
  </si>
  <si>
    <t>Bunga 2 thn</t>
  </si>
  <si>
    <t>B</t>
  </si>
  <si>
    <t>C</t>
  </si>
  <si>
    <t>Sebaiknya ke BANK</t>
  </si>
  <si>
    <t>Sisa</t>
  </si>
  <si>
    <t>Bunga</t>
  </si>
  <si>
    <t xml:space="preserve">Pajak </t>
  </si>
  <si>
    <t>Bunga setelah pajak</t>
  </si>
  <si>
    <t>By pemeliharaan</t>
  </si>
  <si>
    <t>DEPRESIASI</t>
  </si>
  <si>
    <t>PEMELIHARAAN</t>
  </si>
  <si>
    <t>TAX SAVING</t>
  </si>
  <si>
    <t xml:space="preserve">Depresiasi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</si>
</sst>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wrapText="1"/>
    </xf>
    <xf numFmtId="3" fontId="0" fillId="0" borderId="0" xfId="0" applyNumberFormat="1"/>
    <xf numFmtId="0" fontId="0" fillId="0" borderId="0" xfId="0" applyNumberFormat="1"/>
    <xf numFmtId="4"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6</xdr:row>
      <xdr:rowOff>28575</xdr:rowOff>
    </xdr:from>
    <xdr:to>
      <xdr:col>16</xdr:col>
      <xdr:colOff>485775</xdr:colOff>
      <xdr:row>19</xdr:row>
      <xdr:rowOff>114300</xdr:rowOff>
    </xdr:to>
    <xdr:pic>
      <xdr:nvPicPr>
        <xdr:cNvPr id="3" name="Picture 2">
          <a:extLst>
            <a:ext uri="{FF2B5EF4-FFF2-40B4-BE49-F238E27FC236}">
              <a16:creationId xmlns:a16="http://schemas.microsoft.com/office/drawing/2014/main" id="{5C19D654-8ECE-2C71-48E8-955B9D975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2400300"/>
          <a:ext cx="6505575"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xdr:colOff>
      <xdr:row>20</xdr:row>
      <xdr:rowOff>95250</xdr:rowOff>
    </xdr:from>
    <xdr:to>
      <xdr:col>14</xdr:col>
      <xdr:colOff>523875</xdr:colOff>
      <xdr:row>27</xdr:row>
      <xdr:rowOff>114300</xdr:rowOff>
    </xdr:to>
    <xdr:pic>
      <xdr:nvPicPr>
        <xdr:cNvPr id="4" name="Picture 3">
          <a:extLst>
            <a:ext uri="{FF2B5EF4-FFF2-40B4-BE49-F238E27FC236}">
              <a16:creationId xmlns:a16="http://schemas.microsoft.com/office/drawing/2014/main" id="{B4D49080-A237-DC54-BF3F-64C11786D8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4400" y="6019800"/>
          <a:ext cx="536257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342901</xdr:colOff>
      <xdr:row>42</xdr:row>
      <xdr:rowOff>38101</xdr:rowOff>
    </xdr:from>
    <xdr:to>
      <xdr:col>13</xdr:col>
      <xdr:colOff>276225</xdr:colOff>
      <xdr:row>54</xdr:row>
      <xdr:rowOff>173400</xdr:rowOff>
    </xdr:to>
    <xdr:pic>
      <xdr:nvPicPr>
        <xdr:cNvPr id="5" name="Picture 4">
          <a:extLst>
            <a:ext uri="{FF2B5EF4-FFF2-40B4-BE49-F238E27FC236}">
              <a16:creationId xmlns:a16="http://schemas.microsoft.com/office/drawing/2014/main" id="{86164693-CD7C-4BF5-CD4E-8A9D1E1275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57876" y="10610851"/>
          <a:ext cx="4200524" cy="3097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90</xdr:row>
      <xdr:rowOff>142875</xdr:rowOff>
    </xdr:from>
    <xdr:to>
      <xdr:col>8</xdr:col>
      <xdr:colOff>266700</xdr:colOff>
      <xdr:row>117</xdr:row>
      <xdr:rowOff>142875</xdr:rowOff>
    </xdr:to>
    <xdr:pic>
      <xdr:nvPicPr>
        <xdr:cNvPr id="6" name="Picture 5">
          <a:extLst>
            <a:ext uri="{FF2B5EF4-FFF2-40B4-BE49-F238E27FC236}">
              <a16:creationId xmlns:a16="http://schemas.microsoft.com/office/drawing/2014/main" id="{8B053D96-FF50-E7F0-F121-FB30D5D0FA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7625" y="21783675"/>
          <a:ext cx="7115175" cy="514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96CFB-F890-4A1A-9F4F-9F48DF6DC138}">
  <dimension ref="A1:F119"/>
  <sheetViews>
    <sheetView tabSelected="1" topLeftCell="A93" zoomScaleNormal="100" workbookViewId="0">
      <selection activeCell="E127" sqref="E127"/>
    </sheetView>
  </sheetViews>
  <sheetFormatPr defaultRowHeight="15" x14ac:dyDescent="0.25"/>
  <cols>
    <col min="1" max="1" width="15.42578125" customWidth="1"/>
    <col min="2" max="2" width="13.85546875" bestFit="1" customWidth="1"/>
    <col min="3" max="3" width="12.7109375" style="2" bestFit="1" customWidth="1"/>
    <col min="4" max="4" width="15.140625" bestFit="1" customWidth="1"/>
    <col min="5" max="5" width="14.140625" bestFit="1" customWidth="1"/>
    <col min="6" max="6" width="13.85546875" bestFit="1" customWidth="1"/>
  </cols>
  <sheetData>
    <row r="1" spans="1:6" x14ac:dyDescent="0.25">
      <c r="A1" t="s">
        <v>11</v>
      </c>
    </row>
    <row r="2" spans="1:6" ht="126.75" customHeight="1" x14ac:dyDescent="0.25">
      <c r="A2" s="1" t="s">
        <v>2</v>
      </c>
      <c r="B2" s="1"/>
      <c r="C2" s="1"/>
      <c r="D2" s="1"/>
      <c r="E2" s="1"/>
      <c r="F2" s="1"/>
    </row>
    <row r="3" spans="1:6" x14ac:dyDescent="0.25">
      <c r="A3" t="s">
        <v>0</v>
      </c>
      <c r="B3" t="s">
        <v>1</v>
      </c>
    </row>
    <row r="4" spans="1:6" x14ac:dyDescent="0.25">
      <c r="B4">
        <f>(((1+0.06)^5)-1)/0.06</f>
        <v>5.6370929600000084</v>
      </c>
      <c r="C4" s="2">
        <v>100000000</v>
      </c>
      <c r="D4">
        <f>C4*B4</f>
        <v>563709296.00000083</v>
      </c>
    </row>
    <row r="5" spans="1:6" x14ac:dyDescent="0.25">
      <c r="B5">
        <f>(((1+(0.06)/2)^10)-1)/(0.06/2)</f>
        <v>11.463879311470727</v>
      </c>
      <c r="C5" s="2">
        <v>50000000</v>
      </c>
      <c r="D5">
        <f>B5*C5</f>
        <v>573193965.5735364</v>
      </c>
    </row>
    <row r="8" spans="1:6" x14ac:dyDescent="0.25">
      <c r="A8" t="s">
        <v>12</v>
      </c>
    </row>
    <row r="9" spans="1:6" x14ac:dyDescent="0.25">
      <c r="A9" t="s">
        <v>6</v>
      </c>
    </row>
    <row r="10" spans="1:6" x14ac:dyDescent="0.25">
      <c r="A10" t="s">
        <v>5</v>
      </c>
      <c r="B10">
        <v>100000000</v>
      </c>
    </row>
    <row r="11" spans="1:6" x14ac:dyDescent="0.25">
      <c r="A11" t="s">
        <v>3</v>
      </c>
      <c r="B11">
        <v>24</v>
      </c>
    </row>
    <row r="12" spans="1:6" x14ac:dyDescent="0.25">
      <c r="A12" t="s">
        <v>4</v>
      </c>
      <c r="B12">
        <v>5</v>
      </c>
    </row>
    <row r="14" spans="1:6" x14ac:dyDescent="0.25">
      <c r="A14" t="s">
        <v>7</v>
      </c>
      <c r="B14" t="s">
        <v>8</v>
      </c>
    </row>
    <row r="15" spans="1:6" x14ac:dyDescent="0.25">
      <c r="B15">
        <f>(1-(1/((1+0.24)^5)))/0.24</f>
        <v>2.7453844160450309</v>
      </c>
      <c r="C15" s="2">
        <f>B10*B15</f>
        <v>274538441.6045031</v>
      </c>
    </row>
    <row r="18" spans="1:6" x14ac:dyDescent="0.25">
      <c r="A18" t="s">
        <v>13</v>
      </c>
    </row>
    <row r="19" spans="1:6" ht="69.75" customHeight="1" x14ac:dyDescent="0.25">
      <c r="A19" s="1" t="s">
        <v>9</v>
      </c>
      <c r="B19" s="1"/>
      <c r="C19" s="1"/>
      <c r="D19" s="1"/>
      <c r="E19" s="1"/>
      <c r="F19" s="1"/>
    </row>
    <row r="20" spans="1:6" x14ac:dyDescent="0.25">
      <c r="A20" t="s">
        <v>10</v>
      </c>
      <c r="B20">
        <v>1000000000</v>
      </c>
      <c r="C20" s="3"/>
    </row>
    <row r="21" spans="1:6" x14ac:dyDescent="0.25">
      <c r="A21" t="s">
        <v>3</v>
      </c>
      <c r="B21">
        <v>0.06</v>
      </c>
      <c r="C21" s="3">
        <f>B21/C23</f>
        <v>5.0000000000000001E-3</v>
      </c>
    </row>
    <row r="22" spans="1:6" x14ac:dyDescent="0.25">
      <c r="A22" t="s">
        <v>4</v>
      </c>
      <c r="B22">
        <v>5</v>
      </c>
      <c r="C22" s="3">
        <f>B22/C23</f>
        <v>0.41666666666666669</v>
      </c>
    </row>
    <row r="23" spans="1:6" x14ac:dyDescent="0.25">
      <c r="A23" t="s">
        <v>14</v>
      </c>
      <c r="B23">
        <v>1</v>
      </c>
      <c r="C23" s="2">
        <v>12</v>
      </c>
    </row>
    <row r="25" spans="1:6" x14ac:dyDescent="0.25">
      <c r="A25" t="s">
        <v>16</v>
      </c>
      <c r="B25">
        <f>(((1+(B21/B23))^(B22*B23))-1)/(B21/B23)</f>
        <v>5.6370929600000084</v>
      </c>
      <c r="C25" s="2">
        <f>B20/B25</f>
        <v>177396400.43118936</v>
      </c>
      <c r="D25">
        <f>((((((((1.06)+1)*1.06)+1)*1.06)+1)*1.06)+1)</f>
        <v>5.6370929600000004</v>
      </c>
    </row>
    <row r="26" spans="1:6" x14ac:dyDescent="0.25">
      <c r="A26" t="s">
        <v>15</v>
      </c>
      <c r="B26">
        <f>(((1+(B21/C23))^(B22*C23))-1)/(B21/C23)</f>
        <v>69.770030509860746</v>
      </c>
      <c r="C26" s="2">
        <f>B20/B26</f>
        <v>14332801.529428426</v>
      </c>
    </row>
    <row r="27" spans="1:6" x14ac:dyDescent="0.25">
      <c r="A27" t="s">
        <v>17</v>
      </c>
      <c r="B27">
        <f>(((1+(B21/B23))^(B22*B23))-1)/(B21/B23)*(1+B21)</f>
        <v>5.9753185376000095</v>
      </c>
      <c r="C27" s="2">
        <f>B20/B27</f>
        <v>167355094.74640504</v>
      </c>
      <c r="D27">
        <f>(((((((((1.06)+1)*1.06)+1)*1.06)+1)*1.06)+1)*1.06)</f>
        <v>5.9753185376000006</v>
      </c>
    </row>
    <row r="30" spans="1:6" x14ac:dyDescent="0.25">
      <c r="A30" t="s">
        <v>18</v>
      </c>
    </row>
    <row r="31" spans="1:6" ht="51" customHeight="1" x14ac:dyDescent="0.25">
      <c r="A31" s="1" t="s">
        <v>28</v>
      </c>
      <c r="B31" s="1"/>
      <c r="C31" s="1"/>
      <c r="D31" s="1"/>
      <c r="E31" s="1"/>
      <c r="F31" s="1"/>
    </row>
    <row r="32" spans="1:6" x14ac:dyDescent="0.25">
      <c r="A32" t="s">
        <v>21</v>
      </c>
      <c r="B32">
        <v>150000000</v>
      </c>
    </row>
    <row r="33" spans="1:6" x14ac:dyDescent="0.25">
      <c r="A33" t="s">
        <v>3</v>
      </c>
      <c r="B33">
        <v>0.12</v>
      </c>
    </row>
    <row r="34" spans="1:6" x14ac:dyDescent="0.25">
      <c r="A34" t="s">
        <v>4</v>
      </c>
      <c r="B34">
        <v>4</v>
      </c>
    </row>
    <row r="35" spans="1:6" x14ac:dyDescent="0.25">
      <c r="A35" t="s">
        <v>20</v>
      </c>
      <c r="B35" s="3">
        <f>(1-(1/((1+0.12)^4)))/0.12</f>
        <v>3.0373493466264065</v>
      </c>
      <c r="C35" s="2">
        <f>B32/B35</f>
        <v>49385165.445853464</v>
      </c>
    </row>
    <row r="36" spans="1:6" x14ac:dyDescent="0.25">
      <c r="A36" t="s">
        <v>19</v>
      </c>
      <c r="B36" t="s">
        <v>22</v>
      </c>
      <c r="C36" s="2" t="s">
        <v>23</v>
      </c>
      <c r="D36" t="s">
        <v>24</v>
      </c>
      <c r="E36" t="s">
        <v>25</v>
      </c>
      <c r="F36" t="s">
        <v>26</v>
      </c>
    </row>
    <row r="37" spans="1:6" x14ac:dyDescent="0.25">
      <c r="A37">
        <v>1</v>
      </c>
      <c r="B37" s="4">
        <v>150000000</v>
      </c>
      <c r="C37" s="4">
        <f>$B$32/$B$35</f>
        <v>49385165.445853464</v>
      </c>
      <c r="D37" s="4">
        <f>0.12*B37</f>
        <v>18000000</v>
      </c>
      <c r="E37" s="4">
        <f>C37-D37</f>
        <v>31385165.445853464</v>
      </c>
      <c r="F37" s="4">
        <f>B37-E37</f>
        <v>118614834.55414653</v>
      </c>
    </row>
    <row r="38" spans="1:6" x14ac:dyDescent="0.25">
      <c r="A38">
        <v>2</v>
      </c>
      <c r="B38" s="4">
        <f>F37</f>
        <v>118614834.55414653</v>
      </c>
      <c r="C38" s="4">
        <f t="shared" ref="C38:C40" si="0">$B$32/$B$35</f>
        <v>49385165.445853464</v>
      </c>
      <c r="D38" s="4">
        <f t="shared" ref="D38:D40" si="1">0.12*B38</f>
        <v>14233780.146497583</v>
      </c>
      <c r="E38" s="4">
        <f t="shared" ref="E38:E40" si="2">C38-D38</f>
        <v>35151385.299355879</v>
      </c>
      <c r="F38" s="4">
        <f t="shared" ref="F38:F40" si="3">B38-E38</f>
        <v>83463449.254790649</v>
      </c>
    </row>
    <row r="39" spans="1:6" x14ac:dyDescent="0.25">
      <c r="A39">
        <v>3</v>
      </c>
      <c r="B39" s="4">
        <f t="shared" ref="B39:B40" si="4">F38</f>
        <v>83463449.254790649</v>
      </c>
      <c r="C39" s="4">
        <f t="shared" si="0"/>
        <v>49385165.445853464</v>
      </c>
      <c r="D39" s="4">
        <f t="shared" si="1"/>
        <v>10015613.910574878</v>
      </c>
      <c r="E39" s="4">
        <f t="shared" si="2"/>
        <v>39369551.535278589</v>
      </c>
      <c r="F39" s="4">
        <f t="shared" si="3"/>
        <v>44093897.71951206</v>
      </c>
    </row>
    <row r="40" spans="1:6" x14ac:dyDescent="0.25">
      <c r="A40">
        <v>4</v>
      </c>
      <c r="B40" s="4">
        <f t="shared" si="4"/>
        <v>44093897.71951206</v>
      </c>
      <c r="C40" s="4">
        <f t="shared" si="0"/>
        <v>49385165.445853464</v>
      </c>
      <c r="D40" s="4">
        <f t="shared" si="1"/>
        <v>5291267.7263414469</v>
      </c>
      <c r="E40" s="4">
        <f t="shared" si="2"/>
        <v>44093897.719512016</v>
      </c>
      <c r="F40" s="4">
        <f t="shared" si="3"/>
        <v>0</v>
      </c>
    </row>
    <row r="41" spans="1:6" x14ac:dyDescent="0.25">
      <c r="C41" s="3"/>
    </row>
    <row r="42" spans="1:6" x14ac:dyDescent="0.25">
      <c r="C42" s="3"/>
    </row>
    <row r="43" spans="1:6" x14ac:dyDescent="0.25">
      <c r="A43" t="s">
        <v>27</v>
      </c>
    </row>
    <row r="44" spans="1:6" ht="68.25" customHeight="1" x14ac:dyDescent="0.25">
      <c r="A44" s="1" t="s">
        <v>30</v>
      </c>
      <c r="B44" s="1"/>
      <c r="C44" s="1"/>
      <c r="D44" s="1"/>
      <c r="E44" s="1"/>
      <c r="F44" s="1"/>
    </row>
    <row r="45" spans="1:6" x14ac:dyDescent="0.25">
      <c r="A45" t="s">
        <v>21</v>
      </c>
      <c r="B45">
        <v>20000000</v>
      </c>
    </row>
    <row r="46" spans="1:6" x14ac:dyDescent="0.25">
      <c r="A46" t="s">
        <v>3</v>
      </c>
      <c r="B46">
        <v>0.01</v>
      </c>
    </row>
    <row r="47" spans="1:6" x14ac:dyDescent="0.25">
      <c r="A47" t="s">
        <v>4</v>
      </c>
      <c r="B47">
        <v>35</v>
      </c>
    </row>
    <row r="48" spans="1:6" x14ac:dyDescent="0.25">
      <c r="A48" t="s">
        <v>29</v>
      </c>
      <c r="B48">
        <f>B45/750000</f>
        <v>26.666666666666668</v>
      </c>
    </row>
    <row r="49" spans="1:6" x14ac:dyDescent="0.25">
      <c r="A49" t="s">
        <v>32</v>
      </c>
      <c r="B49">
        <f>(1-(1/((1+0.01)^35)))/0.01</f>
        <v>29.408580087646861</v>
      </c>
      <c r="C49" s="2">
        <f>B45/B49</f>
        <v>680073.63634672877</v>
      </c>
    </row>
    <row r="50" spans="1:6" x14ac:dyDescent="0.25">
      <c r="A50" t="s">
        <v>33</v>
      </c>
      <c r="B50">
        <f>(1-(1/((1+0.02)^35)))/0.02</f>
        <v>24.998619332035133</v>
      </c>
      <c r="C50" s="2">
        <f>B45/B50</f>
        <v>800044.18381500291</v>
      </c>
    </row>
    <row r="51" spans="1:6" x14ac:dyDescent="0.25">
      <c r="A51" t="s">
        <v>34</v>
      </c>
      <c r="B51">
        <f>(((1+(0.2/12))^12)-1)*100</f>
        <v>21.939108490523186</v>
      </c>
    </row>
    <row r="55" spans="1:6" x14ac:dyDescent="0.25">
      <c r="A55" t="s">
        <v>35</v>
      </c>
    </row>
    <row r="56" spans="1:6" ht="113.25" customHeight="1" x14ac:dyDescent="0.25">
      <c r="A56" s="1" t="s">
        <v>36</v>
      </c>
      <c r="B56" s="1"/>
      <c r="C56" s="1"/>
      <c r="D56" s="1"/>
      <c r="E56" s="1"/>
      <c r="F56" s="1"/>
    </row>
    <row r="57" spans="1:6" x14ac:dyDescent="0.25">
      <c r="A57" t="s">
        <v>21</v>
      </c>
    </row>
    <row r="58" spans="1:6" x14ac:dyDescent="0.25">
      <c r="A58" t="s">
        <v>37</v>
      </c>
      <c r="B58">
        <v>0.18</v>
      </c>
      <c r="C58" s="2">
        <v>16000000</v>
      </c>
      <c r="D58" s="2">
        <f>B58*C58</f>
        <v>2880000</v>
      </c>
    </row>
    <row r="59" spans="1:6" x14ac:dyDescent="0.25">
      <c r="A59" t="s">
        <v>38</v>
      </c>
      <c r="C59" s="2">
        <v>16000000</v>
      </c>
      <c r="D59" s="2">
        <f>D58*2</f>
        <v>5760000</v>
      </c>
      <c r="E59" s="2">
        <f>C59+D59</f>
        <v>21760000</v>
      </c>
      <c r="F59" s="2">
        <f>E59/24</f>
        <v>906666.66666666663</v>
      </c>
    </row>
    <row r="61" spans="1:6" x14ac:dyDescent="0.25">
      <c r="A61" t="s">
        <v>39</v>
      </c>
    </row>
    <row r="62" spans="1:6" x14ac:dyDescent="0.25">
      <c r="A62" t="s">
        <v>31</v>
      </c>
      <c r="B62">
        <f>(1-(1/((1+0.02)^24)))/0.02</f>
        <v>18.913925603057756</v>
      </c>
      <c r="C62" s="2">
        <v>16000000</v>
      </c>
      <c r="F62" s="2">
        <f>C62/B62</f>
        <v>845937.55605199852</v>
      </c>
    </row>
    <row r="64" spans="1:6" x14ac:dyDescent="0.25">
      <c r="A64" t="s">
        <v>40</v>
      </c>
    </row>
    <row r="65" spans="1:6" x14ac:dyDescent="0.25">
      <c r="A65" t="s">
        <v>41</v>
      </c>
    </row>
    <row r="68" spans="1:6" x14ac:dyDescent="0.25">
      <c r="A68" t="s">
        <v>21</v>
      </c>
      <c r="B68">
        <v>1000000000</v>
      </c>
    </row>
    <row r="69" spans="1:6" x14ac:dyDescent="0.25">
      <c r="A69" t="s">
        <v>42</v>
      </c>
      <c r="B69">
        <v>100000000</v>
      </c>
    </row>
    <row r="70" spans="1:6" x14ac:dyDescent="0.25">
      <c r="A70" t="s">
        <v>50</v>
      </c>
      <c r="B70">
        <f>(B68-B69)/10</f>
        <v>90000000</v>
      </c>
    </row>
    <row r="71" spans="1:6" x14ac:dyDescent="0.25">
      <c r="A71" t="s">
        <v>43</v>
      </c>
      <c r="B71" s="5">
        <v>0.1</v>
      </c>
    </row>
    <row r="72" spans="1:6" x14ac:dyDescent="0.25">
      <c r="A72" t="s">
        <v>44</v>
      </c>
      <c r="B72" s="5">
        <v>0.4</v>
      </c>
    </row>
    <row r="73" spans="1:6" x14ac:dyDescent="0.25">
      <c r="A73" t="s">
        <v>45</v>
      </c>
      <c r="B73" s="5">
        <v>0.06</v>
      </c>
    </row>
    <row r="74" spans="1:6" x14ac:dyDescent="0.25">
      <c r="A74" t="s">
        <v>46</v>
      </c>
      <c r="B74" s="3">
        <v>20000000</v>
      </c>
    </row>
    <row r="75" spans="1:6" x14ac:dyDescent="0.25">
      <c r="A75" t="s">
        <v>29</v>
      </c>
      <c r="B75">
        <f>(1-(1/((1+0.1)^10)))/0.1</f>
        <v>6.1445671057046853</v>
      </c>
      <c r="C75" s="2">
        <f>B68/B75</f>
        <v>162745394.88251153</v>
      </c>
    </row>
    <row r="77" spans="1:6" x14ac:dyDescent="0.25">
      <c r="A77" t="s">
        <v>19</v>
      </c>
      <c r="B77" t="s">
        <v>23</v>
      </c>
      <c r="C77" s="2" t="s">
        <v>47</v>
      </c>
      <c r="D77" t="s">
        <v>48</v>
      </c>
      <c r="E77" t="s">
        <v>49</v>
      </c>
    </row>
    <row r="78" spans="1:6" x14ac:dyDescent="0.25">
      <c r="A78">
        <v>1</v>
      </c>
      <c r="B78" s="2">
        <v>162745394.88251153</v>
      </c>
      <c r="C78" s="2">
        <v>90000000</v>
      </c>
      <c r="D78" s="3">
        <v>20000000</v>
      </c>
      <c r="E78">
        <f>(C78+D78)*0.4</f>
        <v>44000000</v>
      </c>
      <c r="F78" s="2">
        <f>B78+D78-E78</f>
        <v>138745394.88251153</v>
      </c>
    </row>
    <row r="79" spans="1:6" x14ac:dyDescent="0.25">
      <c r="A79">
        <v>2</v>
      </c>
      <c r="B79" s="2">
        <v>162745394.88251153</v>
      </c>
      <c r="C79" s="2">
        <v>90000000</v>
      </c>
      <c r="D79" s="3">
        <v>20000000</v>
      </c>
      <c r="E79">
        <f t="shared" ref="E79:E87" si="5">(C79+D79)*0.4</f>
        <v>44000000</v>
      </c>
      <c r="F79" s="2">
        <f t="shared" ref="F79:F87" si="6">B79+D79-E79</f>
        <v>138745394.88251153</v>
      </c>
    </row>
    <row r="80" spans="1:6" x14ac:dyDescent="0.25">
      <c r="A80">
        <v>3</v>
      </c>
      <c r="B80" s="2">
        <v>162745394.88251153</v>
      </c>
      <c r="C80" s="2">
        <v>90000000</v>
      </c>
      <c r="D80" s="3">
        <v>20000000</v>
      </c>
      <c r="E80">
        <f t="shared" si="5"/>
        <v>44000000</v>
      </c>
      <c r="F80" s="2">
        <f t="shared" si="6"/>
        <v>138745394.88251153</v>
      </c>
    </row>
    <row r="81" spans="1:6" x14ac:dyDescent="0.25">
      <c r="A81">
        <v>4</v>
      </c>
      <c r="B81" s="2">
        <v>162745394.88251153</v>
      </c>
      <c r="C81" s="2">
        <v>90000000</v>
      </c>
      <c r="D81" s="3">
        <v>20000000</v>
      </c>
      <c r="E81">
        <f t="shared" si="5"/>
        <v>44000000</v>
      </c>
      <c r="F81" s="2">
        <f t="shared" si="6"/>
        <v>138745394.88251153</v>
      </c>
    </row>
    <row r="82" spans="1:6" x14ac:dyDescent="0.25">
      <c r="A82">
        <v>5</v>
      </c>
      <c r="B82" s="2">
        <v>162745394.88251153</v>
      </c>
      <c r="C82" s="2">
        <v>90000000</v>
      </c>
      <c r="D82" s="3">
        <v>20000000</v>
      </c>
      <c r="E82">
        <f t="shared" si="5"/>
        <v>44000000</v>
      </c>
      <c r="F82" s="2">
        <f t="shared" si="6"/>
        <v>138745394.88251153</v>
      </c>
    </row>
    <row r="83" spans="1:6" x14ac:dyDescent="0.25">
      <c r="A83">
        <v>6</v>
      </c>
      <c r="B83" s="2">
        <v>162745394.88251153</v>
      </c>
      <c r="C83" s="2">
        <v>90000000</v>
      </c>
      <c r="D83" s="3">
        <v>20000000</v>
      </c>
      <c r="E83">
        <f t="shared" si="5"/>
        <v>44000000</v>
      </c>
      <c r="F83" s="2">
        <f t="shared" si="6"/>
        <v>138745394.88251153</v>
      </c>
    </row>
    <row r="84" spans="1:6" x14ac:dyDescent="0.25">
      <c r="A84">
        <v>7</v>
      </c>
      <c r="B84" s="2">
        <v>162745394.88251153</v>
      </c>
      <c r="C84" s="2">
        <v>90000000</v>
      </c>
      <c r="D84" s="3">
        <v>20000000</v>
      </c>
      <c r="E84">
        <f t="shared" si="5"/>
        <v>44000000</v>
      </c>
      <c r="F84" s="2">
        <f t="shared" si="6"/>
        <v>138745394.88251153</v>
      </c>
    </row>
    <row r="85" spans="1:6" x14ac:dyDescent="0.25">
      <c r="A85">
        <v>8</v>
      </c>
      <c r="B85" s="2">
        <v>162745394.88251153</v>
      </c>
      <c r="C85" s="2">
        <v>90000000</v>
      </c>
      <c r="D85" s="3">
        <v>20000000</v>
      </c>
      <c r="E85">
        <f t="shared" si="5"/>
        <v>44000000</v>
      </c>
      <c r="F85" s="2">
        <f t="shared" si="6"/>
        <v>138745394.88251153</v>
      </c>
    </row>
    <row r="86" spans="1:6" x14ac:dyDescent="0.25">
      <c r="A86">
        <v>9</v>
      </c>
      <c r="B86" s="2">
        <v>162745394.88251153</v>
      </c>
      <c r="C86" s="2">
        <v>90000000</v>
      </c>
      <c r="D86" s="3">
        <v>20000000</v>
      </c>
      <c r="E86">
        <f t="shared" si="5"/>
        <v>44000000</v>
      </c>
      <c r="F86" s="2">
        <f t="shared" si="6"/>
        <v>138745394.88251153</v>
      </c>
    </row>
    <row r="87" spans="1:6" x14ac:dyDescent="0.25">
      <c r="A87">
        <v>10</v>
      </c>
      <c r="B87" s="2">
        <v>162745394.88251153</v>
      </c>
      <c r="C87" s="2">
        <v>90000000</v>
      </c>
      <c r="D87" s="3">
        <v>20000000</v>
      </c>
      <c r="E87">
        <f t="shared" si="5"/>
        <v>44000000</v>
      </c>
      <c r="F87" s="2">
        <f t="shared" si="6"/>
        <v>138745394.88251153</v>
      </c>
    </row>
    <row r="119" spans="1:1" x14ac:dyDescent="0.25">
      <c r="A119">
        <f>(((1-((1/1.08)^3))/0.08)*100)+(1000/(1.08^3))</f>
        <v>1051.5419397449577</v>
      </c>
    </row>
  </sheetData>
  <mergeCells count="5">
    <mergeCell ref="A2:F2"/>
    <mergeCell ref="A19:F19"/>
    <mergeCell ref="A31:F31"/>
    <mergeCell ref="A44:F44"/>
    <mergeCell ref="A56:F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2022-09-24T06:25:10Z</dcterms:created>
  <dcterms:modified xsi:type="dcterms:W3CDTF">2022-09-24T10:02:41Z</dcterms:modified>
</cp:coreProperties>
</file>