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hughes\projects\VolFe\benchmarking\"/>
    </mc:Choice>
  </mc:AlternateContent>
  <xr:revisionPtr revIDLastSave="0" documentId="8_{3EA0D047-EAD4-4674-86B3-560FF5472D69}" xr6:coauthVersionLast="47" xr6:coauthVersionMax="47" xr10:uidLastSave="{00000000-0000-0000-0000-000000000000}"/>
  <bookViews>
    <workbookView xWindow="-110" yWindow="-110" windowWidth="19420" windowHeight="10300" tabRatio="500" firstSheet="1" activeTab="1" xr2:uid="{00000000-000D-0000-FFFF-FFFF00000000}"/>
  </bookViews>
  <sheets>
    <sheet name="Table S2_SIMS_vs_EPMA" sheetId="6" r:id="rId1"/>
    <sheet name="Sulfate_capacity_calculation_sp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5" l="1"/>
  <c r="I11" i="15"/>
  <c r="J11" i="15"/>
  <c r="K11" i="15"/>
  <c r="M11" i="15"/>
  <c r="N11" i="15"/>
  <c r="O11" i="15"/>
  <c r="P11" i="15"/>
  <c r="Q11" i="15"/>
  <c r="S7" i="15"/>
  <c r="I7" i="15"/>
  <c r="R11" i="15" l="1"/>
  <c r="L16" i="15" s="1"/>
  <c r="L22" i="15" l="1"/>
  <c r="Q16" i="15"/>
  <c r="Q22" i="15" s="1"/>
  <c r="P16" i="15"/>
  <c r="P22" i="15" s="1"/>
  <c r="J16" i="15"/>
  <c r="J22" i="15" s="1"/>
  <c r="M16" i="15"/>
  <c r="M22" i="15" s="1"/>
  <c r="I16" i="15"/>
  <c r="I22" i="15" s="1"/>
  <c r="O16" i="15"/>
  <c r="O22" i="15" s="1"/>
  <c r="K16" i="15"/>
  <c r="K22" i="15" s="1"/>
  <c r="N16" i="15"/>
  <c r="N22" i="15" s="1"/>
  <c r="L27" i="15" l="1"/>
</calcChain>
</file>

<file path=xl/sharedStrings.xml><?xml version="1.0" encoding="utf-8"?>
<sst xmlns="http://schemas.openxmlformats.org/spreadsheetml/2006/main" count="76" uniqueCount="65">
  <si>
    <t>Total</t>
  </si>
  <si>
    <t>NIB</t>
  </si>
  <si>
    <t>Nephelinite</t>
  </si>
  <si>
    <t>B-A</t>
  </si>
  <si>
    <t>T-Phonolite</t>
  </si>
  <si>
    <t>CMAS1</t>
  </si>
  <si>
    <t>CMAS3</t>
  </si>
  <si>
    <t>Sample</t>
  </si>
  <si>
    <t>820(30)</t>
  </si>
  <si>
    <t>370(20)</t>
  </si>
  <si>
    <t>220(10)</t>
  </si>
  <si>
    <t>1450(30)</t>
  </si>
  <si>
    <t>210(10)</t>
  </si>
  <si>
    <t>710(20)</t>
  </si>
  <si>
    <t>310(20)</t>
  </si>
  <si>
    <t>120(9)</t>
  </si>
  <si>
    <t>T (K)</t>
  </si>
  <si>
    <t>S (ppm) - EPMA</t>
  </si>
  <si>
    <t>S (ppm) - SIMS</t>
  </si>
  <si>
    <t>290(10)</t>
  </si>
  <si>
    <t>1410(10)</t>
  </si>
  <si>
    <t>360(10)</t>
  </si>
  <si>
    <t>936(15)</t>
  </si>
  <si>
    <t>265(5)</t>
  </si>
  <si>
    <t>665(9)</t>
  </si>
  <si>
    <t>339(5)</t>
  </si>
  <si>
    <t>134(4)</t>
  </si>
  <si>
    <t>LogCs(calc)</t>
  </si>
  <si>
    <t>7 - Tables S2 - SIMS vs EPMA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</si>
  <si>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</si>
  <si>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</si>
  <si>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</si>
  <si>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</si>
  <si>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</si>
  <si>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</si>
  <si>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</si>
  <si>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</si>
  <si>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</si>
  <si>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</si>
  <si>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</si>
  <si>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</si>
  <si>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Just need to modify the temperature (in Kelvin) you want for your calculation </t>
  </si>
  <si>
    <t>and the oxide proportions</t>
  </si>
  <si>
    <t>sum</t>
  </si>
  <si>
    <t>Cells that can be modified are in grey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</si>
  <si>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</si>
  <si>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</si>
  <si>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</si>
  <si>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</si>
  <si>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</si>
  <si>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</si>
  <si>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</si>
  <si>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</si>
  <si>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</si>
  <si>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</si>
  <si>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</si>
  <si>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</si>
  <si>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</si>
  <si>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</si>
  <si>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</si>
  <si>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</si>
  <si>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</si>
  <si>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</si>
  <si>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err logCs calc</t>
  </si>
  <si>
    <t>15 - Sulfate capacity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</si>
</sst>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"/>
    <numFmt numFmtId="167" formatCode="0.00000"/>
  </numFmts>
  <fonts count="9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2" borderId="0" xfId="0" applyFill="1"/>
    <xf numFmtId="0" fontId="6" fillId="0" borderId="3" xfId="0" applyFont="1" applyBorder="1"/>
    <xf numFmtId="0" fontId="7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3" fillId="2" borderId="0" xfId="0" applyFont="1" applyFill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6" fillId="0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59" xr:uid="{00000000-0005-0000-0000-000045000000}"/>
  </cellStyles>
  <dxfs count="0"/>
  <tableStyles count="0" defaultTableStyle="TableStyleMedium9" defaultPivotStyle="PivotStyleMedium4"/>
  <colors>
    <mruColors>
      <color rgb="FF41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9" sqref="B29"/>
    </sheetView>
  </sheetViews>
  <sheetFormatPr defaultColWidth="10.6640625" defaultRowHeight="15.5" x14ac:dyDescent="0.35"/>
  <cols>
    <col min="4" max="4" width="13.33203125" bestFit="1" customWidth="1"/>
    <col min="5" max="5" width="12.5" bestFit="1" customWidth="1"/>
  </cols>
  <sheetData>
    <row r="1" spans="1:5" ht="18.5" x14ac:dyDescent="0.45">
      <c r="A1" s="6" t="s">
        <v>28</v>
      </c>
    </row>
    <row r="2" spans="1:5" ht="16" thickBot="1" x14ac:dyDescent="0.4"/>
    <row r="3" spans="1:5" ht="16" thickBot="1" x14ac:dyDescent="0.4">
      <c r="B3" s="1" t="s">
        <v>16</v>
      </c>
      <c r="C3" s="1" t="s">
        <v>7</v>
      </c>
      <c r="D3" s="1" t="s">
        <v>17</v>
      </c>
      <c r="E3" s="1" t="s">
        <v>18</v>
      </c>
    </row>
    <row r="4" spans="1:5" x14ac:dyDescent="0.35">
      <c r="B4" s="2">
        <v>1573</v>
      </c>
      <c r="C4" s="2" t="s">
        <v>4</v>
      </c>
      <c r="D4" s="2" t="s">
        <v>10</v>
      </c>
      <c r="E4" s="2" t="s">
        <v>19</v>
      </c>
    </row>
    <row r="5" spans="1:5" x14ac:dyDescent="0.35">
      <c r="B5" s="2">
        <v>1573</v>
      </c>
      <c r="C5" s="2" t="s">
        <v>6</v>
      </c>
      <c r="D5" s="2" t="s">
        <v>11</v>
      </c>
      <c r="E5" s="2" t="s">
        <v>20</v>
      </c>
    </row>
    <row r="6" spans="1:5" x14ac:dyDescent="0.35">
      <c r="B6" s="2">
        <v>1573</v>
      </c>
      <c r="C6" s="2" t="s">
        <v>3</v>
      </c>
      <c r="D6" s="2" t="s">
        <v>9</v>
      </c>
      <c r="E6" s="2" t="s">
        <v>21</v>
      </c>
    </row>
    <row r="7" spans="1:5" x14ac:dyDescent="0.35">
      <c r="B7" s="2">
        <v>1573</v>
      </c>
      <c r="C7" s="2" t="s">
        <v>2</v>
      </c>
      <c r="D7" s="2" t="s">
        <v>8</v>
      </c>
      <c r="E7" s="2" t="s">
        <v>22</v>
      </c>
    </row>
    <row r="8" spans="1:5" x14ac:dyDescent="0.35">
      <c r="B8" s="2">
        <v>1623</v>
      </c>
      <c r="C8" s="2" t="s">
        <v>1</v>
      </c>
      <c r="D8" s="2" t="s">
        <v>12</v>
      </c>
      <c r="E8" s="2" t="s">
        <v>23</v>
      </c>
    </row>
    <row r="9" spans="1:5" x14ac:dyDescent="0.35">
      <c r="B9" s="2">
        <v>1623</v>
      </c>
      <c r="C9" s="2" t="s">
        <v>6</v>
      </c>
      <c r="D9" s="2" t="s">
        <v>13</v>
      </c>
      <c r="E9" s="2" t="s">
        <v>24</v>
      </c>
    </row>
    <row r="10" spans="1:5" x14ac:dyDescent="0.35">
      <c r="B10" s="2">
        <v>1723</v>
      </c>
      <c r="C10" s="2" t="s">
        <v>5</v>
      </c>
      <c r="D10" s="2" t="s">
        <v>14</v>
      </c>
      <c r="E10" s="2" t="s">
        <v>25</v>
      </c>
    </row>
    <row r="11" spans="1:5" ht="16" thickBot="1" x14ac:dyDescent="0.4">
      <c r="B11" s="3">
        <v>1773</v>
      </c>
      <c r="C11" s="3" t="s">
        <v>6</v>
      </c>
      <c r="D11" s="3" t="s">
        <v>15</v>
      </c>
      <c r="E11" s="3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7"/>
  <sheetViews>
    <sheetView tabSelected="1" topLeftCell="G1" workbookViewId="0">
      <selection activeCell="B7" sqref="B7"/>
    </sheetView>
  </sheetViews>
  <sheetFormatPr defaultColWidth="10.6640625" defaultRowHeight="15.5" x14ac:dyDescent="0.35"/>
  <sheetData>
    <row r="1" spans="1:19" ht="18.5" x14ac:dyDescent="0.45">
      <c r="A1" s="25" t="s">
        <v>64</v>
      </c>
    </row>
    <row r="5" spans="1:19" ht="18.5" x14ac:dyDescent="0.45">
      <c r="J5" s="26" t="s">
        <v>29</v>
      </c>
      <c r="K5" s="27"/>
      <c r="L5" s="27"/>
      <c r="M5" s="27"/>
      <c r="N5" s="27"/>
      <c r="O5" s="27"/>
      <c r="P5" s="27"/>
      <c r="Q5" s="27"/>
      <c r="R5" s="28"/>
    </row>
    <row r="6" spans="1:19" ht="16" thickBot="1" x14ac:dyDescent="0.4">
      <c r="H6" s="7" t="s">
        <v>30</v>
      </c>
      <c r="I6" s="7" t="s">
        <v>31</v>
      </c>
      <c r="J6" s="8" t="s">
        <v>32</v>
      </c>
      <c r="K6" s="8" t="s">
        <v>33</v>
      </c>
      <c r="L6" s="8" t="s">
        <v>34</v>
      </c>
      <c r="M6" s="8" t="s">
        <v>35</v>
      </c>
      <c r="N6" s="8" t="s">
        <v>36</v>
      </c>
      <c r="O6" s="8" t="s">
        <v>37</v>
      </c>
      <c r="P6" s="8" t="s">
        <v>38</v>
      </c>
      <c r="Q6" s="8" t="s">
        <v>39</v>
      </c>
      <c r="R6" s="8" t="s">
        <v>40</v>
      </c>
      <c r="S6" s="9" t="s">
        <v>0</v>
      </c>
    </row>
    <row r="7" spans="1:19" x14ac:dyDescent="0.35">
      <c r="H7" s="10">
        <v>1473</v>
      </c>
      <c r="I7" s="11">
        <f>1/H7</f>
        <v>6.7888662593346908E-4</v>
      </c>
      <c r="J7" s="12">
        <v>61.9</v>
      </c>
      <c r="K7" s="12">
        <v>18.3</v>
      </c>
      <c r="L7" s="12">
        <v>3.49</v>
      </c>
      <c r="M7" s="12">
        <v>6.89</v>
      </c>
      <c r="N7" s="13">
        <v>4.01</v>
      </c>
      <c r="O7" s="13">
        <v>0.62</v>
      </c>
      <c r="P7" s="13">
        <v>1.04</v>
      </c>
      <c r="Q7" s="13">
        <v>3.37</v>
      </c>
      <c r="R7" s="13">
        <v>0</v>
      </c>
      <c r="S7" s="14">
        <f>SUM(J7:R7)</f>
        <v>99.620000000000019</v>
      </c>
    </row>
    <row r="9" spans="1:19" x14ac:dyDescent="0.35">
      <c r="C9" t="s">
        <v>41</v>
      </c>
    </row>
    <row r="10" spans="1:19" ht="16" thickBot="1" x14ac:dyDescent="0.4">
      <c r="C10" t="s">
        <v>42</v>
      </c>
      <c r="I10" s="9" t="s">
        <v>32</v>
      </c>
      <c r="J10" s="9" t="s">
        <v>33</v>
      </c>
      <c r="K10" s="9" t="s">
        <v>34</v>
      </c>
      <c r="L10" s="9" t="s">
        <v>35</v>
      </c>
      <c r="M10" s="9" t="s">
        <v>36</v>
      </c>
      <c r="N10" s="9" t="s">
        <v>37</v>
      </c>
      <c r="O10" s="9" t="s">
        <v>38</v>
      </c>
      <c r="P10" s="9" t="s">
        <v>39</v>
      </c>
      <c r="Q10" s="9" t="s">
        <v>40</v>
      </c>
      <c r="R10" s="15" t="s">
        <v>43</v>
      </c>
    </row>
    <row r="11" spans="1:19" x14ac:dyDescent="0.35">
      <c r="I11" s="16">
        <f>J7/60.06</f>
        <v>1.0306360306360305</v>
      </c>
      <c r="J11" s="17">
        <f>K7*2/101.96</f>
        <v>0.35896429972538252</v>
      </c>
      <c r="K11" s="18">
        <f>L7/40.32</f>
        <v>8.655753968253968E-2</v>
      </c>
      <c r="L11" s="19">
        <f>M7/56.06</f>
        <v>0.12290403139493399</v>
      </c>
      <c r="M11" s="17">
        <f>N7/71.85</f>
        <v>5.5810716771050803E-2</v>
      </c>
      <c r="N11" s="20">
        <f>O7/79.9</f>
        <v>7.7596996245306625E-3</v>
      </c>
      <c r="O11" s="20">
        <f>P7/47.1</f>
        <v>2.2080679405520168E-2</v>
      </c>
      <c r="P11" s="20">
        <f>3/30.99</f>
        <v>9.6805421103581799E-2</v>
      </c>
      <c r="Q11" s="20">
        <f>R7/70.94</f>
        <v>0</v>
      </c>
      <c r="R11" s="21">
        <f>SUM(I11:Q11)</f>
        <v>1.7815184183435702</v>
      </c>
    </row>
    <row r="12" spans="1:19" x14ac:dyDescent="0.35">
      <c r="C12" s="22" t="s">
        <v>44</v>
      </c>
      <c r="D12" s="5"/>
      <c r="E12" s="5"/>
    </row>
    <row r="15" spans="1:19" ht="16" thickBot="1" x14ac:dyDescent="0.4">
      <c r="I15" s="9" t="s">
        <v>45</v>
      </c>
      <c r="J15" s="9" t="s">
        <v>46</v>
      </c>
      <c r="K15" s="9" t="s">
        <v>47</v>
      </c>
      <c r="L15" s="9" t="s">
        <v>48</v>
      </c>
      <c r="M15" s="9" t="s">
        <v>49</v>
      </c>
      <c r="N15" s="9" t="s">
        <v>50</v>
      </c>
      <c r="O15" s="9" t="s">
        <v>51</v>
      </c>
      <c r="P15" s="9" t="s">
        <v>52</v>
      </c>
      <c r="Q15" s="9" t="s">
        <v>53</v>
      </c>
    </row>
    <row r="16" spans="1:19" x14ac:dyDescent="0.35">
      <c r="I16" s="21">
        <f t="shared" ref="I16:Q16" si="0">I11/$R11</f>
        <v>0.5785155067856671</v>
      </c>
      <c r="J16" s="21">
        <f t="shared" si="0"/>
        <v>0.20149345413961103</v>
      </c>
      <c r="K16" s="21">
        <f t="shared" si="0"/>
        <v>4.85863849575126E-2</v>
      </c>
      <c r="L16" s="21">
        <f t="shared" si="0"/>
        <v>6.8988358542601186E-2</v>
      </c>
      <c r="M16" s="21">
        <f t="shared" si="0"/>
        <v>3.1327611433252987E-2</v>
      </c>
      <c r="N16" s="21">
        <f t="shared" si="0"/>
        <v>4.3556662365273318E-3</v>
      </c>
      <c r="O16" s="21">
        <f t="shared" si="0"/>
        <v>1.2394303184387206E-2</v>
      </c>
      <c r="P16" s="21">
        <f t="shared" si="0"/>
        <v>5.4338714720440592E-2</v>
      </c>
      <c r="Q16" s="21">
        <f t="shared" si="0"/>
        <v>0</v>
      </c>
    </row>
    <row r="21" spans="9:17" ht="16" thickBot="1" x14ac:dyDescent="0.4">
      <c r="I21" s="9" t="s">
        <v>54</v>
      </c>
      <c r="J21" s="9" t="s">
        <v>55</v>
      </c>
      <c r="K21" s="9" t="s">
        <v>56</v>
      </c>
      <c r="L21" s="9" t="s">
        <v>57</v>
      </c>
      <c r="M21" s="9" t="s">
        <v>58</v>
      </c>
      <c r="N21" s="9" t="s">
        <v>59</v>
      </c>
      <c r="O21" s="9" t="s">
        <v>60</v>
      </c>
      <c r="P21" s="9" t="s">
        <v>61</v>
      </c>
      <c r="Q21" s="9" t="s">
        <v>62</v>
      </c>
    </row>
    <row r="22" spans="9:17" x14ac:dyDescent="0.35">
      <c r="I22" s="23">
        <f t="shared" ref="I22:Q22" si="1">I16*1000/$H7</f>
        <v>0.39274644045191248</v>
      </c>
      <c r="J22" s="23">
        <f t="shared" si="1"/>
        <v>0.13679121122852073</v>
      </c>
      <c r="K22" s="23">
        <f t="shared" si="1"/>
        <v>3.2984646950110386E-2</v>
      </c>
      <c r="L22" s="23">
        <f t="shared" si="1"/>
        <v>4.683527395967494E-2</v>
      </c>
      <c r="M22" s="23">
        <f t="shared" si="1"/>
        <v>2.126789642447589E-2</v>
      </c>
      <c r="N22" s="23">
        <f t="shared" si="1"/>
        <v>2.9570035550083723E-3</v>
      </c>
      <c r="O22" s="23">
        <f t="shared" si="1"/>
        <v>8.4143266696450822E-3</v>
      </c>
      <c r="P22" s="23">
        <f t="shared" si="1"/>
        <v>3.6889826694121247E-2</v>
      </c>
      <c r="Q22" s="23">
        <f t="shared" si="1"/>
        <v>0</v>
      </c>
    </row>
    <row r="26" spans="9:17" x14ac:dyDescent="0.35">
      <c r="L26" s="4" t="s">
        <v>27</v>
      </c>
      <c r="M26" s="4" t="s">
        <v>63</v>
      </c>
    </row>
    <row r="27" spans="9:17" x14ac:dyDescent="0.35">
      <c r="L27" s="24">
        <f>-12.659+(3692*L16-7592*I16-13736*N16+3762*J16+34483)/H7</f>
        <v>8.4162235134221159</v>
      </c>
      <c r="M27">
        <v>0.154</v>
      </c>
    </row>
  </sheetData>
  <mergeCells count="1">
    <mergeCell ref="J5:R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S2_SIMS_vs_EPMA</vt:lpstr>
      <vt:lpstr>Sulfate_capacity_calculation_sp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Ery Hughes</cp:lastModifiedBy>
  <dcterms:created xsi:type="dcterms:W3CDTF">2022-05-20T11:11:58Z</dcterms:created>
  <dcterms:modified xsi:type="dcterms:W3CDTF">2025-02-04T07:49:04Z</dcterms:modified>
</cp:coreProperties>
</file>