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ehughes\projects\VolFe\benchmarking\materials-from-original-papers\"/>
    </mc:Choice>
  </mc:AlternateContent>
  <xr:revisionPtr revIDLastSave="0" documentId="13_ncr:1_{8C4B0CCF-CA4E-48A0-9850-B5C5BC2E7FD8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e S6 S redox calculator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2" i="6" l="1"/>
  <c r="S12" i="6" s="1"/>
  <c r="V12" i="6"/>
  <c r="P12" i="6"/>
  <c r="AE12" i="6"/>
  <c r="AC12" i="6"/>
  <c r="AB12" i="6"/>
  <c r="AA12" i="6"/>
  <c r="Z12" i="6"/>
  <c r="Y12" i="6"/>
  <c r="X12" i="6"/>
  <c r="W12" i="6"/>
  <c r="U12" i="6"/>
  <c r="Q12" i="6"/>
  <c r="AI12" i="6" s="1"/>
  <c r="AD12" i="6" l="1"/>
  <c r="AH12" i="6" s="1"/>
  <c r="AG12" i="6"/>
  <c r="AJ12" i="6" l="1"/>
  <c r="AK12" i="6" s="1"/>
  <c r="AM12" i="6" l="1"/>
  <c r="AO12" i="6" s="1"/>
  <c r="AN12" i="6"/>
</calcChain>
</file>

<file path=xl/sharedStrings.xml><?xml version="1.0" encoding="utf-8"?>
<sst xmlns="http://schemas.openxmlformats.org/spreadsheetml/2006/main" count="52" uniqueCount="51">
  <si>
    <t>S (ppm)</t>
  </si>
  <si>
    <t>O'Neill, Hugh StC. and Mavrogenes, John A. The sulfate capacities of silicate melts</t>
  </si>
  <si>
    <t>MnO</t>
  </si>
  <si>
    <t>log fO2</t>
  </si>
  <si>
    <t>Table S6</t>
  </si>
  <si>
    <t>Sulfur oxidation state (S6+/∑S) and fSO2 calculator</t>
  </si>
  <si>
    <t>Temperature</t>
  </si>
  <si>
    <t>Oxygen fugacity</t>
  </si>
  <si>
    <t>S content</t>
  </si>
  <si>
    <t>Put 1 in cell C5, unless calculated olivine/melt temperature is to be used, then put "2" in cell C5</t>
  </si>
  <si>
    <t>If Fe3+/∑Fe is used, put "1" in cell D5 and enter value in column D, else put "2" in cell D5 and enter fO2 in log-bar units in column E</t>
  </si>
  <si>
    <t>Input S content in ppm to calculate fSO2 (etc.)</t>
  </si>
  <si>
    <t>Olivine/melt temperature is calculated from Putirka (2008) Eqn. 15</t>
  </si>
  <si>
    <t xml:space="preserve"> </t>
  </si>
  <si>
    <t>Input T in ºC if known, and either Fe3+/∑Fe or log fO2</t>
  </si>
  <si>
    <t>Input compositional data - major-elements by weight percent oxides</t>
  </si>
  <si>
    <t>T and fO2 used for calculation</t>
  </si>
  <si>
    <t>Sample ID</t>
  </si>
  <si>
    <t>T ºC</t>
  </si>
  <si>
    <t>Fe3+/∑Fe</t>
  </si>
  <si>
    <r>
      <t>Na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</si>
  <si>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t xml:space="preserve">MgO </t>
  </si>
  <si>
    <r>
      <t>Al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</t>
    </r>
  </si>
  <si>
    <r>
      <t>SiO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</si>
  <si>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r>
      <t>K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</si>
  <si>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t xml:space="preserve">CaO </t>
  </si>
  <si>
    <r>
      <t>TiO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</si>
  <si>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FeO(t) </t>
  </si>
  <si>
    <t>T(K)</t>
  </si>
  <si>
    <t>∆QFM</t>
  </si>
  <si>
    <t>logfO2</t>
  </si>
  <si>
    <r>
      <t>X</t>
    </r>
    <r>
      <rPr>
        <b/>
        <vertAlign val="subscript"/>
        <sz val="12"/>
        <color theme="1"/>
        <rFont val="Calibri (Body)"/>
      </rPr>
      <t>Na</t>
    </r>
  </si>
  <si>
    <r>
      <t>X</t>
    </r>
    <r>
      <rPr>
        <b/>
        <vertAlign val="subscript"/>
        <sz val="12"/>
        <color theme="1"/>
        <rFont val="Calibri (Body)"/>
      </rPr>
      <t>Mg</t>
    </r>
  </si>
  <si>
    <r>
      <t>X</t>
    </r>
    <r>
      <rPr>
        <b/>
        <vertAlign val="subscript"/>
        <sz val="12"/>
        <color theme="1"/>
        <rFont val="Calibri (Body)"/>
      </rPr>
      <t>Al</t>
    </r>
  </si>
  <si>
    <r>
      <t>X</t>
    </r>
    <r>
      <rPr>
        <b/>
        <vertAlign val="subscript"/>
        <sz val="12"/>
        <color theme="1"/>
        <rFont val="Calibri (Body)"/>
      </rPr>
      <t>Si</t>
    </r>
  </si>
  <si>
    <r>
      <t>X</t>
    </r>
    <r>
      <rPr>
        <b/>
        <vertAlign val="subscript"/>
        <sz val="12"/>
        <color theme="1"/>
        <rFont val="Calibri (Body)"/>
      </rPr>
      <t>K</t>
    </r>
  </si>
  <si>
    <r>
      <t>X</t>
    </r>
    <r>
      <rPr>
        <b/>
        <vertAlign val="subscript"/>
        <sz val="12"/>
        <color theme="1"/>
        <rFont val="Calibri (Body)"/>
      </rPr>
      <t>Ca</t>
    </r>
  </si>
  <si>
    <r>
      <t>X</t>
    </r>
    <r>
      <rPr>
        <b/>
        <vertAlign val="subscript"/>
        <sz val="12"/>
        <color theme="1"/>
        <rFont val="Calibri (Body)"/>
      </rPr>
      <t>Ti</t>
    </r>
  </si>
  <si>
    <r>
      <t>X</t>
    </r>
    <r>
      <rPr>
        <b/>
        <vertAlign val="subscript"/>
        <sz val="12"/>
        <color theme="1"/>
        <rFont val="Calibri (Body)"/>
      </rPr>
      <t>Mn</t>
    </r>
  </si>
  <si>
    <r>
      <t>X</t>
    </r>
    <r>
      <rPr>
        <b/>
        <vertAlign val="subscript"/>
        <sz val="12"/>
        <color theme="1"/>
        <rFont val="Calibri (Body)"/>
      </rPr>
      <t>Fe(t)</t>
    </r>
  </si>
  <si>
    <r>
      <t>X</t>
    </r>
    <r>
      <rPr>
        <b/>
        <vertAlign val="subscript"/>
        <sz val="12"/>
        <color theme="1"/>
        <rFont val="Calibri (Body)"/>
      </rPr>
      <t>Fe2+</t>
    </r>
  </si>
  <si>
    <r>
      <t>Fe</t>
    </r>
    <r>
      <rPr>
        <b/>
        <vertAlign val="superscript"/>
        <sz val="12"/>
        <color theme="1"/>
        <rFont val="Calibri (Body)"/>
      </rPr>
      <t>2+</t>
    </r>
    <r>
      <rPr>
        <b/>
        <sz val="12"/>
        <color theme="1"/>
        <rFont val="Calibri"/>
        <family val="2"/>
        <scheme val="minor"/>
      </rPr>
      <t>/∑Fe calc.</t>
    </r>
  </si>
  <si>
    <r>
      <t>ln(CS</t>
    </r>
    <r>
      <rPr>
        <b/>
        <vertAlign val="subscript"/>
        <sz val="12"/>
        <color theme="1"/>
        <rFont val="Calibri (Body)"/>
      </rPr>
      <t>2-</t>
    </r>
    <r>
      <rPr>
        <b/>
        <sz val="12"/>
        <color theme="1"/>
        <rFont val="Calibri"/>
        <family val="2"/>
        <scheme val="minor"/>
      </rPr>
      <t>) calc.</t>
    </r>
  </si>
  <si>
    <r>
      <t>ln(CS</t>
    </r>
    <r>
      <rPr>
        <b/>
        <vertAlign val="subscript"/>
        <sz val="12"/>
        <color theme="1"/>
        <rFont val="Calibri (Body)"/>
      </rPr>
      <t>6+</t>
    </r>
    <r>
      <rPr>
        <b/>
        <sz val="12"/>
        <color theme="1"/>
        <rFont val="Calibri"/>
        <family val="2"/>
        <scheme val="minor"/>
      </rPr>
      <t>) calc.</t>
    </r>
  </si>
  <si>
    <t>lnK(SO3/S2)</t>
  </si>
  <si>
    <t>LN(S6+/S2-)</t>
  </si>
  <si>
    <t>S6+/∑S</t>
  </si>
  <si>
    <t>fS2</t>
  </si>
  <si>
    <t>fSO3</t>
  </si>
  <si>
    <t>fSO2</t>
  </si>
  <si>
    <t>Hawaiian basalt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</si>
</sst>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E+0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vertAlign val="superscript"/>
      <sz val="12"/>
      <color theme="1"/>
      <name val="Calibri (Body)"/>
    </font>
    <font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9F8B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theme="1"/>
      </bottom>
      <diagonal/>
    </border>
    <border>
      <left/>
      <right/>
      <top style="thin">
        <color auto="1"/>
      </top>
      <bottom style="double">
        <color theme="1"/>
      </bottom>
      <diagonal/>
    </border>
    <border>
      <left/>
      <right style="thin">
        <color auto="1"/>
      </right>
      <top style="thin">
        <color auto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double">
        <color theme="1"/>
      </top>
      <bottom style="thin">
        <color theme="1"/>
      </bottom>
      <diagonal/>
    </border>
    <border>
      <left style="thin">
        <color auto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1"/>
      </top>
      <bottom style="thin">
        <color theme="0" tint="-0.2499465926084170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8" fillId="0" borderId="0"/>
  </cellStyleXfs>
  <cellXfs count="61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4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1" fontId="1" fillId="2" borderId="2" xfId="0" applyNumberFormat="1" applyFont="1" applyFill="1" applyBorder="1" applyAlignment="1" applyProtection="1">
      <alignment vertical="center"/>
    </xf>
    <xf numFmtId="2" fontId="1" fillId="2" borderId="3" xfId="0" applyNumberFormat="1" applyFont="1" applyFill="1" applyBorder="1" applyAlignment="1" applyProtection="1">
      <alignment vertical="center" wrapText="1"/>
    </xf>
    <xf numFmtId="2" fontId="0" fillId="0" borderId="0" xfId="0" applyNumberFormat="1" applyAlignment="1">
      <alignment wrapText="1"/>
    </xf>
    <xf numFmtId="2" fontId="1" fillId="3" borderId="4" xfId="0" applyNumberFormat="1" applyFont="1" applyFill="1" applyBorder="1" applyAlignment="1" applyProtection="1">
      <alignment horizontal="center" vertical="center" wrapText="1"/>
    </xf>
    <xf numFmtId="2" fontId="0" fillId="0" borderId="0" xfId="0" applyNumberFormat="1" applyFill="1" applyBorder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" fontId="0" fillId="2" borderId="5" xfId="0" applyNumberFormat="1" applyFill="1" applyBorder="1" applyAlignment="1" applyProtection="1">
      <alignment vertical="center" wrapText="1"/>
    </xf>
    <xf numFmtId="2" fontId="0" fillId="2" borderId="6" xfId="0" applyNumberFormat="1" applyFill="1" applyBorder="1" applyAlignment="1" applyProtection="1">
      <alignment vertical="center" wrapText="1"/>
    </xf>
    <xf numFmtId="2" fontId="0" fillId="3" borderId="7" xfId="0" applyNumberFormat="1" applyFill="1" applyBorder="1" applyAlignment="1" applyProtection="1">
      <alignment horizontal="center" vertical="center" wrapText="1"/>
    </xf>
    <xf numFmtId="1" fontId="1" fillId="4" borderId="8" xfId="19" applyNumberFormat="1" applyFill="1" applyBorder="1" applyAlignment="1">
      <alignment horizontal="center" vertical="center" wrapText="1"/>
    </xf>
    <xf numFmtId="1" fontId="5" fillId="5" borderId="2" xfId="0" applyNumberFormat="1" applyFont="1" applyFill="1" applyBorder="1" applyAlignment="1">
      <alignment horizontal="center" vertical="center"/>
    </xf>
    <xf numFmtId="1" fontId="5" fillId="5" borderId="3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/>
    <xf numFmtId="0" fontId="0" fillId="0" borderId="0" xfId="0" applyProtection="1"/>
    <xf numFmtId="164" fontId="0" fillId="0" borderId="0" xfId="0" applyNumberFormat="1" applyProtection="1"/>
    <xf numFmtId="2" fontId="0" fillId="0" borderId="0" xfId="0" applyNumberFormat="1" applyProtection="1"/>
    <xf numFmtId="1" fontId="1" fillId="6" borderId="17" xfId="0" applyNumberFormat="1" applyFont="1" applyFill="1" applyBorder="1" applyAlignment="1">
      <alignment horizontal="center" vertical="center"/>
    </xf>
    <xf numFmtId="2" fontId="1" fillId="6" borderId="17" xfId="0" applyNumberFormat="1" applyFont="1" applyFill="1" applyBorder="1" applyAlignment="1">
      <alignment horizontal="center" vertical="center"/>
    </xf>
    <xf numFmtId="2" fontId="1" fillId="7" borderId="17" xfId="0" applyNumberFormat="1" applyFont="1" applyFill="1" applyBorder="1" applyAlignment="1" applyProtection="1">
      <alignment horizontal="center" vertical="center"/>
    </xf>
    <xf numFmtId="1" fontId="1" fillId="6" borderId="17" xfId="0" applyNumberFormat="1" applyFont="1" applyFill="1" applyBorder="1" applyAlignment="1" applyProtection="1">
      <alignment horizontal="center" vertical="center"/>
    </xf>
    <xf numFmtId="164" fontId="1" fillId="7" borderId="17" xfId="0" applyNumberFormat="1" applyFont="1" applyFill="1" applyBorder="1" applyAlignment="1" applyProtection="1">
      <alignment horizontal="center" wrapText="1"/>
    </xf>
    <xf numFmtId="164" fontId="1" fillId="7" borderId="17" xfId="0" applyNumberFormat="1" applyFont="1" applyFill="1" applyBorder="1" applyAlignment="1" applyProtection="1">
      <alignment horizontal="center" vertical="center"/>
    </xf>
    <xf numFmtId="2" fontId="8" fillId="0" borderId="19" xfId="20" applyNumberFormat="1" applyFont="1" applyFill="1" applyBorder="1" applyAlignment="1">
      <alignment horizontal="center"/>
    </xf>
    <xf numFmtId="2" fontId="8" fillId="0" borderId="20" xfId="20" applyNumberFormat="1" applyFont="1" applyFill="1" applyBorder="1" applyAlignment="1">
      <alignment horizontal="center"/>
    </xf>
    <xf numFmtId="2" fontId="8" fillId="0" borderId="21" xfId="20" applyNumberFormat="1" applyFont="1" applyFill="1" applyBorder="1" applyAlignment="1">
      <alignment horizontal="center"/>
    </xf>
    <xf numFmtId="1" fontId="0" fillId="6" borderId="20" xfId="0" applyNumberFormat="1" applyFill="1" applyBorder="1" applyAlignment="1">
      <alignment horizontal="center"/>
    </xf>
    <xf numFmtId="1" fontId="0" fillId="6" borderId="22" xfId="0" applyNumberFormat="1" applyFill="1" applyBorder="1" applyAlignment="1">
      <alignment horizontal="center"/>
    </xf>
    <xf numFmtId="2" fontId="0" fillId="6" borderId="23" xfId="0" applyNumberFormat="1" applyFill="1" applyBorder="1" applyAlignment="1">
      <alignment horizontal="center"/>
    </xf>
    <xf numFmtId="2" fontId="0" fillId="6" borderId="22" xfId="0" applyNumberFormat="1" applyFill="1" applyBorder="1" applyAlignment="1">
      <alignment horizontal="center"/>
    </xf>
    <xf numFmtId="164" fontId="0" fillId="2" borderId="24" xfId="0" applyNumberFormat="1" applyFill="1" applyBorder="1" applyAlignment="1">
      <alignment horizontal="center"/>
    </xf>
    <xf numFmtId="164" fontId="0" fillId="2" borderId="20" xfId="0" applyNumberFormat="1" applyFill="1" applyBorder="1" applyAlignment="1">
      <alignment horizontal="center"/>
    </xf>
    <xf numFmtId="164" fontId="0" fillId="2" borderId="22" xfId="0" applyNumberFormat="1" applyFill="1" applyBorder="1" applyAlignment="1">
      <alignment horizontal="center"/>
    </xf>
    <xf numFmtId="2" fontId="0" fillId="8" borderId="25" xfId="0" applyNumberFormat="1" applyFill="1" applyBorder="1" applyAlignment="1">
      <alignment horizontal="center"/>
    </xf>
    <xf numFmtId="2" fontId="0" fillId="0" borderId="4" xfId="0" applyNumberFormat="1" applyBorder="1"/>
    <xf numFmtId="2" fontId="0" fillId="8" borderId="4" xfId="0" applyNumberFormat="1" applyFill="1" applyBorder="1"/>
    <xf numFmtId="2" fontId="0" fillId="9" borderId="4" xfId="0" applyNumberFormat="1" applyFill="1" applyBorder="1"/>
    <xf numFmtId="164" fontId="0" fillId="9" borderId="3" xfId="0" applyNumberFormat="1" applyFill="1" applyBorder="1"/>
    <xf numFmtId="165" fontId="0" fillId="0" borderId="0" xfId="0" applyNumberFormat="1"/>
    <xf numFmtId="2" fontId="0" fillId="6" borderId="20" xfId="0" applyNumberFormat="1" applyFill="1" applyBorder="1" applyAlignment="1">
      <alignment horizontal="center"/>
    </xf>
    <xf numFmtId="0" fontId="0" fillId="9" borderId="0" xfId="0" applyNumberFormat="1" applyFill="1"/>
    <xf numFmtId="0" fontId="0" fillId="0" borderId="0" xfId="0" applyFill="1" applyBorder="1" applyProtection="1"/>
    <xf numFmtId="1" fontId="1" fillId="6" borderId="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1" fillId="3" borderId="12" xfId="0" applyNumberFormat="1" applyFont="1" applyFill="1" applyBorder="1" applyAlignment="1" applyProtection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2" fontId="1" fillId="7" borderId="2" xfId="0" applyNumberFormat="1" applyFont="1" applyFill="1" applyBorder="1" applyAlignment="1" applyProtection="1">
      <alignment horizontal="center" vertical="center"/>
    </xf>
    <xf numFmtId="2" fontId="1" fillId="7" borderId="13" xfId="0" applyNumberFormat="1" applyFont="1" applyFill="1" applyBorder="1" applyAlignment="1" applyProtection="1">
      <alignment horizontal="center" vertical="center"/>
    </xf>
    <xf numFmtId="2" fontId="0" fillId="0" borderId="3" xfId="0" applyNumberFormat="1" applyBorder="1" applyAlignment="1" applyProtection="1"/>
    <xf numFmtId="1" fontId="1" fillId="6" borderId="14" xfId="0" applyNumberFormat="1" applyFont="1" applyFill="1" applyBorder="1" applyAlignment="1" applyProtection="1">
      <alignment horizontal="center" vertical="center"/>
    </xf>
    <xf numFmtId="1" fontId="1" fillId="6" borderId="15" xfId="0" applyNumberFormat="1" applyFont="1" applyFill="1" applyBorder="1" applyAlignment="1" applyProtection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2" xfId="20" xr:uid="{00000000-0005-0000-0000-000013000000}"/>
    <cellStyle name="Total" xfId="19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07"/>
  <sheetViews>
    <sheetView tabSelected="1" topLeftCell="E8" workbookViewId="0">
      <selection activeCell="R13" sqref="R13"/>
    </sheetView>
  </sheetViews>
  <sheetFormatPr defaultColWidth="10.6640625" defaultRowHeight="15.5"/>
  <cols>
    <col min="1" max="1" width="13.1640625" customWidth="1"/>
    <col min="2" max="2" width="11.5" style="3" customWidth="1"/>
    <col min="3" max="5" width="10.83203125" style="2"/>
    <col min="7" max="15" width="10.83203125" style="2"/>
    <col min="16" max="16" width="11.5" style="3" customWidth="1"/>
    <col min="17" max="17" width="10.83203125" style="3"/>
    <col min="31" max="31" width="13.33203125" style="5" customWidth="1"/>
    <col min="32" max="32" width="3.1640625" customWidth="1"/>
    <col min="33" max="33" width="12.1640625" style="2" customWidth="1"/>
    <col min="34" max="34" width="11.6640625" style="2" customWidth="1"/>
    <col min="35" max="36" width="10.83203125" style="2"/>
    <col min="37" max="37" width="10.83203125" style="5"/>
    <col min="40" max="41" width="12.1640625" bestFit="1" customWidth="1"/>
  </cols>
  <sheetData>
    <row r="1" spans="1:41">
      <c r="A1" s="1" t="s">
        <v>4</v>
      </c>
      <c r="B1"/>
      <c r="C1" s="4" t="s">
        <v>1</v>
      </c>
      <c r="D1"/>
    </row>
    <row r="2" spans="1:41">
      <c r="A2" s="1" t="s">
        <v>5</v>
      </c>
      <c r="S2" s="1"/>
    </row>
    <row r="3" spans="1:41" s="6" customFormat="1" ht="31">
      <c r="B3" s="7" t="s">
        <v>6</v>
      </c>
      <c r="C3" s="8" t="s">
        <v>7</v>
      </c>
      <c r="D3" s="9"/>
      <c r="E3" s="10" t="s">
        <v>8</v>
      </c>
      <c r="G3" s="11"/>
      <c r="H3" s="11"/>
      <c r="I3" s="11"/>
      <c r="J3" s="11"/>
      <c r="K3" s="11"/>
      <c r="L3" s="11"/>
      <c r="M3" s="11"/>
      <c r="N3" s="11"/>
      <c r="O3" s="11"/>
      <c r="P3" s="12"/>
      <c r="Q3" s="12"/>
      <c r="AE3" s="13"/>
      <c r="AG3" s="9"/>
      <c r="AH3" s="2"/>
      <c r="AI3" s="2"/>
      <c r="AJ3" s="9"/>
      <c r="AK3" s="13"/>
      <c r="AM3"/>
    </row>
    <row r="4" spans="1:41" ht="201.5">
      <c r="B4" s="14" t="s">
        <v>9</v>
      </c>
      <c r="C4" s="15" t="s">
        <v>10</v>
      </c>
      <c r="E4" s="16" t="s">
        <v>11</v>
      </c>
      <c r="P4" s="17" t="s">
        <v>12</v>
      </c>
    </row>
    <row r="5" spans="1:41" ht="31" customHeight="1">
      <c r="B5" s="18">
        <v>1</v>
      </c>
      <c r="C5" s="19">
        <v>1</v>
      </c>
      <c r="G5" s="20"/>
      <c r="H5" s="20"/>
      <c r="I5" s="20"/>
      <c r="J5" s="20"/>
      <c r="K5" s="20"/>
      <c r="L5" s="20"/>
      <c r="M5" s="20"/>
      <c r="N5" s="20"/>
    </row>
    <row r="6" spans="1:41">
      <c r="G6" s="20"/>
      <c r="H6" s="20"/>
      <c r="I6" s="20"/>
      <c r="J6" s="20"/>
      <c r="K6" s="20"/>
      <c r="L6" s="20"/>
      <c r="M6" s="20"/>
      <c r="N6" s="20"/>
    </row>
    <row r="7" spans="1:41">
      <c r="G7" s="20"/>
      <c r="H7" s="20"/>
      <c r="I7" s="20"/>
      <c r="J7" s="20"/>
      <c r="K7" s="20"/>
      <c r="L7" s="20"/>
      <c r="M7" s="20"/>
      <c r="N7" s="20"/>
    </row>
    <row r="8" spans="1:41">
      <c r="G8" s="20"/>
      <c r="H8" s="20"/>
      <c r="I8" s="20"/>
      <c r="J8" s="20"/>
      <c r="K8" s="20"/>
      <c r="L8" s="20"/>
      <c r="M8" s="20"/>
      <c r="N8" s="20"/>
    </row>
    <row r="9" spans="1:41">
      <c r="G9" s="2" t="s">
        <v>13</v>
      </c>
    </row>
    <row r="10" spans="1:41" ht="30" customHeight="1" thickBot="1">
      <c r="A10" s="49" t="s">
        <v>14</v>
      </c>
      <c r="B10" s="50"/>
      <c r="C10" s="50"/>
      <c r="D10" s="51"/>
      <c r="E10" s="52" t="s">
        <v>0</v>
      </c>
      <c r="G10" s="54" t="s">
        <v>15</v>
      </c>
      <c r="H10" s="55"/>
      <c r="I10" s="55"/>
      <c r="J10" s="55"/>
      <c r="K10" s="55"/>
      <c r="L10" s="55"/>
      <c r="M10" s="55"/>
      <c r="N10" s="55"/>
      <c r="O10" s="56"/>
      <c r="P10" s="57" t="s">
        <v>16</v>
      </c>
      <c r="Q10" s="58"/>
      <c r="R10" s="59"/>
      <c r="S10" s="60"/>
      <c r="T10" s="21"/>
      <c r="U10" s="21"/>
      <c r="V10" s="21"/>
      <c r="W10" s="21"/>
      <c r="X10" s="48"/>
      <c r="Y10" s="48"/>
      <c r="Z10" s="48"/>
      <c r="AA10" s="48"/>
      <c r="AB10" s="48"/>
      <c r="AC10" s="48"/>
      <c r="AD10" s="21"/>
      <c r="AE10" s="22"/>
      <c r="AF10" s="21"/>
      <c r="AG10" s="23"/>
      <c r="AH10" s="23"/>
      <c r="AI10" s="23"/>
      <c r="AJ10" s="23"/>
      <c r="AK10" s="22"/>
    </row>
    <row r="11" spans="1:41" ht="18.5" thickTop="1" thickBot="1">
      <c r="A11" s="24" t="s">
        <v>17</v>
      </c>
      <c r="B11" s="24" t="s">
        <v>18</v>
      </c>
      <c r="C11" s="25" t="s">
        <v>19</v>
      </c>
      <c r="D11" s="25" t="s">
        <v>3</v>
      </c>
      <c r="E11" s="53"/>
      <c r="G11" s="26" t="s">
        <v>20</v>
      </c>
      <c r="H11" s="26" t="s">
        <v>21</v>
      </c>
      <c r="I11" s="26" t="s">
        <v>22</v>
      </c>
      <c r="J11" s="26" t="s">
        <v>23</v>
      </c>
      <c r="K11" s="26" t="s">
        <v>24</v>
      </c>
      <c r="L11" s="26" t="s">
        <v>25</v>
      </c>
      <c r="M11" s="26" t="s">
        <v>26</v>
      </c>
      <c r="N11" s="26" t="s">
        <v>2</v>
      </c>
      <c r="O11" s="26" t="s">
        <v>27</v>
      </c>
      <c r="P11" s="27" t="s">
        <v>18</v>
      </c>
      <c r="Q11" s="27" t="s">
        <v>28</v>
      </c>
      <c r="R11" s="27" t="s">
        <v>29</v>
      </c>
      <c r="S11" s="27" t="s">
        <v>30</v>
      </c>
      <c r="T11" s="21"/>
      <c r="U11" s="28" t="s">
        <v>31</v>
      </c>
      <c r="V11" s="28" t="s">
        <v>32</v>
      </c>
      <c r="W11" s="28" t="s">
        <v>33</v>
      </c>
      <c r="X11" s="28" t="s">
        <v>34</v>
      </c>
      <c r="Y11" s="28" t="s">
        <v>35</v>
      </c>
      <c r="Z11" s="28" t="s">
        <v>36</v>
      </c>
      <c r="AA11" s="28" t="s">
        <v>37</v>
      </c>
      <c r="AB11" s="28" t="s">
        <v>38</v>
      </c>
      <c r="AC11" s="28" t="s">
        <v>39</v>
      </c>
      <c r="AD11" s="28" t="s">
        <v>40</v>
      </c>
      <c r="AE11" s="29" t="s">
        <v>41</v>
      </c>
      <c r="AF11" s="21"/>
      <c r="AG11" s="26" t="s">
        <v>42</v>
      </c>
      <c r="AH11" s="26" t="s">
        <v>43</v>
      </c>
      <c r="AI11" s="26" t="s">
        <v>44</v>
      </c>
      <c r="AJ11" s="26" t="s">
        <v>45</v>
      </c>
      <c r="AK11" s="26" t="s">
        <v>46</v>
      </c>
      <c r="AM11" s="26" t="s">
        <v>47</v>
      </c>
      <c r="AN11" s="26" t="s">
        <v>48</v>
      </c>
      <c r="AO11" s="29" t="s">
        <v>49</v>
      </c>
    </row>
    <row r="12" spans="1:41" ht="16" thickTop="1">
      <c r="A12" t="s">
        <v>50</v>
      </c>
      <c r="B12" s="3">
        <v>1200.1500000000001</v>
      </c>
      <c r="C12" s="5">
        <v>0.1</v>
      </c>
      <c r="E12" s="3">
        <v>1763.2</v>
      </c>
      <c r="G12" s="30">
        <v>2.27</v>
      </c>
      <c r="H12" s="31">
        <v>6.7</v>
      </c>
      <c r="I12" s="31">
        <v>13.7</v>
      </c>
      <c r="J12" s="31">
        <v>51.29</v>
      </c>
      <c r="K12" s="31">
        <v>0.43</v>
      </c>
      <c r="L12" s="31">
        <v>11.03</v>
      </c>
      <c r="M12" s="31">
        <v>2.5</v>
      </c>
      <c r="N12" s="31">
        <v>0.02</v>
      </c>
      <c r="O12" s="32">
        <v>11.04</v>
      </c>
      <c r="P12" s="33">
        <f>IF($B$5=1,$B12,IF($B$5=2,815.3+265.3*(H12/40.32)/(H12/40.32+O12/71.85)+15.37*H12+8.61*O12+6.646*(G12+K12),""))</f>
        <v>1200.1500000000001</v>
      </c>
      <c r="Q12" s="34">
        <f t="shared" ref="Q12" si="0">(P12+273)</f>
        <v>1473.15</v>
      </c>
      <c r="R12" s="35">
        <f>IF($C$5=1,4*(LOG(C12/(1-C12))+1.36-2*U12-3.7*Y12-2.4*Z12),IF($C$5=2,D12-8.58+25050/Q12))</f>
        <v>0.13447161304906463</v>
      </c>
      <c r="S12" s="36">
        <f>R12-25050/Q12+8.58</f>
        <v>-8.2899067598253868</v>
      </c>
      <c r="U12" s="37">
        <f>(G12/30.99)/($J12/60.08+$M12/79.9+$I12/50.98+$O12/71.85+$H12/40.32+$L12/56.08+$G12/30.99+$K12/47.1+$N12/70.94)</f>
        <v>4.1787922977802303E-2</v>
      </c>
      <c r="V12" s="38">
        <f>(H12/40.32)/($J12/60.08+$M12/79.9+$I12/50.98+$O12/71.85+$H12/40.32+$L12/56.08+$G12/30.99+$K12/47.1+$N12/70.94)</f>
        <v>9.4798351204133727E-2</v>
      </c>
      <c r="W12" s="38">
        <f>(I12/50.98)/($J12/60.08+$M12/79.9+$I12/50.98+$O12/71.85+$H12/40.32+$L12/56.08+$G12/30.99+$K12/47.1+$N12/70.94)</f>
        <v>0.15330885518917051</v>
      </c>
      <c r="X12" s="38">
        <f>(J12/60.08)/($J12/60.08+$M12/79.9+$I12/50.98+$O12/71.85+$H12/40.32+$L12/56.08+$G12/30.99+$K12/47.1+$N12/70.94)</f>
        <v>0.48702278481687089</v>
      </c>
      <c r="Y12" s="38">
        <f>(K12/47.1)/($J12/60.08+$M12/79.9+$I12/50.98+$O12/71.85+$H12/40.32+$L12/56.08+$G12/30.99+$K12/47.1+$N12/70.94)</f>
        <v>5.2082767494907277E-3</v>
      </c>
      <c r="Z12" s="38">
        <f>(L12/56.08)/($J12/60.08+$M12/79.9+$I12/50.98+$O12/71.85+$H12/40.32+$L12/56.08+$G12/30.99+$K12/47.1+$N12/70.94)</f>
        <v>0.11220546557070366</v>
      </c>
      <c r="AA12" s="38">
        <f>(M12/79.9)/($J12/60.08+$M12/79.9+$I12/50.98+$O12/71.85+$H12/40.32+$L12/56.08+$G12/30.99+$K12/47.1+$N12/70.94)</f>
        <v>1.7850062207193092E-2</v>
      </c>
      <c r="AB12" s="38">
        <f>(N12/70.94)/($J12/60.08+$M12/79.9+$I12/50.98+$O12/71.85+$H12/40.32+$L12/56.08+$G12/30.99+$K12/47.1+$N12/70.94)</f>
        <v>1.6083676011894313E-4</v>
      </c>
      <c r="AC12" s="38">
        <f>(O12/71.85)/($J12/60.08+$M12/79.9+$I12/50.98+$O12/71.85+$H12/40.32+$L12/56.08+$G12/30.99+$K12/47.1+$N12/70.94)</f>
        <v>8.765744452451607E-2</v>
      </c>
      <c r="AD12" s="39">
        <f>AC12*AE12</f>
        <v>7.8891700072064461E-2</v>
      </c>
      <c r="AE12" s="39">
        <f t="shared" ref="AE12" si="1">IF($C$5=2,1/(1+10^(0.25*R12-1.36+2*U12+2.4*Z12+3.7*Y12)),IF($C$5=1,1-C12,""))</f>
        <v>0.9</v>
      </c>
      <c r="AG12" s="40">
        <f>8.77-23590/Q12+(1673/Q12)*(6.7*(U12+Y12)+4.9*V12+8.1*Z12+8.9*(AC12+AB12)+5*AA12+1.8*W12-22.2*AA12*(AC12+AB12)+7.2*((AC12+AB12)*X12))-2.06*ERF(-7.2*(AC12+AB12))</f>
        <v>-2.4181713937227096</v>
      </c>
      <c r="AH12" s="41">
        <f>-8.02+(21100+44000*U12+18700*V12+4300*W12+35600*Z12+44200*Y12+16500*AD12+12600*AB12)/Q12</f>
        <v>12.954840211020695</v>
      </c>
      <c r="AI12" s="42">
        <f>-55921/Q12+25.07-0.6465*LN(Q12)</f>
        <v>-17.606473217676754</v>
      </c>
      <c r="AJ12" s="43">
        <f>(AH12-AI12-AG12)+2*LN(10)*S12</f>
        <v>-5.1969466325488511</v>
      </c>
      <c r="AK12" s="44">
        <f>1-1/(1+EXP(AJ12))</f>
        <v>5.5029838613739335E-3</v>
      </c>
      <c r="AM12" s="2">
        <f>(E12*(1-AK12)/EXP(AG12))^2*10^S12</f>
        <v>1.9874689320796493</v>
      </c>
      <c r="AN12" s="45">
        <f>E12*AK12/EXP(AH12)</f>
        <v>2.2944795892526057E-5</v>
      </c>
      <c r="AO12" s="2">
        <f>EXP(43660/Q12-9.8263+0.12917*LN(Q12))*SQRT(AM12)*(10^S12)</f>
        <v>7.4514070259776242</v>
      </c>
    </row>
    <row r="13" spans="1:41">
      <c r="C13" s="5"/>
      <c r="E13" s="3"/>
      <c r="G13" s="30"/>
      <c r="H13" s="31"/>
      <c r="I13" s="31"/>
      <c r="J13" s="31"/>
      <c r="K13" s="31"/>
      <c r="L13" s="31"/>
      <c r="M13" s="31"/>
      <c r="N13" s="31"/>
      <c r="O13" s="32"/>
      <c r="P13" s="33"/>
      <c r="Q13" s="34"/>
      <c r="R13" s="46"/>
      <c r="S13" s="36"/>
      <c r="U13" s="37"/>
      <c r="V13" s="38"/>
      <c r="W13" s="38"/>
      <c r="X13" s="38"/>
      <c r="Y13" s="38"/>
      <c r="Z13" s="38"/>
      <c r="AA13" s="38"/>
      <c r="AB13" s="38"/>
      <c r="AC13" s="38"/>
      <c r="AD13" s="39"/>
      <c r="AE13" s="39"/>
      <c r="AG13" s="40"/>
      <c r="AH13" s="41"/>
      <c r="AI13" s="42"/>
      <c r="AJ13" s="43"/>
      <c r="AK13" s="44"/>
      <c r="AM13" s="2"/>
      <c r="AN13" s="45"/>
      <c r="AO13" s="2"/>
    </row>
    <row r="14" spans="1:41">
      <c r="C14" s="5"/>
      <c r="E14" s="3"/>
      <c r="G14" s="30"/>
      <c r="H14" s="31"/>
      <c r="I14" s="31"/>
      <c r="J14" s="31"/>
      <c r="K14" s="31"/>
      <c r="L14" s="31"/>
      <c r="M14" s="31"/>
      <c r="N14" s="31"/>
      <c r="O14" s="32"/>
      <c r="P14" s="33"/>
      <c r="Q14" s="34"/>
      <c r="R14" s="46"/>
      <c r="S14" s="46"/>
      <c r="U14" s="37"/>
      <c r="V14" s="38"/>
      <c r="W14" s="38"/>
      <c r="X14" s="38"/>
      <c r="Y14" s="38"/>
      <c r="Z14" s="38"/>
      <c r="AA14" s="38"/>
      <c r="AB14" s="38"/>
      <c r="AC14" s="38"/>
      <c r="AD14" s="39"/>
      <c r="AE14" s="39"/>
      <c r="AG14" s="40"/>
      <c r="AH14" s="41"/>
      <c r="AI14" s="42"/>
      <c r="AJ14" s="43"/>
      <c r="AK14" s="44"/>
      <c r="AM14" s="2"/>
      <c r="AN14" s="45"/>
      <c r="AO14" s="2"/>
    </row>
    <row r="15" spans="1:41">
      <c r="C15" s="5"/>
      <c r="E15" s="3"/>
      <c r="G15" s="30"/>
      <c r="H15" s="31"/>
      <c r="I15" s="31"/>
      <c r="J15" s="31"/>
      <c r="K15" s="31"/>
      <c r="L15" s="31"/>
      <c r="M15" s="31"/>
      <c r="N15" s="31"/>
      <c r="O15" s="32"/>
      <c r="P15" s="33"/>
      <c r="Q15" s="34"/>
      <c r="R15" s="46"/>
      <c r="S15" s="46"/>
      <c r="U15" s="37"/>
      <c r="V15" s="38"/>
      <c r="W15" s="38"/>
      <c r="X15" s="38"/>
      <c r="Y15" s="38"/>
      <c r="Z15" s="38"/>
      <c r="AA15" s="38"/>
      <c r="AB15" s="38"/>
      <c r="AC15" s="38"/>
      <c r="AD15" s="39"/>
      <c r="AE15" s="39"/>
      <c r="AG15" s="40"/>
      <c r="AH15" s="41"/>
      <c r="AI15" s="42"/>
      <c r="AJ15" s="43"/>
      <c r="AK15" s="44"/>
      <c r="AM15" s="2"/>
      <c r="AN15" s="45"/>
      <c r="AO15" s="2"/>
    </row>
    <row r="16" spans="1:41">
      <c r="C16" s="5"/>
      <c r="E16" s="3"/>
      <c r="G16" s="30"/>
      <c r="H16" s="31"/>
      <c r="I16" s="31"/>
      <c r="J16" s="31"/>
      <c r="K16" s="31"/>
      <c r="L16" s="31"/>
      <c r="M16" s="31"/>
      <c r="N16" s="31"/>
      <c r="O16" s="32"/>
      <c r="P16" s="33"/>
      <c r="Q16" s="34"/>
      <c r="R16" s="46"/>
      <c r="S16" s="46"/>
      <c r="U16" s="37"/>
      <c r="V16" s="38"/>
      <c r="W16" s="38"/>
      <c r="X16" s="38"/>
      <c r="Y16" s="38"/>
      <c r="Z16" s="38"/>
      <c r="AA16" s="38"/>
      <c r="AB16" s="38"/>
      <c r="AC16" s="38"/>
      <c r="AD16" s="39"/>
      <c r="AE16" s="39"/>
      <c r="AG16" s="40"/>
      <c r="AH16" s="41"/>
      <c r="AI16" s="42"/>
      <c r="AJ16" s="43"/>
      <c r="AK16" s="44"/>
      <c r="AM16" s="2"/>
      <c r="AN16" s="45"/>
      <c r="AO16" s="2"/>
    </row>
    <row r="17" spans="1:41">
      <c r="C17" s="5"/>
      <c r="E17" s="3"/>
      <c r="G17" s="30"/>
      <c r="H17" s="31"/>
      <c r="I17" s="31"/>
      <c r="J17" s="31"/>
      <c r="K17" s="31"/>
      <c r="L17" s="31"/>
      <c r="M17" s="31"/>
      <c r="N17" s="31"/>
      <c r="O17" s="32"/>
      <c r="P17" s="33"/>
      <c r="Q17" s="34"/>
      <c r="R17" s="46"/>
      <c r="S17" s="46"/>
      <c r="U17" s="37"/>
      <c r="V17" s="38"/>
      <c r="W17" s="38"/>
      <c r="X17" s="38"/>
      <c r="Y17" s="38"/>
      <c r="Z17" s="38"/>
      <c r="AA17" s="38"/>
      <c r="AB17" s="38"/>
      <c r="AC17" s="38"/>
      <c r="AD17" s="39"/>
      <c r="AE17" s="39"/>
      <c r="AG17" s="40"/>
      <c r="AH17" s="41"/>
      <c r="AI17" s="42"/>
      <c r="AJ17" s="43"/>
      <c r="AK17" s="44"/>
      <c r="AM17" s="2"/>
      <c r="AN17" s="45"/>
      <c r="AO17" s="2"/>
    </row>
    <row r="18" spans="1:41">
      <c r="C18" s="5"/>
      <c r="E18" s="3"/>
      <c r="G18" s="30"/>
      <c r="H18" s="31"/>
      <c r="I18" s="31"/>
      <c r="J18" s="31"/>
      <c r="K18" s="31"/>
      <c r="L18" s="31"/>
      <c r="M18" s="31"/>
      <c r="N18" s="31"/>
      <c r="O18" s="32"/>
      <c r="P18" s="33"/>
      <c r="Q18" s="34"/>
      <c r="R18" s="46"/>
      <c r="S18" s="46"/>
      <c r="U18" s="37"/>
      <c r="V18" s="38"/>
      <c r="W18" s="38"/>
      <c r="X18" s="38"/>
      <c r="Y18" s="38"/>
      <c r="Z18" s="38"/>
      <c r="AA18" s="38"/>
      <c r="AB18" s="38"/>
      <c r="AC18" s="38"/>
      <c r="AD18" s="39"/>
      <c r="AE18" s="39"/>
      <c r="AG18" s="40"/>
      <c r="AH18" s="41"/>
      <c r="AI18" s="42"/>
      <c r="AJ18" s="43"/>
      <c r="AK18" s="44"/>
      <c r="AM18" s="2"/>
      <c r="AN18" s="45"/>
      <c r="AO18" s="2"/>
    </row>
    <row r="19" spans="1:41">
      <c r="C19" s="5"/>
      <c r="E19" s="3"/>
      <c r="G19" s="30"/>
      <c r="H19" s="31"/>
      <c r="I19" s="31"/>
      <c r="J19" s="31"/>
      <c r="K19" s="31"/>
      <c r="L19" s="31"/>
      <c r="M19" s="31"/>
      <c r="N19" s="31"/>
      <c r="O19" s="32"/>
      <c r="P19" s="33"/>
      <c r="Q19" s="34"/>
      <c r="R19" s="46"/>
      <c r="S19" s="46"/>
      <c r="U19" s="37"/>
      <c r="V19" s="38"/>
      <c r="W19" s="38"/>
      <c r="X19" s="38"/>
      <c r="Y19" s="38"/>
      <c r="Z19" s="38"/>
      <c r="AA19" s="38"/>
      <c r="AB19" s="38"/>
      <c r="AC19" s="38"/>
      <c r="AD19" s="39"/>
      <c r="AE19" s="39"/>
      <c r="AG19" s="40"/>
      <c r="AH19" s="41"/>
      <c r="AI19" s="42"/>
      <c r="AJ19" s="43"/>
      <c r="AK19" s="44"/>
      <c r="AM19" s="2"/>
      <c r="AN19" s="45"/>
      <c r="AO19" s="2"/>
    </row>
    <row r="20" spans="1:41">
      <c r="C20" s="5"/>
      <c r="E20" s="3"/>
      <c r="G20" s="30"/>
      <c r="H20" s="31"/>
      <c r="I20" s="31"/>
      <c r="J20" s="31"/>
      <c r="K20" s="31"/>
      <c r="L20" s="31"/>
      <c r="M20" s="31"/>
      <c r="N20" s="31"/>
      <c r="O20" s="32"/>
      <c r="P20" s="33"/>
      <c r="Q20" s="34"/>
      <c r="R20" s="46"/>
      <c r="S20" s="46"/>
      <c r="U20" s="37"/>
      <c r="V20" s="38"/>
      <c r="W20" s="38"/>
      <c r="X20" s="38"/>
      <c r="Y20" s="38"/>
      <c r="Z20" s="38"/>
      <c r="AA20" s="38"/>
      <c r="AB20" s="38"/>
      <c r="AC20" s="38"/>
      <c r="AD20" s="39"/>
      <c r="AE20" s="39"/>
      <c r="AG20" s="40"/>
      <c r="AH20" s="41"/>
      <c r="AI20" s="42"/>
      <c r="AJ20" s="43"/>
      <c r="AK20" s="44"/>
      <c r="AM20" s="2"/>
      <c r="AN20" s="45"/>
      <c r="AO20" s="2"/>
    </row>
    <row r="21" spans="1:41">
      <c r="C21" s="5"/>
      <c r="E21" s="3"/>
      <c r="G21" s="30"/>
      <c r="H21" s="31"/>
      <c r="I21" s="31"/>
      <c r="J21" s="31"/>
      <c r="K21" s="31"/>
      <c r="L21" s="31"/>
      <c r="M21" s="31"/>
      <c r="N21" s="31"/>
      <c r="O21" s="32"/>
      <c r="P21" s="33"/>
      <c r="Q21" s="34"/>
      <c r="R21" s="46"/>
      <c r="S21" s="46"/>
      <c r="U21" s="37"/>
      <c r="V21" s="38"/>
      <c r="W21" s="38"/>
      <c r="X21" s="38"/>
      <c r="Y21" s="38"/>
      <c r="Z21" s="38"/>
      <c r="AA21" s="38"/>
      <c r="AB21" s="38"/>
      <c r="AC21" s="38"/>
      <c r="AD21" s="39"/>
      <c r="AE21" s="39"/>
      <c r="AG21" s="40"/>
      <c r="AH21" s="41"/>
      <c r="AI21" s="42"/>
      <c r="AJ21" s="43"/>
      <c r="AK21" s="44"/>
      <c r="AM21" s="2"/>
      <c r="AN21" s="45"/>
      <c r="AO21" s="2"/>
    </row>
    <row r="22" spans="1:41">
      <c r="C22" s="5"/>
      <c r="E22" s="3"/>
      <c r="G22" s="30"/>
      <c r="H22" s="31"/>
      <c r="I22" s="31"/>
      <c r="J22" s="31"/>
      <c r="K22" s="31"/>
      <c r="L22" s="31"/>
      <c r="M22" s="31"/>
      <c r="N22" s="31"/>
      <c r="O22" s="32"/>
      <c r="P22" s="33"/>
      <c r="Q22" s="34"/>
      <c r="R22" s="46"/>
      <c r="S22" s="46"/>
      <c r="U22" s="37"/>
      <c r="V22" s="38"/>
      <c r="W22" s="38"/>
      <c r="X22" s="38"/>
      <c r="Y22" s="38"/>
      <c r="Z22" s="38"/>
      <c r="AA22" s="38"/>
      <c r="AB22" s="38"/>
      <c r="AC22" s="38"/>
      <c r="AD22" s="39"/>
      <c r="AE22" s="39"/>
      <c r="AG22" s="40"/>
      <c r="AH22" s="41"/>
      <c r="AI22" s="42"/>
      <c r="AJ22" s="43"/>
      <c r="AK22" s="44"/>
      <c r="AM22" s="2"/>
      <c r="AN22" s="45"/>
      <c r="AO22" s="2"/>
    </row>
    <row r="23" spans="1:41">
      <c r="C23" s="5"/>
      <c r="E23" s="3"/>
      <c r="G23" s="30"/>
      <c r="H23" s="31"/>
      <c r="I23" s="31"/>
      <c r="J23" s="31"/>
      <c r="K23" s="31"/>
      <c r="L23" s="31"/>
      <c r="M23" s="31"/>
      <c r="N23" s="31"/>
      <c r="O23" s="32"/>
      <c r="P23" s="33"/>
      <c r="Q23" s="34"/>
      <c r="R23" s="46"/>
      <c r="S23" s="46"/>
      <c r="U23" s="37"/>
      <c r="V23" s="38"/>
      <c r="W23" s="38"/>
      <c r="X23" s="38"/>
      <c r="Y23" s="38"/>
      <c r="Z23" s="38"/>
      <c r="AA23" s="38"/>
      <c r="AB23" s="38"/>
      <c r="AC23" s="38"/>
      <c r="AD23" s="39"/>
      <c r="AE23" s="39"/>
      <c r="AG23" s="40"/>
      <c r="AH23" s="41"/>
      <c r="AI23" s="42"/>
      <c r="AJ23" s="43"/>
      <c r="AK23" s="44"/>
      <c r="AM23" s="2"/>
      <c r="AN23" s="45"/>
      <c r="AO23" s="2"/>
    </row>
    <row r="24" spans="1:41">
      <c r="C24" s="5"/>
      <c r="E24" s="3"/>
      <c r="G24" s="30"/>
      <c r="H24" s="31"/>
      <c r="I24" s="31"/>
      <c r="J24" s="31"/>
      <c r="K24" s="31"/>
      <c r="L24" s="31"/>
      <c r="M24" s="31"/>
      <c r="N24" s="31"/>
      <c r="O24" s="32"/>
      <c r="P24" s="33"/>
      <c r="Q24" s="34"/>
      <c r="R24" s="46"/>
      <c r="S24" s="46"/>
      <c r="U24" s="37"/>
      <c r="V24" s="38"/>
      <c r="W24" s="38"/>
      <c r="X24" s="38"/>
      <c r="Y24" s="38"/>
      <c r="Z24" s="38"/>
      <c r="AA24" s="38"/>
      <c r="AB24" s="38"/>
      <c r="AC24" s="38"/>
      <c r="AD24" s="39"/>
      <c r="AE24" s="39"/>
      <c r="AG24" s="40"/>
      <c r="AH24" s="41"/>
      <c r="AI24" s="42"/>
      <c r="AJ24" s="43"/>
      <c r="AK24" s="44"/>
      <c r="AM24" s="2"/>
      <c r="AN24" s="45"/>
      <c r="AO24" s="2"/>
    </row>
    <row r="25" spans="1:41">
      <c r="A25" s="47"/>
      <c r="C25" s="5"/>
      <c r="E25" s="3"/>
      <c r="G25" s="30"/>
      <c r="H25" s="31"/>
      <c r="I25" s="31"/>
      <c r="J25" s="31"/>
      <c r="K25" s="31"/>
      <c r="L25" s="31"/>
      <c r="M25" s="31"/>
      <c r="N25" s="31"/>
      <c r="O25" s="32"/>
      <c r="P25" s="33"/>
      <c r="Q25" s="34"/>
      <c r="R25" s="46"/>
      <c r="S25" s="46"/>
      <c r="U25" s="37"/>
      <c r="V25" s="38"/>
      <c r="W25" s="38"/>
      <c r="X25" s="38"/>
      <c r="Y25" s="38"/>
      <c r="Z25" s="38"/>
      <c r="AA25" s="38"/>
      <c r="AB25" s="38"/>
      <c r="AC25" s="38"/>
      <c r="AD25" s="39"/>
      <c r="AE25" s="39"/>
      <c r="AG25" s="40"/>
      <c r="AH25" s="41"/>
      <c r="AI25" s="42"/>
      <c r="AJ25" s="43"/>
      <c r="AK25" s="44"/>
      <c r="AM25" s="2"/>
      <c r="AN25" s="45"/>
      <c r="AO25" s="2"/>
    </row>
    <row r="26" spans="1:41">
      <c r="A26" s="47"/>
      <c r="C26" s="5"/>
      <c r="E26" s="3"/>
      <c r="G26" s="30"/>
      <c r="H26" s="31"/>
      <c r="I26" s="31"/>
      <c r="J26" s="31"/>
      <c r="K26" s="31"/>
      <c r="L26" s="31"/>
      <c r="M26" s="31"/>
      <c r="N26" s="31"/>
      <c r="O26" s="32"/>
      <c r="P26" s="33"/>
      <c r="Q26" s="34"/>
      <c r="R26" s="46"/>
      <c r="S26" s="46"/>
      <c r="U26" s="37"/>
      <c r="V26" s="38"/>
      <c r="W26" s="38"/>
      <c r="X26" s="38"/>
      <c r="Y26" s="38"/>
      <c r="Z26" s="38"/>
      <c r="AA26" s="38"/>
      <c r="AB26" s="38"/>
      <c r="AC26" s="38"/>
      <c r="AD26" s="39"/>
      <c r="AE26" s="39"/>
      <c r="AG26" s="40"/>
      <c r="AH26" s="41"/>
      <c r="AI26" s="42"/>
      <c r="AJ26" s="43"/>
      <c r="AK26" s="44"/>
      <c r="AM26" s="2"/>
      <c r="AN26" s="45"/>
      <c r="AO26" s="2"/>
    </row>
    <row r="27" spans="1:41">
      <c r="A27" s="47"/>
      <c r="C27" s="5"/>
      <c r="E27" s="3"/>
      <c r="G27" s="30"/>
      <c r="H27" s="31"/>
      <c r="I27" s="31"/>
      <c r="J27" s="31"/>
      <c r="K27" s="31"/>
      <c r="L27" s="31"/>
      <c r="M27" s="31"/>
      <c r="N27" s="31"/>
      <c r="O27" s="32"/>
      <c r="P27" s="33"/>
      <c r="Q27" s="34"/>
      <c r="R27" s="46"/>
      <c r="S27" s="46"/>
      <c r="U27" s="37"/>
      <c r="V27" s="38"/>
      <c r="W27" s="38"/>
      <c r="X27" s="38"/>
      <c r="Y27" s="38"/>
      <c r="Z27" s="38"/>
      <c r="AA27" s="38"/>
      <c r="AB27" s="38"/>
      <c r="AC27" s="38"/>
      <c r="AD27" s="39"/>
      <c r="AE27" s="39"/>
      <c r="AG27" s="40"/>
      <c r="AH27" s="41"/>
      <c r="AI27" s="42"/>
      <c r="AJ27" s="43"/>
      <c r="AK27" s="44"/>
      <c r="AM27" s="2"/>
      <c r="AN27" s="45"/>
      <c r="AO27" s="2"/>
    </row>
    <row r="28" spans="1:41">
      <c r="A28" s="47"/>
      <c r="C28" s="5"/>
      <c r="E28" s="3"/>
      <c r="G28" s="30"/>
      <c r="H28" s="31"/>
      <c r="I28" s="31"/>
      <c r="J28" s="31"/>
      <c r="K28" s="31"/>
      <c r="L28" s="31"/>
      <c r="M28" s="31"/>
      <c r="N28" s="31"/>
      <c r="O28" s="32"/>
      <c r="P28" s="33"/>
      <c r="Q28" s="34"/>
      <c r="R28" s="46"/>
      <c r="S28" s="46"/>
      <c r="U28" s="37"/>
      <c r="V28" s="38"/>
      <c r="W28" s="38"/>
      <c r="X28" s="38"/>
      <c r="Y28" s="38"/>
      <c r="Z28" s="38"/>
      <c r="AA28" s="38"/>
      <c r="AB28" s="38"/>
      <c r="AC28" s="38"/>
      <c r="AD28" s="39"/>
      <c r="AE28" s="39"/>
      <c r="AG28" s="40"/>
      <c r="AH28" s="41"/>
      <c r="AI28" s="42"/>
      <c r="AJ28" s="43"/>
      <c r="AK28" s="44"/>
      <c r="AM28" s="2"/>
      <c r="AN28" s="45"/>
      <c r="AO28" s="2"/>
    </row>
    <row r="29" spans="1:41">
      <c r="C29" s="5"/>
      <c r="E29" s="3"/>
      <c r="G29" s="30"/>
      <c r="H29" s="31"/>
      <c r="I29" s="31"/>
      <c r="J29" s="31"/>
      <c r="K29" s="31"/>
      <c r="L29" s="31"/>
      <c r="M29" s="31"/>
      <c r="N29" s="31"/>
      <c r="O29" s="32"/>
      <c r="P29" s="33"/>
      <c r="Q29" s="34"/>
      <c r="R29" s="46"/>
      <c r="S29" s="46"/>
      <c r="U29" s="37"/>
      <c r="V29" s="38"/>
      <c r="W29" s="38"/>
      <c r="X29" s="38"/>
      <c r="Y29" s="38"/>
      <c r="Z29" s="38"/>
      <c r="AA29" s="38"/>
      <c r="AB29" s="38"/>
      <c r="AC29" s="38"/>
      <c r="AD29" s="39"/>
      <c r="AE29" s="39"/>
      <c r="AG29" s="40"/>
      <c r="AH29" s="41"/>
      <c r="AI29" s="42"/>
      <c r="AJ29" s="43"/>
      <c r="AK29" s="44"/>
      <c r="AM29" s="2"/>
      <c r="AN29" s="45"/>
      <c r="AO29" s="2"/>
    </row>
    <row r="30" spans="1:41">
      <c r="C30" s="5"/>
      <c r="E30" s="3"/>
      <c r="G30" s="30"/>
      <c r="H30" s="31"/>
      <c r="I30" s="31"/>
      <c r="J30" s="31"/>
      <c r="K30" s="31"/>
      <c r="L30" s="31"/>
      <c r="M30" s="31"/>
      <c r="N30" s="31"/>
      <c r="O30" s="32"/>
      <c r="P30" s="33"/>
      <c r="Q30" s="34"/>
      <c r="R30" s="46"/>
      <c r="S30" s="46"/>
      <c r="U30" s="37"/>
      <c r="V30" s="38"/>
      <c r="W30" s="38"/>
      <c r="X30" s="38"/>
      <c r="Y30" s="38"/>
      <c r="Z30" s="38"/>
      <c r="AA30" s="38"/>
      <c r="AB30" s="38"/>
      <c r="AC30" s="38"/>
      <c r="AD30" s="39"/>
      <c r="AE30" s="39"/>
      <c r="AG30" s="40"/>
      <c r="AH30" s="41"/>
      <c r="AI30" s="42"/>
      <c r="AJ30" s="43"/>
      <c r="AK30" s="44"/>
      <c r="AM30" s="2"/>
      <c r="AN30" s="45"/>
      <c r="AO30" s="2"/>
    </row>
    <row r="31" spans="1:41">
      <c r="C31" s="5"/>
      <c r="E31" s="3"/>
      <c r="G31" s="30"/>
      <c r="H31" s="31"/>
      <c r="I31" s="31"/>
      <c r="J31" s="31"/>
      <c r="K31" s="31"/>
      <c r="L31" s="31"/>
      <c r="M31" s="31"/>
      <c r="N31" s="31"/>
      <c r="O31" s="32"/>
      <c r="P31" s="33"/>
      <c r="Q31" s="34"/>
      <c r="R31" s="46"/>
      <c r="S31" s="46"/>
      <c r="U31" s="37"/>
      <c r="V31" s="38"/>
      <c r="W31" s="38"/>
      <c r="X31" s="38"/>
      <c r="Y31" s="38"/>
      <c r="Z31" s="38"/>
      <c r="AA31" s="38"/>
      <c r="AB31" s="38"/>
      <c r="AC31" s="38"/>
      <c r="AD31" s="39"/>
      <c r="AE31" s="39"/>
      <c r="AG31" s="40"/>
      <c r="AH31" s="41"/>
      <c r="AI31" s="42"/>
      <c r="AJ31" s="43"/>
      <c r="AK31" s="44"/>
      <c r="AM31" s="2"/>
      <c r="AN31" s="45"/>
      <c r="AO31" s="2"/>
    </row>
    <row r="32" spans="1:41">
      <c r="C32" s="5"/>
      <c r="E32" s="3"/>
      <c r="G32" s="30"/>
      <c r="H32" s="31"/>
      <c r="I32" s="31"/>
      <c r="J32" s="31"/>
      <c r="K32" s="31"/>
      <c r="L32" s="31"/>
      <c r="M32" s="31"/>
      <c r="N32" s="31"/>
      <c r="O32" s="32"/>
      <c r="P32" s="33"/>
      <c r="Q32" s="34"/>
      <c r="R32" s="46"/>
      <c r="S32" s="46"/>
      <c r="U32" s="37"/>
      <c r="V32" s="38"/>
      <c r="W32" s="38"/>
      <c r="X32" s="38"/>
      <c r="Y32" s="38"/>
      <c r="Z32" s="38"/>
      <c r="AA32" s="38"/>
      <c r="AB32" s="38"/>
      <c r="AC32" s="38"/>
      <c r="AD32" s="39"/>
      <c r="AE32" s="39"/>
      <c r="AG32" s="40"/>
      <c r="AH32" s="41"/>
      <c r="AI32" s="42"/>
      <c r="AJ32" s="43"/>
      <c r="AK32" s="44"/>
      <c r="AM32" s="2"/>
      <c r="AN32" s="45"/>
      <c r="AO32" s="2"/>
    </row>
    <row r="33" spans="3:41">
      <c r="C33" s="5"/>
      <c r="E33" s="3"/>
      <c r="G33" s="30"/>
      <c r="H33" s="31"/>
      <c r="I33" s="31"/>
      <c r="J33" s="31"/>
      <c r="K33" s="31"/>
      <c r="L33" s="31"/>
      <c r="M33" s="31"/>
      <c r="N33" s="31"/>
      <c r="O33" s="32"/>
      <c r="P33" s="33"/>
      <c r="Q33" s="34"/>
      <c r="R33" s="46"/>
      <c r="S33" s="46"/>
      <c r="U33" s="37"/>
      <c r="V33" s="38"/>
      <c r="W33" s="38"/>
      <c r="X33" s="38"/>
      <c r="Y33" s="38"/>
      <c r="Z33" s="38"/>
      <c r="AA33" s="38"/>
      <c r="AB33" s="38"/>
      <c r="AC33" s="38"/>
      <c r="AD33" s="39"/>
      <c r="AE33" s="39"/>
      <c r="AG33" s="40"/>
      <c r="AH33" s="41"/>
      <c r="AI33" s="42"/>
      <c r="AJ33" s="43"/>
      <c r="AK33" s="44"/>
      <c r="AM33" s="2"/>
      <c r="AN33" s="45"/>
      <c r="AO33" s="2"/>
    </row>
    <row r="34" spans="3:41">
      <c r="C34" s="5"/>
      <c r="E34" s="3"/>
      <c r="G34" s="30"/>
      <c r="H34" s="31"/>
      <c r="I34" s="31"/>
      <c r="J34" s="31"/>
      <c r="K34" s="31"/>
      <c r="L34" s="31"/>
      <c r="M34" s="31"/>
      <c r="N34" s="31"/>
      <c r="O34" s="32"/>
      <c r="P34" s="33"/>
      <c r="Q34" s="34"/>
      <c r="R34" s="46"/>
      <c r="S34" s="46"/>
      <c r="U34" s="37"/>
      <c r="V34" s="38"/>
      <c r="W34" s="38"/>
      <c r="X34" s="38"/>
      <c r="Y34" s="38"/>
      <c r="Z34" s="38"/>
      <c r="AA34" s="38"/>
      <c r="AB34" s="38"/>
      <c r="AC34" s="38"/>
      <c r="AD34" s="39"/>
      <c r="AE34" s="39"/>
      <c r="AG34" s="40"/>
      <c r="AH34" s="41"/>
      <c r="AI34" s="42"/>
      <c r="AJ34" s="43"/>
      <c r="AK34" s="44"/>
      <c r="AM34" s="2"/>
      <c r="AN34" s="45"/>
      <c r="AO34" s="2"/>
    </row>
    <row r="35" spans="3:41">
      <c r="C35" s="5"/>
      <c r="E35" s="3"/>
      <c r="G35" s="30"/>
      <c r="H35" s="31"/>
      <c r="I35" s="31"/>
      <c r="J35" s="31"/>
      <c r="K35" s="31"/>
      <c r="L35" s="31"/>
      <c r="M35" s="31"/>
      <c r="N35" s="31"/>
      <c r="O35" s="32"/>
      <c r="P35" s="33"/>
      <c r="Q35" s="34"/>
      <c r="R35" s="46"/>
      <c r="S35" s="46"/>
      <c r="U35" s="37"/>
      <c r="V35" s="38"/>
      <c r="W35" s="38"/>
      <c r="X35" s="38"/>
      <c r="Y35" s="38"/>
      <c r="Z35" s="38"/>
      <c r="AA35" s="38"/>
      <c r="AB35" s="38"/>
      <c r="AC35" s="38"/>
      <c r="AD35" s="39"/>
      <c r="AE35" s="39"/>
      <c r="AG35" s="40"/>
      <c r="AH35" s="41"/>
      <c r="AI35" s="42"/>
      <c r="AJ35" s="43"/>
      <c r="AK35" s="44"/>
      <c r="AM35" s="2"/>
      <c r="AN35" s="45"/>
      <c r="AO35" s="2"/>
    </row>
    <row r="36" spans="3:41">
      <c r="C36" s="5"/>
      <c r="E36" s="3"/>
      <c r="G36" s="30"/>
      <c r="H36" s="31"/>
      <c r="I36" s="31"/>
      <c r="J36" s="31"/>
      <c r="K36" s="31"/>
      <c r="L36" s="31"/>
      <c r="M36" s="31"/>
      <c r="N36" s="31"/>
      <c r="O36" s="32"/>
      <c r="P36" s="33"/>
      <c r="Q36" s="34"/>
      <c r="R36" s="46"/>
      <c r="S36" s="46"/>
      <c r="U36" s="37"/>
      <c r="V36" s="38"/>
      <c r="W36" s="38"/>
      <c r="X36" s="38"/>
      <c r="Y36" s="38"/>
      <c r="Z36" s="38"/>
      <c r="AA36" s="38"/>
      <c r="AB36" s="38"/>
      <c r="AC36" s="38"/>
      <c r="AD36" s="39"/>
      <c r="AE36" s="39"/>
      <c r="AG36" s="40"/>
      <c r="AH36" s="41"/>
      <c r="AI36" s="42"/>
      <c r="AJ36" s="43"/>
      <c r="AK36" s="44"/>
      <c r="AM36" s="2"/>
      <c r="AN36" s="45"/>
      <c r="AO36" s="2"/>
    </row>
    <row r="37" spans="3:41">
      <c r="C37" s="5"/>
      <c r="E37" s="3"/>
      <c r="G37" s="30"/>
      <c r="H37" s="31"/>
      <c r="I37" s="31"/>
      <c r="J37" s="31"/>
      <c r="K37" s="31"/>
      <c r="L37" s="31"/>
      <c r="M37" s="31"/>
      <c r="N37" s="31"/>
      <c r="O37" s="32"/>
      <c r="P37" s="33"/>
      <c r="Q37" s="34"/>
      <c r="R37" s="46"/>
      <c r="S37" s="46"/>
      <c r="U37" s="37"/>
      <c r="V37" s="38"/>
      <c r="W37" s="38"/>
      <c r="X37" s="38"/>
      <c r="Y37" s="38"/>
      <c r="Z37" s="38"/>
      <c r="AA37" s="38"/>
      <c r="AB37" s="38"/>
      <c r="AC37" s="38"/>
      <c r="AD37" s="39"/>
      <c r="AE37" s="39"/>
      <c r="AG37" s="40"/>
      <c r="AH37" s="41"/>
      <c r="AI37" s="42"/>
      <c r="AJ37" s="43"/>
      <c r="AK37" s="44"/>
      <c r="AM37" s="2"/>
      <c r="AN37" s="45"/>
      <c r="AO37" s="2"/>
    </row>
    <row r="38" spans="3:41">
      <c r="C38" s="5"/>
      <c r="E38" s="3"/>
      <c r="G38" s="30"/>
      <c r="H38" s="31"/>
      <c r="I38" s="31"/>
      <c r="J38" s="31"/>
      <c r="K38" s="31"/>
      <c r="L38" s="31"/>
      <c r="M38" s="31"/>
      <c r="N38" s="31"/>
      <c r="O38" s="32"/>
      <c r="P38" s="33"/>
      <c r="Q38" s="34"/>
      <c r="R38" s="46"/>
      <c r="S38" s="46"/>
      <c r="U38" s="37"/>
      <c r="V38" s="38"/>
      <c r="W38" s="38"/>
      <c r="X38" s="38"/>
      <c r="Y38" s="38"/>
      <c r="Z38" s="38"/>
      <c r="AA38" s="38"/>
      <c r="AB38" s="38"/>
      <c r="AC38" s="38"/>
      <c r="AD38" s="39"/>
      <c r="AE38" s="39"/>
      <c r="AG38" s="40"/>
      <c r="AH38" s="41"/>
      <c r="AI38" s="42"/>
      <c r="AJ38" s="43"/>
      <c r="AK38" s="44"/>
      <c r="AM38" s="2"/>
      <c r="AN38" s="45"/>
      <c r="AO38" s="2"/>
    </row>
    <row r="39" spans="3:41">
      <c r="C39" s="5"/>
      <c r="E39" s="3"/>
      <c r="G39" s="30"/>
      <c r="H39" s="31"/>
      <c r="I39" s="31"/>
      <c r="J39" s="31"/>
      <c r="K39" s="31"/>
      <c r="L39" s="31"/>
      <c r="M39" s="31"/>
      <c r="N39" s="31"/>
      <c r="O39" s="32"/>
      <c r="P39" s="33"/>
      <c r="Q39" s="34"/>
      <c r="R39" s="46"/>
      <c r="S39" s="46"/>
      <c r="U39" s="37"/>
      <c r="V39" s="38"/>
      <c r="W39" s="38"/>
      <c r="X39" s="38"/>
      <c r="Y39" s="38"/>
      <c r="Z39" s="38"/>
      <c r="AA39" s="38"/>
      <c r="AB39" s="38"/>
      <c r="AC39" s="38"/>
      <c r="AD39" s="39"/>
      <c r="AE39" s="39"/>
      <c r="AG39" s="40"/>
      <c r="AH39" s="41"/>
      <c r="AI39" s="42"/>
      <c r="AJ39" s="43"/>
      <c r="AK39" s="44"/>
      <c r="AM39" s="2"/>
      <c r="AN39" s="45"/>
      <c r="AO39" s="2"/>
    </row>
    <row r="40" spans="3:41">
      <c r="C40" s="5"/>
      <c r="E40" s="3"/>
      <c r="G40" s="30"/>
      <c r="H40" s="31"/>
      <c r="I40" s="31"/>
      <c r="J40" s="31"/>
      <c r="K40" s="31"/>
      <c r="L40" s="31"/>
      <c r="M40" s="31"/>
      <c r="N40" s="31"/>
      <c r="O40" s="32"/>
      <c r="P40" s="33"/>
      <c r="Q40" s="34"/>
      <c r="R40" s="46"/>
      <c r="S40" s="46"/>
      <c r="U40" s="37"/>
      <c r="V40" s="38"/>
      <c r="W40" s="38"/>
      <c r="X40" s="38"/>
      <c r="Y40" s="38"/>
      <c r="Z40" s="38"/>
      <c r="AA40" s="38"/>
      <c r="AB40" s="38"/>
      <c r="AC40" s="38"/>
      <c r="AD40" s="39"/>
      <c r="AE40" s="39"/>
      <c r="AG40" s="40"/>
      <c r="AH40" s="41"/>
      <c r="AI40" s="42"/>
      <c r="AJ40" s="43"/>
      <c r="AK40" s="44"/>
      <c r="AM40" s="2"/>
      <c r="AN40" s="45"/>
      <c r="AO40" s="2"/>
    </row>
    <row r="41" spans="3:41">
      <c r="C41" s="5"/>
      <c r="E41" s="3"/>
      <c r="G41" s="30"/>
      <c r="H41" s="31"/>
      <c r="I41" s="31"/>
      <c r="J41" s="31"/>
      <c r="K41" s="31"/>
      <c r="L41" s="31"/>
      <c r="M41" s="31"/>
      <c r="N41" s="31"/>
      <c r="O41" s="32"/>
      <c r="P41" s="33"/>
      <c r="Q41" s="34"/>
      <c r="R41" s="46"/>
      <c r="S41" s="46"/>
      <c r="U41" s="37"/>
      <c r="V41" s="38"/>
      <c r="W41" s="38"/>
      <c r="X41" s="38"/>
      <c r="Y41" s="38"/>
      <c r="Z41" s="38"/>
      <c r="AA41" s="38"/>
      <c r="AB41" s="38"/>
      <c r="AC41" s="38"/>
      <c r="AD41" s="39"/>
      <c r="AE41" s="39"/>
      <c r="AG41" s="40"/>
      <c r="AH41" s="41"/>
      <c r="AI41" s="42"/>
      <c r="AJ41" s="43"/>
      <c r="AK41" s="44"/>
      <c r="AM41" s="2"/>
      <c r="AN41" s="45"/>
      <c r="AO41" s="2"/>
    </row>
    <row r="42" spans="3:41">
      <c r="C42" s="5"/>
      <c r="E42" s="3"/>
      <c r="G42" s="30"/>
      <c r="H42" s="31"/>
      <c r="I42" s="31"/>
      <c r="J42" s="31"/>
      <c r="K42" s="31"/>
      <c r="L42" s="31"/>
      <c r="M42" s="31"/>
      <c r="N42" s="31"/>
      <c r="O42" s="32"/>
      <c r="P42" s="33"/>
      <c r="Q42" s="34"/>
      <c r="R42" s="46"/>
      <c r="S42" s="46"/>
      <c r="U42" s="37"/>
      <c r="V42" s="38"/>
      <c r="W42" s="38"/>
      <c r="X42" s="38"/>
      <c r="Y42" s="38"/>
      <c r="Z42" s="38"/>
      <c r="AA42" s="38"/>
      <c r="AB42" s="38"/>
      <c r="AC42" s="38"/>
      <c r="AD42" s="39"/>
      <c r="AE42" s="39"/>
      <c r="AG42" s="40"/>
      <c r="AH42" s="41"/>
      <c r="AI42" s="42"/>
      <c r="AJ42" s="43"/>
      <c r="AK42" s="44"/>
      <c r="AM42" s="2"/>
      <c r="AN42" s="45"/>
      <c r="AO42" s="2"/>
    </row>
    <row r="43" spans="3:41">
      <c r="C43" s="5"/>
      <c r="E43" s="3"/>
      <c r="G43" s="30"/>
      <c r="H43" s="31"/>
      <c r="I43" s="31"/>
      <c r="J43" s="31"/>
      <c r="K43" s="31"/>
      <c r="L43" s="31"/>
      <c r="M43" s="31"/>
      <c r="N43" s="31"/>
      <c r="O43" s="32"/>
      <c r="P43" s="33"/>
      <c r="Q43" s="34"/>
      <c r="R43" s="46"/>
      <c r="S43" s="46"/>
      <c r="U43" s="37"/>
      <c r="V43" s="38"/>
      <c r="W43" s="38"/>
      <c r="X43" s="38"/>
      <c r="Y43" s="38"/>
      <c r="Z43" s="38"/>
      <c r="AA43" s="38"/>
      <c r="AB43" s="38"/>
      <c r="AC43" s="38"/>
      <c r="AD43" s="39"/>
      <c r="AE43" s="39"/>
      <c r="AG43" s="40"/>
      <c r="AH43" s="41"/>
      <c r="AI43" s="42"/>
      <c r="AJ43" s="43"/>
      <c r="AK43" s="44"/>
      <c r="AM43" s="2"/>
      <c r="AN43" s="45"/>
      <c r="AO43" s="2"/>
    </row>
    <row r="44" spans="3:41">
      <c r="C44" s="5"/>
      <c r="E44" s="3"/>
      <c r="G44" s="30"/>
      <c r="H44" s="31"/>
      <c r="I44" s="31"/>
      <c r="J44" s="31"/>
      <c r="K44" s="31"/>
      <c r="L44" s="31"/>
      <c r="M44" s="31"/>
      <c r="N44" s="31"/>
      <c r="O44" s="32"/>
      <c r="P44" s="33"/>
      <c r="Q44" s="34"/>
      <c r="R44" s="46"/>
      <c r="S44" s="46"/>
      <c r="U44" s="37"/>
      <c r="V44" s="38"/>
      <c r="W44" s="38"/>
      <c r="X44" s="38"/>
      <c r="Y44" s="38"/>
      <c r="Z44" s="38"/>
      <c r="AA44" s="38"/>
      <c r="AB44" s="38"/>
      <c r="AC44" s="38"/>
      <c r="AD44" s="39"/>
      <c r="AE44" s="39"/>
      <c r="AG44" s="40"/>
      <c r="AH44" s="41"/>
      <c r="AI44" s="42"/>
      <c r="AJ44" s="43"/>
      <c r="AK44" s="44"/>
      <c r="AM44" s="2"/>
      <c r="AN44" s="45"/>
      <c r="AO44" s="2"/>
    </row>
    <row r="45" spans="3:41">
      <c r="C45" s="5"/>
      <c r="E45" s="3"/>
      <c r="G45" s="30"/>
      <c r="H45" s="31"/>
      <c r="I45" s="31"/>
      <c r="J45" s="31"/>
      <c r="K45" s="31"/>
      <c r="L45" s="31"/>
      <c r="M45" s="31"/>
      <c r="N45" s="31"/>
      <c r="O45" s="32"/>
      <c r="P45" s="33"/>
      <c r="Q45" s="34"/>
      <c r="R45" s="46"/>
      <c r="S45" s="46"/>
      <c r="U45" s="37"/>
      <c r="V45" s="38"/>
      <c r="W45" s="38"/>
      <c r="X45" s="38"/>
      <c r="Y45" s="38"/>
      <c r="Z45" s="38"/>
      <c r="AA45" s="38"/>
      <c r="AB45" s="38"/>
      <c r="AC45" s="38"/>
      <c r="AD45" s="39"/>
      <c r="AE45" s="39"/>
      <c r="AG45" s="40"/>
      <c r="AH45" s="41"/>
      <c r="AI45" s="42"/>
      <c r="AJ45" s="43"/>
      <c r="AK45" s="44"/>
      <c r="AM45" s="2"/>
      <c r="AN45" s="45"/>
      <c r="AO45" s="2"/>
    </row>
    <row r="46" spans="3:41">
      <c r="C46" s="5"/>
      <c r="E46" s="3"/>
      <c r="G46" s="30"/>
      <c r="H46" s="31"/>
      <c r="I46" s="31"/>
      <c r="J46" s="31"/>
      <c r="K46" s="31"/>
      <c r="L46" s="31"/>
      <c r="M46" s="31"/>
      <c r="N46" s="31"/>
      <c r="O46" s="32"/>
      <c r="P46" s="33"/>
      <c r="Q46" s="34"/>
      <c r="R46" s="46"/>
      <c r="S46" s="46"/>
      <c r="U46" s="37"/>
      <c r="V46" s="38"/>
      <c r="W46" s="38"/>
      <c r="X46" s="38"/>
      <c r="Y46" s="38"/>
      <c r="Z46" s="38"/>
      <c r="AA46" s="38"/>
      <c r="AB46" s="38"/>
      <c r="AC46" s="38"/>
      <c r="AD46" s="39"/>
      <c r="AE46" s="39"/>
      <c r="AG46" s="40"/>
      <c r="AH46" s="41"/>
      <c r="AI46" s="42"/>
      <c r="AJ46" s="43"/>
      <c r="AK46" s="44"/>
      <c r="AM46" s="2"/>
      <c r="AN46" s="45"/>
      <c r="AO46" s="2"/>
    </row>
    <row r="47" spans="3:41">
      <c r="C47" s="5"/>
      <c r="E47" s="3"/>
      <c r="G47" s="30"/>
      <c r="H47" s="31"/>
      <c r="I47" s="31"/>
      <c r="J47" s="31"/>
      <c r="K47" s="31"/>
      <c r="L47" s="31"/>
      <c r="M47" s="31"/>
      <c r="N47" s="31"/>
      <c r="O47" s="32"/>
      <c r="P47" s="33"/>
      <c r="Q47" s="34"/>
      <c r="R47" s="46"/>
      <c r="S47" s="46"/>
      <c r="U47" s="37"/>
      <c r="V47" s="38"/>
      <c r="W47" s="38"/>
      <c r="X47" s="38"/>
      <c r="Y47" s="38"/>
      <c r="Z47" s="38"/>
      <c r="AA47" s="38"/>
      <c r="AB47" s="38"/>
      <c r="AC47" s="38"/>
      <c r="AD47" s="39"/>
      <c r="AE47" s="39"/>
      <c r="AG47" s="40"/>
      <c r="AH47" s="41"/>
      <c r="AI47" s="42"/>
      <c r="AJ47" s="43"/>
      <c r="AK47" s="44"/>
      <c r="AM47" s="2"/>
      <c r="AN47" s="45"/>
      <c r="AO47" s="2"/>
    </row>
    <row r="48" spans="3:41">
      <c r="C48" s="5"/>
      <c r="E48" s="3"/>
      <c r="G48" s="30"/>
      <c r="H48" s="31"/>
      <c r="I48" s="31"/>
      <c r="J48" s="31"/>
      <c r="K48" s="31"/>
      <c r="L48" s="31"/>
      <c r="M48" s="31"/>
      <c r="N48" s="31"/>
      <c r="O48" s="32"/>
      <c r="P48" s="33"/>
      <c r="Q48" s="34"/>
      <c r="R48" s="46"/>
      <c r="S48" s="46"/>
      <c r="U48" s="37"/>
      <c r="V48" s="38"/>
      <c r="W48" s="38"/>
      <c r="X48" s="38"/>
      <c r="Y48" s="38"/>
      <c r="Z48" s="38"/>
      <c r="AA48" s="38"/>
      <c r="AB48" s="38"/>
      <c r="AC48" s="38"/>
      <c r="AD48" s="39"/>
      <c r="AE48" s="39"/>
      <c r="AG48" s="40"/>
      <c r="AH48" s="41"/>
      <c r="AI48" s="42"/>
      <c r="AJ48" s="43"/>
      <c r="AK48" s="44"/>
      <c r="AM48" s="2"/>
      <c r="AN48" s="45"/>
      <c r="AO48" s="2"/>
    </row>
    <row r="49" spans="2:41">
      <c r="C49" s="5"/>
      <c r="E49" s="3"/>
      <c r="G49" s="30"/>
      <c r="H49" s="31"/>
      <c r="I49" s="31"/>
      <c r="J49" s="31"/>
      <c r="K49" s="31"/>
      <c r="L49" s="31"/>
      <c r="M49" s="31"/>
      <c r="N49" s="31"/>
      <c r="O49" s="32"/>
      <c r="P49" s="33"/>
      <c r="Q49" s="34"/>
      <c r="R49" s="46"/>
      <c r="S49" s="46"/>
      <c r="U49" s="37"/>
      <c r="V49" s="38"/>
      <c r="W49" s="38"/>
      <c r="X49" s="38"/>
      <c r="Y49" s="38"/>
      <c r="Z49" s="38"/>
      <c r="AA49" s="38"/>
      <c r="AB49" s="38"/>
      <c r="AC49" s="38"/>
      <c r="AD49" s="39"/>
      <c r="AE49" s="39"/>
      <c r="AG49" s="40"/>
      <c r="AH49" s="41"/>
      <c r="AI49" s="42"/>
      <c r="AJ49" s="43"/>
      <c r="AK49" s="44"/>
      <c r="AM49" s="2"/>
      <c r="AN49" s="45"/>
      <c r="AO49" s="2"/>
    </row>
    <row r="50" spans="2:41">
      <c r="C50" s="5"/>
      <c r="E50" s="3"/>
      <c r="G50" s="30"/>
      <c r="H50" s="31"/>
      <c r="I50" s="31"/>
      <c r="J50" s="31"/>
      <c r="K50" s="31"/>
      <c r="L50" s="31"/>
      <c r="M50" s="31"/>
      <c r="N50" s="31"/>
      <c r="O50" s="32"/>
      <c r="P50" s="33"/>
      <c r="Q50" s="34"/>
      <c r="R50" s="46"/>
      <c r="S50" s="46"/>
      <c r="U50" s="37"/>
      <c r="V50" s="38"/>
      <c r="W50" s="38"/>
      <c r="X50" s="38"/>
      <c r="Y50" s="38"/>
      <c r="Z50" s="38"/>
      <c r="AA50" s="38"/>
      <c r="AB50" s="38"/>
      <c r="AC50" s="38"/>
      <c r="AD50" s="39"/>
      <c r="AE50" s="39"/>
      <c r="AG50" s="40"/>
      <c r="AH50" s="41"/>
      <c r="AI50" s="42"/>
      <c r="AJ50" s="43"/>
      <c r="AK50" s="44"/>
      <c r="AM50" s="2"/>
      <c r="AN50" s="45"/>
      <c r="AO50" s="2"/>
    </row>
    <row r="51" spans="2:41">
      <c r="C51" s="5"/>
      <c r="E51" s="3"/>
      <c r="G51" s="30"/>
      <c r="H51" s="31"/>
      <c r="I51" s="31"/>
      <c r="J51" s="31"/>
      <c r="K51" s="31"/>
      <c r="L51" s="31"/>
      <c r="M51" s="31"/>
      <c r="N51" s="31"/>
      <c r="O51" s="32"/>
      <c r="P51" s="33"/>
      <c r="Q51" s="34"/>
      <c r="R51" s="46"/>
      <c r="S51" s="46"/>
      <c r="U51" s="37"/>
      <c r="V51" s="38"/>
      <c r="W51" s="38"/>
      <c r="X51" s="38"/>
      <c r="Y51" s="38"/>
      <c r="Z51" s="38"/>
      <c r="AA51" s="38"/>
      <c r="AB51" s="38"/>
      <c r="AC51" s="38"/>
      <c r="AD51" s="39"/>
      <c r="AE51" s="39"/>
      <c r="AG51" s="40"/>
      <c r="AH51" s="41"/>
      <c r="AI51" s="42"/>
      <c r="AJ51" s="43"/>
      <c r="AK51" s="44"/>
      <c r="AM51" s="2"/>
      <c r="AN51" s="45"/>
      <c r="AO51" s="2"/>
    </row>
    <row r="52" spans="2:41">
      <c r="C52" s="5"/>
      <c r="E52" s="3"/>
      <c r="G52" s="30"/>
      <c r="H52" s="31"/>
      <c r="I52" s="31"/>
      <c r="J52" s="31"/>
      <c r="K52" s="31"/>
      <c r="L52" s="31"/>
      <c r="M52" s="31"/>
      <c r="N52" s="31"/>
      <c r="O52" s="32"/>
      <c r="P52" s="33"/>
      <c r="Q52" s="34"/>
      <c r="R52" s="46"/>
      <c r="S52" s="46"/>
      <c r="U52" s="37"/>
      <c r="V52" s="38"/>
      <c r="W52" s="38"/>
      <c r="X52" s="38"/>
      <c r="Y52" s="38"/>
      <c r="Z52" s="38"/>
      <c r="AA52" s="38"/>
      <c r="AB52" s="38"/>
      <c r="AC52" s="38"/>
      <c r="AD52" s="39"/>
      <c r="AE52" s="39"/>
      <c r="AG52" s="40"/>
      <c r="AH52" s="41"/>
      <c r="AI52" s="42"/>
      <c r="AJ52" s="43"/>
      <c r="AK52" s="44"/>
      <c r="AM52" s="2"/>
      <c r="AN52" s="45"/>
      <c r="AO52" s="2"/>
    </row>
    <row r="53" spans="2:41">
      <c r="C53" s="5"/>
      <c r="E53" s="3"/>
      <c r="G53" s="30"/>
      <c r="H53" s="31"/>
      <c r="I53" s="31"/>
      <c r="J53" s="31"/>
      <c r="K53" s="31"/>
      <c r="L53" s="31"/>
      <c r="M53" s="31"/>
      <c r="N53" s="31"/>
      <c r="O53" s="32"/>
      <c r="P53" s="33"/>
      <c r="Q53" s="34"/>
      <c r="R53" s="46"/>
      <c r="S53" s="46"/>
      <c r="U53" s="37"/>
      <c r="V53" s="38"/>
      <c r="W53" s="38"/>
      <c r="X53" s="38"/>
      <c r="Y53" s="38"/>
      <c r="Z53" s="38"/>
      <c r="AA53" s="38"/>
      <c r="AB53" s="38"/>
      <c r="AC53" s="38"/>
      <c r="AD53" s="39"/>
      <c r="AE53" s="39"/>
      <c r="AG53" s="40"/>
      <c r="AH53" s="41"/>
      <c r="AI53" s="42"/>
      <c r="AJ53" s="43"/>
      <c r="AK53" s="44"/>
      <c r="AM53" s="2"/>
      <c r="AN53" s="45"/>
      <c r="AO53" s="2"/>
    </row>
    <row r="54" spans="2:41">
      <c r="B54"/>
      <c r="C54"/>
      <c r="D54"/>
      <c r="E54"/>
      <c r="G54"/>
      <c r="H54"/>
      <c r="I54"/>
      <c r="J54"/>
      <c r="K54"/>
      <c r="L54"/>
      <c r="M54"/>
      <c r="N54"/>
      <c r="O54"/>
      <c r="P54"/>
      <c r="Q54"/>
      <c r="AE54"/>
      <c r="AG54"/>
      <c r="AH54"/>
      <c r="AI54"/>
      <c r="AJ54"/>
      <c r="AK54"/>
    </row>
    <row r="55" spans="2:41">
      <c r="B55"/>
      <c r="C55"/>
      <c r="D55"/>
      <c r="E55"/>
      <c r="G55"/>
      <c r="H55"/>
      <c r="I55"/>
      <c r="J55"/>
      <c r="K55"/>
      <c r="L55"/>
      <c r="M55"/>
      <c r="N55"/>
      <c r="O55"/>
      <c r="P55"/>
      <c r="Q55"/>
      <c r="AE55"/>
      <c r="AG55"/>
      <c r="AH55"/>
      <c r="AI55"/>
      <c r="AJ55"/>
      <c r="AK55"/>
    </row>
    <row r="56" spans="2:41">
      <c r="B56"/>
      <c r="C56"/>
      <c r="D56"/>
      <c r="E56"/>
      <c r="G56"/>
      <c r="H56"/>
      <c r="I56"/>
      <c r="J56"/>
      <c r="K56"/>
      <c r="L56"/>
      <c r="M56"/>
      <c r="N56"/>
      <c r="O56"/>
      <c r="P56"/>
      <c r="Q56"/>
      <c r="AE56"/>
      <c r="AG56"/>
      <c r="AH56"/>
      <c r="AI56"/>
      <c r="AJ56"/>
      <c r="AK56"/>
    </row>
    <row r="57" spans="2:41">
      <c r="B57"/>
      <c r="C57"/>
      <c r="D57"/>
      <c r="E57"/>
      <c r="G57"/>
      <c r="H57"/>
      <c r="I57"/>
      <c r="J57"/>
      <c r="K57"/>
      <c r="L57"/>
      <c r="M57"/>
      <c r="N57"/>
      <c r="O57"/>
      <c r="P57"/>
      <c r="Q57"/>
      <c r="AE57"/>
      <c r="AG57"/>
      <c r="AH57"/>
      <c r="AI57"/>
      <c r="AJ57"/>
      <c r="AK57"/>
    </row>
    <row r="58" spans="2:41">
      <c r="B58"/>
      <c r="C58"/>
      <c r="D58"/>
      <c r="E58"/>
      <c r="G58"/>
      <c r="H58"/>
      <c r="I58"/>
      <c r="J58"/>
      <c r="K58"/>
      <c r="L58"/>
      <c r="M58"/>
      <c r="N58"/>
      <c r="O58"/>
      <c r="P58"/>
      <c r="Q58"/>
      <c r="AE58"/>
      <c r="AG58"/>
      <c r="AH58"/>
      <c r="AI58"/>
      <c r="AJ58"/>
      <c r="AK58"/>
    </row>
    <row r="59" spans="2:41">
      <c r="B59"/>
      <c r="C59"/>
      <c r="D59"/>
      <c r="E59"/>
      <c r="G59"/>
      <c r="H59"/>
      <c r="I59"/>
      <c r="J59"/>
      <c r="K59"/>
      <c r="L59"/>
      <c r="M59"/>
      <c r="N59"/>
      <c r="O59"/>
      <c r="P59"/>
      <c r="Q59"/>
      <c r="AE59"/>
      <c r="AG59"/>
      <c r="AH59"/>
      <c r="AI59"/>
      <c r="AJ59"/>
      <c r="AK59"/>
    </row>
    <row r="60" spans="2:41">
      <c r="B60"/>
      <c r="C60"/>
      <c r="D60"/>
      <c r="E60"/>
      <c r="G60"/>
      <c r="H60"/>
      <c r="I60"/>
      <c r="J60"/>
      <c r="K60"/>
      <c r="L60"/>
      <c r="M60"/>
      <c r="N60"/>
      <c r="O60"/>
      <c r="P60"/>
      <c r="Q60"/>
      <c r="AE60"/>
      <c r="AG60"/>
      <c r="AH60"/>
      <c r="AI60"/>
      <c r="AJ60"/>
      <c r="AK60"/>
    </row>
    <row r="61" spans="2:41">
      <c r="B61"/>
      <c r="C61"/>
      <c r="D61"/>
      <c r="E61"/>
      <c r="G61"/>
      <c r="H61"/>
      <c r="I61"/>
      <c r="J61"/>
      <c r="K61"/>
      <c r="L61"/>
      <c r="M61"/>
      <c r="N61"/>
      <c r="O61"/>
      <c r="P61"/>
      <c r="Q61"/>
      <c r="AE61"/>
      <c r="AG61"/>
      <c r="AH61"/>
      <c r="AI61"/>
      <c r="AJ61"/>
      <c r="AK61"/>
    </row>
    <row r="62" spans="2:41">
      <c r="B62"/>
      <c r="C62"/>
      <c r="D62"/>
      <c r="E62"/>
      <c r="G62"/>
      <c r="H62"/>
      <c r="I62"/>
      <c r="J62"/>
      <c r="K62"/>
      <c r="L62"/>
      <c r="M62"/>
      <c r="N62"/>
      <c r="O62"/>
      <c r="P62"/>
      <c r="Q62"/>
      <c r="AE62"/>
      <c r="AG62"/>
      <c r="AH62"/>
      <c r="AI62"/>
      <c r="AJ62"/>
      <c r="AK62"/>
    </row>
    <row r="63" spans="2:41">
      <c r="B63"/>
      <c r="C63"/>
      <c r="D63"/>
      <c r="E63"/>
      <c r="G63"/>
      <c r="H63"/>
      <c r="I63"/>
      <c r="J63"/>
      <c r="K63"/>
      <c r="L63"/>
      <c r="M63"/>
      <c r="N63"/>
      <c r="O63"/>
      <c r="P63"/>
      <c r="Q63"/>
      <c r="AE63"/>
      <c r="AG63"/>
      <c r="AH63"/>
      <c r="AI63"/>
      <c r="AJ63"/>
      <c r="AK63"/>
    </row>
    <row r="64" spans="2:41">
      <c r="B64"/>
      <c r="C64"/>
      <c r="D64"/>
      <c r="E64"/>
      <c r="G64"/>
      <c r="H64"/>
      <c r="I64"/>
      <c r="J64"/>
      <c r="K64"/>
      <c r="L64"/>
      <c r="M64"/>
      <c r="N64"/>
      <c r="O64"/>
      <c r="P64"/>
      <c r="Q64"/>
      <c r="AE64"/>
      <c r="AG64"/>
      <c r="AH64"/>
      <c r="AI64"/>
      <c r="AJ64"/>
      <c r="AK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</sheetData>
  <mergeCells count="4">
    <mergeCell ref="A10:D10"/>
    <mergeCell ref="E10:E11"/>
    <mergeCell ref="G10:O10"/>
    <mergeCell ref="P10:S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S6 S redox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O'Neill</dc:creator>
  <cp:lastModifiedBy>Ery Hughes</cp:lastModifiedBy>
  <dcterms:created xsi:type="dcterms:W3CDTF">2022-03-02T22:47:35Z</dcterms:created>
  <dcterms:modified xsi:type="dcterms:W3CDTF">2025-02-08T08:33:49Z</dcterms:modified>
</cp:coreProperties>
</file>