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ehughes\projects\VolFe\benchmarking\"/>
    </mc:Choice>
  </mc:AlternateContent>
  <xr:revisionPtr revIDLastSave="0" documentId="13_ncr:1_{E98741F3-278A-4569-888B-51B6A7E2C0C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Feui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" i="1" l="1"/>
  <c r="K24" i="1"/>
  <c r="L14" i="1"/>
  <c r="L10" i="1"/>
  <c r="K10" i="1"/>
  <c r="M10" i="1"/>
  <c r="H10" i="1"/>
  <c r="G10" i="1"/>
  <c r="Q10" i="1"/>
  <c r="J10" i="1"/>
  <c r="P10" i="1"/>
  <c r="E5" i="1"/>
  <c r="V5" i="1"/>
  <c r="U5" i="1"/>
  <c r="I10" i="1"/>
  <c r="N10" i="1"/>
  <c r="O10" i="1"/>
  <c r="F5" i="1"/>
  <c r="P5" i="1" l="1"/>
  <c r="T10" i="1"/>
  <c r="M14" i="1" l="1"/>
  <c r="M18" i="1" s="1"/>
  <c r="J14" i="1"/>
  <c r="O14" i="1"/>
  <c r="O18" i="1" s="1"/>
  <c r="P14" i="1"/>
  <c r="P18" i="1" s="1"/>
  <c r="K14" i="1"/>
  <c r="K18" i="1" s="1"/>
  <c r="L18" i="1"/>
  <c r="G14" i="1"/>
  <c r="H14" i="1"/>
  <c r="H18" i="1" s="1"/>
  <c r="I14" i="1"/>
  <c r="I18" i="1" s="1"/>
  <c r="N14" i="1"/>
  <c r="N18" i="1" s="1"/>
  <c r="G18" i="1" l="1"/>
  <c r="K22" i="1"/>
  <c r="J18" i="1"/>
</calcChain>
</file>

<file path=xl/sharedStrings.xml><?xml version="1.0" encoding="utf-8"?>
<sst xmlns="http://schemas.openxmlformats.org/spreadsheetml/2006/main" count="54" uniqueCount="44">
  <si>
    <t>Kress and Carmichael (1991)</t>
  </si>
  <si>
    <t>T (K)</t>
  </si>
  <si>
    <t>1/T</t>
  </si>
  <si>
    <t>SiO2</t>
  </si>
  <si>
    <t>Al2O3</t>
  </si>
  <si>
    <t>MgO</t>
  </si>
  <si>
    <t>CaO</t>
  </si>
  <si>
    <t>FeO</t>
  </si>
  <si>
    <t>TiO2</t>
  </si>
  <si>
    <t>K2O</t>
  </si>
  <si>
    <t>Na2O</t>
  </si>
  <si>
    <t>MnO</t>
  </si>
  <si>
    <t>Total</t>
  </si>
  <si>
    <t>XFe3+</t>
  </si>
  <si>
    <t>XFe2+</t>
  </si>
  <si>
    <t>Fe3+/Fetot molar</t>
  </si>
  <si>
    <t>Fe2+/Fetot molar</t>
  </si>
  <si>
    <t>Fe0.67O</t>
  </si>
  <si>
    <t>Sum</t>
  </si>
  <si>
    <t>SiO2 mol</t>
  </si>
  <si>
    <t>Al2O3mol</t>
  </si>
  <si>
    <t>MgOmol</t>
  </si>
  <si>
    <t>CaOmol</t>
  </si>
  <si>
    <t>FeO  mol</t>
  </si>
  <si>
    <t>Fe0.67O mol</t>
  </si>
  <si>
    <t>TiO2  mol</t>
  </si>
  <si>
    <t>K2O mol</t>
  </si>
  <si>
    <t>Na2O mol</t>
  </si>
  <si>
    <t>MnO mol</t>
  </si>
  <si>
    <t>SiO2 mol/T</t>
  </si>
  <si>
    <t>Al2O3mol/T</t>
  </si>
  <si>
    <t>MgOmol/T</t>
  </si>
  <si>
    <t>CaO/T</t>
  </si>
  <si>
    <t>FeO  mol/T</t>
  </si>
  <si>
    <t>Fe0.67O/T</t>
  </si>
  <si>
    <t>TiO2  mol/T</t>
  </si>
  <si>
    <t>K2O mol/T</t>
  </si>
  <si>
    <t>Na2O mol/T</t>
  </si>
  <si>
    <t>MnO mol/T</t>
  </si>
  <si>
    <t>Log CS2-</t>
  </si>
  <si>
    <t>calc</t>
  </si>
  <si>
    <t>Log CS6+</t>
  </si>
  <si>
    <t>nonlinear</t>
  </si>
  <si>
    <t>XFe3+/FeT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</si>
</sst>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0"/>
    <numFmt numFmtId="166" formatCode="0.000"/>
    <numFmt numFmtId="167" formatCode="0.0000000"/>
    <numFmt numFmtId="171" formatCode="0.0000"/>
    <numFmt numFmtId="172" formatCode="0.00000"/>
    <numFmt numFmtId="176" formatCode="0.00000000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/>
    <xf numFmtId="2" fontId="0" fillId="2" borderId="0" xfId="0" applyNumberFormat="1" applyFill="1"/>
    <xf numFmtId="1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1" fillId="0" borderId="0" xfId="0" applyFont="1"/>
    <xf numFmtId="0" fontId="0" fillId="3" borderId="0" xfId="0" applyFill="1"/>
    <xf numFmtId="0" fontId="2" fillId="2" borderId="0" xfId="0" applyFont="1" applyFill="1"/>
    <xf numFmtId="2" fontId="2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67" fontId="0" fillId="0" borderId="0" xfId="0" applyNumberFormat="1"/>
    <xf numFmtId="171" fontId="0" fillId="0" borderId="0" xfId="0" applyNumberFormat="1"/>
    <xf numFmtId="172" fontId="0" fillId="0" borderId="0" xfId="0" applyNumberFormat="1"/>
    <xf numFmtId="176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1</xdr:row>
      <xdr:rowOff>88900</xdr:rowOff>
    </xdr:from>
    <xdr:to>
      <xdr:col>3</xdr:col>
      <xdr:colOff>774700</xdr:colOff>
      <xdr:row>15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6336672-269F-6B1B-A676-9A125A4F2C04}"/>
            </a:ext>
          </a:extLst>
        </xdr:cNvPr>
        <xdr:cNvSpPr txBox="1"/>
      </xdr:nvSpPr>
      <xdr:spPr>
        <a:xfrm>
          <a:off x="76200" y="279400"/>
          <a:ext cx="3175000" cy="271780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Input temperature in E5, composition in  G5:O5 and</a:t>
          </a:r>
        </a:p>
        <a:p>
          <a:r>
            <a:rPr lang="en-GB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mole fractions Fe</a:t>
          </a:r>
          <a:r>
            <a:rPr lang="en-GB" sz="16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3+ </a:t>
          </a:r>
          <a:r>
            <a:rPr lang="en-GB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Fe</a:t>
          </a:r>
          <a:r>
            <a:rPr lang="en-GB" sz="16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2+ </a:t>
          </a:r>
          <a:r>
            <a:rPr lang="en-GB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S5 and T5.</a:t>
          </a:r>
        </a:p>
        <a:p>
          <a:r>
            <a:rPr lang="en-GB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Sulfide and sulfate capacities appear in K22 and K24 respectively.</a:t>
          </a:r>
        </a:p>
        <a:p>
          <a:r>
            <a:rPr lang="en-GB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“nonlinear” refers to sulfate capacity with logT term we used</a:t>
          </a:r>
        </a:p>
        <a:p>
          <a:r>
            <a:rPr lang="en-GB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extrapolation to  temperatures below 1473K.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4"/>
  <sheetViews>
    <sheetView tabSelected="1" workbookViewId="0">
      <selection activeCell="M25" sqref="M25"/>
    </sheetView>
  </sheetViews>
  <sheetFormatPr defaultColWidth="10.6640625" defaultRowHeight="15.5" x14ac:dyDescent="0.35"/>
  <cols>
    <col min="6" max="6" width="22.5" bestFit="1" customWidth="1"/>
    <col min="7" max="7" width="11.25" bestFit="1" customWidth="1"/>
    <col min="8" max="8" width="14.4140625" bestFit="1" customWidth="1"/>
    <col min="9" max="11" width="11.25" bestFit="1" customWidth="1"/>
    <col min="12" max="12" width="19.4140625" bestFit="1" customWidth="1"/>
    <col min="13" max="16" width="11.25" bestFit="1" customWidth="1"/>
    <col min="17" max="17" width="16.33203125" bestFit="1" customWidth="1"/>
  </cols>
  <sheetData>
    <row r="1" spans="1:22" x14ac:dyDescent="0.35">
      <c r="A1" s="12"/>
      <c r="B1" s="12"/>
      <c r="C1" s="12"/>
      <c r="D1" s="12"/>
    </row>
    <row r="2" spans="1:22" x14ac:dyDescent="0.35">
      <c r="A2" s="13"/>
      <c r="B2" s="13"/>
      <c r="C2" s="13"/>
      <c r="D2" s="13"/>
    </row>
    <row r="3" spans="1:22" ht="19" customHeight="1" x14ac:dyDescent="0.35">
      <c r="A3" s="13"/>
      <c r="B3" s="13"/>
      <c r="C3" s="13"/>
      <c r="D3" s="13"/>
      <c r="S3" t="s">
        <v>0</v>
      </c>
    </row>
    <row r="4" spans="1:22" ht="16" thickBot="1" x14ac:dyDescent="0.4">
      <c r="A4" s="13"/>
      <c r="B4" s="13"/>
      <c r="C4" s="13"/>
      <c r="D4" s="13"/>
      <c r="E4" s="1" t="s">
        <v>1</v>
      </c>
      <c r="F4" s="1" t="s">
        <v>2</v>
      </c>
      <c r="G4" s="1" t="s">
        <v>3</v>
      </c>
      <c r="H4" s="1" t="s">
        <v>4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9</v>
      </c>
      <c r="N4" s="1" t="s">
        <v>10</v>
      </c>
      <c r="O4" s="1" t="s">
        <v>11</v>
      </c>
      <c r="P4" s="1" t="s">
        <v>12</v>
      </c>
      <c r="Q4" s="1"/>
      <c r="S4" s="1" t="s">
        <v>13</v>
      </c>
      <c r="T4" s="1" t="s">
        <v>14</v>
      </c>
      <c r="U4" s="1" t="s">
        <v>15</v>
      </c>
      <c r="V4" s="1" t="s">
        <v>16</v>
      </c>
    </row>
    <row r="5" spans="1:22" x14ac:dyDescent="0.35">
      <c r="A5" s="13"/>
      <c r="B5" s="13"/>
      <c r="C5" s="13"/>
      <c r="D5" s="13"/>
      <c r="E5" s="9">
        <f>1200+273.15</f>
        <v>1473.15</v>
      </c>
      <c r="F5">
        <f>1/E5</f>
        <v>6.7881749991514776E-4</v>
      </c>
      <c r="G5" s="10">
        <v>51.29</v>
      </c>
      <c r="H5" s="10">
        <v>13.7</v>
      </c>
      <c r="I5" s="10">
        <v>6.7</v>
      </c>
      <c r="J5" s="11">
        <v>11.03</v>
      </c>
      <c r="K5" s="10">
        <v>11.04</v>
      </c>
      <c r="L5" s="10">
        <v>2.5</v>
      </c>
      <c r="M5" s="10">
        <v>0.43</v>
      </c>
      <c r="N5" s="10">
        <v>2.27</v>
      </c>
      <c r="O5" s="10">
        <v>0.02</v>
      </c>
      <c r="P5" s="2">
        <f>SUM(G5:O5)</f>
        <v>98.97999999999999</v>
      </c>
      <c r="Q5" s="3"/>
      <c r="S5" s="9">
        <v>0.1</v>
      </c>
      <c r="T5" s="9">
        <v>0.9</v>
      </c>
      <c r="U5">
        <f>S5/(S5+T5)</f>
        <v>0.1</v>
      </c>
      <c r="V5">
        <f>T5/(T5+S5)</f>
        <v>0.9</v>
      </c>
    </row>
    <row r="6" spans="1:22" x14ac:dyDescent="0.35">
      <c r="A6" s="12"/>
      <c r="B6" s="12"/>
      <c r="C6" s="12"/>
      <c r="D6" s="12"/>
    </row>
    <row r="7" spans="1:22" x14ac:dyDescent="0.35">
      <c r="A7" s="12"/>
      <c r="B7" s="12"/>
      <c r="C7" s="12"/>
      <c r="D7" s="12"/>
    </row>
    <row r="8" spans="1:22" x14ac:dyDescent="0.35">
      <c r="A8" s="12"/>
      <c r="B8" s="12"/>
      <c r="C8" s="12"/>
      <c r="D8" s="12"/>
    </row>
    <row r="9" spans="1:22" ht="16" thickBot="1" x14ac:dyDescent="0.4">
      <c r="A9" s="12"/>
      <c r="B9" s="12"/>
      <c r="C9" s="12"/>
      <c r="D9" s="12"/>
      <c r="G9" s="1" t="s">
        <v>3</v>
      </c>
      <c r="H9" s="1" t="s">
        <v>4</v>
      </c>
      <c r="I9" s="1" t="s">
        <v>5</v>
      </c>
      <c r="J9" s="1" t="s">
        <v>6</v>
      </c>
      <c r="K9" s="1" t="s">
        <v>7</v>
      </c>
      <c r="L9" s="1" t="s">
        <v>17</v>
      </c>
      <c r="M9" s="1" t="s">
        <v>8</v>
      </c>
      <c r="N9" s="1" t="s">
        <v>9</v>
      </c>
      <c r="O9" s="1" t="s">
        <v>10</v>
      </c>
      <c r="P9" s="1" t="s">
        <v>11</v>
      </c>
      <c r="Q9" s="1" t="s">
        <v>18</v>
      </c>
      <c r="T9" s="7" t="s">
        <v>43</v>
      </c>
    </row>
    <row r="10" spans="1:22" x14ac:dyDescent="0.35">
      <c r="A10" s="12"/>
      <c r="B10" s="12"/>
      <c r="C10" s="12"/>
      <c r="D10" s="12"/>
      <c r="G10">
        <f>G5/((28.0855/2)+16)</f>
        <v>1.7072338584184206</v>
      </c>
      <c r="H10">
        <f>H5/((26.981539*0.67)+16)</f>
        <v>0.4020232494370567</v>
      </c>
      <c r="I10">
        <f>I5/40.32</f>
        <v>0.16617063492063491</v>
      </c>
      <c r="J10">
        <f>J5/56.06</f>
        <v>0.19675347841598287</v>
      </c>
      <c r="K10">
        <f>(K5/71.85)*V5</f>
        <v>0.13828810020876828</v>
      </c>
      <c r="L10">
        <f>(K5/71.85)*U5/0.667</f>
        <v>2.3036498452235259E-2</v>
      </c>
      <c r="M10">
        <f>L5/((47.867/2)+16)</f>
        <v>6.2604079281806016E-2</v>
      </c>
      <c r="N10">
        <f>M5/94.2</f>
        <v>4.5647558386411888E-3</v>
      </c>
      <c r="O10">
        <f>N5/61.88</f>
        <v>3.6683904330963156E-2</v>
      </c>
      <c r="P10">
        <f>O5/70.94</f>
        <v>2.8192839018889202E-4</v>
      </c>
      <c r="Q10">
        <f>SUM(G10:P10)</f>
        <v>2.7376404876946978</v>
      </c>
      <c r="T10">
        <f>0.667*L10/(0.667*L10+K10)</f>
        <v>9.9999999999999992E-2</v>
      </c>
    </row>
    <row r="11" spans="1:22" x14ac:dyDescent="0.35">
      <c r="F11" s="17"/>
      <c r="G11" s="15"/>
      <c r="H11" s="5"/>
      <c r="L11" s="16"/>
      <c r="M11" s="15"/>
    </row>
    <row r="13" spans="1:22" ht="16" thickBot="1" x14ac:dyDescent="0.4">
      <c r="F13" s="18"/>
      <c r="G13" s="4" t="s">
        <v>19</v>
      </c>
      <c r="H13" s="4" t="s">
        <v>20</v>
      </c>
      <c r="I13" s="4" t="s">
        <v>21</v>
      </c>
      <c r="J13" s="4" t="s">
        <v>22</v>
      </c>
      <c r="K13" s="4" t="s">
        <v>23</v>
      </c>
      <c r="L13" s="4" t="s">
        <v>24</v>
      </c>
      <c r="M13" s="4" t="s">
        <v>25</v>
      </c>
      <c r="N13" s="4" t="s">
        <v>26</v>
      </c>
      <c r="O13" s="4" t="s">
        <v>27</v>
      </c>
      <c r="P13" s="4" t="s">
        <v>28</v>
      </c>
    </row>
    <row r="14" spans="1:22" x14ac:dyDescent="0.35">
      <c r="G14" s="5">
        <f t="shared" ref="G14:P14" si="0">G10/$Q$10</f>
        <v>0.62361506782654352</v>
      </c>
      <c r="H14" s="5">
        <f t="shared" si="0"/>
        <v>0.1468502717007926</v>
      </c>
      <c r="I14" s="5">
        <f t="shared" si="0"/>
        <v>6.0698486769007159E-2</v>
      </c>
      <c r="J14" s="5">
        <f t="shared" si="0"/>
        <v>7.1869728439640485E-2</v>
      </c>
      <c r="K14" s="5">
        <f t="shared" si="0"/>
        <v>5.0513608645968489E-2</v>
      </c>
      <c r="L14" s="5">
        <f>L10/$Q$10</f>
        <v>8.4147274106227687E-3</v>
      </c>
      <c r="M14" s="5">
        <f t="shared" si="0"/>
        <v>2.2867896483560347E-2</v>
      </c>
      <c r="N14" s="5">
        <f t="shared" si="0"/>
        <v>1.6674051465702356E-3</v>
      </c>
      <c r="O14" s="5">
        <f t="shared" si="0"/>
        <v>1.3399825322518445E-2</v>
      </c>
      <c r="P14" s="5">
        <f t="shared" si="0"/>
        <v>1.0298225477600868E-4</v>
      </c>
      <c r="Q14" s="17"/>
    </row>
    <row r="15" spans="1:22" x14ac:dyDescent="0.35">
      <c r="G15" s="5">
        <v>0.623373035613207</v>
      </c>
      <c r="H15" s="5"/>
      <c r="I15" s="5"/>
      <c r="J15" s="5"/>
      <c r="K15" s="5">
        <v>5.04940037307973E-2</v>
      </c>
      <c r="L15" s="5">
        <v>8.4114594548219904E-3</v>
      </c>
      <c r="M15" s="5"/>
      <c r="N15" s="5"/>
      <c r="O15" s="5"/>
      <c r="P15" s="5"/>
      <c r="Q15" s="17"/>
    </row>
    <row r="16" spans="1:22" x14ac:dyDescent="0.35">
      <c r="G16" s="14"/>
      <c r="H16" s="14"/>
      <c r="I16" s="14"/>
      <c r="J16" s="14"/>
      <c r="K16" s="14"/>
      <c r="L16" s="14"/>
      <c r="M16" s="14"/>
      <c r="N16" s="14"/>
      <c r="O16" s="14"/>
      <c r="P16" s="14"/>
    </row>
    <row r="17" spans="6:17" ht="16" thickBot="1" x14ac:dyDescent="0.4">
      <c r="F17" s="19"/>
      <c r="G17" s="4" t="s">
        <v>29</v>
      </c>
      <c r="H17" s="4" t="s">
        <v>30</v>
      </c>
      <c r="I17" s="4" t="s">
        <v>31</v>
      </c>
      <c r="J17" s="4" t="s">
        <v>32</v>
      </c>
      <c r="K17" s="4" t="s">
        <v>33</v>
      </c>
      <c r="L17" s="4" t="s">
        <v>34</v>
      </c>
      <c r="M17" s="4" t="s">
        <v>35</v>
      </c>
      <c r="N17" s="4" t="s">
        <v>36</v>
      </c>
      <c r="O17" s="4" t="s">
        <v>37</v>
      </c>
      <c r="P17" s="4" t="s">
        <v>38</v>
      </c>
      <c r="Q17" s="1"/>
    </row>
    <row r="18" spans="6:17" x14ac:dyDescent="0.35">
      <c r="G18" s="5">
        <f>G14*1000/$E5</f>
        <v>0.42332082125142956</v>
      </c>
      <c r="H18" s="5">
        <f t="shared" ref="G18:P18" si="1">H14*1000/$E5</f>
        <v>9.9684534297792213E-2</v>
      </c>
      <c r="I18" s="5">
        <f t="shared" si="1"/>
        <v>4.1203195037170119E-2</v>
      </c>
      <c r="J18" s="5">
        <f t="shared" si="1"/>
        <v>4.8786429378977349E-2</v>
      </c>
      <c r="K18" s="5">
        <f t="shared" si="1"/>
        <v>3.4289521532748522E-2</v>
      </c>
      <c r="L18" s="5">
        <f t="shared" si="1"/>
        <v>5.7120642233464127E-3</v>
      </c>
      <c r="M18" s="5">
        <f t="shared" si="1"/>
        <v>1.5523128319288834E-2</v>
      </c>
      <c r="N18" s="5">
        <f t="shared" si="1"/>
        <v>1.1318637929404577E-3</v>
      </c>
      <c r="O18" s="5">
        <f t="shared" si="1"/>
        <v>9.0960359247316599E-3</v>
      </c>
      <c r="P18" s="5">
        <f t="shared" si="1"/>
        <v>6.9906156722675003E-5</v>
      </c>
      <c r="Q18" s="6"/>
    </row>
    <row r="22" spans="6:17" x14ac:dyDescent="0.35">
      <c r="J22" s="7" t="s">
        <v>39</v>
      </c>
      <c r="K22">
        <f>0.225+(-1109*G$14+25237*K$14+12705*P$14+5214*J$14+19829*N$14-8879.108)/E$5</f>
        <v>-5.1286877022290831</v>
      </c>
      <c r="L22" t="s">
        <v>40</v>
      </c>
    </row>
    <row r="23" spans="6:17" x14ac:dyDescent="0.35">
      <c r="M23" s="8" t="s">
        <v>42</v>
      </c>
    </row>
    <row r="24" spans="6:17" x14ac:dyDescent="0.35">
      <c r="J24" s="7" t="s">
        <v>41</v>
      </c>
      <c r="K24">
        <f>(-12.948+(15602*J14+28649*O14+9496*I14+4194*H14+16016*P14+29244.229)/E5)</f>
        <v>8.7357147150284824</v>
      </c>
      <c r="L24" t="s">
        <v>40</v>
      </c>
      <c r="M24" s="8">
        <f>-213.645+55.029*LOG(E5)+(15076*J14+25696*O14+9543*I14+4316*H14+16158*P14+68254)/E5</f>
        <v>8.8262781891364241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CNRS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CRPG</dc:creator>
  <cp:lastModifiedBy>Ery Hughes</cp:lastModifiedBy>
  <dcterms:created xsi:type="dcterms:W3CDTF">2023-06-20T12:04:21Z</dcterms:created>
  <dcterms:modified xsi:type="dcterms:W3CDTF">2025-02-08T04:17:11Z</dcterms:modified>
</cp:coreProperties>
</file>