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1" sheetId="1" state="visible" r:id="rId2"/>
    <sheet name="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<sst xmlns="http://schemas.openxmlformats.org/spreadsheetml/2006/main" count="3628" uniqueCount="1385">
  <si>
    <t xml:space="preserve">Timestamp</t>
  </si>
  <si>
    <t xml:space="preserve">Proszę napisać poniżej określenia obraźliwe  Pana/Pani zdaniem (możliwie jak najwięcej inwektyw, wyzwisk, obelg, czy wulgaryzmów).                   Proszę ocenić podane niżej słowa na skali od 0 (bardzo neutralne określenie) do 100 (bardzo obraźliwe określenie). Proszę oceniać spontanicznie, nawet jeśli nie ma Pan/Pani co do oceny zupełnej pewności.                                                                                                                                                                              </t>
  </si>
  <si>
    <t xml:space="preserve">ocena</t>
  </si>
  <si>
    <t xml:space="preserve">Co Pan/Pani robi w wolnym czasie? </t>
  </si>
  <si>
    <t xml:space="preserve">kategoria</t>
  </si>
  <si>
    <t xml:space="preserve">Co Pan/Pani najbardziej lubi? </t>
  </si>
  <si>
    <t xml:space="preserve">Jakiej muzyki Pan/Pani najchętniej słucha? Proszę spróbować określić konkretnych wykonawców.</t>
  </si>
  <si>
    <t xml:space="preserve">Jakie filmy miały na Pani/Pana największy wpływ?</t>
  </si>
  <si>
    <t xml:space="preserve">Co jest dla Pana/Pani ważne w życiu?</t>
  </si>
  <si>
    <t xml:space="preserve">Płeć</t>
  </si>
  <si>
    <t xml:space="preserve">Wiek</t>
  </si>
  <si>
    <t xml:space="preserve">Wykształcenie</t>
  </si>
  <si>
    <t xml:space="preserve">Miejsce zamieszkania </t>
  </si>
  <si>
    <t xml:space="preserve">Miejsce pochodzenia (region, województwo, miasto)</t>
  </si>
  <si>
    <t xml:space="preserve">Stan cywilny</t>
  </si>
  <si>
    <t xml:space="preserve">Wykonywany zawód</t>
  </si>
  <si>
    <t xml:space="preserve">dupa wołowa</t>
  </si>
  <si>
    <t xml:space="preserve">cwel</t>
  </si>
  <si>
    <t xml:space="preserve">kurwa</t>
  </si>
  <si>
    <t xml:space="preserve">skurwysyn</t>
  </si>
  <si>
    <t xml:space="preserve">chuj</t>
  </si>
  <si>
    <t xml:space="preserve">debil</t>
  </si>
  <si>
    <t xml:space="preserve">kutas</t>
  </si>
  <si>
    <t xml:space="preserve">frajer </t>
  </si>
  <si>
    <t xml:space="preserve">leszcz </t>
  </si>
  <si>
    <t xml:space="preserve">czytam</t>
  </si>
  <si>
    <t xml:space="preserve">czytanie</t>
  </si>
  <si>
    <t xml:space="preserve">oglądam filmy</t>
  </si>
  <si>
    <t xml:space="preserve">oglądanie filmów/ seriali</t>
  </si>
  <si>
    <t xml:space="preserve">sprzątam</t>
  </si>
  <si>
    <t xml:space="preserve">praca</t>
  </si>
  <si>
    <t xml:space="preserve">jeść</t>
  </si>
  <si>
    <t xml:space="preserve">jedzenie</t>
  </si>
  <si>
    <t xml:space="preserve">oglądać seriale</t>
  </si>
  <si>
    <t xml:space="preserve">kochać się</t>
  </si>
  <si>
    <t xml:space="preserve">seks</t>
  </si>
  <si>
    <t xml:space="preserve">Piotr Rogucki</t>
  </si>
  <si>
    <t xml:space="preserve">Michał Bajor</t>
  </si>
  <si>
    <t xml:space="preserve">Artur Rojek</t>
  </si>
  <si>
    <t xml:space="preserve">Jasminum</t>
  </si>
  <si>
    <t xml:space="preserve">Harry Potter</t>
  </si>
  <si>
    <t xml:space="preserve">Anastasia</t>
  </si>
  <si>
    <t xml:space="preserve">Rodzina</t>
  </si>
  <si>
    <t xml:space="preserve">rodzina</t>
  </si>
  <si>
    <t xml:space="preserve">Religia</t>
  </si>
  <si>
    <t xml:space="preserve">religia</t>
  </si>
  <si>
    <t xml:space="preserve">Zarobki</t>
  </si>
  <si>
    <t xml:space="preserve">pieniądze</t>
  </si>
  <si>
    <t xml:space="preserve">kobieta</t>
  </si>
  <si>
    <t xml:space="preserve">wyższe</t>
  </si>
  <si>
    <t xml:space="preserve">miasto powyżej 300 tys. mieszkańców</t>
  </si>
  <si>
    <t xml:space="preserve">Powiat kępiński, woj. wielkopolskie</t>
  </si>
  <si>
    <t xml:space="preserve">kawaler / panna</t>
  </si>
  <si>
    <t xml:space="preserve">Sprzedawca / uczę się</t>
  </si>
  <si>
    <t xml:space="preserve">matkojebca</t>
  </si>
  <si>
    <t xml:space="preserve">jebaniec</t>
  </si>
  <si>
    <t xml:space="preserve">ciota</t>
  </si>
  <si>
    <t xml:space="preserve">szmata</t>
  </si>
  <si>
    <t xml:space="preserve">idiota </t>
  </si>
  <si>
    <t xml:space="preserve">cwel </t>
  </si>
  <si>
    <t xml:space="preserve">brydż sportowy</t>
  </si>
  <si>
    <t xml:space="preserve">sport</t>
  </si>
  <si>
    <t xml:space="preserve">gry planszowe</t>
  </si>
  <si>
    <t xml:space="preserve">książki</t>
  </si>
  <si>
    <t xml:space="preserve">gry logiczne</t>
  </si>
  <si>
    <t xml:space="preserve">granie</t>
  </si>
  <si>
    <t xml:space="preserve">rozwiązywanie problemów</t>
  </si>
  <si>
    <t xml:space="preserve">poezja śpiewana (Cohen, Kaczmarski)</t>
  </si>
  <si>
    <t xml:space="preserve">Matrix</t>
  </si>
  <si>
    <t xml:space="preserve">Star Wars</t>
  </si>
  <si>
    <t xml:space="preserve">wolność</t>
  </si>
  <si>
    <t xml:space="preserve">samorealizacja</t>
  </si>
  <si>
    <t xml:space="preserve">mężczyzna</t>
  </si>
  <si>
    <t xml:space="preserve">Gdańsk</t>
  </si>
  <si>
    <t xml:space="preserve">programista</t>
  </si>
  <si>
    <t xml:space="preserve">baran</t>
  </si>
  <si>
    <t xml:space="preserve">idiota</t>
  </si>
  <si>
    <t xml:space="preserve">dziwak</t>
  </si>
  <si>
    <t xml:space="preserve">bałwan</t>
  </si>
  <si>
    <t xml:space="preserve">siedze na telefonie</t>
  </si>
  <si>
    <t xml:space="preserve">telefon</t>
  </si>
  <si>
    <t xml:space="preserve">oglądam telewizje </t>
  </si>
  <si>
    <t xml:space="preserve">oglądanie telewizji</t>
  </si>
  <si>
    <t xml:space="preserve">spać</t>
  </si>
  <si>
    <t xml:space="preserve">sen</t>
  </si>
  <si>
    <t xml:space="preserve">shawan mendes justin bieber i ogólnie eska tv</t>
  </si>
  <si>
    <t xml:space="preserve">tytanic</t>
  </si>
  <si>
    <t xml:space="preserve">zmierzch </t>
  </si>
  <si>
    <t xml:space="preserve">bóg</t>
  </si>
  <si>
    <t xml:space="preserve">Bóg</t>
  </si>
  <si>
    <t xml:space="preserve">podstawowe</t>
  </si>
  <si>
    <t xml:space="preserve">wieś</t>
  </si>
  <si>
    <t xml:space="preserve">wielkopolska</t>
  </si>
  <si>
    <t xml:space="preserve">uczę się</t>
  </si>
  <si>
    <t xml:space="preserve">Śpię </t>
  </si>
  <si>
    <t xml:space="preserve">Jeżdżę na rowerze</t>
  </si>
  <si>
    <t xml:space="preserve">jeżdzenie na czymś</t>
  </si>
  <si>
    <t xml:space="preserve">Gram na komputerze </t>
  </si>
  <si>
    <t xml:space="preserve">gry komputerowe</t>
  </si>
  <si>
    <t xml:space="preserve">Łowić ryby</t>
  </si>
  <si>
    <t xml:space="preserve">wędkowanie</t>
  </si>
  <si>
    <t xml:space="preserve">Jeździć na rowerze</t>
  </si>
  <si>
    <t xml:space="preserve">Spędzać czas z rodziną</t>
  </si>
  <si>
    <t xml:space="preserve">życie rodzinne</t>
  </si>
  <si>
    <t xml:space="preserve">Multi</t>
  </si>
  <si>
    <t xml:space="preserve">Luis Fonsi</t>
  </si>
  <si>
    <t xml:space="preserve">Ed Sherman </t>
  </si>
  <si>
    <t xml:space="preserve">Tytanic</t>
  </si>
  <si>
    <t xml:space="preserve">Zdrowie </t>
  </si>
  <si>
    <t xml:space="preserve">zdrowie</t>
  </si>
  <si>
    <t xml:space="preserve">Miłość </t>
  </si>
  <si>
    <t xml:space="preserve">miłość</t>
  </si>
  <si>
    <t xml:space="preserve">Powiat kępiński województwo Wielkopolskie</t>
  </si>
  <si>
    <t xml:space="preserve">suka</t>
  </si>
  <si>
    <t xml:space="preserve">zwykła kurwa</t>
  </si>
  <si>
    <t xml:space="preserve">Słucham muzyki</t>
  </si>
  <si>
    <t xml:space="preserve">słuchanie muzyki</t>
  </si>
  <si>
    <t xml:space="preserve">Oglądam seriale</t>
  </si>
  <si>
    <t xml:space="preserve">Jeść!</t>
  </si>
  <si>
    <t xml:space="preserve">Spać!</t>
  </si>
  <si>
    <t xml:space="preserve">Bon Iver</t>
  </si>
  <si>
    <t xml:space="preserve">PlanBe</t>
  </si>
  <si>
    <t xml:space="preserve">Cudowny chłopak </t>
  </si>
  <si>
    <t xml:space="preserve">Szczęście </t>
  </si>
  <si>
    <t xml:space="preserve">szczęście</t>
  </si>
  <si>
    <t xml:space="preserve">gimnazjalne</t>
  </si>
  <si>
    <t xml:space="preserve">Woj. Wielkopolskie, Bralin</t>
  </si>
  <si>
    <t xml:space="preserve">Jestem na telefonie </t>
  </si>
  <si>
    <t xml:space="preserve">Gram w gry </t>
  </si>
  <si>
    <t xml:space="preserve">Spotykam się z przyjaciółmi </t>
  </si>
  <si>
    <t xml:space="preserve">spotkanie ze znajomymi</t>
  </si>
  <si>
    <t xml:space="preserve">Spać</t>
  </si>
  <si>
    <t xml:space="preserve">Matematykę </t>
  </si>
  <si>
    <t xml:space="preserve">nauka</t>
  </si>
  <si>
    <t xml:space="preserve">Dawid Kwiatkowski </t>
  </si>
  <si>
    <t xml:space="preserve">Bóg </t>
  </si>
  <si>
    <t xml:space="preserve">Rodzina </t>
  </si>
  <si>
    <t xml:space="preserve">Bralin wielkopolskie </t>
  </si>
  <si>
    <t xml:space="preserve">Świnia</t>
  </si>
  <si>
    <t xml:space="preserve">Cham</t>
  </si>
  <si>
    <t xml:space="preserve">Gówno</t>
  </si>
  <si>
    <t xml:space="preserve">Idiota</t>
  </si>
  <si>
    <t xml:space="preserve">Lamus</t>
  </si>
  <si>
    <t xml:space="preserve">Szmata</t>
  </si>
  <si>
    <t xml:space="preserve">Frajer </t>
  </si>
  <si>
    <t xml:space="preserve">Realizuje swoje pasje</t>
  </si>
  <si>
    <t xml:space="preserve">nieokreślone pasje</t>
  </si>
  <si>
    <t xml:space="preserve">Korzystam z telefonu</t>
  </si>
  <si>
    <t xml:space="preserve">korzystanie z internetu</t>
  </si>
  <si>
    <t xml:space="preserve">Jedzenie </t>
  </si>
  <si>
    <t xml:space="preserve">Przyjaciół </t>
  </si>
  <si>
    <t xml:space="preserve">spotkania z ludźmi</t>
  </si>
  <si>
    <t xml:space="preserve">Podróże </t>
  </si>
  <si>
    <t xml:space="preserve">podróże</t>
  </si>
  <si>
    <t xml:space="preserve">Ed sheeran</t>
  </si>
  <si>
    <t xml:space="preserve">Justin Bieber </t>
  </si>
  <si>
    <t xml:space="preserve">Tau</t>
  </si>
  <si>
    <t xml:space="preserve">Chata</t>
  </si>
  <si>
    <t xml:space="preserve">przyjaciele</t>
  </si>
  <si>
    <t xml:space="preserve">przyjaźń</t>
  </si>
  <si>
    <t xml:space="preserve">Bralin</t>
  </si>
  <si>
    <t xml:space="preserve">Suka</t>
  </si>
  <si>
    <t xml:space="preserve">Debil</t>
  </si>
  <si>
    <t xml:space="preserve">Down</t>
  </si>
  <si>
    <t xml:space="preserve">Ofiara pękniętego kondoma</t>
  </si>
  <si>
    <t xml:space="preserve">Spotykam się z znajomymi</t>
  </si>
  <si>
    <t xml:space="preserve">Śpię</t>
  </si>
  <si>
    <t xml:space="preserve">Sport</t>
  </si>
  <si>
    <t xml:space="preserve">Ed Sharan</t>
  </si>
  <si>
    <t xml:space="preserve">Perfect</t>
  </si>
  <si>
    <t xml:space="preserve">Titanic</t>
  </si>
  <si>
    <t xml:space="preserve">Ósmoklaśiści nie płaczą</t>
  </si>
  <si>
    <t xml:space="preserve">Kwait pustyni</t>
  </si>
  <si>
    <t xml:space="preserve">Zdrowie</t>
  </si>
  <si>
    <t xml:space="preserve">Miłość</t>
  </si>
  <si>
    <t xml:space="preserve">średnie</t>
  </si>
  <si>
    <t xml:space="preserve">Wielkopolska</t>
  </si>
  <si>
    <t xml:space="preserve">Idiotka</t>
  </si>
  <si>
    <t xml:space="preserve">Dziwka</t>
  </si>
  <si>
    <t xml:space="preserve">Oglądam telewizje </t>
  </si>
  <si>
    <t xml:space="preserve">Rodzine </t>
  </si>
  <si>
    <t xml:space="preserve">Justin bieber </t>
  </si>
  <si>
    <t xml:space="preserve">Czy naprawdę wierzysz ? </t>
  </si>
  <si>
    <t xml:space="preserve">Kto nigdy nie żył ten nigdy nie umiera </t>
  </si>
  <si>
    <t xml:space="preserve">Wielkopolska </t>
  </si>
  <si>
    <t xml:space="preserve">pojebany</t>
  </si>
  <si>
    <t xml:space="preserve">ja pierdolę</t>
  </si>
  <si>
    <t xml:space="preserve">Jeść</t>
  </si>
  <si>
    <t xml:space="preserve">Smutej </t>
  </si>
  <si>
    <t xml:space="preserve">Oglądam seriale ( pamiątkami wampirów )</t>
  </si>
  <si>
    <t xml:space="preserve">Zanim odejdę </t>
  </si>
  <si>
    <t xml:space="preserve">Wielkopolskie </t>
  </si>
  <si>
    <t xml:space="preserve">pizda</t>
  </si>
  <si>
    <t xml:space="preserve">sucz</t>
  </si>
  <si>
    <t xml:space="preserve">dupek</t>
  </si>
  <si>
    <t xml:space="preserve">głupek</t>
  </si>
  <si>
    <t xml:space="preserve">idiotka</t>
  </si>
  <si>
    <t xml:space="preserve">pedał</t>
  </si>
  <si>
    <t xml:space="preserve">ciota </t>
  </si>
  <si>
    <t xml:space="preserve">chuj </t>
  </si>
  <si>
    <t xml:space="preserve">Czytam książki</t>
  </si>
  <si>
    <t xml:space="preserve">oglądam seriale</t>
  </si>
  <si>
    <t xml:space="preserve">spotykam się z przyjaciółmi.</t>
  </si>
  <si>
    <t xml:space="preserve">Najbardziej lubię ludzi i ich historię z życia.</t>
  </si>
  <si>
    <t xml:space="preserve">Aktualnie słucham Tom'a Rosenthal'a - Don't Die Curious i całego jego albumu.</t>
  </si>
  <si>
    <t xml:space="preserve">Chata </t>
  </si>
  <si>
    <t xml:space="preserve">Gwiazd naszych wina</t>
  </si>
  <si>
    <t xml:space="preserve">Król Lew</t>
  </si>
  <si>
    <t xml:space="preserve">Przede wszystkim szczęście mojej rodziny i żeby cała moja rodzina była zdrowa.</t>
  </si>
  <si>
    <t xml:space="preserve">województwo Wielkopolskie </t>
  </si>
  <si>
    <t xml:space="preserve">chujogłowy</t>
  </si>
  <si>
    <t xml:space="preserve">burłak</t>
  </si>
  <si>
    <t xml:space="preserve">kutasiarz</t>
  </si>
  <si>
    <t xml:space="preserve">pizduś</t>
  </si>
  <si>
    <t xml:space="preserve">szmaciura</t>
  </si>
  <si>
    <t xml:space="preserve">zjeb</t>
  </si>
  <si>
    <t xml:space="preserve">końska spierdolina </t>
  </si>
  <si>
    <t xml:space="preserve">spedaleniec </t>
  </si>
  <si>
    <t xml:space="preserve">oglądam filmy i seriale</t>
  </si>
  <si>
    <t xml:space="preserve">projektuje grafikę i detale wnętrz</t>
  </si>
  <si>
    <t xml:space="preserve">technologia</t>
  </si>
  <si>
    <t xml:space="preserve">jezdze na rowerze i longboardzie</t>
  </si>
  <si>
    <t xml:space="preserve">oreo</t>
  </si>
  <si>
    <t xml:space="preserve">mizianie</t>
  </si>
  <si>
    <t xml:space="preserve">psychodeliki</t>
  </si>
  <si>
    <t xml:space="preserve">używki</t>
  </si>
  <si>
    <t xml:space="preserve">The Satan</t>
  </si>
  <si>
    <t xml:space="preserve">IGOR</t>
  </si>
  <si>
    <t xml:space="preserve">Hatework Machine</t>
  </si>
  <si>
    <t xml:space="preserve">Holly Mountain</t>
  </si>
  <si>
    <t xml:space="preserve">Ocean's 12</t>
  </si>
  <si>
    <t xml:space="preserve">Chłopaki nie płaczą</t>
  </si>
  <si>
    <t xml:space="preserve">szczęście moje i najbliższych</t>
  </si>
  <si>
    <t xml:space="preserve">robić to, co się lubi jednocześnie czerpiąc z tego zysk</t>
  </si>
  <si>
    <t xml:space="preserve">kariera</t>
  </si>
  <si>
    <t xml:space="preserve">bliscy</t>
  </si>
  <si>
    <t xml:space="preserve">Wrocław</t>
  </si>
  <si>
    <t xml:space="preserve">Zmywarka</t>
  </si>
  <si>
    <t xml:space="preserve">Słucham muzyki </t>
  </si>
  <si>
    <t xml:space="preserve">Gram w siatkówkę </t>
  </si>
  <si>
    <t xml:space="preserve">Rysuję</t>
  </si>
  <si>
    <t xml:space="preserve">zajęcia artystyczne</t>
  </si>
  <si>
    <t xml:space="preserve">Widzieć uśmiechniętych ludzi </t>
  </si>
  <si>
    <t xml:space="preserve">Żurek </t>
  </si>
  <si>
    <t xml:space="preserve">Quebonafide </t>
  </si>
  <si>
    <t xml:space="preserve">Paluch </t>
  </si>
  <si>
    <t xml:space="preserve">Gwiazd naszych wina </t>
  </si>
  <si>
    <t xml:space="preserve">przyjaciele </t>
  </si>
  <si>
    <t xml:space="preserve">Bralin woj.Wielkopolskie </t>
  </si>
  <si>
    <t xml:space="preserve">Pizda</t>
  </si>
  <si>
    <t xml:space="preserve">Cipa</t>
  </si>
  <si>
    <t xml:space="preserve">Kutas</t>
  </si>
  <si>
    <t xml:space="preserve">Suka </t>
  </si>
  <si>
    <t xml:space="preserve">Dureń </t>
  </si>
  <si>
    <t xml:space="preserve">Książka</t>
  </si>
  <si>
    <t xml:space="preserve">Impreza</t>
  </si>
  <si>
    <t xml:space="preserve">imprezowanie</t>
  </si>
  <si>
    <t xml:space="preserve">Muzyka</t>
  </si>
  <si>
    <t xml:space="preserve">muzyka</t>
  </si>
  <si>
    <t xml:space="preserve">Queen</t>
  </si>
  <si>
    <t xml:space="preserve">Stromae</t>
  </si>
  <si>
    <t xml:space="preserve">Twenty one pilots</t>
  </si>
  <si>
    <t xml:space="preserve">Przełęcz ocalonych</t>
  </si>
  <si>
    <t xml:space="preserve">Pulp fiction</t>
  </si>
  <si>
    <t xml:space="preserve">Forest Gump</t>
  </si>
  <si>
    <t xml:space="preserve">pieniądze </t>
  </si>
  <si>
    <t xml:space="preserve">Kariera</t>
  </si>
  <si>
    <t xml:space="preserve">Czekolada</t>
  </si>
  <si>
    <t xml:space="preserve">Dolnośląskie</t>
  </si>
  <si>
    <t xml:space="preserve">Osioł</t>
  </si>
  <si>
    <t xml:space="preserve">Cwel</t>
  </si>
  <si>
    <t xml:space="preserve">Pedał</t>
  </si>
  <si>
    <t xml:space="preserve">Dupa </t>
  </si>
  <si>
    <t xml:space="preserve">Popierdoleniec </t>
  </si>
  <si>
    <t xml:space="preserve">Czytam</t>
  </si>
  <si>
    <t xml:space="preserve">Słucham piosenek</t>
  </si>
  <si>
    <t xml:space="preserve">Oglądam TV</t>
  </si>
  <si>
    <t xml:space="preserve">Smutne piosenki</t>
  </si>
  <si>
    <t xml:space="preserve">Białą czekoladę</t>
  </si>
  <si>
    <t xml:space="preserve">Malarstwo</t>
  </si>
  <si>
    <t xml:space="preserve">Frans</t>
  </si>
  <si>
    <t xml:space="preserve">Avicii</t>
  </si>
  <si>
    <t xml:space="preserve">We are kings</t>
  </si>
  <si>
    <t xml:space="preserve">"Chata"</t>
  </si>
  <si>
    <t xml:space="preserve">"Ośmioklasiści nie płaczą"</t>
  </si>
  <si>
    <t xml:space="preserve">"Anabelle"</t>
  </si>
  <si>
    <t xml:space="preserve">Osoby dla których nic nie znaczę</t>
  </si>
  <si>
    <t xml:space="preserve">ludzkość</t>
  </si>
  <si>
    <t xml:space="preserve">Polska, woj. Wielkopolskie, Bralin</t>
  </si>
  <si>
    <t xml:space="preserve">Tępa dzida po chuju</t>
  </si>
  <si>
    <t xml:space="preserve">chujek</t>
  </si>
  <si>
    <t xml:space="preserve">Ulaniec</t>
  </si>
  <si>
    <t xml:space="preserve">Zasraniec</t>
  </si>
  <si>
    <t xml:space="preserve">Idiota </t>
  </si>
  <si>
    <t xml:space="preserve">Debil </t>
  </si>
  <si>
    <t xml:space="preserve">Gram na gitarze </t>
  </si>
  <si>
    <t xml:space="preserve">Spotykam się ze znajomymi</t>
  </si>
  <si>
    <t xml:space="preserve">Spędzam czas z rodziną </t>
  </si>
  <si>
    <t xml:space="preserve">Grę na Gitarze</t>
  </si>
  <si>
    <t xml:space="preserve">Spędzanie czasu z przyjaciółmi </t>
  </si>
  <si>
    <t xml:space="preserve">Dobre spotkania na których można dobrze się bawić</t>
  </si>
  <si>
    <t xml:space="preserve">Metallica </t>
  </si>
  <si>
    <t xml:space="preserve">Red Hot Chilli Peppers </t>
  </si>
  <si>
    <t xml:space="preserve">Łąki łan</t>
  </si>
  <si>
    <t xml:space="preserve">Pianista</t>
  </si>
  <si>
    <t xml:space="preserve">Circle</t>
  </si>
  <si>
    <t xml:space="preserve">Igrzyska Śmierci</t>
  </si>
  <si>
    <t xml:space="preserve">Przyjaciele</t>
  </si>
  <si>
    <t xml:space="preserve">Własne zdanie</t>
  </si>
  <si>
    <t xml:space="preserve">ja</t>
  </si>
  <si>
    <t xml:space="preserve">Południowa Wielkopolska</t>
  </si>
  <si>
    <t xml:space="preserve">Frajer</t>
  </si>
  <si>
    <t xml:space="preserve">Zdzira</t>
  </si>
  <si>
    <t xml:space="preserve">Lachociag </t>
  </si>
  <si>
    <t xml:space="preserve">Kretyn </t>
  </si>
  <si>
    <t xml:space="preserve">Ogladam tv</t>
  </si>
  <si>
    <t xml:space="preserve">Spędzam czas z przyjaciolmi</t>
  </si>
  <si>
    <t xml:space="preserve">Zajmuje sie swoimi pasjami </t>
  </si>
  <si>
    <t xml:space="preserve">Rozwijać sie pod względem pasji</t>
  </si>
  <si>
    <t xml:space="preserve">pasja</t>
  </si>
  <si>
    <t xml:space="preserve">Rock metal </t>
  </si>
  <si>
    <t xml:space="preserve">Hip hop</t>
  </si>
  <si>
    <t xml:space="preserve">Stare dobre polskie piosenki</t>
  </si>
  <si>
    <t xml:space="preserve">Siedem</t>
  </si>
  <si>
    <t xml:space="preserve">Kępno</t>
  </si>
  <si>
    <r>
      <rPr>
        <sz val="11"/>
        <color rgb="FF000000"/>
        <rFont val="Cambria"/>
        <family val="0"/>
        <charset val="1"/>
      </rPr>
      <t xml:space="preserve">uczę się / </t>
    </r>
    <r>
      <rPr>
        <sz val="11"/>
        <color rgb="FF000000"/>
        <rFont val="Cambria"/>
        <family val="0"/>
      </rPr>
      <t xml:space="preserve">pracuję</t>
    </r>
  </si>
  <si>
    <t xml:space="preserve">Niepełnosprytny</t>
  </si>
  <si>
    <t xml:space="preserve">Głupek</t>
  </si>
  <si>
    <t xml:space="preserve">Zajebany kurwiszon</t>
  </si>
  <si>
    <t xml:space="preserve">Wredna kurwa</t>
  </si>
  <si>
    <t xml:space="preserve">Czytam ksiazki </t>
  </si>
  <si>
    <t xml:space="preserve">Gram w gry komputerowe</t>
  </si>
  <si>
    <t xml:space="preserve">Jeżdżę na rolkach</t>
  </si>
  <si>
    <t xml:space="preserve">Grać</t>
  </si>
  <si>
    <t xml:space="preserve">Guns'n'roses</t>
  </si>
  <si>
    <t xml:space="preserve">Akurat</t>
  </si>
  <si>
    <t xml:space="preserve">Avenged sevenfold</t>
  </si>
  <si>
    <t xml:space="preserve">Fight club</t>
  </si>
  <si>
    <t xml:space="preserve">Hooligans</t>
  </si>
  <si>
    <t xml:space="preserve">Praca</t>
  </si>
  <si>
    <t xml:space="preserve">bezrobotny</t>
  </si>
  <si>
    <t xml:space="preserve">frajer</t>
  </si>
  <si>
    <t xml:space="preserve">bladź</t>
  </si>
  <si>
    <t xml:space="preserve">kurwiszon</t>
  </si>
  <si>
    <t xml:space="preserve">skurwiel</t>
  </si>
  <si>
    <t xml:space="preserve">lamus</t>
  </si>
  <si>
    <t xml:space="preserve">palant</t>
  </si>
  <si>
    <t xml:space="preserve">kałmuk </t>
  </si>
  <si>
    <t xml:space="preserve">szlauf </t>
  </si>
  <si>
    <t xml:space="preserve">rapuję, kultywuję kulturę hip-hop w każdym detalu mojego życia</t>
  </si>
  <si>
    <t xml:space="preserve">robię lewiznę bo wypłata słaba</t>
  </si>
  <si>
    <t xml:space="preserve">poświęcam życie mojej kobiecie rodzicom i moim ludziom </t>
  </si>
  <si>
    <t xml:space="preserve">Szkło (jako sztukę  i rzemiosło oraz jako naczynie do spożywania piwerka i dymu)</t>
  </si>
  <si>
    <t xml:space="preserve">Życie</t>
  </si>
  <si>
    <t xml:space="preserve">życie</t>
  </si>
  <si>
    <t xml:space="preserve">Wolne dni, bo mogę robić wszystko to co w poprzednich punktach</t>
  </si>
  <si>
    <t xml:space="preserve">wolne</t>
  </si>
  <si>
    <t xml:space="preserve">Rap - KASTA Squad, 2pac, Dr.Dre, Eminem, Rychu Peja, Włodi, Rakim, Nas, Fisz</t>
  </si>
  <si>
    <t xml:space="preserve">Rock - Kazik, Garbate Lemury, APAMAU</t>
  </si>
  <si>
    <t xml:space="preserve">Bullet, Belly, Tupac Resurection</t>
  </si>
  <si>
    <t xml:space="preserve">Paid in full, Trueman show,</t>
  </si>
  <si>
    <t xml:space="preserve">Terminator 2, Rambo, Rocky</t>
  </si>
  <si>
    <t xml:space="preserve">Prawda</t>
  </si>
  <si>
    <t xml:space="preserve">prawda</t>
  </si>
  <si>
    <t xml:space="preserve">Lojalność</t>
  </si>
  <si>
    <t xml:space="preserve">lojalność</t>
  </si>
  <si>
    <t xml:space="preserve">Umiejętność przyznania się do błędu</t>
  </si>
  <si>
    <t xml:space="preserve">rozwój</t>
  </si>
  <si>
    <t xml:space="preserve">Szacunek</t>
  </si>
  <si>
    <t xml:space="preserve">szacunek</t>
  </si>
  <si>
    <t xml:space="preserve">Miasto spięte między literami W</t>
  </si>
  <si>
    <r>
      <rPr>
        <sz val="11"/>
        <rFont val="Cambria"/>
        <family val="0"/>
        <charset val="1"/>
      </rPr>
      <t xml:space="preserve">Plastyk / Szlifierz szkła / </t>
    </r>
    <r>
      <rPr>
        <sz val="11"/>
        <rFont val="Cambria"/>
        <family val="0"/>
      </rPr>
      <t xml:space="preserve">uczę się</t>
    </r>
  </si>
  <si>
    <t xml:space="preserve">Gnida</t>
  </si>
  <si>
    <t xml:space="preserve">Menda</t>
  </si>
  <si>
    <t xml:space="preserve">Wieprz</t>
  </si>
  <si>
    <t xml:space="preserve">Dureń</t>
  </si>
  <si>
    <t xml:space="preserve">Bałwan </t>
  </si>
  <si>
    <t xml:space="preserve">Pizda </t>
  </si>
  <si>
    <t xml:space="preserve">Przeglądam internet</t>
  </si>
  <si>
    <t xml:space="preserve">Oglądam telewizję</t>
  </si>
  <si>
    <t xml:space="preserve">Spokój</t>
  </si>
  <si>
    <t xml:space="preserve">spokój</t>
  </si>
  <si>
    <t xml:space="preserve">Zabawę</t>
  </si>
  <si>
    <t xml:space="preserve">zabawa</t>
  </si>
  <si>
    <t xml:space="preserve">Dżem, Sting, Bajor, Ed Sheeran, Metallica, Bethoven</t>
  </si>
  <si>
    <t xml:space="preserve">Rock, blues, muzyka liryczna, klasyczna-poważna</t>
  </si>
  <si>
    <t xml:space="preserve">Zielona mila</t>
  </si>
  <si>
    <t xml:space="preserve">Skazany na Shawshank</t>
  </si>
  <si>
    <t xml:space="preserve">Czterej pancerni i pies</t>
  </si>
  <si>
    <t xml:space="preserve">Stabilizacja</t>
  </si>
  <si>
    <t xml:space="preserve">Wielkopolska, Bralin</t>
  </si>
  <si>
    <t xml:space="preserve">żonaty / zamężna</t>
  </si>
  <si>
    <t xml:space="preserve">Handlowiec</t>
  </si>
  <si>
    <t xml:space="preserve">gałgan</t>
  </si>
  <si>
    <t xml:space="preserve">poświęcam czas na grę na instrumentach</t>
  </si>
  <si>
    <t xml:space="preserve">spędzam czas ze znajomymi </t>
  </si>
  <si>
    <t xml:space="preserve">pizze na cienkim cieście </t>
  </si>
  <si>
    <t xml:space="preserve">rock, indie, pop, rap</t>
  </si>
  <si>
    <t xml:space="preserve">redhotchillipeppers</t>
  </si>
  <si>
    <t xml:space="preserve">kobiety</t>
  </si>
  <si>
    <t xml:space="preserve">gitary</t>
  </si>
  <si>
    <t xml:space="preserve">pierdolony</t>
  </si>
  <si>
    <t xml:space="preserve">dupowłaz</t>
  </si>
  <si>
    <t xml:space="preserve">fiut</t>
  </si>
  <si>
    <t xml:space="preserve">dziwka </t>
  </si>
  <si>
    <t xml:space="preserve">skończeniec </t>
  </si>
  <si>
    <t xml:space="preserve">rysuję</t>
  </si>
  <si>
    <t xml:space="preserve">robię muzykę </t>
  </si>
  <si>
    <t xml:space="preserve">dobre jedzenie</t>
  </si>
  <si>
    <t xml:space="preserve">muzykę</t>
  </si>
  <si>
    <t xml:space="preserve">nine inch nails</t>
  </si>
  <si>
    <t xml:space="preserve">Tomasz Stańko</t>
  </si>
  <si>
    <t xml:space="preserve">Pink Floyd</t>
  </si>
  <si>
    <t xml:space="preserve">La Haine</t>
  </si>
  <si>
    <t xml:space="preserve">Pusher</t>
  </si>
  <si>
    <t xml:space="preserve">Pi</t>
  </si>
  <si>
    <t xml:space="preserve">twórczość</t>
  </si>
  <si>
    <t xml:space="preserve">sztuka</t>
  </si>
  <si>
    <r>
      <rPr>
        <sz val="11"/>
        <rFont val="Cambria"/>
        <family val="0"/>
        <charset val="1"/>
      </rPr>
      <t xml:space="preserve">recepcjonista </t>
    </r>
    <r>
      <rPr>
        <sz val="11"/>
        <rFont val="Cambria"/>
        <family val="0"/>
      </rPr>
      <t xml:space="preserve">/ uczę się</t>
    </r>
  </si>
  <si>
    <t xml:space="preserve">cipa</t>
  </si>
  <si>
    <t xml:space="preserve">gram</t>
  </si>
  <si>
    <t xml:space="preserve">spotykam sie ze znajomymi</t>
  </si>
  <si>
    <t xml:space="preserve">alkohol</t>
  </si>
  <si>
    <t xml:space="preserve">przyjemny wieczór w gronie znajomych</t>
  </si>
  <si>
    <t xml:space="preserve">spędzać czas z dziewczyną</t>
  </si>
  <si>
    <t xml:space="preserve">spędzanie czasu z ukochaną</t>
  </si>
  <si>
    <t xml:space="preserve">System of a down</t>
  </si>
  <si>
    <t xml:space="preserve">the prodigy</t>
  </si>
  <si>
    <t xml:space="preserve">the offspring</t>
  </si>
  <si>
    <t xml:space="preserve">fight club</t>
  </si>
  <si>
    <t xml:space="preserve">shutter island</t>
  </si>
  <si>
    <t xml:space="preserve">requiem for a dream</t>
  </si>
  <si>
    <t xml:space="preserve">wytrwałość</t>
  </si>
  <si>
    <t xml:space="preserve">zdrowa wątroba</t>
  </si>
  <si>
    <t xml:space="preserve">zasadnicze zawodowe</t>
  </si>
  <si>
    <t xml:space="preserve">miasto do 50 tys. mieszkańców</t>
  </si>
  <si>
    <t xml:space="preserve">WIelkopolskie</t>
  </si>
  <si>
    <t xml:space="preserve">murarz</t>
  </si>
  <si>
    <t xml:space="preserve">gamoń</t>
  </si>
  <si>
    <t xml:space="preserve">Skurwysyn</t>
  </si>
  <si>
    <t xml:space="preserve">patol</t>
  </si>
  <si>
    <t xml:space="preserve">Kurwa zafajdolona</t>
  </si>
  <si>
    <t xml:space="preserve">Gram w piłkę nożną.</t>
  </si>
  <si>
    <t xml:space="preserve">Czytam książki.</t>
  </si>
  <si>
    <t xml:space="preserve">Obserwuje media społecznościowe.</t>
  </si>
  <si>
    <t xml:space="preserve">Rozmowy z ciekawymi ludźmi</t>
  </si>
  <si>
    <t xml:space="preserve">Spędzać czas z ukochaną osobą</t>
  </si>
  <si>
    <t xml:space="preserve">U2</t>
  </si>
  <si>
    <t xml:space="preserve">Zbigniew Wodecki</t>
  </si>
  <si>
    <t xml:space="preserve">Sound'n grace</t>
  </si>
  <si>
    <t xml:space="preserve">Idy Marcowe</t>
  </si>
  <si>
    <t xml:space="preserve">Szczęśliwe życie</t>
  </si>
  <si>
    <t xml:space="preserve">Wielkopolska, Bralin </t>
  </si>
  <si>
    <r>
      <rPr>
        <sz val="11"/>
        <rFont val="Cambria"/>
        <family val="0"/>
        <charset val="1"/>
      </rPr>
      <t xml:space="preserve">Politolog / </t>
    </r>
    <r>
      <rPr>
        <sz val="11"/>
        <rFont val="Cambria"/>
        <family val="0"/>
      </rPr>
      <t xml:space="preserve">Stażysta</t>
    </r>
  </si>
  <si>
    <t xml:space="preserve">ja pierdole</t>
  </si>
  <si>
    <t xml:space="preserve">sukinsyn</t>
  </si>
  <si>
    <t xml:space="preserve">pierdolić</t>
  </si>
  <si>
    <t xml:space="preserve">cholera</t>
  </si>
  <si>
    <t xml:space="preserve">spotykam się ze znajomymi</t>
  </si>
  <si>
    <t xml:space="preserve">rysuje</t>
  </si>
  <si>
    <t xml:space="preserve">gotować</t>
  </si>
  <si>
    <t xml:space="preserve">rockowej</t>
  </si>
  <si>
    <t xml:space="preserve">poezji śpiewanej</t>
  </si>
  <si>
    <t xml:space="preserve">klasycznej</t>
  </si>
  <si>
    <t xml:space="preserve">chyba takich nie ma</t>
  </si>
  <si>
    <t xml:space="preserve">kontakt z naturą</t>
  </si>
  <si>
    <t xml:space="preserve">natura</t>
  </si>
  <si>
    <t xml:space="preserve">dolnośląskie</t>
  </si>
  <si>
    <t xml:space="preserve">Kurwa jebana</t>
  </si>
  <si>
    <t xml:space="preserve">Pizdencjusz</t>
  </si>
  <si>
    <t xml:space="preserve">Kurwistrzał</t>
  </si>
  <si>
    <t xml:space="preserve">kapeć jebany</t>
  </si>
  <si>
    <t xml:space="preserve">Przeklęty gnój</t>
  </si>
  <si>
    <t xml:space="preserve">Bydlak pierdolony</t>
  </si>
  <si>
    <t xml:space="preserve">Jebaka</t>
  </si>
  <si>
    <t xml:space="preserve">Kutasie zwiędły </t>
  </si>
  <si>
    <t xml:space="preserve">Cwel przestrzelony </t>
  </si>
  <si>
    <t xml:space="preserve">Buduję drony</t>
  </si>
  <si>
    <t xml:space="preserve">Konstruuję modele 3D CAD</t>
  </si>
  <si>
    <t xml:space="preserve">Organizuje nielegalne (bunkry, mosty, lasy) ravy z dnb/hard techno/Harcore</t>
  </si>
  <si>
    <t xml:space="preserve">Jak publika sieje chaos i entropię na nielegalnej imprezie.</t>
  </si>
  <si>
    <t xml:space="preserve">Gdy układ elektroniczny działa jak należy w trakcie jedzenia Piegusków.</t>
  </si>
  <si>
    <t xml:space="preserve">Gdy potężne nagłośnienie tak wywraca narządami wewnętrznymi, iż może doprowadzić do defekacji.</t>
  </si>
  <si>
    <t xml:space="preserve">Tangerine Dream</t>
  </si>
  <si>
    <t xml:space="preserve">The Outside Agency</t>
  </si>
  <si>
    <t xml:space="preserve">Current Value</t>
  </si>
  <si>
    <t xml:space="preserve">Waking Life</t>
  </si>
  <si>
    <t xml:space="preserve">Full Metal Jacket</t>
  </si>
  <si>
    <t xml:space="preserve">Apocalypse Now</t>
  </si>
  <si>
    <t xml:space="preserve">Stworzenie nowych rozwiązań technologicznych, przydatnych ludzkości, nieznanych wcześniej.</t>
  </si>
  <si>
    <t xml:space="preserve">Budowanie spontanicznej harmonii z chaosu</t>
  </si>
  <si>
    <t xml:space="preserve">Związek z ukochaną osobą.</t>
  </si>
  <si>
    <t xml:space="preserve">Dolnośląskie, Wrocław </t>
  </si>
  <si>
    <r>
      <rPr>
        <sz val="11"/>
        <rFont val="Cambria"/>
        <family val="0"/>
        <charset val="1"/>
      </rPr>
      <t xml:space="preserve">Inżynier jakości / </t>
    </r>
    <r>
      <rPr>
        <sz val="11"/>
        <rFont val="Cambria"/>
        <family val="0"/>
      </rPr>
      <t xml:space="preserve">uczę się</t>
    </r>
    <r>
      <rPr>
        <sz val="11"/>
        <rFont val="Cambria"/>
        <family val="0"/>
        <charset val="1"/>
      </rPr>
      <t xml:space="preserve"> </t>
    </r>
  </si>
  <si>
    <t xml:space="preserve">dziwka</t>
  </si>
  <si>
    <t xml:space="preserve">żyd</t>
  </si>
  <si>
    <t xml:space="preserve">zjeb </t>
  </si>
  <si>
    <t xml:space="preserve">debil </t>
  </si>
  <si>
    <t xml:space="preserve">czytam książki </t>
  </si>
  <si>
    <t xml:space="preserve">rozmawiam z ludźmi</t>
  </si>
  <si>
    <t xml:space="preserve">rozmowy</t>
  </si>
  <si>
    <t xml:space="preserve">dużo jem</t>
  </si>
  <si>
    <t xml:space="preserve">lubię jeść</t>
  </si>
  <si>
    <t xml:space="preserve">lubię rozmawiać z ludźmi</t>
  </si>
  <si>
    <t xml:space="preserve">lubię robić coś, co ma znaczenie </t>
  </si>
  <si>
    <t xml:space="preserve">robić coś co ma znaczenie</t>
  </si>
  <si>
    <t xml:space="preserve">w sumie różnie bywa, ostatnio słucham Alfreda Schnittke</t>
  </si>
  <si>
    <t xml:space="preserve">Wiktora Coja</t>
  </si>
  <si>
    <t xml:space="preserve">Lany del Rey</t>
  </si>
  <si>
    <t xml:space="preserve">Forrest Gump</t>
  </si>
  <si>
    <t xml:space="preserve">filmy Jima Jarmuscha (ale tak najbardziej to chyba "Inaczej niż w raju" albo "Paterson")</t>
  </si>
  <si>
    <t xml:space="preserve">taki niemiecki film sprzed kilku lat, "Victoria" się nazywa</t>
  </si>
  <si>
    <t xml:space="preserve">bliscy mi ludzie</t>
  </si>
  <si>
    <t xml:space="preserve">moje własne szczęście</t>
  </si>
  <si>
    <t xml:space="preserve">robienie rzeczy ważnych i potrzebnych</t>
  </si>
  <si>
    <t xml:space="preserve">Kępno </t>
  </si>
  <si>
    <r>
      <rPr>
        <sz val="11"/>
        <rFont val="Cambria"/>
        <family val="0"/>
        <charset val="1"/>
      </rPr>
      <t xml:space="preserve">student/pracownik naukowy </t>
    </r>
    <r>
      <rPr>
        <sz val="11"/>
        <rFont val="Cambria"/>
        <family val="0"/>
      </rPr>
      <t xml:space="preserve">uczę się</t>
    </r>
  </si>
  <si>
    <t xml:space="preserve">cham</t>
  </si>
  <si>
    <t xml:space="preserve">lewak</t>
  </si>
  <si>
    <t xml:space="preserve">pizdogon</t>
  </si>
  <si>
    <t xml:space="preserve">miękka pała</t>
  </si>
  <si>
    <t xml:space="preserve">gram w grę</t>
  </si>
  <si>
    <t xml:space="preserve">oglądam film</t>
  </si>
  <si>
    <t xml:space="preserve">słucham muzyki</t>
  </si>
  <si>
    <t xml:space="preserve">ciastka</t>
  </si>
  <si>
    <t xml:space="preserve">banany</t>
  </si>
  <si>
    <t xml:space="preserve">golonkę</t>
  </si>
  <si>
    <t xml:space="preserve">Kikuo</t>
  </si>
  <si>
    <t xml:space="preserve">Igorrr</t>
  </si>
  <si>
    <t xml:space="preserve">Snail's House</t>
  </si>
  <si>
    <t xml:space="preserve">Stalker</t>
  </si>
  <si>
    <t xml:space="preserve">Święta Góra</t>
  </si>
  <si>
    <t xml:space="preserve">Serial Experiments Lain</t>
  </si>
  <si>
    <t xml:space="preserve">Czas dla siebie</t>
  </si>
  <si>
    <t xml:space="preserve">Internet</t>
  </si>
  <si>
    <t xml:space="preserve">internet</t>
  </si>
  <si>
    <t xml:space="preserve">Programista</t>
  </si>
  <si>
    <t xml:space="preserve">Skurwiel</t>
  </si>
  <si>
    <t xml:space="preserve">Ciota</t>
  </si>
  <si>
    <t xml:space="preserve">Baran</t>
  </si>
  <si>
    <t xml:space="preserve">Głupi</t>
  </si>
  <si>
    <t xml:space="preserve">Hultaj </t>
  </si>
  <si>
    <t xml:space="preserve">Huncwot </t>
  </si>
  <si>
    <t xml:space="preserve">Gram w piłkę nożną</t>
  </si>
  <si>
    <t xml:space="preserve">Gram w muzykę</t>
  </si>
  <si>
    <t xml:space="preserve">Oglądam filmy</t>
  </si>
  <si>
    <t xml:space="preserve">Wysiłek fizyczny</t>
  </si>
  <si>
    <t xml:space="preserve">wysiłek fizyczny</t>
  </si>
  <si>
    <t xml:space="preserve">Foo Fighters</t>
  </si>
  <si>
    <t xml:space="preserve">Rage Against The Machine</t>
  </si>
  <si>
    <t xml:space="preserve">Indie Rock/House</t>
  </si>
  <si>
    <t xml:space="preserve">Teoria Wszystkiego</t>
  </si>
  <si>
    <t xml:space="preserve">Skazani na Shawshank</t>
  </si>
  <si>
    <t xml:space="preserve">Najlepszy</t>
  </si>
  <si>
    <t xml:space="preserve">Zarabianie pięniędzy w sposób, który sprawia mi przyjemność</t>
  </si>
  <si>
    <t xml:space="preserve">Realizacja postawionych celów/marzeń</t>
  </si>
  <si>
    <t xml:space="preserve">marzenia</t>
  </si>
  <si>
    <t xml:space="preserve">Rozwijanie pasji</t>
  </si>
  <si>
    <r>
      <rPr>
        <sz val="11"/>
        <rFont val="Cambria"/>
        <family val="0"/>
        <charset val="1"/>
      </rPr>
      <t xml:space="preserve">Programista / </t>
    </r>
    <r>
      <rPr>
        <sz val="11"/>
        <rFont val="Cambria"/>
        <family val="0"/>
      </rPr>
      <t xml:space="preserve">uczę się</t>
    </r>
  </si>
  <si>
    <t xml:space="preserve">popapraniec</t>
  </si>
  <si>
    <t xml:space="preserve">pojeb</t>
  </si>
  <si>
    <t xml:space="preserve">żyd </t>
  </si>
  <si>
    <t xml:space="preserve">lewak </t>
  </si>
  <si>
    <t xml:space="preserve">Gotuję </t>
  </si>
  <si>
    <t xml:space="preserve">gotowanie</t>
  </si>
  <si>
    <t xml:space="preserve">Przewijam internet</t>
  </si>
  <si>
    <t xml:space="preserve">Spędzam czas z przyjaciółmi </t>
  </si>
  <si>
    <t xml:space="preserve">Pizze</t>
  </si>
  <si>
    <t xml:space="preserve">Piersi</t>
  </si>
  <si>
    <t xml:space="preserve">piersi</t>
  </si>
  <si>
    <t xml:space="preserve">Trawkę </t>
  </si>
  <si>
    <t xml:space="preserve">The hives</t>
  </si>
  <si>
    <t xml:space="preserve">Gus gus</t>
  </si>
  <si>
    <t xml:space="preserve">Arctic monkeys</t>
  </si>
  <si>
    <t xml:space="preserve">Niezależność finansowa</t>
  </si>
  <si>
    <t xml:space="preserve">Aby codziennie sprawić sobie choćby najmniejsza przyjemność </t>
  </si>
  <si>
    <t xml:space="preserve">przyjemność</t>
  </si>
  <si>
    <t xml:space="preserve">miasto 100 - 300 tys. mieszkańców</t>
  </si>
  <si>
    <t xml:space="preserve">Skurwiel </t>
  </si>
  <si>
    <t xml:space="preserve">Sukinsyn</t>
  </si>
  <si>
    <t xml:space="preserve">kurwa </t>
  </si>
  <si>
    <t xml:space="preserve">Pracuje nad sobą </t>
  </si>
  <si>
    <t xml:space="preserve">praca nad sobą</t>
  </si>
  <si>
    <t xml:space="preserve">Chiluje</t>
  </si>
  <si>
    <t xml:space="preserve">relaks</t>
  </si>
  <si>
    <t xml:space="preserve">Spędzam czas że znajomymi</t>
  </si>
  <si>
    <t xml:space="preserve">Manipulować</t>
  </si>
  <si>
    <t xml:space="preserve">manipulacje</t>
  </si>
  <si>
    <t xml:space="preserve">Tajemniczośc</t>
  </si>
  <si>
    <t xml:space="preserve">tajemniczość</t>
  </si>
  <si>
    <t xml:space="preserve">Ryzyko</t>
  </si>
  <si>
    <t xml:space="preserve">ryzyko</t>
  </si>
  <si>
    <t xml:space="preserve">Kuba Grabowski</t>
  </si>
  <si>
    <t xml:space="preserve">Filip Szcześniak</t>
  </si>
  <si>
    <t xml:space="preserve">XXXTENTACION</t>
  </si>
  <si>
    <t xml:space="preserve">"Slumdog - milioner z ulicy" </t>
  </si>
  <si>
    <t xml:space="preserve">"127 godzin"</t>
  </si>
  <si>
    <t xml:space="preserve">"Na fali"</t>
  </si>
  <si>
    <t xml:space="preserve">Ja</t>
  </si>
  <si>
    <t xml:space="preserve">dureń</t>
  </si>
  <si>
    <t xml:space="preserve">odpoczywam</t>
  </si>
  <si>
    <t xml:space="preserve">przeglądam zainteresowane strony www np fora itp </t>
  </si>
  <si>
    <t xml:space="preserve">odpoczynek</t>
  </si>
  <si>
    <t xml:space="preserve">przegladanie interesujacych stron www</t>
  </si>
  <si>
    <t xml:space="preserve">jurek przezdziecki </t>
  </si>
  <si>
    <t xml:space="preserve">grzegorz magnuszewski</t>
  </si>
  <si>
    <t xml:space="preserve">filmy dokumentalne </t>
  </si>
  <si>
    <t xml:space="preserve">filmy na temat astronomii </t>
  </si>
  <si>
    <t xml:space="preserve">nie komercyjne filmy pochodzenia europejskiego</t>
  </si>
  <si>
    <t xml:space="preserve">spokój </t>
  </si>
  <si>
    <t xml:space="preserve">zdrowie </t>
  </si>
  <si>
    <t xml:space="preserve">Roztocze</t>
  </si>
  <si>
    <t xml:space="preserve">Inżynier jakości</t>
  </si>
  <si>
    <t xml:space="preserve">nierozsądny</t>
  </si>
  <si>
    <t xml:space="preserve">niemądry</t>
  </si>
  <si>
    <t xml:space="preserve">nieogarnięty</t>
  </si>
  <si>
    <t xml:space="preserve">gamoń </t>
  </si>
  <si>
    <t xml:space="preserve">tępy </t>
  </si>
  <si>
    <t xml:space="preserve">odpoczywam </t>
  </si>
  <si>
    <t xml:space="preserve">uczę się </t>
  </si>
  <si>
    <t xml:space="preserve">podtrzymuje znajomości </t>
  </si>
  <si>
    <t xml:space="preserve">spać </t>
  </si>
  <si>
    <t xml:space="preserve">tańczyć</t>
  </si>
  <si>
    <t xml:space="preserve">rock</t>
  </si>
  <si>
    <t xml:space="preserve">chillout</t>
  </si>
  <si>
    <t xml:space="preserve">pop</t>
  </si>
  <si>
    <t xml:space="preserve">nie ma takich</t>
  </si>
  <si>
    <t xml:space="preserve">satysfakcja</t>
  </si>
  <si>
    <t xml:space="preserve">podkarpacie</t>
  </si>
  <si>
    <t xml:space="preserve">IT</t>
  </si>
  <si>
    <t xml:space="preserve">Kondom</t>
  </si>
  <si>
    <t xml:space="preserve">Imprezuje </t>
  </si>
  <si>
    <t xml:space="preserve">Najbardziej to lubię kace </t>
  </si>
  <si>
    <t xml:space="preserve">kac</t>
  </si>
  <si>
    <t xml:space="preserve">Jestem fanem latino i starych polskich utorow :)</t>
  </si>
  <si>
    <t xml:space="preserve">Wielki gatsby </t>
  </si>
  <si>
    <t xml:space="preserve">Dobrobyt</t>
  </si>
  <si>
    <t xml:space="preserve">dobrobyt</t>
  </si>
  <si>
    <t xml:space="preserve">Pracownik budowlany </t>
  </si>
  <si>
    <t xml:space="preserve">Zjeb</t>
  </si>
  <si>
    <t xml:space="preserve">Palant</t>
  </si>
  <si>
    <t xml:space="preserve">Blachara</t>
  </si>
  <si>
    <t xml:space="preserve">Pojeb</t>
  </si>
  <si>
    <t xml:space="preserve">Niedorozwój</t>
  </si>
  <si>
    <t xml:space="preserve">Świnia </t>
  </si>
  <si>
    <t xml:space="preserve">Głupek </t>
  </si>
  <si>
    <t xml:space="preserve">Oglądam Filmy</t>
  </si>
  <si>
    <t xml:space="preserve">Jeżdzę na rowerze</t>
  </si>
  <si>
    <t xml:space="preserve">Wędrówki górskie</t>
  </si>
  <si>
    <t xml:space="preserve">aktywność fizyczna</t>
  </si>
  <si>
    <t xml:space="preserve">Długo spać</t>
  </si>
  <si>
    <t xml:space="preserve">Serfować po internecie :P</t>
  </si>
  <si>
    <t xml:space="preserve">Hunter</t>
  </si>
  <si>
    <t xml:space="preserve">Goodsmack</t>
  </si>
  <si>
    <t xml:space="preserve">Ramstein</t>
  </si>
  <si>
    <t xml:space="preserve">Zielona Mila</t>
  </si>
  <si>
    <t xml:space="preserve">Siedem dusz</t>
  </si>
  <si>
    <t xml:space="preserve">Pieniądze</t>
  </si>
  <si>
    <t xml:space="preserve">Specjalista - Utrzymanie Ruchu</t>
  </si>
  <si>
    <t xml:space="preserve">Wypierdalaj</t>
  </si>
  <si>
    <t xml:space="preserve">Spierdalaj</t>
  </si>
  <si>
    <t xml:space="preserve">Burak</t>
  </si>
  <si>
    <t xml:space="preserve">Wieśniak</t>
  </si>
  <si>
    <t xml:space="preserve">Wieśniaczka </t>
  </si>
  <si>
    <t xml:space="preserve">Czytam </t>
  </si>
  <si>
    <t xml:space="preserve">Leże </t>
  </si>
  <si>
    <t xml:space="preserve">Oglądam filmy </t>
  </si>
  <si>
    <t xml:space="preserve">Jeść </t>
  </si>
  <si>
    <t xml:space="preserve">Czytać </t>
  </si>
  <si>
    <t xml:space="preserve">Spotkać się z rodziną </t>
  </si>
  <si>
    <t xml:space="preserve">Sylwia Grzeszczak </t>
  </si>
  <si>
    <t xml:space="preserve">Pianista </t>
  </si>
  <si>
    <t xml:space="preserve">Siedem dusz </t>
  </si>
  <si>
    <t xml:space="preserve">Mój Chłopak </t>
  </si>
  <si>
    <t xml:space="preserve">Przyjaciel </t>
  </si>
  <si>
    <t xml:space="preserve">Sląskie Czestochowa</t>
  </si>
  <si>
    <t xml:space="preserve">ekspedientka</t>
  </si>
  <si>
    <t xml:space="preserve">gram na komputerze</t>
  </si>
  <si>
    <t xml:space="preserve">czytam książki(fantastyka, kryminał) i oglądam Netflixa</t>
  </si>
  <si>
    <t xml:space="preserve">mega ogólne :(</t>
  </si>
  <si>
    <t xml:space="preserve">-</t>
  </si>
  <si>
    <t xml:space="preserve">Jess Glynne</t>
  </si>
  <si>
    <t xml:space="preserve">Beyonce</t>
  </si>
  <si>
    <t xml:space="preserve">Kwiat pustyni </t>
  </si>
  <si>
    <t xml:space="preserve">Nietykalni </t>
  </si>
  <si>
    <t xml:space="preserve">Ukryte działania</t>
  </si>
  <si>
    <t xml:space="preserve">rozwijanie się </t>
  </si>
  <si>
    <t xml:space="preserve">bystrzyca kłodzka </t>
  </si>
  <si>
    <t xml:space="preserve">Gówniak o dzieciach</t>
  </si>
  <si>
    <t xml:space="preserve">Wydobyciny</t>
  </si>
  <si>
    <t xml:space="preserve">Locha</t>
  </si>
  <si>
    <t xml:space="preserve">Prostak</t>
  </si>
  <si>
    <t xml:space="preserve">Kretyn</t>
  </si>
  <si>
    <t xml:space="preserve">Gram w planszowki</t>
  </si>
  <si>
    <t xml:space="preserve">Opiekuje się  swoim synkiem</t>
  </si>
  <si>
    <t xml:space="preserve">opieka nad dzieckiem</t>
  </si>
  <si>
    <t xml:space="preserve">Oglądam seriale sc-fi</t>
  </si>
  <si>
    <t xml:space="preserve">Przebywać z dzieckiem </t>
  </si>
  <si>
    <t xml:space="preserve">Oglądać seriale/grać w planszowki</t>
  </si>
  <si>
    <t xml:space="preserve">Spotykać się z przyjaciółmi </t>
  </si>
  <si>
    <t xml:space="preserve">Enej</t>
  </si>
  <si>
    <t xml:space="preserve">The Piano Guys</t>
  </si>
  <si>
    <t xml:space="preserve">Reqium dla snu</t>
  </si>
  <si>
    <t xml:space="preserve">Nietykalni</t>
  </si>
  <si>
    <t xml:space="preserve">Pasja</t>
  </si>
  <si>
    <t xml:space="preserve">BÓG- Wiara, nadzieja, miłość</t>
  </si>
  <si>
    <t xml:space="preserve">Zdrowie mojego synka i mojej rodziny</t>
  </si>
  <si>
    <t xml:space="preserve">stabilizacja</t>
  </si>
  <si>
    <t xml:space="preserve">bezpieczeństwo finansowe</t>
  </si>
  <si>
    <t xml:space="preserve">Dolnośląskie </t>
  </si>
  <si>
    <t xml:space="preserve">Doradca klienta/ sprzedawca </t>
  </si>
  <si>
    <t xml:space="preserve">świnia</t>
  </si>
  <si>
    <t xml:space="preserve">imbecyl</t>
  </si>
  <si>
    <t xml:space="preserve">niedorozwinięty</t>
  </si>
  <si>
    <t xml:space="preserve">przygłup</t>
  </si>
  <si>
    <t xml:space="preserve">nieuk </t>
  </si>
  <si>
    <t xml:space="preserve">jeżdżę na działkę</t>
  </si>
  <si>
    <t xml:space="preserve">pracować na działce</t>
  </si>
  <si>
    <t xml:space="preserve">czytać</t>
  </si>
  <si>
    <t xml:space="preserve">klasyczna Bach Mozart Czajkowski</t>
  </si>
  <si>
    <t xml:space="preserve">Aż chce się żyć</t>
  </si>
  <si>
    <t xml:space="preserve">Forrest </t>
  </si>
  <si>
    <t xml:space="preserve">wiara</t>
  </si>
  <si>
    <t xml:space="preserve">lubuskie</t>
  </si>
  <si>
    <t xml:space="preserve">śmieć</t>
  </si>
  <si>
    <t xml:space="preserve">fan Legii Warszawa </t>
  </si>
  <si>
    <t xml:space="preserve">Książki</t>
  </si>
  <si>
    <t xml:space="preserve">Masturbacja</t>
  </si>
  <si>
    <t xml:space="preserve">Odnosić sukcesy</t>
  </si>
  <si>
    <t xml:space="preserve">sukcesy</t>
  </si>
  <si>
    <t xml:space="preserve">Pokonywać rywali</t>
  </si>
  <si>
    <t xml:space="preserve">pokonywanie rywali</t>
  </si>
  <si>
    <t xml:space="preserve">Uprawiać seks</t>
  </si>
  <si>
    <t xml:space="preserve">Justin Timberlake</t>
  </si>
  <si>
    <t xml:space="preserve">The Greatest Showman soundtrack</t>
  </si>
  <si>
    <t xml:space="preserve">Arctic Monkeys</t>
  </si>
  <si>
    <t xml:space="preserve">Księżniczka Mononoke</t>
  </si>
  <si>
    <t xml:space="preserve">Captain Fantastic</t>
  </si>
  <si>
    <t xml:space="preserve">Władca Pierścieni</t>
  </si>
  <si>
    <t xml:space="preserve">Szczęście</t>
  </si>
  <si>
    <r>
      <rPr>
        <sz val="11"/>
        <rFont val="Cambria"/>
        <family val="0"/>
        <charset val="1"/>
      </rPr>
      <t xml:space="preserve">informatyk </t>
    </r>
    <r>
      <rPr>
        <sz val="11"/>
        <rFont val="Cambria"/>
        <family val="0"/>
      </rPr>
      <t xml:space="preserve">/ uczę się</t>
    </r>
  </si>
  <si>
    <t xml:space="preserve">Twój stary</t>
  </si>
  <si>
    <t xml:space="preserve">Twoja stara</t>
  </si>
  <si>
    <t xml:space="preserve">Jeb się</t>
  </si>
  <si>
    <t xml:space="preserve">chuj ci w dupe pedale</t>
  </si>
  <si>
    <t xml:space="preserve">rozjebie ci ryj </t>
  </si>
  <si>
    <t xml:space="preserve">Trening siłowy </t>
  </si>
  <si>
    <t xml:space="preserve">Sex</t>
  </si>
  <si>
    <t xml:space="preserve">sex</t>
  </si>
  <si>
    <t xml:space="preserve">komputery</t>
  </si>
  <si>
    <t xml:space="preserve">dziewczyny </t>
  </si>
  <si>
    <t xml:space="preserve">dziewczyny</t>
  </si>
  <si>
    <t xml:space="preserve">metal</t>
  </si>
  <si>
    <t xml:space="preserve">hiphop</t>
  </si>
  <si>
    <t xml:space="preserve">rocky</t>
  </si>
  <si>
    <t xml:space="preserve">kopciuszek</t>
  </si>
  <si>
    <t xml:space="preserve">dzieci z dworca zoo</t>
  </si>
  <si>
    <t xml:space="preserve">szczęscie</t>
  </si>
  <si>
    <t xml:space="preserve">Świdnica </t>
  </si>
  <si>
    <t xml:space="preserve">pantofel</t>
  </si>
  <si>
    <t xml:space="preserve">spierdolony</t>
  </si>
  <si>
    <t xml:space="preserve">kurwa o osobie </t>
  </si>
  <si>
    <t xml:space="preserve">spotykam się że znajomymi</t>
  </si>
  <si>
    <t xml:space="preserve">czytam książki</t>
  </si>
  <si>
    <t xml:space="preserve">oglądam film </t>
  </si>
  <si>
    <t xml:space="preserve">święty spokój</t>
  </si>
  <si>
    <t xml:space="preserve">dobre jedzenie </t>
  </si>
  <si>
    <t xml:space="preserve">kolor różowy</t>
  </si>
  <si>
    <t xml:space="preserve">heavy metal </t>
  </si>
  <si>
    <t xml:space="preserve">hardrock</t>
  </si>
  <si>
    <t xml:space="preserve">muzyka klasyczna </t>
  </si>
  <si>
    <t xml:space="preserve">Info the wild </t>
  </si>
  <si>
    <t xml:space="preserve">Hanami: kwiat wiśni </t>
  </si>
  <si>
    <t xml:space="preserve">Kill Bill</t>
  </si>
  <si>
    <t xml:space="preserve">Spokój ducha </t>
  </si>
  <si>
    <t xml:space="preserve">"magiczne" momenty (cieszenie się chwilą)</t>
  </si>
  <si>
    <t xml:space="preserve">doświadczenie </t>
  </si>
  <si>
    <t xml:space="preserve">doświadczenie</t>
  </si>
  <si>
    <t xml:space="preserve">woj. Lubelskie </t>
  </si>
  <si>
    <r>
      <rPr>
        <sz val="11"/>
        <rFont val="Cambria"/>
        <family val="0"/>
        <charset val="1"/>
      </rPr>
      <t xml:space="preserve">copywriter </t>
    </r>
    <r>
      <rPr>
        <sz val="11"/>
        <rFont val="Cambria"/>
        <family val="0"/>
      </rPr>
      <t xml:space="preserve">/ uczę się</t>
    </r>
  </si>
  <si>
    <t xml:space="preserve">Gamoń</t>
  </si>
  <si>
    <t xml:space="preserve">Cymbał</t>
  </si>
  <si>
    <t xml:space="preserve">Kórwa </t>
  </si>
  <si>
    <t xml:space="preserve">Ciota </t>
  </si>
  <si>
    <t xml:space="preserve">Pracuje</t>
  </si>
  <si>
    <t xml:space="preserve">Wymyslam nastepna prace</t>
  </si>
  <si>
    <t xml:space="preserve">Spie</t>
  </si>
  <si>
    <t xml:space="preserve">Cisze</t>
  </si>
  <si>
    <t xml:space="preserve">cisza</t>
  </si>
  <si>
    <t xml:space="preserve">Dobrą prace</t>
  </si>
  <si>
    <t xml:space="preserve">Korn</t>
  </si>
  <si>
    <t xml:space="preserve">Limp bizkit</t>
  </si>
  <si>
    <t xml:space="preserve">Coma</t>
  </si>
  <si>
    <t xml:space="preserve">Waleczne serce</t>
  </si>
  <si>
    <t xml:space="preserve">Miłość w rytmie rap</t>
  </si>
  <si>
    <t xml:space="preserve">Uprowadzona</t>
  </si>
  <si>
    <t xml:space="preserve">Spokoj</t>
  </si>
  <si>
    <t xml:space="preserve">Kepno</t>
  </si>
  <si>
    <t xml:space="preserve">Magazynier</t>
  </si>
  <si>
    <t xml:space="preserve">Jebnięty </t>
  </si>
  <si>
    <t xml:space="preserve">Piszę</t>
  </si>
  <si>
    <t xml:space="preserve">Czytać</t>
  </si>
  <si>
    <t xml:space="preserve">Podróżować</t>
  </si>
  <si>
    <t xml:space="preserve">Zwierzęta</t>
  </si>
  <si>
    <t xml:space="preserve">zwierzęta</t>
  </si>
  <si>
    <t xml:space="preserve">Jessie Ware</t>
  </si>
  <si>
    <t xml:space="preserve">Grimes</t>
  </si>
  <si>
    <t xml:space="preserve">Ten Typ Mes</t>
  </si>
  <si>
    <t xml:space="preserve">Coco</t>
  </si>
  <si>
    <t xml:space="preserve">Marzyciel</t>
  </si>
  <si>
    <t xml:space="preserve">Wielkie Piękno</t>
  </si>
  <si>
    <t xml:space="preserve">Bliscy</t>
  </si>
  <si>
    <t xml:space="preserve">szmata </t>
  </si>
  <si>
    <t xml:space="preserve">down </t>
  </si>
  <si>
    <t xml:space="preserve">idiota  </t>
  </si>
  <si>
    <t xml:space="preserve">frajer  </t>
  </si>
  <si>
    <t xml:space="preserve">czytam ksiązki</t>
  </si>
  <si>
    <t xml:space="preserve">pracować nad sobą w celu rozwijania swoich umiejętności</t>
  </si>
  <si>
    <t xml:space="preserve">podróżować</t>
  </si>
  <si>
    <t xml:space="preserve">spędzać czas ze znajomymi</t>
  </si>
  <si>
    <t xml:space="preserve">prawie wcale nie słucham </t>
  </si>
  <si>
    <t xml:space="preserve">
Interstellar</t>
  </si>
  <si>
    <t xml:space="preserve">
Blow</t>
  </si>
  <si>
    <t xml:space="preserve">założyć rodzine</t>
  </si>
  <si>
    <t xml:space="preserve">osiągnąć sukces zawodowy</t>
  </si>
  <si>
    <t xml:space="preserve">zdobyć wykształcenie</t>
  </si>
  <si>
    <t xml:space="preserve">wykształcenie</t>
  </si>
  <si>
    <t xml:space="preserve">Łajza</t>
  </si>
  <si>
    <t xml:space="preserve">Natalia Przybysz</t>
  </si>
  <si>
    <t xml:space="preserve">Ten typ Mes </t>
  </si>
  <si>
    <t xml:space="preserve">Artur Andrus</t>
  </si>
  <si>
    <t xml:space="preserve">Usmiech</t>
  </si>
  <si>
    <t xml:space="preserve">Wielkopolskie</t>
  </si>
  <si>
    <t xml:space="preserve">Pierdol się</t>
  </si>
  <si>
    <t xml:space="preserve">Jebany</t>
  </si>
  <si>
    <t xml:space="preserve">Pierdolony </t>
  </si>
  <si>
    <t xml:space="preserve">Przeglądam YouTube </t>
  </si>
  <si>
    <t xml:space="preserve">Oglądałam filmy </t>
  </si>
  <si>
    <t xml:space="preserve">Spędzam czas poza domem </t>
  </si>
  <si>
    <t xml:space="preserve">spędzanie czasu poza domem</t>
  </si>
  <si>
    <t xml:space="preserve">Odpoczywanie </t>
  </si>
  <si>
    <t xml:space="preserve">Podróżowanie </t>
  </si>
  <si>
    <t xml:space="preserve">Lana del rey </t>
  </si>
  <si>
    <t xml:space="preserve">Sigur Rós  </t>
  </si>
  <si>
    <t xml:space="preserve">The xx </t>
  </si>
  <si>
    <t xml:space="preserve">Bestie z południowych krain </t>
  </si>
  <si>
    <t xml:space="preserve">Charlie</t>
  </si>
  <si>
    <t xml:space="preserve">Nostalgia anioła </t>
  </si>
  <si>
    <t xml:space="preserve">Przyjaźń </t>
  </si>
  <si>
    <t xml:space="preserve">Świętokrzyskie, Lipie </t>
  </si>
  <si>
    <t xml:space="preserve">Doradca klienta/ sprzedawca  / uczę się</t>
  </si>
  <si>
    <t xml:space="preserve">menda</t>
  </si>
  <si>
    <t xml:space="preserve">łosiu</t>
  </si>
  <si>
    <t xml:space="preserve">cipa grochowa</t>
  </si>
  <si>
    <t xml:space="preserve">ty kurwo pierdolona </t>
  </si>
  <si>
    <t xml:space="preserve">ogladam seriale </t>
  </si>
  <si>
    <t xml:space="preserve">jem</t>
  </si>
  <si>
    <t xml:space="preserve">dobra ksiazka</t>
  </si>
  <si>
    <t xml:space="preserve">dobry film</t>
  </si>
  <si>
    <t xml:space="preserve">kings of leon</t>
  </si>
  <si>
    <t xml:space="preserve">krzysztof krawczyk</t>
  </si>
  <si>
    <t xml:space="preserve">`</t>
  </si>
  <si>
    <t xml:space="preserve">K-pax</t>
  </si>
  <si>
    <t xml:space="preserve">zielona mila</t>
  </si>
  <si>
    <t xml:space="preserve">pokój</t>
  </si>
  <si>
    <t xml:space="preserve">miłosć</t>
  </si>
  <si>
    <t xml:space="preserve">rodzina i przyjaciele</t>
  </si>
  <si>
    <t xml:space="preserve"> świetokrzyskie</t>
  </si>
  <si>
    <t xml:space="preserve">w zwiazku</t>
  </si>
  <si>
    <t xml:space="preserve">złamas</t>
  </si>
  <si>
    <t xml:space="preserve">popierdolec </t>
  </si>
  <si>
    <t xml:space="preserve">głupek </t>
  </si>
  <si>
    <t xml:space="preserve">rysowanie/malowanie</t>
  </si>
  <si>
    <t xml:space="preserve">prowadzenie warsztatów</t>
  </si>
  <si>
    <t xml:space="preserve">życie kulturalne</t>
  </si>
  <si>
    <t xml:space="preserve">koncerty</t>
  </si>
  <si>
    <t xml:space="preserve">Nightwish</t>
  </si>
  <si>
    <t xml:space="preserve">Sonata Arctica</t>
  </si>
  <si>
    <t xml:space="preserve">Therion</t>
  </si>
  <si>
    <t xml:space="preserve">Czarodziejka z Księżyca</t>
  </si>
  <si>
    <t xml:space="preserve">Ruchomy Zamek Hauru</t>
  </si>
  <si>
    <t xml:space="preserve">poczucie, że nie marnuję czasu</t>
  </si>
  <si>
    <t xml:space="preserve">sens życia</t>
  </si>
  <si>
    <t xml:space="preserve">kariera naukowa</t>
  </si>
  <si>
    <t xml:space="preserve">Wielkopolska, Kępno, Lipie</t>
  </si>
  <si>
    <r>
      <rPr>
        <sz val="11"/>
        <rFont val="Cambria"/>
        <family val="0"/>
        <charset val="1"/>
      </rPr>
      <t xml:space="preserve">konsultant ds. komunikacji/trener </t>
    </r>
    <r>
      <rPr>
        <sz val="11"/>
        <rFont val="Cambria"/>
        <family val="0"/>
      </rPr>
      <t xml:space="preserve">/ uczę się</t>
    </r>
  </si>
  <si>
    <t xml:space="preserve">Jebaniec</t>
  </si>
  <si>
    <t xml:space="preserve">Jedzenie</t>
  </si>
  <si>
    <t xml:space="preserve">Hearthstone</t>
  </si>
  <si>
    <t xml:space="preserve">Foo fighters</t>
  </si>
  <si>
    <t xml:space="preserve">Bracia figo fagot</t>
  </si>
  <si>
    <t xml:space="preserve">"Porachunki"</t>
  </si>
  <si>
    <t xml:space="preserve">"Przekręt"</t>
  </si>
  <si>
    <t xml:space="preserve">"Siedem"</t>
  </si>
  <si>
    <t xml:space="preserve">Druga połówka</t>
  </si>
  <si>
    <t xml:space="preserve">Stabilność</t>
  </si>
  <si>
    <t xml:space="preserve">Wielkopolska, Kępno</t>
  </si>
  <si>
    <r>
      <rPr>
        <sz val="11"/>
        <rFont val="Cambria"/>
        <family val="0"/>
        <charset val="1"/>
      </rPr>
      <t xml:space="preserve">Operator CNC w dziale produkcji części lotniczych </t>
    </r>
    <r>
      <rPr>
        <sz val="11"/>
        <rFont val="Cambria"/>
        <family val="0"/>
      </rPr>
      <t xml:space="preserve">/ uczę się</t>
    </r>
  </si>
  <si>
    <t xml:space="preserve">Proszę napisać poniżej określenia obraźliwe  Pana/Pani zdaniem (możliwie jak najwięcej inwektyw, wyzwisk, obelg, czy wulgaryzmów).                   Proszę ocenić podane niżej słowa na skali od 0 (bardzo neutralne określenie) do 100 (bardzo obraźliwe określenie). Proszę oceniać spontanicznie, nawet jeśli nie ma Pan/Pani co do oceny zupełnej pewności.                                                                                                                                                                               </t>
  </si>
  <si>
    <t xml:space="preserve">dupa wołowa [0]</t>
  </si>
  <si>
    <t xml:space="preserve">cwel [85]</t>
  </si>
  <si>
    <t xml:space="preserve">kurwa [100]</t>
  </si>
  <si>
    <t xml:space="preserve">skurwysyn [100]</t>
  </si>
  <si>
    <t xml:space="preserve">chuj [70]</t>
  </si>
  <si>
    <t xml:space="preserve">debil [15]</t>
  </si>
  <si>
    <t xml:space="preserve">kutas [5]</t>
  </si>
  <si>
    <t xml:space="preserve">frajer [100]</t>
  </si>
  <si>
    <t xml:space="preserve">leszcz [20]</t>
  </si>
  <si>
    <t xml:space="preserve">Sprzedawca</t>
  </si>
  <si>
    <t xml:space="preserve">kurwa [80]</t>
  </si>
  <si>
    <t xml:space="preserve">chuj [80]</t>
  </si>
  <si>
    <t xml:space="preserve">matkojebca [100]</t>
  </si>
  <si>
    <t xml:space="preserve">jebaniec [50]</t>
  </si>
  <si>
    <t xml:space="preserve">ciota [90]</t>
  </si>
  <si>
    <t xml:space="preserve">debil [80]</t>
  </si>
  <si>
    <t xml:space="preserve">szmata [100]</t>
  </si>
  <si>
    <t xml:space="preserve">idiota [60]</t>
  </si>
  <si>
    <t xml:space="preserve">cwel [90]</t>
  </si>
  <si>
    <t xml:space="preserve">baran [-]</t>
  </si>
  <si>
    <t xml:space="preserve">idiota [-]</t>
  </si>
  <si>
    <t xml:space="preserve">dziwak [-]</t>
  </si>
  <si>
    <t xml:space="preserve">bałwan [-]</t>
  </si>
  <si>
    <t xml:space="preserve">szmata [95]</t>
  </si>
  <si>
    <t xml:space="preserve">suka [100]</t>
  </si>
  <si>
    <t xml:space="preserve">zwykła kurwa  [100]</t>
  </si>
  <si>
    <t xml:space="preserve">Świnia [-]</t>
  </si>
  <si>
    <t xml:space="preserve">Cham [-]</t>
  </si>
  <si>
    <t xml:space="preserve">Gówno [-]</t>
  </si>
  <si>
    <t xml:space="preserve">Idiota [-]</t>
  </si>
  <si>
    <t xml:space="preserve">Lamus [-]</t>
  </si>
  <si>
    <t xml:space="preserve">Szmata [-]</t>
  </si>
  <si>
    <t xml:space="preserve">Frajer  [-]</t>
  </si>
  <si>
    <t xml:space="preserve">Rodzina i przyjaciele</t>
  </si>
  <si>
    <t xml:space="preserve">Suka  [90]</t>
  </si>
  <si>
    <t xml:space="preserve">kurwa [90]</t>
  </si>
  <si>
    <t xml:space="preserve">Debil [70]</t>
  </si>
  <si>
    <t xml:space="preserve">Down [80]</t>
  </si>
  <si>
    <t xml:space="preserve">Ofiara pękniętego kondoma [60]</t>
  </si>
  <si>
    <t xml:space="preserve">Świnia [50]</t>
  </si>
  <si>
    <t xml:space="preserve">Idiotka [60]</t>
  </si>
  <si>
    <t xml:space="preserve">Dziwka [100]</t>
  </si>
  <si>
    <t xml:space="preserve">kurwa [-]</t>
  </si>
  <si>
    <t xml:space="preserve">pojebany [-]</t>
  </si>
  <si>
    <t xml:space="preserve">ja pierdolę [-]</t>
  </si>
  <si>
    <t xml:space="preserve">chuj [-]</t>
  </si>
  <si>
    <t xml:space="preserve">pizda [60] </t>
  </si>
  <si>
    <t xml:space="preserve">sucz [57]</t>
  </si>
  <si>
    <t xml:space="preserve">debil [70]</t>
  </si>
  <si>
    <t xml:space="preserve">dupek [60]</t>
  </si>
  <si>
    <t xml:space="preserve">głupek [54]</t>
  </si>
  <si>
    <t xml:space="preserve">idiotka [60]</t>
  </si>
  <si>
    <t xml:space="preserve">pedał [85]</t>
  </si>
  <si>
    <t xml:space="preserve">ciota [89]</t>
  </si>
  <si>
    <t xml:space="preserve">chuj [56]</t>
  </si>
  <si>
    <t xml:space="preserve">Czytam książki, oglądam seriale i spotykam się z przyjaciółmi.</t>
  </si>
  <si>
    <t xml:space="preserve">chujogłowy [70]</t>
  </si>
  <si>
    <t xml:space="preserve">burłak [15]</t>
  </si>
  <si>
    <t xml:space="preserve">kutasiarz [50]</t>
  </si>
  <si>
    <t xml:space="preserve">cwel [100]</t>
  </si>
  <si>
    <t xml:space="preserve">pizduś [45]</t>
  </si>
  <si>
    <t xml:space="preserve">szmaciura [50]</t>
  </si>
  <si>
    <t xml:space="preserve">zjeb [35]</t>
  </si>
  <si>
    <t xml:space="preserve">końska spierdolina [75]</t>
  </si>
  <si>
    <t xml:space="preserve">spedaleniec [40]</t>
  </si>
  <si>
    <t xml:space="preserve">Zmywarka [60]</t>
  </si>
  <si>
    <t xml:space="preserve">Szmata [89]</t>
  </si>
  <si>
    <t xml:space="preserve">Rodzina i przyjaciele </t>
  </si>
  <si>
    <t xml:space="preserve">chuj [76]</t>
  </si>
  <si>
    <t xml:space="preserve">Pizda [85]</t>
  </si>
  <si>
    <t xml:space="preserve">Debil [30]</t>
  </si>
  <si>
    <t xml:space="preserve">Cipa [65]</t>
  </si>
  <si>
    <t xml:space="preserve">Kutas [60]</t>
  </si>
  <si>
    <t xml:space="preserve">Idiota [25]</t>
  </si>
  <si>
    <t xml:space="preserve">Suka [80]</t>
  </si>
  <si>
    <t xml:space="preserve">Dureń [20]</t>
  </si>
  <si>
    <t xml:space="preserve">Suka [-]</t>
  </si>
  <si>
    <t xml:space="preserve">Osioł [-]</t>
  </si>
  <si>
    <t xml:space="preserve">Cwel [-]</t>
  </si>
  <si>
    <t xml:space="preserve">Pedał [-]</t>
  </si>
  <si>
    <t xml:space="preserve">Dupa [-]</t>
  </si>
  <si>
    <t xml:space="preserve">Popierdoleniec [-]</t>
  </si>
  <si>
    <t xml:space="preserve">Tępa dzida po chuju [95]</t>
  </si>
  <si>
    <t xml:space="preserve">chuj [60]</t>
  </si>
  <si>
    <t xml:space="preserve">chujek [25]</t>
  </si>
  <si>
    <t xml:space="preserve">Pizda [60]</t>
  </si>
  <si>
    <t xml:space="preserve">Dziwka [70]</t>
  </si>
  <si>
    <t xml:space="preserve">Ulaniec [40]</t>
  </si>
  <si>
    <t xml:space="preserve">Zasraniec [25]</t>
  </si>
  <si>
    <t xml:space="preserve">Idiota [20]</t>
  </si>
  <si>
    <t xml:space="preserve">Debil [20]</t>
  </si>
  <si>
    <t xml:space="preserve">Szmata [80]</t>
  </si>
  <si>
    <t xml:space="preserve">Frajer [70]</t>
  </si>
  <si>
    <t xml:space="preserve">Zdzira [80]</t>
  </si>
  <si>
    <t xml:space="preserve">Pedał [80]</t>
  </si>
  <si>
    <t xml:space="preserve">Debil [50]</t>
  </si>
  <si>
    <t xml:space="preserve">Idiotka [50]</t>
  </si>
  <si>
    <t xml:space="preserve">Lachociag [70]</t>
  </si>
  <si>
    <t xml:space="preserve">Kretyn [40]</t>
  </si>
  <si>
    <t xml:space="preserve">Pracuje i ucze sie</t>
  </si>
  <si>
    <t xml:space="preserve">kurwa [50]</t>
  </si>
  <si>
    <t xml:space="preserve">Niepełnosprytny [15]</t>
  </si>
  <si>
    <t xml:space="preserve">Głupek [5]</t>
  </si>
  <si>
    <t xml:space="preserve">Zajebany kurwiszon [85]</t>
  </si>
  <si>
    <t xml:space="preserve">Wredna kurwa [70]</t>
  </si>
  <si>
    <t xml:space="preserve">bezrobotny/ bezrobotna</t>
  </si>
  <si>
    <t xml:space="preserve">bladź [80]</t>
  </si>
  <si>
    <t xml:space="preserve">kurwiszon [80]</t>
  </si>
  <si>
    <t xml:space="preserve">skurwiel [25] - bardziej jako ktoś konkretny w działaniu</t>
  </si>
  <si>
    <t xml:space="preserve">lamus [50]</t>
  </si>
  <si>
    <t xml:space="preserve">palant [10]</t>
  </si>
  <si>
    <t xml:space="preserve">kałmuk [75]</t>
  </si>
  <si>
    <t xml:space="preserve">szlauf [80]</t>
  </si>
  <si>
    <t xml:space="preserve">Prawda, Szacunek</t>
  </si>
  <si>
    <t xml:space="preserve">Plastyk / Szlifierz szkła</t>
  </si>
  <si>
    <t xml:space="preserve">chuj [100]</t>
  </si>
  <si>
    <t xml:space="preserve">Gnida [78]</t>
  </si>
  <si>
    <t xml:space="preserve">Menda [60]</t>
  </si>
  <si>
    <t xml:space="preserve">Wieprz [50]</t>
  </si>
  <si>
    <t xml:space="preserve">Dureń [50]</t>
  </si>
  <si>
    <t xml:space="preserve">Cham [60]</t>
  </si>
  <si>
    <t xml:space="preserve">Bałwan [40]</t>
  </si>
  <si>
    <t xml:space="preserve">Pizda [100]</t>
  </si>
  <si>
    <t xml:space="preserve">gałgan  [-]</t>
  </si>
  <si>
    <t xml:space="preserve">zdrowie,  kobiety i gitary</t>
  </si>
  <si>
    <t xml:space="preserve">skurwiel [80]</t>
  </si>
  <si>
    <t xml:space="preserve">kutas [75]</t>
  </si>
  <si>
    <t xml:space="preserve">pierdolony [60]</t>
  </si>
  <si>
    <t xml:space="preserve">dupowłaz [90]</t>
  </si>
  <si>
    <t xml:space="preserve">kutasiarz [80]</t>
  </si>
  <si>
    <t xml:space="preserve">fiut [50]</t>
  </si>
  <si>
    <t xml:space="preserve">dziwka [70]</t>
  </si>
  <si>
    <t xml:space="preserve">skończeniec [100]</t>
  </si>
  <si>
    <t xml:space="preserve">recepcjonista</t>
  </si>
  <si>
    <t xml:space="preserve">szmata [80]</t>
  </si>
  <si>
    <t xml:space="preserve">pedał [50]</t>
  </si>
  <si>
    <t xml:space="preserve">ciota [60]</t>
  </si>
  <si>
    <t xml:space="preserve">cipa [65]</t>
  </si>
  <si>
    <t xml:space="preserve">debil [41]</t>
  </si>
  <si>
    <t xml:space="preserve">gamoń [23]</t>
  </si>
  <si>
    <t xml:space="preserve">chuj - dla jednych [10], dla innych [90].</t>
  </si>
  <si>
    <t xml:space="preserve">Skurwysyn [50]</t>
  </si>
  <si>
    <t xml:space="preserve">patol [38]</t>
  </si>
  <si>
    <t xml:space="preserve">Kurwa zafajdolona [89]</t>
  </si>
  <si>
    <t xml:space="preserve">Politolog</t>
  </si>
  <si>
    <t xml:space="preserve">Stażysta</t>
  </si>
  <si>
    <t xml:space="preserve">kurwa [70]</t>
  </si>
  <si>
    <t xml:space="preserve">chuj [75]</t>
  </si>
  <si>
    <t xml:space="preserve">ja pierdole [75]</t>
  </si>
  <si>
    <t xml:space="preserve">sukinsyn [70]</t>
  </si>
  <si>
    <t xml:space="preserve">pierdolić [70]</t>
  </si>
  <si>
    <t xml:space="preserve">kutas [65]</t>
  </si>
  <si>
    <t xml:space="preserve">cholera [10]</t>
  </si>
  <si>
    <t xml:space="preserve">Kurwo jebana [100]</t>
  </si>
  <si>
    <t xml:space="preserve">Pizdencjusz [40]</t>
  </si>
  <si>
    <t xml:space="preserve">Kurwistrzał [80]</t>
  </si>
  <si>
    <t xml:space="preserve">Kapeć jebany [60]</t>
  </si>
  <si>
    <t xml:space="preserve">Przeklęty gnój [80]</t>
  </si>
  <si>
    <t xml:space="preserve">Bydlak pierdolony [96]</t>
  </si>
  <si>
    <t xml:space="preserve">Jebaka [20]</t>
  </si>
  <si>
    <t xml:space="preserve">Kutas zwiędły [50]</t>
  </si>
  <si>
    <t xml:space="preserve">Cwel przestrzelony [100]</t>
  </si>
  <si>
    <t xml:space="preserve">Inżynier jakości </t>
  </si>
  <si>
    <t xml:space="preserve">pizda [80]</t>
  </si>
  <si>
    <t xml:space="preserve">dziwka [90]</t>
  </si>
  <si>
    <t xml:space="preserve">żyd [60]</t>
  </si>
  <si>
    <t xml:space="preserve">pedał [75]</t>
  </si>
  <si>
    <t xml:space="preserve">ciota [50]</t>
  </si>
  <si>
    <t xml:space="preserve">zjeb [10]</t>
  </si>
  <si>
    <t xml:space="preserve">debil [5]</t>
  </si>
  <si>
    <t xml:space="preserve">student/pracownik naukowy</t>
  </si>
  <si>
    <t xml:space="preserve">kutas [60]</t>
  </si>
  <si>
    <t xml:space="preserve">pizda [70]</t>
  </si>
  <si>
    <t xml:space="preserve">cham [30]</t>
  </si>
  <si>
    <t xml:space="preserve">chuj [65]</t>
  </si>
  <si>
    <t xml:space="preserve">lewak [50]</t>
  </si>
  <si>
    <t xml:space="preserve">pizdogon [70]</t>
  </si>
  <si>
    <t xml:space="preserve">miękka pała [60]</t>
  </si>
  <si>
    <t xml:space="preserve">Skurwiel [100]</t>
  </si>
  <si>
    <t xml:space="preserve">chuj [90]</t>
  </si>
  <si>
    <t xml:space="preserve">Idiota [80]</t>
  </si>
  <si>
    <t xml:space="preserve">Ciota [60]</t>
  </si>
  <si>
    <t xml:space="preserve">Baran [30]</t>
  </si>
  <si>
    <t xml:space="preserve">Głupi [15]</t>
  </si>
  <si>
    <t xml:space="preserve">Hultaj [10]</t>
  </si>
  <si>
    <t xml:space="preserve">Huncwot [10]</t>
  </si>
  <si>
    <t xml:space="preserve">cwel [8]</t>
  </si>
  <si>
    <t xml:space="preserve">popapraniec [7]</t>
  </si>
  <si>
    <t xml:space="preserve">chuj [3]</t>
  </si>
  <si>
    <t xml:space="preserve">Szmaciarz/szmata [7]</t>
  </si>
  <si>
    <t xml:space="preserve">kurwa [8]</t>
  </si>
  <si>
    <t xml:space="preserve">pojeb [2]</t>
  </si>
  <si>
    <t xml:space="preserve">głupek [1]</t>
  </si>
  <si>
    <t xml:space="preserve">żyd [1]</t>
  </si>
  <si>
    <t xml:space="preserve">lewak [2]</t>
  </si>
  <si>
    <t xml:space="preserve">kurwa [30]</t>
  </si>
  <si>
    <t xml:space="preserve">Szmata [10]</t>
  </si>
  <si>
    <t xml:space="preserve">Skurwiel [90] </t>
  </si>
  <si>
    <t xml:space="preserve">chuj [30]</t>
  </si>
  <si>
    <t xml:space="preserve">Menda [5]</t>
  </si>
  <si>
    <t xml:space="preserve">Sukinsyn [100]</t>
  </si>
  <si>
    <t xml:space="preserve">Suka [70]</t>
  </si>
  <si>
    <t xml:space="preserve">Pizda [10]</t>
  </si>
  <si>
    <t xml:space="preserve">kurwa [60]</t>
  </si>
  <si>
    <t xml:space="preserve">debil [100] </t>
  </si>
  <si>
    <t xml:space="preserve">idiota [95]</t>
  </si>
  <si>
    <t xml:space="preserve">dureń [80]</t>
  </si>
  <si>
    <t xml:space="preserve">głupek [70]</t>
  </si>
  <si>
    <t xml:space="preserve">debil [90]</t>
  </si>
  <si>
    <t xml:space="preserve">dureń [70]</t>
  </si>
  <si>
    <t xml:space="preserve">idiota [90]</t>
  </si>
  <si>
    <t xml:space="preserve">nierozsądny [60]</t>
  </si>
  <si>
    <t xml:space="preserve">niemądry [70]</t>
  </si>
  <si>
    <t xml:space="preserve">nieogarnięty [80]</t>
  </si>
  <si>
    <t xml:space="preserve">gamoń [90]</t>
  </si>
  <si>
    <t xml:space="preserve">tępy [100]</t>
  </si>
  <si>
    <t xml:space="preserve">podtrzymuje zajomości </t>
  </si>
  <si>
    <t xml:space="preserve">Dziwka [-]</t>
  </si>
  <si>
    <t xml:space="preserve">Kondom [-]</t>
  </si>
  <si>
    <t xml:space="preserve">Skurwysyn [-]</t>
  </si>
  <si>
    <t xml:space="preserve">Zjeb [80]</t>
  </si>
  <si>
    <t xml:space="preserve">Palant [60]</t>
  </si>
  <si>
    <t xml:space="preserve">Blachara [50]</t>
  </si>
  <si>
    <t xml:space="preserve">Pojeb [90]</t>
  </si>
  <si>
    <t xml:space="preserve">Niedorozwój [75]</t>
  </si>
  <si>
    <t xml:space="preserve">Dziwka [90]</t>
  </si>
  <si>
    <t xml:space="preserve">Świnia [30]</t>
  </si>
  <si>
    <t xml:space="preserve">Głupek [30]</t>
  </si>
  <si>
    <t xml:space="preserve">Wypierdalalaj [-]</t>
  </si>
  <si>
    <t xml:space="preserve">Spierdalaj [-]</t>
  </si>
  <si>
    <t xml:space="preserve">Burak [-]</t>
  </si>
  <si>
    <t xml:space="preserve">Wieśniak [-]</t>
  </si>
  <si>
    <t xml:space="preserve">Wieśniaczka [-]</t>
  </si>
  <si>
    <t xml:space="preserve">dziwka [100]</t>
  </si>
  <si>
    <t xml:space="preserve">szmata [90]</t>
  </si>
  <si>
    <t xml:space="preserve">frajer [50]</t>
  </si>
  <si>
    <t xml:space="preserve">idiota [80]</t>
  </si>
  <si>
    <t xml:space="preserve">pedał [80]</t>
  </si>
  <si>
    <t xml:space="preserve">Gówniak [100] o dzieciach</t>
  </si>
  <si>
    <t xml:space="preserve">Wydobyciny [100]</t>
  </si>
  <si>
    <t xml:space="preserve">Locha [100] o kobiecie</t>
  </si>
  <si>
    <t xml:space="preserve">Menda [50]</t>
  </si>
  <si>
    <t xml:space="preserve">Cham [75]</t>
  </si>
  <si>
    <t xml:space="preserve">Prostak [70]</t>
  </si>
  <si>
    <t xml:space="preserve">Kretyn [90]</t>
  </si>
  <si>
    <t xml:space="preserve">Idiota [90]</t>
  </si>
  <si>
    <t xml:space="preserve">Debil [95]</t>
  </si>
  <si>
    <t xml:space="preserve">Stabilizacja i bezpieczeństwo finansowe</t>
  </si>
  <si>
    <t xml:space="preserve">Specjalista bok w ifirma </t>
  </si>
  <si>
    <t xml:space="preserve">ty durniu [90]</t>
  </si>
  <si>
    <t xml:space="preserve">ty głupku [85]</t>
  </si>
  <si>
    <t xml:space="preserve">ty idioto [85]</t>
  </si>
  <si>
    <t xml:space="preserve">świnia [80]</t>
  </si>
  <si>
    <t xml:space="preserve">imbecyl [85]</t>
  </si>
  <si>
    <t xml:space="preserve">niedorozwinięty [85]</t>
  </si>
  <si>
    <t xml:space="preserve">przygłup [85]</t>
  </si>
  <si>
    <t xml:space="preserve">nieuk [70]</t>
  </si>
  <si>
    <t xml:space="preserve">chuj [85]</t>
  </si>
  <si>
    <t xml:space="preserve">kutas [50]</t>
  </si>
  <si>
    <t xml:space="preserve">śmieć [90]</t>
  </si>
  <si>
    <t xml:space="preserve">skurwysyn [90]</t>
  </si>
  <si>
    <t xml:space="preserve">zjeb [75]</t>
  </si>
  <si>
    <t xml:space="preserve">debil [60]</t>
  </si>
  <si>
    <t xml:space="preserve">fan Legii Warszawa [100]</t>
  </si>
  <si>
    <t xml:space="preserve">Informatyk, sprzedawca</t>
  </si>
  <si>
    <t xml:space="preserve">chuju [-]</t>
  </si>
  <si>
    <t xml:space="preserve">Pedale [-]</t>
  </si>
  <si>
    <t xml:space="preserve">Cioto [-]</t>
  </si>
  <si>
    <t xml:space="preserve">Twój stary [-]</t>
  </si>
  <si>
    <t xml:space="preserve">Twoja stara [-]</t>
  </si>
  <si>
    <t xml:space="preserve">Jeb się [-]</t>
  </si>
  <si>
    <t xml:space="preserve">chuj ci w dupe pedale [-]</t>
  </si>
  <si>
    <t xml:space="preserve">rozjebie ci ryj [-]</t>
  </si>
  <si>
    <t xml:space="preserve">cwel [-]</t>
  </si>
  <si>
    <t xml:space="preserve">informatyk</t>
  </si>
  <si>
    <t xml:space="preserve">chuj [50]</t>
  </si>
  <si>
    <t xml:space="preserve">skurwysyn [70]</t>
  </si>
  <si>
    <t xml:space="preserve">pizda [50]</t>
  </si>
  <si>
    <t xml:space="preserve">pantofel [20]</t>
  </si>
  <si>
    <t xml:space="preserve">sukinsyn [60]</t>
  </si>
  <si>
    <t xml:space="preserve">zjeb [20]</t>
  </si>
  <si>
    <t xml:space="preserve">spierdolony [40]</t>
  </si>
  <si>
    <t xml:space="preserve">kurwa o osobie [80]</t>
  </si>
  <si>
    <t xml:space="preserve">debil [50]</t>
  </si>
  <si>
    <t xml:space="preserve">Coś w rodzaju copywritera </t>
  </si>
  <si>
    <t xml:space="preserve">Gamoń [15]</t>
  </si>
  <si>
    <t xml:space="preserve">Frajer [30]</t>
  </si>
  <si>
    <t xml:space="preserve">Debil [40]</t>
  </si>
  <si>
    <t xml:space="preserve">Cymbał [20]</t>
  </si>
  <si>
    <t xml:space="preserve">Pojeb [35]</t>
  </si>
  <si>
    <t xml:space="preserve">Kretyn [55]</t>
  </si>
  <si>
    <t xml:space="preserve">Pizda [70]</t>
  </si>
  <si>
    <t xml:space="preserve">Kórwa [85]</t>
  </si>
  <si>
    <t xml:space="preserve">Ciota [65]</t>
  </si>
  <si>
    <t xml:space="preserve">Skurwysyn [98]</t>
  </si>
  <si>
    <t xml:space="preserve">chuj [87]</t>
  </si>
  <si>
    <t xml:space="preserve">Skurwiel [85]</t>
  </si>
  <si>
    <t xml:space="preserve">kurwa [89]</t>
  </si>
  <si>
    <t xml:space="preserve">Pojeb [78]</t>
  </si>
  <si>
    <t xml:space="preserve">Spierdalaj [89]</t>
  </si>
  <si>
    <t xml:space="preserve">Pizda [87]</t>
  </si>
  <si>
    <t xml:space="preserve">Jebnięty [80]</t>
  </si>
  <si>
    <t xml:space="preserve">Idiota [70]</t>
  </si>
  <si>
    <t xml:space="preserve">głupek  [11]</t>
  </si>
  <si>
    <t xml:space="preserve">debil  [36]</t>
  </si>
  <si>
    <t xml:space="preserve">szmata  [57]</t>
  </si>
  <si>
    <t xml:space="preserve">kurwa  [100]</t>
  </si>
  <si>
    <t xml:space="preserve">dziwka  [100]</t>
  </si>
  <si>
    <t xml:space="preserve">cwel  [100]</t>
  </si>
  <si>
    <t xml:space="preserve">down  [67]</t>
  </si>
  <si>
    <t xml:space="preserve">idiota  [63]</t>
  </si>
  <si>
    <t xml:space="preserve">frajer  [49]</t>
  </si>
  <si>
    <t xml:space="preserve">Łajza [20]</t>
  </si>
  <si>
    <t xml:space="preserve">Szmata [95]</t>
  </si>
  <si>
    <t xml:space="preserve">Cham [40]</t>
  </si>
  <si>
    <t xml:space="preserve">Debil [45]</t>
  </si>
  <si>
    <t xml:space="preserve">Kretyn [50]</t>
  </si>
  <si>
    <t xml:space="preserve">Wypierdalaj [85]</t>
  </si>
  <si>
    <t xml:space="preserve">Pierdol się [80]</t>
  </si>
  <si>
    <t xml:space="preserve">Spiedalaj [85]</t>
  </si>
  <si>
    <t xml:space="preserve">Jebany [80]</t>
  </si>
  <si>
    <t xml:space="preserve">Skurwysyn [85]</t>
  </si>
  <si>
    <t xml:space="preserve">Pierdolony [80]</t>
  </si>
  <si>
    <t xml:space="preserve">Suka [100]</t>
  </si>
  <si>
    <t xml:space="preserve">menda [50]</t>
  </si>
  <si>
    <t xml:space="preserve">łosiu [69]</t>
  </si>
  <si>
    <t xml:space="preserve">chuj  [75]</t>
  </si>
  <si>
    <t xml:space="preserve">cipo grochowa [21]</t>
  </si>
  <si>
    <t xml:space="preserve">skurwysynie [67]</t>
  </si>
  <si>
    <t xml:space="preserve">Ty kutasie [20]</t>
  </si>
  <si>
    <t xml:space="preserve">kurwa pierdolona [89]</t>
  </si>
  <si>
    <t xml:space="preserve">zjeb [70]</t>
  </si>
  <si>
    <t xml:space="preserve">suka [60]</t>
  </si>
  <si>
    <t xml:space="preserve">złamas [50]</t>
  </si>
  <si>
    <t xml:space="preserve">kutas [70]</t>
  </si>
  <si>
    <t xml:space="preserve">popierdolec [70]</t>
  </si>
  <si>
    <t xml:space="preserve">głupek [10]</t>
  </si>
  <si>
    <t xml:space="preserve">konsultant ds. komunikacji/trener</t>
  </si>
  <si>
    <t xml:space="preserve">Jebaniec [60]</t>
  </si>
  <si>
    <t xml:space="preserve">Kretyn [30]</t>
  </si>
  <si>
    <t xml:space="preserve">Idiota [30]</t>
  </si>
  <si>
    <t xml:space="preserve">Frajer [20]</t>
  </si>
  <si>
    <t xml:space="preserve">Operator CNC w dziale produkcji części lotniczych</t>
  </si>
  <si>
    <t xml:space="preserve">ilość tokenow</t>
  </si>
  <si>
    <t xml:space="preserve">ilość types</t>
  </si>
  <si>
    <t xml:space="preserve">ilość respondentów</t>
  </si>
  <si>
    <t xml:space="preserve">określenia pojedyncze</t>
  </si>
  <si>
    <t xml:space="preserve">określenia bez oceny</t>
  </si>
  <si>
    <t xml:space="preserve">pizda </t>
  </si>
  <si>
    <t xml:space="preserve">skurwysyn </t>
  </si>
  <si>
    <t xml:space="preserve">kutas </t>
  </si>
  <si>
    <t xml:space="preserve">suka </t>
  </si>
  <si>
    <t xml:space="preserve">pedał </t>
  </si>
  <si>
    <t xml:space="preserve">cham </t>
  </si>
  <si>
    <t xml:space="preserve">dureń </t>
  </si>
  <si>
    <t xml:space="preserve">kretyn </t>
  </si>
  <si>
    <t xml:space="preserve">świnia </t>
  </si>
  <si>
    <t xml:space="preserve">menda </t>
  </si>
  <si>
    <t xml:space="preserve">pojeb </t>
  </si>
  <si>
    <t xml:space="preserve">lamus </t>
  </si>
  <si>
    <t xml:space="preserve">skurwiel </t>
  </si>
  <si>
    <t xml:space="preserve">zwykła kurwa [100]</t>
  </si>
  <si>
    <t xml:space="preserve">sukinsyn </t>
  </si>
  <si>
    <t xml:space="preserve">spierdalaj </t>
  </si>
  <si>
    <t xml:space="preserve">jebaniec </t>
  </si>
  <si>
    <t xml:space="preserve">baran </t>
  </si>
  <si>
    <t xml:space="preserve">bałwan </t>
  </si>
  <si>
    <t xml:space="preserve">kutasiarz </t>
  </si>
  <si>
    <t xml:space="preserve">cipa </t>
  </si>
  <si>
    <t xml:space="preserve">palant </t>
  </si>
  <si>
    <t xml:space="preserve">pierdolony </t>
  </si>
  <si>
    <t xml:space="preserve">dupa wołowa </t>
  </si>
  <si>
    <t xml:space="preserve">matkojebca </t>
  </si>
  <si>
    <t xml:space="preserve">dziwak </t>
  </si>
  <si>
    <t xml:space="preserve">zwykła kurwa </t>
  </si>
  <si>
    <t xml:space="preserve">pizda  </t>
  </si>
  <si>
    <t xml:space="preserve">sucz </t>
  </si>
  <si>
    <t xml:space="preserve">dupek </t>
  </si>
  <si>
    <t xml:space="preserve">Frajer [-]</t>
  </si>
  <si>
    <t xml:space="preserve">gówno </t>
  </si>
  <si>
    <t xml:space="preserve">chujogłowy </t>
  </si>
  <si>
    <t xml:space="preserve">burłak </t>
  </si>
  <si>
    <t xml:space="preserve">pizduś </t>
  </si>
  <si>
    <t xml:space="preserve">szmaciura </t>
  </si>
  <si>
    <t xml:space="preserve">ofiara pękniętego kondoma </t>
  </si>
  <si>
    <t xml:space="preserve">pojebany </t>
  </si>
  <si>
    <t xml:space="preserve">ja pierdolę </t>
  </si>
  <si>
    <t xml:space="preserve">Suka [90]</t>
  </si>
  <si>
    <t xml:space="preserve">zmywarka </t>
  </si>
  <si>
    <t xml:space="preserve">osioł </t>
  </si>
  <si>
    <t xml:space="preserve">dupa </t>
  </si>
  <si>
    <t xml:space="preserve">popierdoleniec </t>
  </si>
  <si>
    <t xml:space="preserve">tępa dzida po chuju </t>
  </si>
  <si>
    <t xml:space="preserve">chujek </t>
  </si>
  <si>
    <t xml:space="preserve">Idiota [60]</t>
  </si>
  <si>
    <t xml:space="preserve">ulaniec </t>
  </si>
  <si>
    <t xml:space="preserve">zasraniec </t>
  </si>
  <si>
    <t xml:space="preserve">niepełnosprytny </t>
  </si>
  <si>
    <t xml:space="preserve">zajebany kurwiszon </t>
  </si>
  <si>
    <t xml:space="preserve">wredna kurwa </t>
  </si>
  <si>
    <t xml:space="preserve">zdzira </t>
  </si>
  <si>
    <t xml:space="preserve">lachociag </t>
  </si>
  <si>
    <t xml:space="preserve">bladź </t>
  </si>
  <si>
    <t xml:space="preserve">kurwiszon </t>
  </si>
  <si>
    <t xml:space="preserve">skurwiel  - bardziej jako ktoś konkretny w działaniu</t>
  </si>
  <si>
    <t xml:space="preserve">gnida </t>
  </si>
  <si>
    <t xml:space="preserve">wieprz </t>
  </si>
  <si>
    <t xml:space="preserve">gałgan </t>
  </si>
  <si>
    <t xml:space="preserve">dupowłaz </t>
  </si>
  <si>
    <t xml:space="preserve">fiut </t>
  </si>
  <si>
    <t xml:space="preserve">kurwo jebana </t>
  </si>
  <si>
    <t xml:space="preserve">pizdencjusz </t>
  </si>
  <si>
    <t xml:space="preserve">kurwistrzał </t>
  </si>
  <si>
    <t xml:space="preserve">kapeć jebany </t>
  </si>
  <si>
    <t xml:space="preserve">przeklęty gnój </t>
  </si>
  <si>
    <t xml:space="preserve">bydlak pierdolony </t>
  </si>
  <si>
    <t xml:space="preserve">jebaka </t>
  </si>
  <si>
    <t xml:space="preserve">kutas zwiędły </t>
  </si>
  <si>
    <t xml:space="preserve">cwel przestrzelony </t>
  </si>
  <si>
    <t xml:space="preserve">chuj - dla jednych .</t>
  </si>
  <si>
    <t xml:space="preserve">patol </t>
  </si>
  <si>
    <t xml:space="preserve">kurwa zafajdolona </t>
  </si>
  <si>
    <t xml:space="preserve">ja pierdole </t>
  </si>
  <si>
    <t xml:space="preserve">pierdolić </t>
  </si>
  <si>
    <t xml:space="preserve">cholera </t>
  </si>
  <si>
    <t xml:space="preserve">pizdogon </t>
  </si>
  <si>
    <t xml:space="preserve">miękka pała </t>
  </si>
  <si>
    <t xml:space="preserve">głupi </t>
  </si>
  <si>
    <t xml:space="preserve">hultaj </t>
  </si>
  <si>
    <t xml:space="preserve">huncwot </t>
  </si>
  <si>
    <t xml:space="preserve">popapraniec </t>
  </si>
  <si>
    <t xml:space="preserve">szmaciarz/szmata </t>
  </si>
  <si>
    <t xml:space="preserve">skurwiel  </t>
  </si>
  <si>
    <t xml:space="preserve">nierozsądny </t>
  </si>
  <si>
    <t xml:space="preserve">niemądry </t>
  </si>
  <si>
    <t xml:space="preserve">nieogarnięty </t>
  </si>
  <si>
    <t xml:space="preserve">kondom </t>
  </si>
  <si>
    <t xml:space="preserve">blachara </t>
  </si>
  <si>
    <t xml:space="preserve">niedorozwój </t>
  </si>
  <si>
    <t xml:space="preserve">Idiota [50]</t>
  </si>
  <si>
    <t xml:space="preserve">wypierdalalaj </t>
  </si>
  <si>
    <t xml:space="preserve">burak </t>
  </si>
  <si>
    <t xml:space="preserve">wieśniak </t>
  </si>
  <si>
    <t xml:space="preserve">wieśniaczka </t>
  </si>
  <si>
    <t xml:space="preserve">gówniak  o dzieciach</t>
  </si>
  <si>
    <t xml:space="preserve">wydobyciny </t>
  </si>
  <si>
    <t xml:space="preserve">locha  o kobiecie</t>
  </si>
  <si>
    <t xml:space="preserve">prostak </t>
  </si>
  <si>
    <t xml:space="preserve">imbecyl </t>
  </si>
  <si>
    <t xml:space="preserve">niedorozwinięty </t>
  </si>
  <si>
    <t xml:space="preserve">przygłup </t>
  </si>
  <si>
    <t xml:space="preserve">śmieć </t>
  </si>
  <si>
    <t xml:space="preserve">fan legii warszawa </t>
  </si>
  <si>
    <t xml:space="preserve">twój stary </t>
  </si>
  <si>
    <t xml:space="preserve">twoja stara </t>
  </si>
  <si>
    <t xml:space="preserve">jeb się </t>
  </si>
  <si>
    <t xml:space="preserve">chuj ci w dupe pedale </t>
  </si>
  <si>
    <t xml:space="preserve">pantofel </t>
  </si>
  <si>
    <t xml:space="preserve">spierdolony </t>
  </si>
  <si>
    <t xml:space="preserve">gałgan [-]</t>
  </si>
  <si>
    <t xml:space="preserve">cymbał </t>
  </si>
  <si>
    <t xml:space="preserve">jebnięty </t>
  </si>
  <si>
    <t xml:space="preserve">łajza </t>
  </si>
  <si>
    <t xml:space="preserve">wypierdalaj </t>
  </si>
  <si>
    <t xml:space="preserve">pierdol się </t>
  </si>
  <si>
    <t xml:space="preserve">jebany </t>
  </si>
  <si>
    <t xml:space="preserve">łosiu </t>
  </si>
  <si>
    <t xml:space="preserve">cipa grochowa </t>
  </si>
  <si>
    <t xml:space="preserve">kurwa pierdolona </t>
  </si>
  <si>
    <t xml:space="preserve">złamas </t>
  </si>
  <si>
    <t xml:space="preserve">debil [100]</t>
  </si>
  <si>
    <t xml:space="preserve">dureń [90]</t>
  </si>
  <si>
    <t xml:space="preserve">głupek [85]</t>
  </si>
  <si>
    <t xml:space="preserve">idiota [85]</t>
  </si>
  <si>
    <t xml:space="preserve">Ciota [-]</t>
  </si>
  <si>
    <t xml:space="preserve">Kurwa [85]</t>
  </si>
  <si>
    <t xml:space="preserve">głupek [11]</t>
  </si>
  <si>
    <t xml:space="preserve">debil [36]</t>
  </si>
  <si>
    <t xml:space="preserve">szmata [57]</t>
  </si>
  <si>
    <t xml:space="preserve">down [67]</t>
  </si>
  <si>
    <t xml:space="preserve">idiota [63]</t>
  </si>
  <si>
    <t xml:space="preserve">frajer [49]</t>
  </si>
  <si>
    <t xml:space="preserve">Spierdalaj [85]</t>
  </si>
  <si>
    <t xml:space="preserve">cipa grochowa [21]</t>
  </si>
  <si>
    <t xml:space="preserve">skurwysyn [67]</t>
  </si>
  <si>
    <t xml:space="preserve">kutas [20]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</si>
</sst>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/M/YYYY\ H:MM:SS"/>
  </numFmts>
  <fonts count="12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sz val="11"/>
      <name val="Cambria"/>
      <family val="0"/>
      <charset val="1"/>
    </font>
    <font>
      <sz val="11"/>
      <color rgb="FF000000"/>
      <name val="Arial"/>
      <family val="0"/>
      <charset val="1"/>
    </font>
    <font>
      <sz val="11"/>
      <color rgb="FF000000"/>
      <name val="Cambria"/>
      <family val="0"/>
      <charset val="1"/>
    </font>
    <font>
      <sz val="11"/>
      <color rgb="FF000000"/>
      <name val="Cambria"/>
      <family val="0"/>
    </font>
    <font>
      <sz val="11"/>
      <name val="Cambria"/>
      <family val="0"/>
    </font>
    <font>
      <sz val="11"/>
      <color rgb="FF222222"/>
      <name val="Roboto"/>
      <family val="0"/>
      <charset val="1"/>
    </font>
    <font>
      <sz val="11"/>
      <color rgb="FF000000"/>
      <name val="Inconsolata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FF9900"/>
        <bgColor rgb="FFFFCC00"/>
      </patternFill>
    </fill>
    <fill>
      <patternFill patternType="solid">
        <fgColor rgb="FFD9D9D9"/>
        <bgColor rgb="FFC0C0C0"/>
      </patternFill>
    </fill>
    <fill>
      <patternFill patternType="solid">
        <fgColor rgb="FFFFFFF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2222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U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E15" activeCellId="0" sqref="E15"/>
    </sheetView>
  </sheetViews>
  <sheetFormatPr defaultRowHeight="15.75" zeroHeight="false" outlineLevelRow="0" outlineLevelCol="0"/>
  <cols>
    <col collapsed="false" customWidth="true" hidden="false" outlineLevel="0" max="1" min="1" style="0" width="21.57"/>
    <col collapsed="false" customWidth="true" hidden="false" outlineLevel="0" max="3" min="2" style="0" width="25.29"/>
    <col collapsed="false" customWidth="true" hidden="false" outlineLevel="0" max="5" min="4" style="0" width="25.57"/>
    <col collapsed="false" customWidth="true" hidden="false" outlineLevel="0" max="25" min="6" style="0" width="21.57"/>
    <col collapsed="false" customWidth="true" hidden="false" outlineLevel="0" max="26" min="26" style="0" width="24.57"/>
    <col collapsed="false" customWidth="true" hidden="false" outlineLevel="0" max="31" min="27" style="0" width="21.57"/>
    <col collapsed="false" customWidth="true" hidden="false" outlineLevel="0" max="32" min="32" style="0" width="33.29"/>
    <col collapsed="false" customWidth="true" hidden="false" outlineLevel="0" max="62" min="33" style="0" width="21.57"/>
    <col collapsed="false" customWidth="true" hidden="false" outlineLevel="0" max="63" min="63" style="0" width="34"/>
    <col collapsed="false" customWidth="true" hidden="false" outlineLevel="0" max="73" min="64" style="0" width="21.57"/>
    <col collapsed="false" customWidth="true" hidden="false" outlineLevel="0" max="1025" min="74" style="0" width="14.43"/>
  </cols>
  <sheetData>
    <row r="1" customFormat="false" ht="15.75" hidden="false" customHeight="false" outlineLevel="0" collapsed="false">
      <c r="A1" s="1" t="s">
        <v>0</v>
      </c>
      <c r="B1" s="2" t="s">
        <v>1</v>
      </c>
      <c r="C1" s="2" t="s">
        <v>2</v>
      </c>
      <c r="D1" s="1"/>
      <c r="E1" s="2" t="s">
        <v>2</v>
      </c>
      <c r="F1" s="1"/>
      <c r="G1" s="2" t="s">
        <v>2</v>
      </c>
      <c r="H1" s="1"/>
      <c r="I1" s="2" t="s">
        <v>2</v>
      </c>
      <c r="J1" s="1"/>
      <c r="K1" s="2" t="s">
        <v>2</v>
      </c>
      <c r="L1" s="1"/>
      <c r="M1" s="2" t="s">
        <v>2</v>
      </c>
      <c r="N1" s="1"/>
      <c r="O1" s="2" t="s">
        <v>2</v>
      </c>
      <c r="P1" s="1"/>
      <c r="Q1" s="1"/>
      <c r="R1" s="1"/>
      <c r="S1" s="1"/>
      <c r="T1" s="1"/>
      <c r="U1" s="1"/>
      <c r="V1" s="1"/>
      <c r="W1" s="1"/>
      <c r="X1" s="1"/>
      <c r="Y1" s="1"/>
      <c r="Z1" s="3" t="s">
        <v>3</v>
      </c>
      <c r="AA1" s="4" t="s">
        <v>4</v>
      </c>
      <c r="AB1" s="1"/>
      <c r="AC1" s="4" t="s">
        <v>4</v>
      </c>
      <c r="AD1" s="1"/>
      <c r="AE1" s="4" t="s">
        <v>4</v>
      </c>
      <c r="AF1" s="3" t="s">
        <v>5</v>
      </c>
      <c r="AG1" s="4" t="s">
        <v>4</v>
      </c>
      <c r="AH1" s="1"/>
      <c r="AI1" s="4" t="s">
        <v>4</v>
      </c>
      <c r="AJ1" s="1"/>
      <c r="AK1" s="4" t="s">
        <v>4</v>
      </c>
      <c r="AL1" s="3" t="s">
        <v>6</v>
      </c>
      <c r="AM1" s="2" t="s">
        <v>4</v>
      </c>
      <c r="AN1" s="1"/>
      <c r="AO1" s="2" t="s">
        <v>4</v>
      </c>
      <c r="AP1" s="1"/>
      <c r="AQ1" s="2" t="s">
        <v>4</v>
      </c>
      <c r="AR1" s="3" t="s">
        <v>7</v>
      </c>
      <c r="AS1" s="2" t="s">
        <v>4</v>
      </c>
      <c r="AT1" s="1"/>
      <c r="AU1" s="2" t="s">
        <v>4</v>
      </c>
      <c r="AV1" s="1"/>
      <c r="AW1" s="2" t="s">
        <v>4</v>
      </c>
      <c r="AX1" s="3" t="s">
        <v>8</v>
      </c>
      <c r="AY1" s="4" t="s">
        <v>4</v>
      </c>
      <c r="AZ1" s="1"/>
      <c r="BA1" s="4" t="s">
        <v>4</v>
      </c>
      <c r="BB1" s="1"/>
      <c r="BC1" s="4" t="s">
        <v>4</v>
      </c>
      <c r="BD1" s="5"/>
      <c r="BE1" s="4"/>
      <c r="BF1" s="5"/>
      <c r="BG1" s="4"/>
      <c r="BH1" s="1" t="s">
        <v>9</v>
      </c>
      <c r="BI1" s="1" t="s">
        <v>10</v>
      </c>
      <c r="BJ1" s="1" t="s">
        <v>11</v>
      </c>
      <c r="BK1" s="1" t="s">
        <v>12</v>
      </c>
      <c r="BL1" s="1" t="s">
        <v>13</v>
      </c>
      <c r="BM1" s="1" t="s">
        <v>14</v>
      </c>
      <c r="BN1" s="1" t="s">
        <v>15</v>
      </c>
      <c r="BO1" s="1"/>
      <c r="BP1" s="1"/>
      <c r="BQ1" s="1"/>
      <c r="BR1" s="1"/>
      <c r="BS1" s="1"/>
      <c r="BT1" s="1"/>
      <c r="BU1" s="1"/>
    </row>
    <row r="2" customFormat="false" ht="13.8" hidden="false" customHeight="false" outlineLevel="0" collapsed="false">
      <c r="A2" s="6" t="n">
        <v>43159.9785746412</v>
      </c>
      <c r="B2" s="7" t="s">
        <v>16</v>
      </c>
      <c r="C2" s="7" t="n">
        <v>0</v>
      </c>
      <c r="D2" s="7" t="s">
        <v>17</v>
      </c>
      <c r="E2" s="7" t="n">
        <v>85</v>
      </c>
      <c r="F2" s="7" t="s">
        <v>18</v>
      </c>
      <c r="G2" s="7" t="n">
        <v>100</v>
      </c>
      <c r="H2" s="7" t="s">
        <v>19</v>
      </c>
      <c r="I2" s="7" t="n">
        <v>100</v>
      </c>
      <c r="J2" s="7" t="s">
        <v>20</v>
      </c>
      <c r="K2" s="7" t="n">
        <v>70</v>
      </c>
      <c r="L2" s="7" t="s">
        <v>21</v>
      </c>
      <c r="M2" s="7" t="n">
        <v>15</v>
      </c>
      <c r="N2" s="7" t="s">
        <v>22</v>
      </c>
      <c r="O2" s="7" t="n">
        <v>5</v>
      </c>
      <c r="P2" s="7" t="s">
        <v>23</v>
      </c>
      <c r="Q2" s="7" t="n">
        <v>100</v>
      </c>
      <c r="R2" s="7" t="s">
        <v>24</v>
      </c>
      <c r="S2" s="7" t="n">
        <v>20</v>
      </c>
      <c r="T2" s="7"/>
      <c r="U2" s="7"/>
      <c r="V2" s="7"/>
      <c r="W2" s="7"/>
      <c r="Y2" s="7"/>
      <c r="Z2" s="7" t="s">
        <v>25</v>
      </c>
      <c r="AA2" s="4" t="s">
        <v>26</v>
      </c>
      <c r="AB2" s="7" t="s">
        <v>27</v>
      </c>
      <c r="AC2" s="4" t="s">
        <v>28</v>
      </c>
      <c r="AD2" s="7" t="s">
        <v>29</v>
      </c>
      <c r="AE2" s="4" t="s">
        <v>30</v>
      </c>
      <c r="AF2" s="7" t="s">
        <v>31</v>
      </c>
      <c r="AG2" s="4" t="s">
        <v>32</v>
      </c>
      <c r="AH2" s="7" t="s">
        <v>33</v>
      </c>
      <c r="AI2" s="4" t="s">
        <v>28</v>
      </c>
      <c r="AJ2" s="7" t="s">
        <v>34</v>
      </c>
      <c r="AK2" s="4" t="s">
        <v>35</v>
      </c>
      <c r="AL2" s="7" t="s">
        <v>36</v>
      </c>
      <c r="AM2" s="7"/>
      <c r="AN2" s="7" t="s">
        <v>37</v>
      </c>
      <c r="AO2" s="7"/>
      <c r="AP2" s="7" t="s">
        <v>38</v>
      </c>
      <c r="AQ2" s="7"/>
      <c r="AR2" s="7" t="s">
        <v>39</v>
      </c>
      <c r="AS2" s="7"/>
      <c r="AT2" s="7" t="s">
        <v>40</v>
      </c>
      <c r="AU2" s="7"/>
      <c r="AV2" s="7" t="s">
        <v>41</v>
      </c>
      <c r="AW2" s="7"/>
      <c r="AX2" s="7" t="s">
        <v>42</v>
      </c>
      <c r="AY2" s="8" t="s">
        <v>43</v>
      </c>
      <c r="AZ2" s="7" t="s">
        <v>44</v>
      </c>
      <c r="BA2" s="8" t="s">
        <v>45</v>
      </c>
      <c r="BB2" s="7" t="s">
        <v>46</v>
      </c>
      <c r="BC2" s="8" t="s">
        <v>47</v>
      </c>
      <c r="BD2" s="9"/>
      <c r="BE2" s="8"/>
      <c r="BF2" s="9"/>
      <c r="BG2" s="8"/>
      <c r="BH2" s="7" t="s">
        <v>48</v>
      </c>
      <c r="BI2" s="7" t="n">
        <v>23</v>
      </c>
      <c r="BJ2" s="7" t="s">
        <v>49</v>
      </c>
      <c r="BK2" s="7" t="s">
        <v>50</v>
      </c>
      <c r="BL2" s="7" t="s">
        <v>51</v>
      </c>
      <c r="BM2" s="7" t="s">
        <v>52</v>
      </c>
      <c r="BN2" s="7" t="s">
        <v>53</v>
      </c>
      <c r="BO2" s="7"/>
    </row>
    <row r="3" customFormat="false" ht="13.8" hidden="false" customHeight="false" outlineLevel="0" collapsed="false">
      <c r="A3" s="6" t="n">
        <v>43160.6861998843</v>
      </c>
      <c r="B3" s="7" t="s">
        <v>18</v>
      </c>
      <c r="C3" s="7" t="n">
        <v>80</v>
      </c>
      <c r="D3" s="7" t="s">
        <v>20</v>
      </c>
      <c r="E3" s="7" t="n">
        <v>80</v>
      </c>
      <c r="F3" s="7" t="s">
        <v>54</v>
      </c>
      <c r="G3" s="7" t="n">
        <v>100</v>
      </c>
      <c r="H3" s="7" t="s">
        <v>55</v>
      </c>
      <c r="I3" s="7" t="n">
        <v>50</v>
      </c>
      <c r="J3" s="7" t="s">
        <v>56</v>
      </c>
      <c r="K3" s="7" t="n">
        <v>90</v>
      </c>
      <c r="L3" s="7" t="s">
        <v>21</v>
      </c>
      <c r="M3" s="7" t="n">
        <v>80</v>
      </c>
      <c r="N3" s="7" t="s">
        <v>57</v>
      </c>
      <c r="O3" s="7" t="n">
        <v>100</v>
      </c>
      <c r="P3" s="7" t="s">
        <v>58</v>
      </c>
      <c r="Q3" s="7" t="n">
        <v>60</v>
      </c>
      <c r="R3" s="7" t="s">
        <v>59</v>
      </c>
      <c r="S3" s="7" t="n">
        <v>90</v>
      </c>
      <c r="T3" s="7"/>
      <c r="U3" s="7"/>
      <c r="V3" s="7"/>
      <c r="W3" s="7"/>
      <c r="X3" s="7"/>
      <c r="Y3" s="7"/>
      <c r="Z3" s="7" t="s">
        <v>60</v>
      </c>
      <c r="AA3" s="4" t="s">
        <v>61</v>
      </c>
      <c r="AB3" s="7" t="s">
        <v>62</v>
      </c>
      <c r="AC3" s="4" t="s">
        <v>62</v>
      </c>
      <c r="AD3" s="7" t="s">
        <v>63</v>
      </c>
      <c r="AE3" s="4" t="s">
        <v>26</v>
      </c>
      <c r="AF3" s="7" t="s">
        <v>64</v>
      </c>
      <c r="AG3" s="4" t="s">
        <v>65</v>
      </c>
      <c r="AH3" s="7" t="s">
        <v>66</v>
      </c>
      <c r="AI3" s="4" t="s">
        <v>66</v>
      </c>
      <c r="AK3" s="10"/>
      <c r="AL3" s="7" t="s">
        <v>67</v>
      </c>
      <c r="AM3" s="7"/>
      <c r="AR3" s="7" t="s">
        <v>68</v>
      </c>
      <c r="AS3" s="7"/>
      <c r="AT3" s="7" t="s">
        <v>69</v>
      </c>
      <c r="AU3" s="7"/>
      <c r="AX3" s="7" t="s">
        <v>70</v>
      </c>
      <c r="AY3" s="8" t="s">
        <v>70</v>
      </c>
      <c r="AZ3" s="7" t="s">
        <v>71</v>
      </c>
      <c r="BA3" s="8" t="s">
        <v>71</v>
      </c>
      <c r="BC3" s="11"/>
      <c r="BD3" s="12"/>
      <c r="BE3" s="11"/>
      <c r="BF3" s="12"/>
      <c r="BG3" s="11"/>
      <c r="BH3" s="7" t="s">
        <v>72</v>
      </c>
      <c r="BI3" s="7" t="n">
        <v>30</v>
      </c>
      <c r="BJ3" s="7" t="s">
        <v>49</v>
      </c>
      <c r="BK3" s="7" t="s">
        <v>50</v>
      </c>
      <c r="BL3" s="7" t="s">
        <v>73</v>
      </c>
      <c r="BM3" s="7" t="s">
        <v>52</v>
      </c>
      <c r="BN3" s="7" t="s">
        <v>74</v>
      </c>
    </row>
    <row r="4" customFormat="false" ht="13.8" hidden="false" customHeight="false" outlineLevel="0" collapsed="false">
      <c r="A4" s="6" t="n">
        <v>43160.7641808565</v>
      </c>
      <c r="B4" s="7" t="s">
        <v>75</v>
      </c>
      <c r="C4" s="7"/>
      <c r="D4" s="7" t="s">
        <v>76</v>
      </c>
      <c r="E4" s="7"/>
      <c r="F4" s="7" t="s">
        <v>77</v>
      </c>
      <c r="G4" s="7"/>
      <c r="H4" s="7" t="s">
        <v>78</v>
      </c>
      <c r="I4" s="7"/>
      <c r="Z4" s="7" t="s">
        <v>79</v>
      </c>
      <c r="AA4" s="4" t="s">
        <v>80</v>
      </c>
      <c r="AB4" s="7" t="s">
        <v>81</v>
      </c>
      <c r="AC4" s="4" t="s">
        <v>82</v>
      </c>
      <c r="AE4" s="10"/>
      <c r="AF4" s="7" t="s">
        <v>83</v>
      </c>
      <c r="AG4" s="4" t="s">
        <v>84</v>
      </c>
      <c r="AH4" s="7" t="s">
        <v>31</v>
      </c>
      <c r="AI4" s="4" t="s">
        <v>32</v>
      </c>
      <c r="AK4" s="10"/>
      <c r="AL4" s="7" t="s">
        <v>85</v>
      </c>
      <c r="AM4" s="7"/>
      <c r="AR4" s="7" t="s">
        <v>86</v>
      </c>
      <c r="AS4" s="7"/>
      <c r="AT4" s="7" t="s">
        <v>87</v>
      </c>
      <c r="AU4" s="7"/>
      <c r="AX4" s="7" t="s">
        <v>43</v>
      </c>
      <c r="AY4" s="8" t="s">
        <v>43</v>
      </c>
      <c r="AZ4" s="7" t="s">
        <v>88</v>
      </c>
      <c r="BA4" s="8" t="s">
        <v>89</v>
      </c>
      <c r="BB4" s="7" t="s">
        <v>80</v>
      </c>
      <c r="BC4" s="8" t="s">
        <v>80</v>
      </c>
      <c r="BD4" s="9"/>
      <c r="BE4" s="8"/>
      <c r="BF4" s="9"/>
      <c r="BG4" s="8"/>
      <c r="BH4" s="7" t="s">
        <v>48</v>
      </c>
      <c r="BI4" s="7" t="n">
        <v>14</v>
      </c>
      <c r="BJ4" s="7" t="s">
        <v>90</v>
      </c>
      <c r="BK4" s="7" t="s">
        <v>91</v>
      </c>
      <c r="BL4" s="7" t="s">
        <v>92</v>
      </c>
      <c r="BM4" s="7" t="s">
        <v>52</v>
      </c>
      <c r="BN4" s="7" t="s">
        <v>93</v>
      </c>
    </row>
    <row r="5" customFormat="false" ht="13.8" hidden="false" customHeight="false" outlineLevel="0" collapsed="false">
      <c r="A5" s="6" t="n">
        <v>43160.7642704398</v>
      </c>
      <c r="B5" s="7"/>
      <c r="C5" s="7"/>
      <c r="Z5" s="7" t="s">
        <v>94</v>
      </c>
      <c r="AA5" s="4" t="s">
        <v>84</v>
      </c>
      <c r="AB5" s="7" t="s">
        <v>95</v>
      </c>
      <c r="AC5" s="4" t="s">
        <v>96</v>
      </c>
      <c r="AD5" s="7" t="s">
        <v>97</v>
      </c>
      <c r="AE5" s="4" t="s">
        <v>98</v>
      </c>
      <c r="AF5" s="7" t="s">
        <v>99</v>
      </c>
      <c r="AG5" s="4" t="s">
        <v>100</v>
      </c>
      <c r="AH5" s="7" t="s">
        <v>101</v>
      </c>
      <c r="AI5" s="4" t="s">
        <v>96</v>
      </c>
      <c r="AJ5" s="7" t="s">
        <v>102</v>
      </c>
      <c r="AK5" s="4" t="s">
        <v>103</v>
      </c>
      <c r="AL5" s="7" t="s">
        <v>104</v>
      </c>
      <c r="AM5" s="7"/>
      <c r="AN5" s="7" t="s">
        <v>105</v>
      </c>
      <c r="AO5" s="7"/>
      <c r="AP5" s="7" t="s">
        <v>106</v>
      </c>
      <c r="AQ5" s="7"/>
      <c r="AR5" s="7" t="s">
        <v>107</v>
      </c>
      <c r="AS5" s="7"/>
      <c r="AX5" s="7" t="s">
        <v>108</v>
      </c>
      <c r="AY5" s="8" t="s">
        <v>109</v>
      </c>
      <c r="AZ5" s="7" t="s">
        <v>110</v>
      </c>
      <c r="BA5" s="8" t="s">
        <v>111</v>
      </c>
      <c r="BB5" s="7" t="s">
        <v>42</v>
      </c>
      <c r="BC5" s="8" t="s">
        <v>43</v>
      </c>
      <c r="BD5" s="9"/>
      <c r="BE5" s="8"/>
      <c r="BF5" s="9"/>
      <c r="BG5" s="8"/>
      <c r="BH5" s="7" t="s">
        <v>72</v>
      </c>
      <c r="BI5" s="7" t="n">
        <v>14</v>
      </c>
      <c r="BJ5" s="7" t="s">
        <v>90</v>
      </c>
      <c r="BK5" s="7" t="s">
        <v>91</v>
      </c>
      <c r="BL5" s="7" t="s">
        <v>112</v>
      </c>
      <c r="BM5" s="7" t="s">
        <v>52</v>
      </c>
      <c r="BN5" s="7" t="s">
        <v>93</v>
      </c>
    </row>
    <row r="6" customFormat="false" ht="13.8" hidden="false" customHeight="false" outlineLevel="0" collapsed="false">
      <c r="A6" s="6" t="n">
        <v>43160.7645816319</v>
      </c>
      <c r="B6" s="7" t="s">
        <v>57</v>
      </c>
      <c r="C6" s="7" t="n">
        <v>95</v>
      </c>
      <c r="D6" s="7" t="s">
        <v>113</v>
      </c>
      <c r="E6" s="7" t="n">
        <v>100</v>
      </c>
      <c r="F6" s="7" t="s">
        <v>20</v>
      </c>
      <c r="G6" s="7" t="n">
        <v>70</v>
      </c>
      <c r="H6" s="7" t="s">
        <v>114</v>
      </c>
      <c r="I6" s="7" t="n">
        <v>100</v>
      </c>
      <c r="Z6" s="7" t="s">
        <v>115</v>
      </c>
      <c r="AA6" s="4" t="s">
        <v>116</v>
      </c>
      <c r="AB6" s="7" t="s">
        <v>94</v>
      </c>
      <c r="AC6" s="4" t="s">
        <v>84</v>
      </c>
      <c r="AD6" s="7" t="s">
        <v>117</v>
      </c>
      <c r="AE6" s="4" t="s">
        <v>28</v>
      </c>
      <c r="AF6" s="7" t="s">
        <v>118</v>
      </c>
      <c r="AG6" s="4" t="s">
        <v>32</v>
      </c>
      <c r="AH6" s="7" t="s">
        <v>119</v>
      </c>
      <c r="AI6" s="4" t="s">
        <v>84</v>
      </c>
      <c r="AK6" s="10"/>
      <c r="AL6" s="7" t="s">
        <v>120</v>
      </c>
      <c r="AM6" s="7"/>
      <c r="AN6" s="7" t="s">
        <v>121</v>
      </c>
      <c r="AO6" s="7"/>
      <c r="AR6" s="7" t="s">
        <v>122</v>
      </c>
      <c r="AS6" s="7"/>
      <c r="AX6" s="7" t="s">
        <v>123</v>
      </c>
      <c r="AY6" s="8" t="s">
        <v>124</v>
      </c>
      <c r="AZ6" s="7" t="s">
        <v>110</v>
      </c>
      <c r="BA6" s="8" t="s">
        <v>111</v>
      </c>
      <c r="BB6" s="7" t="s">
        <v>42</v>
      </c>
      <c r="BC6" s="8" t="s">
        <v>43</v>
      </c>
      <c r="BD6" s="9"/>
      <c r="BE6" s="8"/>
      <c r="BF6" s="9"/>
      <c r="BG6" s="8"/>
      <c r="BH6" s="7" t="s">
        <v>48</v>
      </c>
      <c r="BI6" s="7" t="n">
        <v>15</v>
      </c>
      <c r="BJ6" s="7" t="s">
        <v>125</v>
      </c>
      <c r="BK6" s="7" t="s">
        <v>91</v>
      </c>
      <c r="BL6" s="7" t="s">
        <v>126</v>
      </c>
      <c r="BM6" s="7" t="s">
        <v>52</v>
      </c>
      <c r="BN6" s="7" t="s">
        <v>93</v>
      </c>
    </row>
    <row r="7" customFormat="false" ht="13.8" hidden="false" customHeight="false" outlineLevel="0" collapsed="false">
      <c r="A7" s="6" t="n">
        <v>43160.7647838426</v>
      </c>
      <c r="B7" s="7"/>
      <c r="C7" s="7"/>
      <c r="Z7" s="7" t="s">
        <v>127</v>
      </c>
      <c r="AA7" s="4" t="s">
        <v>80</v>
      </c>
      <c r="AB7" s="7" t="s">
        <v>128</v>
      </c>
      <c r="AC7" s="4" t="s">
        <v>65</v>
      </c>
      <c r="AD7" s="7" t="s">
        <v>129</v>
      </c>
      <c r="AE7" s="4" t="s">
        <v>130</v>
      </c>
      <c r="AF7" s="9" t="s">
        <v>131</v>
      </c>
      <c r="AG7" s="4" t="s">
        <v>84</v>
      </c>
      <c r="AH7" s="7" t="s">
        <v>132</v>
      </c>
      <c r="AI7" s="4" t="s">
        <v>133</v>
      </c>
      <c r="AK7" s="10"/>
      <c r="AL7" s="7" t="s">
        <v>134</v>
      </c>
      <c r="AM7" s="7"/>
      <c r="AX7" s="7" t="s">
        <v>135</v>
      </c>
      <c r="AY7" s="8" t="s">
        <v>89</v>
      </c>
      <c r="AZ7" s="7" t="s">
        <v>136</v>
      </c>
      <c r="BA7" s="8" t="s">
        <v>43</v>
      </c>
      <c r="BB7" s="7" t="s">
        <v>110</v>
      </c>
      <c r="BC7" s="8" t="s">
        <v>111</v>
      </c>
      <c r="BD7" s="9"/>
      <c r="BE7" s="8"/>
      <c r="BF7" s="9"/>
      <c r="BG7" s="8"/>
      <c r="BH7" s="7" t="s">
        <v>48</v>
      </c>
      <c r="BI7" s="7" t="n">
        <v>14</v>
      </c>
      <c r="BJ7" s="7" t="s">
        <v>125</v>
      </c>
      <c r="BK7" s="7" t="s">
        <v>91</v>
      </c>
      <c r="BL7" s="7" t="s">
        <v>137</v>
      </c>
      <c r="BM7" s="7" t="s">
        <v>52</v>
      </c>
      <c r="BN7" s="7" t="s">
        <v>93</v>
      </c>
    </row>
    <row r="8" customFormat="false" ht="13.8" hidden="false" customHeight="false" outlineLevel="0" collapsed="false">
      <c r="A8" s="6" t="n">
        <v>43160.7654773495</v>
      </c>
      <c r="B8" s="7" t="s">
        <v>138</v>
      </c>
      <c r="C8" s="7"/>
      <c r="D8" s="7" t="s">
        <v>139</v>
      </c>
      <c r="E8" s="7"/>
      <c r="F8" s="7" t="s">
        <v>140</v>
      </c>
      <c r="G8" s="7"/>
      <c r="H8" s="7" t="s">
        <v>141</v>
      </c>
      <c r="I8" s="7"/>
      <c r="J8" s="7" t="s">
        <v>142</v>
      </c>
      <c r="K8" s="7"/>
      <c r="L8" s="7" t="s">
        <v>143</v>
      </c>
      <c r="M8" s="7"/>
      <c r="N8" s="7" t="s">
        <v>144</v>
      </c>
      <c r="O8" s="7"/>
      <c r="Z8" s="7" t="s">
        <v>129</v>
      </c>
      <c r="AA8" s="4" t="s">
        <v>130</v>
      </c>
      <c r="AB8" s="7" t="s">
        <v>145</v>
      </c>
      <c r="AC8" s="4" t="s">
        <v>146</v>
      </c>
      <c r="AD8" s="7" t="s">
        <v>147</v>
      </c>
      <c r="AE8" s="4" t="s">
        <v>148</v>
      </c>
      <c r="AF8" s="7" t="s">
        <v>149</v>
      </c>
      <c r="AG8" s="4" t="s">
        <v>32</v>
      </c>
      <c r="AH8" s="7" t="s">
        <v>150</v>
      </c>
      <c r="AI8" s="4" t="s">
        <v>151</v>
      </c>
      <c r="AJ8" s="7" t="s">
        <v>152</v>
      </c>
      <c r="AK8" s="4" t="s">
        <v>153</v>
      </c>
      <c r="AL8" s="7" t="s">
        <v>154</v>
      </c>
      <c r="AM8" s="7"/>
      <c r="AN8" s="7" t="s">
        <v>155</v>
      </c>
      <c r="AO8" s="7"/>
      <c r="AP8" s="7" t="s">
        <v>156</v>
      </c>
      <c r="AQ8" s="7"/>
      <c r="AR8" s="7" t="s">
        <v>157</v>
      </c>
      <c r="AS8" s="7"/>
      <c r="AX8" s="7" t="s">
        <v>135</v>
      </c>
      <c r="AY8" s="8" t="s">
        <v>89</v>
      </c>
      <c r="AZ8" s="7" t="s">
        <v>110</v>
      </c>
      <c r="BA8" s="8" t="s">
        <v>111</v>
      </c>
      <c r="BB8" s="7" t="s">
        <v>42</v>
      </c>
      <c r="BC8" s="8" t="s">
        <v>43</v>
      </c>
      <c r="BD8" s="7" t="s">
        <v>158</v>
      </c>
      <c r="BE8" s="8" t="s">
        <v>159</v>
      </c>
      <c r="BF8" s="9"/>
      <c r="BG8" s="8"/>
      <c r="BH8" s="7" t="s">
        <v>48</v>
      </c>
      <c r="BI8" s="7" t="n">
        <v>15</v>
      </c>
      <c r="BJ8" s="7" t="s">
        <v>125</v>
      </c>
      <c r="BK8" s="7" t="s">
        <v>91</v>
      </c>
      <c r="BL8" s="7" t="s">
        <v>160</v>
      </c>
      <c r="BM8" s="7" t="s">
        <v>52</v>
      </c>
      <c r="BN8" s="7" t="s">
        <v>93</v>
      </c>
    </row>
    <row r="9" customFormat="false" ht="13.8" hidden="false" customHeight="false" outlineLevel="0" collapsed="false">
      <c r="A9" s="6" t="n">
        <v>43160.7660081134</v>
      </c>
      <c r="B9" s="7" t="s">
        <v>161</v>
      </c>
      <c r="C9" s="7" t="n">
        <v>90</v>
      </c>
      <c r="D9" s="7" t="s">
        <v>18</v>
      </c>
      <c r="E9" s="7" t="n">
        <v>90</v>
      </c>
      <c r="F9" s="7" t="s">
        <v>162</v>
      </c>
      <c r="G9" s="7" t="n">
        <v>70</v>
      </c>
      <c r="H9" s="7" t="s">
        <v>163</v>
      </c>
      <c r="I9" s="7" t="n">
        <v>80</v>
      </c>
      <c r="J9" s="7" t="s">
        <v>164</v>
      </c>
      <c r="K9" s="7" t="n">
        <v>60</v>
      </c>
      <c r="Z9" s="7" t="s">
        <v>165</v>
      </c>
      <c r="AA9" s="4" t="s">
        <v>130</v>
      </c>
      <c r="AB9" s="7" t="s">
        <v>166</v>
      </c>
      <c r="AC9" s="4" t="s">
        <v>84</v>
      </c>
      <c r="AE9" s="10"/>
      <c r="AF9" s="7" t="s">
        <v>167</v>
      </c>
      <c r="AG9" s="4" t="s">
        <v>61</v>
      </c>
      <c r="AI9" s="10"/>
      <c r="AK9" s="10"/>
      <c r="AL9" s="7" t="s">
        <v>168</v>
      </c>
      <c r="AM9" s="7"/>
      <c r="AN9" s="7" t="s">
        <v>169</v>
      </c>
      <c r="AO9" s="7"/>
      <c r="AR9" s="7" t="s">
        <v>170</v>
      </c>
      <c r="AS9" s="7"/>
      <c r="AT9" s="7" t="s">
        <v>171</v>
      </c>
      <c r="AU9" s="7"/>
      <c r="AV9" s="7" t="s">
        <v>172</v>
      </c>
      <c r="AW9" s="7"/>
      <c r="AX9" s="7" t="s">
        <v>173</v>
      </c>
      <c r="AY9" s="8" t="s">
        <v>109</v>
      </c>
      <c r="AZ9" s="7" t="s">
        <v>42</v>
      </c>
      <c r="BA9" s="8" t="s">
        <v>43</v>
      </c>
      <c r="BB9" s="7" t="s">
        <v>174</v>
      </c>
      <c r="BC9" s="8" t="s">
        <v>111</v>
      </c>
      <c r="BD9" s="9"/>
      <c r="BE9" s="8"/>
      <c r="BF9" s="9"/>
      <c r="BG9" s="8"/>
      <c r="BH9" s="7" t="s">
        <v>48</v>
      </c>
      <c r="BI9" s="7" t="n">
        <v>19</v>
      </c>
      <c r="BJ9" s="7" t="s">
        <v>175</v>
      </c>
      <c r="BK9" s="7" t="s">
        <v>91</v>
      </c>
      <c r="BL9" s="7" t="s">
        <v>176</v>
      </c>
      <c r="BM9" s="7" t="s">
        <v>52</v>
      </c>
      <c r="BN9" s="7" t="s">
        <v>93</v>
      </c>
    </row>
    <row r="10" customFormat="false" ht="13.8" hidden="false" customHeight="false" outlineLevel="0" collapsed="false">
      <c r="A10" s="6" t="n">
        <v>43160.7661930556</v>
      </c>
      <c r="B10" s="7" t="s">
        <v>138</v>
      </c>
      <c r="C10" s="7" t="n">
        <v>50</v>
      </c>
      <c r="D10" s="7" t="s">
        <v>177</v>
      </c>
      <c r="E10" s="7" t="n">
        <v>60</v>
      </c>
      <c r="F10" s="7" t="s">
        <v>178</v>
      </c>
      <c r="G10" s="7" t="n">
        <v>100</v>
      </c>
      <c r="Z10" s="7" t="s">
        <v>179</v>
      </c>
      <c r="AA10" s="4" t="s">
        <v>82</v>
      </c>
      <c r="AB10" s="7" t="s">
        <v>129</v>
      </c>
      <c r="AC10" s="4" t="s">
        <v>130</v>
      </c>
      <c r="AE10" s="10"/>
      <c r="AF10" s="7" t="s">
        <v>150</v>
      </c>
      <c r="AG10" s="4" t="s">
        <v>151</v>
      </c>
      <c r="AH10" s="7" t="s">
        <v>180</v>
      </c>
      <c r="AI10" s="4" t="s">
        <v>103</v>
      </c>
      <c r="AK10" s="10"/>
      <c r="AL10" s="7" t="s">
        <v>181</v>
      </c>
      <c r="AM10" s="7"/>
      <c r="AR10" s="7" t="s">
        <v>182</v>
      </c>
      <c r="AS10" s="7"/>
      <c r="AT10" s="7" t="s">
        <v>183</v>
      </c>
      <c r="AU10" s="7"/>
      <c r="AX10" s="7" t="s">
        <v>136</v>
      </c>
      <c r="AY10" s="8" t="s">
        <v>43</v>
      </c>
      <c r="AZ10" s="7" t="s">
        <v>108</v>
      </c>
      <c r="BA10" s="8" t="s">
        <v>109</v>
      </c>
      <c r="BB10" s="7" t="s">
        <v>123</v>
      </c>
      <c r="BC10" s="8" t="s">
        <v>124</v>
      </c>
      <c r="BD10" s="9"/>
      <c r="BE10" s="8"/>
      <c r="BF10" s="9"/>
      <c r="BG10" s="8"/>
      <c r="BH10" s="7" t="s">
        <v>48</v>
      </c>
      <c r="BI10" s="7" t="n">
        <v>16</v>
      </c>
      <c r="BJ10" s="7" t="s">
        <v>125</v>
      </c>
      <c r="BK10" s="7" t="s">
        <v>91</v>
      </c>
      <c r="BL10" s="7" t="s">
        <v>184</v>
      </c>
      <c r="BM10" s="7" t="s">
        <v>52</v>
      </c>
      <c r="BN10" s="7" t="s">
        <v>93</v>
      </c>
    </row>
    <row r="11" customFormat="false" ht="13.8" hidden="false" customHeight="false" outlineLevel="0" collapsed="false">
      <c r="A11" s="6" t="n">
        <v>43160.76709125</v>
      </c>
      <c r="B11" s="7" t="s">
        <v>18</v>
      </c>
      <c r="C11" s="7"/>
      <c r="D11" s="7" t="s">
        <v>185</v>
      </c>
      <c r="E11" s="7"/>
      <c r="F11" s="7" t="s">
        <v>186</v>
      </c>
      <c r="G11" s="7"/>
      <c r="H11" s="7" t="s">
        <v>20</v>
      </c>
      <c r="I11" s="7"/>
      <c r="Z11" s="7" t="s">
        <v>94</v>
      </c>
      <c r="AA11" s="4" t="s">
        <v>84</v>
      </c>
      <c r="AC11" s="10"/>
      <c r="AE11" s="10"/>
      <c r="AF11" s="7" t="s">
        <v>187</v>
      </c>
      <c r="AG11" s="4" t="s">
        <v>32</v>
      </c>
      <c r="AI11" s="10"/>
      <c r="AK11" s="10"/>
      <c r="AL11" s="7" t="s">
        <v>188</v>
      </c>
      <c r="AM11" s="7"/>
      <c r="AR11" s="7" t="s">
        <v>189</v>
      </c>
      <c r="AS11" s="7"/>
      <c r="AT11" s="7" t="s">
        <v>190</v>
      </c>
      <c r="AU11" s="7"/>
      <c r="AX11" s="7" t="s">
        <v>136</v>
      </c>
      <c r="AY11" s="8" t="s">
        <v>43</v>
      </c>
      <c r="AZ11" s="7" t="s">
        <v>135</v>
      </c>
      <c r="BA11" s="8" t="s">
        <v>89</v>
      </c>
      <c r="BC11" s="11"/>
      <c r="BD11" s="12"/>
      <c r="BE11" s="11"/>
      <c r="BF11" s="12"/>
      <c r="BG11" s="11"/>
      <c r="BH11" s="7" t="s">
        <v>48</v>
      </c>
      <c r="BI11" s="7" t="n">
        <v>16</v>
      </c>
      <c r="BJ11" s="7" t="s">
        <v>125</v>
      </c>
      <c r="BK11" s="7" t="s">
        <v>91</v>
      </c>
      <c r="BL11" s="7" t="s">
        <v>191</v>
      </c>
      <c r="BM11" s="7" t="s">
        <v>52</v>
      </c>
      <c r="BN11" s="7" t="s">
        <v>93</v>
      </c>
    </row>
    <row r="12" customFormat="false" ht="13.8" hidden="false" customHeight="false" outlineLevel="0" collapsed="false">
      <c r="A12" s="6" t="n">
        <v>43160.7673673611</v>
      </c>
      <c r="B12" s="7" t="s">
        <v>192</v>
      </c>
      <c r="C12" s="7" t="n">
        <v>60</v>
      </c>
      <c r="D12" s="7" t="s">
        <v>193</v>
      </c>
      <c r="E12" s="7" t="n">
        <v>57</v>
      </c>
      <c r="F12" s="7" t="s">
        <v>21</v>
      </c>
      <c r="G12" s="7" t="n">
        <v>70</v>
      </c>
      <c r="H12" s="7" t="s">
        <v>194</v>
      </c>
      <c r="I12" s="7" t="n">
        <v>60</v>
      </c>
      <c r="J12" s="7" t="s">
        <v>195</v>
      </c>
      <c r="K12" s="7" t="n">
        <v>54</v>
      </c>
      <c r="L12" s="7" t="s">
        <v>196</v>
      </c>
      <c r="M12" s="7" t="n">
        <v>60</v>
      </c>
      <c r="N12" s="7" t="s">
        <v>197</v>
      </c>
      <c r="O12" s="7" t="n">
        <v>85</v>
      </c>
      <c r="P12" s="7" t="s">
        <v>198</v>
      </c>
      <c r="Q12" s="7" t="n">
        <v>89</v>
      </c>
      <c r="R12" s="7" t="s">
        <v>199</v>
      </c>
      <c r="S12" s="7" t="n">
        <v>56</v>
      </c>
      <c r="T12" s="7" t="s">
        <v>57</v>
      </c>
      <c r="U12" s="7" t="n">
        <v>100</v>
      </c>
      <c r="V12" s="7" t="s">
        <v>113</v>
      </c>
      <c r="W12" s="7" t="n">
        <v>100</v>
      </c>
      <c r="X12" s="7" t="s">
        <v>18</v>
      </c>
      <c r="Y12" s="7" t="n">
        <v>100</v>
      </c>
      <c r="Z12" s="7" t="s">
        <v>200</v>
      </c>
      <c r="AA12" s="4" t="s">
        <v>26</v>
      </c>
      <c r="AB12" s="13" t="s">
        <v>201</v>
      </c>
      <c r="AC12" s="4" t="s">
        <v>28</v>
      </c>
      <c r="AD12" s="13" t="s">
        <v>202</v>
      </c>
      <c r="AE12" s="4" t="s">
        <v>130</v>
      </c>
      <c r="AF12" s="7" t="s">
        <v>203</v>
      </c>
      <c r="AG12" s="4" t="s">
        <v>151</v>
      </c>
      <c r="AI12" s="10"/>
      <c r="AK12" s="10"/>
      <c r="AL12" s="7" t="s">
        <v>204</v>
      </c>
      <c r="AM12" s="7"/>
      <c r="AR12" s="7" t="s">
        <v>205</v>
      </c>
      <c r="AS12" s="7"/>
      <c r="AT12" s="7" t="s">
        <v>206</v>
      </c>
      <c r="AU12" s="7"/>
      <c r="AV12" s="7" t="s">
        <v>207</v>
      </c>
      <c r="AW12" s="7"/>
      <c r="AX12" s="7" t="s">
        <v>208</v>
      </c>
      <c r="AY12" s="8" t="s">
        <v>124</v>
      </c>
      <c r="AZ12" s="7" t="s">
        <v>208</v>
      </c>
      <c r="BA12" s="8" t="s">
        <v>43</v>
      </c>
      <c r="BB12" s="7" t="s">
        <v>208</v>
      </c>
      <c r="BC12" s="8" t="s">
        <v>109</v>
      </c>
      <c r="BD12" s="12"/>
      <c r="BE12" s="11"/>
      <c r="BF12" s="12"/>
      <c r="BG12" s="11"/>
      <c r="BH12" s="7" t="s">
        <v>48</v>
      </c>
      <c r="BI12" s="7" t="n">
        <v>17</v>
      </c>
      <c r="BJ12" s="7" t="s">
        <v>175</v>
      </c>
      <c r="BK12" s="7" t="s">
        <v>91</v>
      </c>
      <c r="BL12" s="7" t="s">
        <v>209</v>
      </c>
      <c r="BM12" s="7" t="s">
        <v>52</v>
      </c>
      <c r="BN12" s="7" t="s">
        <v>93</v>
      </c>
    </row>
    <row r="13" customFormat="false" ht="13.8" hidden="false" customHeight="false" outlineLevel="0" collapsed="false">
      <c r="A13" s="6" t="n">
        <v>43160.7679175347</v>
      </c>
      <c r="B13" s="7" t="s">
        <v>210</v>
      </c>
      <c r="C13" s="7" t="n">
        <v>70</v>
      </c>
      <c r="D13" s="7" t="s">
        <v>211</v>
      </c>
      <c r="E13" s="7" t="n">
        <v>15</v>
      </c>
      <c r="F13" s="7" t="s">
        <v>212</v>
      </c>
      <c r="G13" s="7" t="n">
        <v>50</v>
      </c>
      <c r="H13" s="7" t="s">
        <v>17</v>
      </c>
      <c r="I13" s="7" t="n">
        <v>100</v>
      </c>
      <c r="J13" s="7" t="s">
        <v>213</v>
      </c>
      <c r="K13" s="7" t="n">
        <v>45</v>
      </c>
      <c r="L13" s="7" t="s">
        <v>214</v>
      </c>
      <c r="M13" s="7" t="n">
        <v>50</v>
      </c>
      <c r="N13" s="7" t="s">
        <v>215</v>
      </c>
      <c r="O13" s="7" t="n">
        <v>35</v>
      </c>
      <c r="P13" s="7" t="s">
        <v>216</v>
      </c>
      <c r="Q13" s="7" t="n">
        <v>75</v>
      </c>
      <c r="R13" s="7" t="s">
        <v>217</v>
      </c>
      <c r="S13" s="7" t="n">
        <v>40</v>
      </c>
      <c r="T13" s="7"/>
      <c r="U13" s="7"/>
      <c r="V13" s="7"/>
      <c r="W13" s="7"/>
      <c r="X13" s="7"/>
      <c r="Y13" s="7"/>
      <c r="Z13" s="7" t="s">
        <v>218</v>
      </c>
      <c r="AA13" s="4" t="s">
        <v>28</v>
      </c>
      <c r="AB13" s="7" t="s">
        <v>219</v>
      </c>
      <c r="AC13" s="4" t="s">
        <v>220</v>
      </c>
      <c r="AD13" s="7" t="s">
        <v>221</v>
      </c>
      <c r="AE13" s="4" t="s">
        <v>96</v>
      </c>
      <c r="AF13" s="7" t="s">
        <v>222</v>
      </c>
      <c r="AG13" s="4" t="s">
        <v>32</v>
      </c>
      <c r="AH13" s="7" t="s">
        <v>223</v>
      </c>
      <c r="AI13" s="4" t="s">
        <v>223</v>
      </c>
      <c r="AJ13" s="7" t="s">
        <v>224</v>
      </c>
      <c r="AK13" s="4" t="s">
        <v>225</v>
      </c>
      <c r="AL13" s="7" t="s">
        <v>226</v>
      </c>
      <c r="AM13" s="7"/>
      <c r="AN13" s="7" t="s">
        <v>227</v>
      </c>
      <c r="AO13" s="7"/>
      <c r="AP13" s="7" t="s">
        <v>228</v>
      </c>
      <c r="AQ13" s="7"/>
      <c r="AR13" s="7" t="s">
        <v>229</v>
      </c>
      <c r="AS13" s="7"/>
      <c r="AT13" s="7" t="s">
        <v>230</v>
      </c>
      <c r="AU13" s="7"/>
      <c r="AV13" s="7" t="s">
        <v>231</v>
      </c>
      <c r="AW13" s="7"/>
      <c r="AX13" s="7" t="s">
        <v>232</v>
      </c>
      <c r="AY13" s="8" t="s">
        <v>124</v>
      </c>
      <c r="AZ13" s="7" t="s">
        <v>233</v>
      </c>
      <c r="BA13" s="8" t="s">
        <v>234</v>
      </c>
      <c r="BB13" s="7" t="s">
        <v>32</v>
      </c>
      <c r="BC13" s="8" t="s">
        <v>32</v>
      </c>
      <c r="BD13" s="7" t="s">
        <v>232</v>
      </c>
      <c r="BE13" s="8" t="s">
        <v>235</v>
      </c>
      <c r="BF13" s="9"/>
      <c r="BG13" s="8"/>
      <c r="BH13" s="7" t="s">
        <v>48</v>
      </c>
      <c r="BI13" s="7" t="n">
        <v>26</v>
      </c>
      <c r="BJ13" s="7" t="s">
        <v>49</v>
      </c>
      <c r="BK13" s="7" t="s">
        <v>50</v>
      </c>
      <c r="BL13" s="7" t="s">
        <v>236</v>
      </c>
      <c r="BM13" s="7" t="s">
        <v>52</v>
      </c>
      <c r="BN13" s="7" t="s">
        <v>93</v>
      </c>
    </row>
    <row r="14" customFormat="false" ht="13.8" hidden="false" customHeight="false" outlineLevel="0" collapsed="false">
      <c r="A14" s="6" t="n">
        <v>43160.7680280208</v>
      </c>
      <c r="B14" s="7" t="s">
        <v>237</v>
      </c>
      <c r="C14" s="7" t="n">
        <v>60</v>
      </c>
      <c r="D14" s="7" t="s">
        <v>143</v>
      </c>
      <c r="E14" s="7" t="n">
        <v>89</v>
      </c>
      <c r="Z14" s="7" t="s">
        <v>238</v>
      </c>
      <c r="AA14" s="4" t="s">
        <v>116</v>
      </c>
      <c r="AB14" s="7" t="s">
        <v>239</v>
      </c>
      <c r="AC14" s="4" t="s">
        <v>61</v>
      </c>
      <c r="AD14" s="7" t="s">
        <v>240</v>
      </c>
      <c r="AE14" s="4" t="s">
        <v>241</v>
      </c>
      <c r="AF14" s="7" t="s">
        <v>242</v>
      </c>
      <c r="AG14" s="4" t="s">
        <v>151</v>
      </c>
      <c r="AH14" s="7" t="s">
        <v>243</v>
      </c>
      <c r="AI14" s="4" t="s">
        <v>32</v>
      </c>
      <c r="AK14" s="10"/>
      <c r="AL14" s="7" t="s">
        <v>244</v>
      </c>
      <c r="AM14" s="7"/>
      <c r="AN14" s="7" t="s">
        <v>245</v>
      </c>
      <c r="AO14" s="7"/>
      <c r="AR14" s="7" t="s">
        <v>246</v>
      </c>
      <c r="AS14" s="7"/>
      <c r="AX14" s="7" t="s">
        <v>108</v>
      </c>
      <c r="AY14" s="8" t="s">
        <v>109</v>
      </c>
      <c r="AZ14" s="7" t="s">
        <v>135</v>
      </c>
      <c r="BA14" s="8" t="s">
        <v>89</v>
      </c>
      <c r="BB14" s="7" t="s">
        <v>42</v>
      </c>
      <c r="BC14" s="8" t="s">
        <v>43</v>
      </c>
      <c r="BD14" s="9" t="s">
        <v>247</v>
      </c>
      <c r="BE14" s="8" t="s">
        <v>159</v>
      </c>
      <c r="BF14" s="9"/>
      <c r="BG14" s="8"/>
      <c r="BH14" s="7" t="s">
        <v>48</v>
      </c>
      <c r="BI14" s="7" t="n">
        <v>16</v>
      </c>
      <c r="BJ14" s="7" t="s">
        <v>90</v>
      </c>
      <c r="BK14" s="7" t="s">
        <v>91</v>
      </c>
      <c r="BL14" s="7" t="s">
        <v>248</v>
      </c>
      <c r="BM14" s="7" t="s">
        <v>52</v>
      </c>
      <c r="BN14" s="7" t="s">
        <v>93</v>
      </c>
    </row>
    <row r="15" customFormat="false" ht="13.8" hidden="false" customHeight="false" outlineLevel="0" collapsed="false">
      <c r="A15" s="6" t="n">
        <v>43160.7692743981</v>
      </c>
      <c r="B15" s="7" t="s">
        <v>18</v>
      </c>
      <c r="C15" s="7" t="n">
        <v>80</v>
      </c>
      <c r="D15" s="7" t="s">
        <v>20</v>
      </c>
      <c r="E15" s="7" t="n">
        <v>76</v>
      </c>
      <c r="F15" s="7" t="s">
        <v>249</v>
      </c>
      <c r="G15" s="7" t="n">
        <v>85</v>
      </c>
      <c r="H15" s="7" t="s">
        <v>162</v>
      </c>
      <c r="I15" s="7" t="n">
        <v>30</v>
      </c>
      <c r="J15" s="7" t="s">
        <v>250</v>
      </c>
      <c r="K15" s="7" t="n">
        <v>65</v>
      </c>
      <c r="L15" s="7" t="s">
        <v>251</v>
      </c>
      <c r="M15" s="7" t="n">
        <v>60</v>
      </c>
      <c r="N15" s="7" t="s">
        <v>141</v>
      </c>
      <c r="O15" s="7" t="n">
        <v>25</v>
      </c>
      <c r="P15" s="7" t="s">
        <v>252</v>
      </c>
      <c r="Q15" s="7" t="n">
        <v>80</v>
      </c>
      <c r="R15" s="7" t="s">
        <v>253</v>
      </c>
      <c r="S15" s="7" t="n">
        <v>20</v>
      </c>
      <c r="T15" s="7"/>
      <c r="U15" s="7"/>
      <c r="V15" s="7"/>
      <c r="W15" s="7"/>
      <c r="X15" s="7"/>
      <c r="Y15" s="7"/>
      <c r="Z15" s="7" t="s">
        <v>254</v>
      </c>
      <c r="AA15" s="4" t="s">
        <v>26</v>
      </c>
      <c r="AB15" s="7" t="s">
        <v>255</v>
      </c>
      <c r="AC15" s="4" t="s">
        <v>256</v>
      </c>
      <c r="AD15" s="7" t="s">
        <v>167</v>
      </c>
      <c r="AE15" s="4" t="s">
        <v>61</v>
      </c>
      <c r="AF15" s="7" t="s">
        <v>257</v>
      </c>
      <c r="AG15" s="4" t="s">
        <v>258</v>
      </c>
      <c r="AH15" s="7" t="s">
        <v>167</v>
      </c>
      <c r="AI15" s="4" t="s">
        <v>61</v>
      </c>
      <c r="AK15" s="10"/>
      <c r="AL15" s="7" t="s">
        <v>259</v>
      </c>
      <c r="AM15" s="7"/>
      <c r="AN15" s="7" t="s">
        <v>260</v>
      </c>
      <c r="AO15" s="7"/>
      <c r="AP15" s="7" t="s">
        <v>261</v>
      </c>
      <c r="AQ15" s="7"/>
      <c r="AR15" s="7" t="s">
        <v>262</v>
      </c>
      <c r="AS15" s="7"/>
      <c r="AT15" s="7" t="s">
        <v>263</v>
      </c>
      <c r="AU15" s="7"/>
      <c r="AV15" s="7" t="s">
        <v>264</v>
      </c>
      <c r="AW15" s="7"/>
      <c r="AX15" s="7" t="s">
        <v>265</v>
      </c>
      <c r="AY15" s="8" t="s">
        <v>47</v>
      </c>
      <c r="AZ15" s="7" t="s">
        <v>266</v>
      </c>
      <c r="BA15" s="8" t="s">
        <v>234</v>
      </c>
      <c r="BB15" s="7" t="s">
        <v>267</v>
      </c>
      <c r="BC15" s="8" t="s">
        <v>32</v>
      </c>
      <c r="BD15" s="9"/>
      <c r="BE15" s="8"/>
      <c r="BF15" s="9"/>
      <c r="BG15" s="8"/>
      <c r="BH15" s="7" t="s">
        <v>72</v>
      </c>
      <c r="BI15" s="7" t="n">
        <v>22</v>
      </c>
      <c r="BJ15" s="7" t="s">
        <v>49</v>
      </c>
      <c r="BK15" s="7" t="s">
        <v>50</v>
      </c>
      <c r="BL15" s="7" t="s">
        <v>268</v>
      </c>
      <c r="BM15" s="7" t="s">
        <v>52</v>
      </c>
      <c r="BN15" s="7" t="s">
        <v>93</v>
      </c>
    </row>
    <row r="16" customFormat="false" ht="13.8" hidden="false" customHeight="false" outlineLevel="0" collapsed="false">
      <c r="A16" s="6" t="n">
        <v>43160.7729693866</v>
      </c>
      <c r="B16" s="7" t="s">
        <v>161</v>
      </c>
      <c r="C16" s="7"/>
      <c r="D16" s="7" t="s">
        <v>143</v>
      </c>
      <c r="E16" s="7"/>
      <c r="F16" s="7" t="s">
        <v>141</v>
      </c>
      <c r="G16" s="7"/>
      <c r="H16" s="7" t="s">
        <v>269</v>
      </c>
      <c r="I16" s="7"/>
      <c r="J16" s="7" t="s">
        <v>270</v>
      </c>
      <c r="K16" s="7"/>
      <c r="L16" s="7" t="s">
        <v>271</v>
      </c>
      <c r="M16" s="7"/>
      <c r="N16" s="7" t="s">
        <v>18</v>
      </c>
      <c r="O16" s="7"/>
      <c r="P16" s="7" t="s">
        <v>272</v>
      </c>
      <c r="Q16" s="7"/>
      <c r="R16" s="7" t="s">
        <v>273</v>
      </c>
      <c r="S16" s="7"/>
      <c r="T16" s="7"/>
      <c r="U16" s="7"/>
      <c r="V16" s="7"/>
      <c r="W16" s="7"/>
      <c r="X16" s="7"/>
      <c r="Y16" s="7"/>
      <c r="Z16" s="7" t="s">
        <v>274</v>
      </c>
      <c r="AA16" s="4" t="s">
        <v>26</v>
      </c>
      <c r="AB16" s="7" t="s">
        <v>275</v>
      </c>
      <c r="AC16" s="4" t="s">
        <v>116</v>
      </c>
      <c r="AD16" s="7" t="s">
        <v>276</v>
      </c>
      <c r="AE16" s="4" t="s">
        <v>82</v>
      </c>
      <c r="AF16" s="7" t="s">
        <v>277</v>
      </c>
      <c r="AG16" s="4" t="s">
        <v>258</v>
      </c>
      <c r="AH16" s="7" t="s">
        <v>278</v>
      </c>
      <c r="AI16" s="4" t="s">
        <v>32</v>
      </c>
      <c r="AJ16" s="7" t="s">
        <v>279</v>
      </c>
      <c r="AK16" s="4" t="s">
        <v>241</v>
      </c>
      <c r="AL16" s="7" t="s">
        <v>280</v>
      </c>
      <c r="AM16" s="7"/>
      <c r="AN16" s="7" t="s">
        <v>281</v>
      </c>
      <c r="AO16" s="7"/>
      <c r="AP16" s="7" t="s">
        <v>282</v>
      </c>
      <c r="AQ16" s="7"/>
      <c r="AR16" s="7" t="s">
        <v>283</v>
      </c>
      <c r="AS16" s="7"/>
      <c r="AT16" s="7" t="s">
        <v>284</v>
      </c>
      <c r="AU16" s="7"/>
      <c r="AV16" s="7" t="s">
        <v>285</v>
      </c>
      <c r="AW16" s="7"/>
      <c r="AX16" s="7" t="s">
        <v>174</v>
      </c>
      <c r="AY16" s="8" t="s">
        <v>111</v>
      </c>
      <c r="AZ16" s="7" t="s">
        <v>42</v>
      </c>
      <c r="BA16" s="8" t="s">
        <v>43</v>
      </c>
      <c r="BB16" s="7" t="s">
        <v>286</v>
      </c>
      <c r="BC16" s="8" t="s">
        <v>287</v>
      </c>
      <c r="BD16" s="9"/>
      <c r="BE16" s="8"/>
      <c r="BF16" s="9"/>
      <c r="BG16" s="8"/>
      <c r="BH16" s="7" t="s">
        <v>48</v>
      </c>
      <c r="BI16" s="7" t="n">
        <v>14</v>
      </c>
      <c r="BJ16" s="7" t="s">
        <v>125</v>
      </c>
      <c r="BK16" s="7" t="s">
        <v>91</v>
      </c>
      <c r="BL16" s="7" t="s">
        <v>288</v>
      </c>
      <c r="BM16" s="7" t="s">
        <v>52</v>
      </c>
      <c r="BN16" s="7" t="s">
        <v>93</v>
      </c>
    </row>
    <row r="17" customFormat="false" ht="13.8" hidden="false" customHeight="false" outlineLevel="0" collapsed="false">
      <c r="A17" s="6" t="n">
        <v>43160.7779852546</v>
      </c>
      <c r="B17" s="7" t="s">
        <v>289</v>
      </c>
      <c r="C17" s="7" t="n">
        <v>95</v>
      </c>
      <c r="D17" s="7" t="s">
        <v>20</v>
      </c>
      <c r="E17" s="7" t="n">
        <v>60</v>
      </c>
      <c r="F17" s="7" t="s">
        <v>290</v>
      </c>
      <c r="G17" s="7" t="n">
        <v>25</v>
      </c>
      <c r="H17" s="7" t="s">
        <v>249</v>
      </c>
      <c r="I17" s="7" t="n">
        <v>60</v>
      </c>
      <c r="J17" s="7" t="s">
        <v>178</v>
      </c>
      <c r="K17" s="7" t="n">
        <v>70</v>
      </c>
      <c r="L17" s="7" t="s">
        <v>291</v>
      </c>
      <c r="M17" s="7" t="n">
        <v>40</v>
      </c>
      <c r="N17" s="7" t="s">
        <v>292</v>
      </c>
      <c r="O17" s="7" t="n">
        <v>25</v>
      </c>
      <c r="P17" s="7" t="s">
        <v>293</v>
      </c>
      <c r="Q17" s="7" t="n">
        <v>20</v>
      </c>
      <c r="R17" s="7" t="s">
        <v>294</v>
      </c>
      <c r="S17" s="7" t="n">
        <v>20</v>
      </c>
      <c r="T17" s="7"/>
      <c r="U17" s="7"/>
      <c r="V17" s="7"/>
      <c r="W17" s="7"/>
      <c r="X17" s="7"/>
      <c r="Y17" s="7"/>
      <c r="Z17" s="7" t="s">
        <v>295</v>
      </c>
      <c r="AA17" s="4" t="s">
        <v>241</v>
      </c>
      <c r="AB17" s="7" t="s">
        <v>296</v>
      </c>
      <c r="AC17" s="4" t="s">
        <v>130</v>
      </c>
      <c r="AD17" s="7" t="s">
        <v>297</v>
      </c>
      <c r="AE17" s="4" t="s">
        <v>103</v>
      </c>
      <c r="AF17" s="7" t="s">
        <v>298</v>
      </c>
      <c r="AG17" s="4" t="s">
        <v>258</v>
      </c>
      <c r="AH17" s="7" t="s">
        <v>299</v>
      </c>
      <c r="AI17" s="4" t="s">
        <v>151</v>
      </c>
      <c r="AJ17" s="7" t="s">
        <v>300</v>
      </c>
      <c r="AK17" s="4" t="s">
        <v>151</v>
      </c>
      <c r="AL17" s="7" t="s">
        <v>301</v>
      </c>
      <c r="AM17" s="7"/>
      <c r="AN17" s="7" t="s">
        <v>302</v>
      </c>
      <c r="AO17" s="7"/>
      <c r="AP17" s="7" t="s">
        <v>303</v>
      </c>
      <c r="AQ17" s="7"/>
      <c r="AR17" s="7" t="s">
        <v>304</v>
      </c>
      <c r="AS17" s="7"/>
      <c r="AT17" s="7" t="s">
        <v>305</v>
      </c>
      <c r="AU17" s="7"/>
      <c r="AV17" s="7" t="s">
        <v>306</v>
      </c>
      <c r="AW17" s="7"/>
      <c r="AX17" s="7" t="s">
        <v>42</v>
      </c>
      <c r="AY17" s="8" t="s">
        <v>43</v>
      </c>
      <c r="AZ17" s="7" t="s">
        <v>307</v>
      </c>
      <c r="BA17" s="8" t="s">
        <v>159</v>
      </c>
      <c r="BB17" s="7" t="s">
        <v>308</v>
      </c>
      <c r="BC17" s="8" t="s">
        <v>309</v>
      </c>
      <c r="BD17" s="9"/>
      <c r="BE17" s="8"/>
      <c r="BF17" s="9"/>
      <c r="BG17" s="8"/>
      <c r="BH17" s="7" t="s">
        <v>72</v>
      </c>
      <c r="BI17" s="7" t="n">
        <v>17</v>
      </c>
      <c r="BJ17" s="7" t="s">
        <v>125</v>
      </c>
      <c r="BK17" s="7" t="s">
        <v>91</v>
      </c>
      <c r="BL17" s="7" t="s">
        <v>310</v>
      </c>
      <c r="BM17" s="7" t="s">
        <v>52</v>
      </c>
      <c r="BN17" s="7" t="s">
        <v>93</v>
      </c>
    </row>
    <row r="18" customFormat="false" ht="14.9" hidden="false" customHeight="false" outlineLevel="0" collapsed="false">
      <c r="A18" s="6" t="n">
        <v>43160.7823433333</v>
      </c>
      <c r="B18" s="7" t="s">
        <v>18</v>
      </c>
      <c r="C18" s="7" t="n">
        <v>100</v>
      </c>
      <c r="D18" s="7" t="s">
        <v>143</v>
      </c>
      <c r="E18" s="7" t="n">
        <v>80</v>
      </c>
      <c r="F18" s="7" t="s">
        <v>311</v>
      </c>
      <c r="G18" s="7" t="n">
        <v>70</v>
      </c>
      <c r="H18" s="7" t="s">
        <v>312</v>
      </c>
      <c r="I18" s="7" t="n">
        <v>80</v>
      </c>
      <c r="J18" s="7" t="s">
        <v>271</v>
      </c>
      <c r="K18" s="7" t="n">
        <v>80</v>
      </c>
      <c r="L18" s="7" t="s">
        <v>162</v>
      </c>
      <c r="M18" s="7" t="n">
        <v>50</v>
      </c>
      <c r="N18" s="7" t="s">
        <v>177</v>
      </c>
      <c r="O18" s="7" t="n">
        <v>50</v>
      </c>
      <c r="P18" s="7" t="s">
        <v>313</v>
      </c>
      <c r="Q18" s="7" t="n">
        <v>70</v>
      </c>
      <c r="R18" s="7" t="s">
        <v>314</v>
      </c>
      <c r="S18" s="7" t="n">
        <v>40</v>
      </c>
      <c r="T18" s="7"/>
      <c r="U18" s="7"/>
      <c r="V18" s="7"/>
      <c r="W18" s="7"/>
      <c r="X18" s="7"/>
      <c r="Y18" s="7"/>
      <c r="Z18" s="7" t="s">
        <v>315</v>
      </c>
      <c r="AA18" s="4" t="s">
        <v>82</v>
      </c>
      <c r="AB18" s="7" t="s">
        <v>316</v>
      </c>
      <c r="AC18" s="4" t="s">
        <v>130</v>
      </c>
      <c r="AD18" s="7" t="s">
        <v>317</v>
      </c>
      <c r="AE18" s="4" t="s">
        <v>146</v>
      </c>
      <c r="AF18" s="7" t="s">
        <v>318</v>
      </c>
      <c r="AG18" s="4" t="s">
        <v>319</v>
      </c>
      <c r="AI18" s="10"/>
      <c r="AK18" s="10"/>
      <c r="AL18" s="7" t="s">
        <v>320</v>
      </c>
      <c r="AM18" s="7"/>
      <c r="AN18" s="7" t="s">
        <v>321</v>
      </c>
      <c r="AO18" s="7"/>
      <c r="AP18" s="7" t="s">
        <v>322</v>
      </c>
      <c r="AQ18" s="7"/>
      <c r="AR18" s="7" t="s">
        <v>323</v>
      </c>
      <c r="AS18" s="7"/>
      <c r="AX18" s="7" t="s">
        <v>42</v>
      </c>
      <c r="AY18" s="8" t="s">
        <v>43</v>
      </c>
      <c r="AZ18" s="7" t="s">
        <v>307</v>
      </c>
      <c r="BA18" s="8" t="s">
        <v>159</v>
      </c>
      <c r="BB18" s="7" t="s">
        <v>123</v>
      </c>
      <c r="BC18" s="8" t="s">
        <v>124</v>
      </c>
      <c r="BD18" s="9"/>
      <c r="BE18" s="8"/>
      <c r="BF18" s="9"/>
      <c r="BG18" s="8"/>
      <c r="BH18" s="7" t="s">
        <v>48</v>
      </c>
      <c r="BI18" s="7" t="n">
        <v>25</v>
      </c>
      <c r="BJ18" s="7" t="s">
        <v>49</v>
      </c>
      <c r="BK18" s="7" t="s">
        <v>50</v>
      </c>
      <c r="BL18" s="7" t="s">
        <v>324</v>
      </c>
      <c r="BM18" s="7" t="s">
        <v>52</v>
      </c>
      <c r="BN18" s="14" t="s">
        <v>325</v>
      </c>
      <c r="BO18" s="7"/>
    </row>
    <row r="19" customFormat="false" ht="13.8" hidden="false" customHeight="false" outlineLevel="0" collapsed="false">
      <c r="A19" s="6" t="n">
        <v>43160.7876744444</v>
      </c>
      <c r="B19" s="7" t="s">
        <v>18</v>
      </c>
      <c r="C19" s="7" t="n">
        <v>50</v>
      </c>
      <c r="D19" s="7" t="s">
        <v>141</v>
      </c>
      <c r="E19" s="7" t="n">
        <v>20</v>
      </c>
      <c r="F19" s="7" t="s">
        <v>20</v>
      </c>
      <c r="G19" s="7" t="n">
        <v>60</v>
      </c>
      <c r="H19" s="7" t="s">
        <v>326</v>
      </c>
      <c r="I19" s="7" t="n">
        <v>15</v>
      </c>
      <c r="J19" s="7" t="s">
        <v>327</v>
      </c>
      <c r="K19" s="7" t="n">
        <v>5</v>
      </c>
      <c r="L19" s="7" t="s">
        <v>328</v>
      </c>
      <c r="M19" s="7" t="n">
        <v>85</v>
      </c>
      <c r="N19" s="7" t="s">
        <v>329</v>
      </c>
      <c r="O19" s="7" t="n">
        <v>70</v>
      </c>
      <c r="Z19" s="7" t="s">
        <v>330</v>
      </c>
      <c r="AA19" s="4" t="s">
        <v>26</v>
      </c>
      <c r="AB19" s="7" t="s">
        <v>331</v>
      </c>
      <c r="AC19" s="4" t="s">
        <v>98</v>
      </c>
      <c r="AD19" s="7" t="s">
        <v>332</v>
      </c>
      <c r="AE19" s="4" t="s">
        <v>96</v>
      </c>
      <c r="AF19" s="7" t="s">
        <v>187</v>
      </c>
      <c r="AG19" s="4" t="s">
        <v>32</v>
      </c>
      <c r="AH19" s="7" t="s">
        <v>333</v>
      </c>
      <c r="AI19" s="4" t="s">
        <v>65</v>
      </c>
      <c r="AK19" s="10"/>
      <c r="AL19" s="7" t="s">
        <v>334</v>
      </c>
      <c r="AM19" s="7"/>
      <c r="AN19" s="7" t="s">
        <v>335</v>
      </c>
      <c r="AO19" s="7"/>
      <c r="AP19" s="7" t="s">
        <v>336</v>
      </c>
      <c r="AQ19" s="7"/>
      <c r="AR19" s="7" t="s">
        <v>263</v>
      </c>
      <c r="AS19" s="7"/>
      <c r="AT19" s="7" t="s">
        <v>337</v>
      </c>
      <c r="AU19" s="7"/>
      <c r="AV19" s="7" t="s">
        <v>338</v>
      </c>
      <c r="AW19" s="7"/>
      <c r="AX19" s="7" t="s">
        <v>42</v>
      </c>
      <c r="AY19" s="8" t="s">
        <v>43</v>
      </c>
      <c r="AZ19" s="7" t="s">
        <v>307</v>
      </c>
      <c r="BA19" s="8" t="s">
        <v>159</v>
      </c>
      <c r="BB19" s="7" t="s">
        <v>339</v>
      </c>
      <c r="BC19" s="8" t="s">
        <v>30</v>
      </c>
      <c r="BD19" s="9"/>
      <c r="BE19" s="8"/>
      <c r="BF19" s="9"/>
      <c r="BG19" s="8"/>
      <c r="BH19" s="7" t="s">
        <v>72</v>
      </c>
      <c r="BI19" s="7" t="n">
        <v>25</v>
      </c>
      <c r="BJ19" s="7" t="s">
        <v>175</v>
      </c>
      <c r="BK19" s="7" t="s">
        <v>91</v>
      </c>
      <c r="BL19" s="7" t="s">
        <v>176</v>
      </c>
      <c r="BM19" s="7" t="s">
        <v>52</v>
      </c>
      <c r="BN19" s="14" t="s">
        <v>340</v>
      </c>
      <c r="BO19" s="7"/>
    </row>
    <row r="20" customFormat="false" ht="14.9" hidden="false" customHeight="false" outlineLevel="0" collapsed="false">
      <c r="A20" s="6" t="n">
        <v>43160.8051312616</v>
      </c>
      <c r="B20" s="7" t="s">
        <v>341</v>
      </c>
      <c r="C20" s="7" t="n">
        <v>100</v>
      </c>
      <c r="D20" s="7" t="s">
        <v>342</v>
      </c>
      <c r="E20" s="7" t="n">
        <v>80</v>
      </c>
      <c r="F20" s="7" t="s">
        <v>343</v>
      </c>
      <c r="G20" s="7" t="n">
        <v>80</v>
      </c>
      <c r="H20" s="7" t="s">
        <v>17</v>
      </c>
      <c r="I20" s="7" t="n">
        <v>100</v>
      </c>
      <c r="J20" s="7" t="s">
        <v>344</v>
      </c>
      <c r="K20" s="7" t="n">
        <v>25</v>
      </c>
      <c r="L20" s="7" t="s">
        <v>345</v>
      </c>
      <c r="M20" s="7" t="n">
        <v>50</v>
      </c>
      <c r="N20" s="7" t="s">
        <v>346</v>
      </c>
      <c r="O20" s="7" t="n">
        <v>10</v>
      </c>
      <c r="P20" s="7" t="s">
        <v>347</v>
      </c>
      <c r="Q20" s="7" t="n">
        <v>75</v>
      </c>
      <c r="R20" s="7" t="s">
        <v>348</v>
      </c>
      <c r="S20" s="7" t="n">
        <v>80</v>
      </c>
      <c r="T20" s="7"/>
      <c r="U20" s="7"/>
      <c r="V20" s="7"/>
      <c r="W20" s="7"/>
      <c r="X20" s="7"/>
      <c r="Y20" s="7"/>
      <c r="Z20" s="7" t="s">
        <v>349</v>
      </c>
      <c r="AA20" s="4" t="s">
        <v>241</v>
      </c>
      <c r="AB20" s="7" t="s">
        <v>350</v>
      </c>
      <c r="AC20" s="4" t="s">
        <v>30</v>
      </c>
      <c r="AD20" s="7" t="s">
        <v>351</v>
      </c>
      <c r="AE20" s="4" t="s">
        <v>103</v>
      </c>
      <c r="AF20" s="7" t="s">
        <v>352</v>
      </c>
      <c r="AG20" s="4" t="s">
        <v>319</v>
      </c>
      <c r="AH20" s="7" t="s">
        <v>353</v>
      </c>
      <c r="AI20" s="4" t="s">
        <v>354</v>
      </c>
      <c r="AJ20" s="7" t="s">
        <v>355</v>
      </c>
      <c r="AK20" s="4" t="s">
        <v>356</v>
      </c>
      <c r="AL20" s="7" t="s">
        <v>357</v>
      </c>
      <c r="AM20" s="7"/>
      <c r="AN20" s="7" t="s">
        <v>358</v>
      </c>
      <c r="AO20" s="7"/>
      <c r="AR20" s="7" t="s">
        <v>359</v>
      </c>
      <c r="AS20" s="7"/>
      <c r="AT20" s="7" t="s">
        <v>360</v>
      </c>
      <c r="AU20" s="7"/>
      <c r="AV20" s="7" t="s">
        <v>361</v>
      </c>
      <c r="AW20" s="7"/>
      <c r="AX20" s="7" t="s">
        <v>362</v>
      </c>
      <c r="AY20" s="8" t="s">
        <v>363</v>
      </c>
      <c r="AZ20" s="7" t="s">
        <v>364</v>
      </c>
      <c r="BA20" s="8" t="s">
        <v>365</v>
      </c>
      <c r="BB20" s="7" t="s">
        <v>366</v>
      </c>
      <c r="BC20" s="8" t="s">
        <v>367</v>
      </c>
      <c r="BD20" s="13" t="s">
        <v>368</v>
      </c>
      <c r="BE20" s="8" t="s">
        <v>369</v>
      </c>
      <c r="BF20" s="9"/>
      <c r="BG20" s="8"/>
      <c r="BH20" s="7" t="s">
        <v>72</v>
      </c>
      <c r="BI20" s="7" t="n">
        <v>27</v>
      </c>
      <c r="BJ20" s="7" t="s">
        <v>49</v>
      </c>
      <c r="BK20" s="7" t="s">
        <v>50</v>
      </c>
      <c r="BL20" s="7" t="s">
        <v>370</v>
      </c>
      <c r="BM20" s="7" t="s">
        <v>52</v>
      </c>
      <c r="BN20" s="7" t="s">
        <v>371</v>
      </c>
      <c r="BO20" s="7"/>
    </row>
    <row r="21" customFormat="false" ht="13.8" hidden="false" customHeight="false" outlineLevel="0" collapsed="false">
      <c r="A21" s="6" t="n">
        <v>43160.8087326505</v>
      </c>
      <c r="B21" s="7" t="s">
        <v>20</v>
      </c>
      <c r="C21" s="7" t="n">
        <v>100</v>
      </c>
      <c r="D21" s="7" t="s">
        <v>18</v>
      </c>
      <c r="E21" s="7" t="n">
        <v>100</v>
      </c>
      <c r="F21" s="7" t="s">
        <v>372</v>
      </c>
      <c r="G21" s="7" t="n">
        <v>78</v>
      </c>
      <c r="H21" s="7" t="s">
        <v>373</v>
      </c>
      <c r="I21" s="7" t="n">
        <v>60</v>
      </c>
      <c r="J21" s="7" t="s">
        <v>374</v>
      </c>
      <c r="K21" s="7" t="n">
        <v>50</v>
      </c>
      <c r="L21" s="7" t="s">
        <v>375</v>
      </c>
      <c r="M21" s="7" t="n">
        <v>50</v>
      </c>
      <c r="N21" s="7" t="s">
        <v>139</v>
      </c>
      <c r="O21" s="7" t="n">
        <v>60</v>
      </c>
      <c r="P21" s="7" t="s">
        <v>376</v>
      </c>
      <c r="Q21" s="7" t="n">
        <v>40</v>
      </c>
      <c r="R21" s="7" t="s">
        <v>377</v>
      </c>
      <c r="S21" s="7" t="n">
        <v>100</v>
      </c>
      <c r="T21" s="7"/>
      <c r="U21" s="7"/>
      <c r="V21" s="7"/>
      <c r="W21" s="7"/>
      <c r="X21" s="7"/>
      <c r="Y21" s="7"/>
      <c r="Z21" s="7" t="s">
        <v>274</v>
      </c>
      <c r="AA21" s="4" t="s">
        <v>26</v>
      </c>
      <c r="AB21" s="7" t="s">
        <v>378</v>
      </c>
      <c r="AC21" s="4" t="s">
        <v>148</v>
      </c>
      <c r="AD21" s="7" t="s">
        <v>379</v>
      </c>
      <c r="AE21" s="4" t="s">
        <v>82</v>
      </c>
      <c r="AF21" s="7" t="s">
        <v>380</v>
      </c>
      <c r="AG21" s="4" t="s">
        <v>381</v>
      </c>
      <c r="AH21" s="7" t="s">
        <v>382</v>
      </c>
      <c r="AI21" s="4" t="s">
        <v>383</v>
      </c>
      <c r="AK21" s="10"/>
      <c r="AL21" s="7" t="s">
        <v>384</v>
      </c>
      <c r="AM21" s="7"/>
      <c r="AN21" s="7" t="s">
        <v>385</v>
      </c>
      <c r="AO21" s="7"/>
      <c r="AR21" s="7" t="s">
        <v>386</v>
      </c>
      <c r="AS21" s="7"/>
      <c r="AT21" s="7" t="s">
        <v>387</v>
      </c>
      <c r="AU21" s="7"/>
      <c r="AV21" s="7" t="s">
        <v>388</v>
      </c>
      <c r="AW21" s="7"/>
      <c r="AX21" s="7" t="s">
        <v>42</v>
      </c>
      <c r="AY21" s="8" t="s">
        <v>43</v>
      </c>
      <c r="AZ21" s="7" t="s">
        <v>174</v>
      </c>
      <c r="BA21" s="8" t="s">
        <v>111</v>
      </c>
      <c r="BB21" s="7" t="s">
        <v>389</v>
      </c>
      <c r="BC21" s="8" t="s">
        <v>381</v>
      </c>
      <c r="BD21" s="9"/>
      <c r="BE21" s="8"/>
      <c r="BF21" s="9"/>
      <c r="BG21" s="8"/>
      <c r="BH21" s="7" t="s">
        <v>72</v>
      </c>
      <c r="BI21" s="7" t="n">
        <v>44</v>
      </c>
      <c r="BJ21" s="7" t="s">
        <v>175</v>
      </c>
      <c r="BK21" s="7" t="s">
        <v>91</v>
      </c>
      <c r="BL21" s="7" t="s">
        <v>390</v>
      </c>
      <c r="BM21" s="7" t="s">
        <v>391</v>
      </c>
      <c r="BN21" s="7" t="s">
        <v>392</v>
      </c>
    </row>
    <row r="22" customFormat="false" ht="13.8" hidden="false" customHeight="false" outlineLevel="0" collapsed="false">
      <c r="A22" s="6" t="n">
        <v>43160.8128168056</v>
      </c>
      <c r="B22" s="7" t="s">
        <v>393</v>
      </c>
      <c r="C22" s="7"/>
      <c r="D22" s="7" t="s">
        <v>18</v>
      </c>
      <c r="E22" s="7"/>
      <c r="Z22" s="7" t="s">
        <v>394</v>
      </c>
      <c r="AA22" s="4" t="s">
        <v>241</v>
      </c>
      <c r="AB22" s="7" t="s">
        <v>395</v>
      </c>
      <c r="AC22" s="4" t="s">
        <v>130</v>
      </c>
      <c r="AE22" s="10"/>
      <c r="AF22" s="7" t="s">
        <v>396</v>
      </c>
      <c r="AG22" s="4" t="s">
        <v>32</v>
      </c>
      <c r="AI22" s="10"/>
      <c r="AK22" s="10"/>
      <c r="AL22" s="7" t="s">
        <v>397</v>
      </c>
      <c r="AM22" s="7"/>
      <c r="AN22" s="7" t="s">
        <v>398</v>
      </c>
      <c r="AO22" s="7"/>
      <c r="AX22" s="7" t="s">
        <v>109</v>
      </c>
      <c r="AY22" s="8" t="s">
        <v>109</v>
      </c>
      <c r="AZ22" s="7" t="s">
        <v>399</v>
      </c>
      <c r="BA22" s="11" t="s">
        <v>399</v>
      </c>
      <c r="BB22" s="7" t="s">
        <v>400</v>
      </c>
      <c r="BC22" s="11" t="s">
        <v>319</v>
      </c>
      <c r="BD22" s="12"/>
      <c r="BE22" s="11"/>
      <c r="BF22" s="12"/>
      <c r="BG22" s="11"/>
      <c r="BH22" s="7" t="s">
        <v>72</v>
      </c>
      <c r="BI22" s="7" t="n">
        <v>18</v>
      </c>
      <c r="BJ22" s="7" t="s">
        <v>175</v>
      </c>
      <c r="BK22" s="7" t="s">
        <v>91</v>
      </c>
      <c r="BL22" s="7" t="s">
        <v>176</v>
      </c>
      <c r="BM22" s="7" t="s">
        <v>52</v>
      </c>
      <c r="BN22" s="7" t="s">
        <v>93</v>
      </c>
    </row>
    <row r="23" customFormat="false" ht="14.9" hidden="false" customHeight="false" outlineLevel="0" collapsed="false">
      <c r="A23" s="6" t="n">
        <v>43160.818945</v>
      </c>
      <c r="B23" s="7" t="s">
        <v>344</v>
      </c>
      <c r="C23" s="7" t="n">
        <v>80</v>
      </c>
      <c r="D23" s="7" t="s">
        <v>22</v>
      </c>
      <c r="E23" s="7" t="n">
        <v>75</v>
      </c>
      <c r="F23" s="7" t="s">
        <v>20</v>
      </c>
      <c r="G23" s="7" t="n">
        <v>70</v>
      </c>
      <c r="H23" s="7" t="s">
        <v>401</v>
      </c>
      <c r="I23" s="7" t="n">
        <v>60</v>
      </c>
      <c r="J23" s="7" t="s">
        <v>402</v>
      </c>
      <c r="K23" s="7" t="n">
        <v>90</v>
      </c>
      <c r="L23" s="7" t="s">
        <v>212</v>
      </c>
      <c r="M23" s="7" t="n">
        <v>80</v>
      </c>
      <c r="N23" s="7" t="s">
        <v>403</v>
      </c>
      <c r="O23" s="7" t="n">
        <v>50</v>
      </c>
      <c r="P23" s="7" t="s">
        <v>404</v>
      </c>
      <c r="Q23" s="7" t="n">
        <v>70</v>
      </c>
      <c r="R23" s="7" t="s">
        <v>405</v>
      </c>
      <c r="S23" s="7" t="n">
        <v>100</v>
      </c>
      <c r="T23" s="7"/>
      <c r="U23" s="7"/>
      <c r="V23" s="7"/>
      <c r="W23" s="7"/>
      <c r="X23" s="7"/>
      <c r="Y23" s="7"/>
      <c r="Z23" s="7" t="s">
        <v>406</v>
      </c>
      <c r="AA23" s="4" t="s">
        <v>241</v>
      </c>
      <c r="AB23" s="7" t="s">
        <v>407</v>
      </c>
      <c r="AC23" s="4" t="s">
        <v>241</v>
      </c>
      <c r="AD23" s="7" t="s">
        <v>25</v>
      </c>
      <c r="AE23" s="4" t="s">
        <v>26</v>
      </c>
      <c r="AF23" s="7" t="s">
        <v>408</v>
      </c>
      <c r="AG23" s="4" t="s">
        <v>32</v>
      </c>
      <c r="AH23" s="7" t="s">
        <v>35</v>
      </c>
      <c r="AI23" s="4" t="s">
        <v>35</v>
      </c>
      <c r="AJ23" s="7" t="s">
        <v>409</v>
      </c>
      <c r="AK23" s="4" t="s">
        <v>258</v>
      </c>
      <c r="AL23" s="7" t="s">
        <v>410</v>
      </c>
      <c r="AM23" s="7"/>
      <c r="AN23" s="7" t="s">
        <v>411</v>
      </c>
      <c r="AO23" s="7"/>
      <c r="AP23" s="7" t="s">
        <v>412</v>
      </c>
      <c r="AQ23" s="7"/>
      <c r="AR23" s="7" t="s">
        <v>413</v>
      </c>
      <c r="AS23" s="7"/>
      <c r="AT23" s="7" t="s">
        <v>414</v>
      </c>
      <c r="AU23" s="7"/>
      <c r="AV23" s="7" t="s">
        <v>415</v>
      </c>
      <c r="AW23" s="7"/>
      <c r="AX23" s="7" t="s">
        <v>416</v>
      </c>
      <c r="AY23" s="8" t="s">
        <v>417</v>
      </c>
      <c r="AZ23" s="7" t="s">
        <v>43</v>
      </c>
      <c r="BA23" s="8" t="s">
        <v>43</v>
      </c>
      <c r="BB23" s="7" t="s">
        <v>417</v>
      </c>
      <c r="BC23" s="8" t="s">
        <v>417</v>
      </c>
      <c r="BD23" s="9"/>
      <c r="BE23" s="8"/>
      <c r="BF23" s="9"/>
      <c r="BG23" s="8"/>
      <c r="BH23" s="7" t="s">
        <v>72</v>
      </c>
      <c r="BI23" s="7" t="n">
        <v>22</v>
      </c>
      <c r="BJ23" s="7" t="s">
        <v>175</v>
      </c>
      <c r="BK23" s="7" t="s">
        <v>50</v>
      </c>
      <c r="BL23" s="7" t="s">
        <v>236</v>
      </c>
      <c r="BM23" s="7" t="s">
        <v>52</v>
      </c>
      <c r="BN23" s="7" t="s">
        <v>418</v>
      </c>
      <c r="BO23" s="7"/>
    </row>
    <row r="24" customFormat="false" ht="13.8" hidden="false" customHeight="false" outlineLevel="0" collapsed="false">
      <c r="A24" s="6" t="n">
        <v>43160.8224865394</v>
      </c>
      <c r="B24" s="7" t="s">
        <v>57</v>
      </c>
      <c r="C24" s="7" t="n">
        <v>80</v>
      </c>
      <c r="D24" s="7" t="s">
        <v>197</v>
      </c>
      <c r="E24" s="7" t="n">
        <v>50</v>
      </c>
      <c r="F24" s="7" t="s">
        <v>56</v>
      </c>
      <c r="G24" s="7" t="n">
        <v>60</v>
      </c>
      <c r="H24" s="7" t="s">
        <v>419</v>
      </c>
      <c r="I24" s="7" t="n">
        <v>65</v>
      </c>
      <c r="Z24" s="7" t="s">
        <v>420</v>
      </c>
      <c r="AA24" s="4" t="s">
        <v>65</v>
      </c>
      <c r="AB24" s="7" t="s">
        <v>421</v>
      </c>
      <c r="AC24" s="4" t="s">
        <v>130</v>
      </c>
      <c r="AD24" s="7" t="s">
        <v>25</v>
      </c>
      <c r="AE24" s="4" t="s">
        <v>26</v>
      </c>
      <c r="AF24" s="7" t="s">
        <v>422</v>
      </c>
      <c r="AG24" s="4" t="s">
        <v>225</v>
      </c>
      <c r="AH24" s="7" t="s">
        <v>423</v>
      </c>
      <c r="AI24" s="4" t="s">
        <v>151</v>
      </c>
      <c r="AJ24" s="7" t="s">
        <v>424</v>
      </c>
      <c r="AK24" s="4" t="s">
        <v>425</v>
      </c>
      <c r="AL24" s="7" t="s">
        <v>426</v>
      </c>
      <c r="AM24" s="7"/>
      <c r="AN24" s="7" t="s">
        <v>427</v>
      </c>
      <c r="AO24" s="7"/>
      <c r="AP24" s="7" t="s">
        <v>428</v>
      </c>
      <c r="AQ24" s="7"/>
      <c r="AR24" s="7" t="s">
        <v>429</v>
      </c>
      <c r="AS24" s="7"/>
      <c r="AT24" s="7" t="s">
        <v>430</v>
      </c>
      <c r="AU24" s="7"/>
      <c r="AV24" s="7" t="s">
        <v>431</v>
      </c>
      <c r="AW24" s="7"/>
      <c r="AX24" s="7" t="s">
        <v>422</v>
      </c>
      <c r="AY24" s="8" t="s">
        <v>422</v>
      </c>
      <c r="AZ24" s="7" t="s">
        <v>432</v>
      </c>
      <c r="BA24" s="8" t="s">
        <v>432</v>
      </c>
      <c r="BB24" s="7" t="s">
        <v>433</v>
      </c>
      <c r="BC24" s="8" t="s">
        <v>109</v>
      </c>
      <c r="BD24" s="9"/>
      <c r="BE24" s="8"/>
      <c r="BF24" s="9"/>
      <c r="BG24" s="8"/>
      <c r="BH24" s="7" t="s">
        <v>72</v>
      </c>
      <c r="BI24" s="7" t="n">
        <v>23</v>
      </c>
      <c r="BJ24" s="7" t="s">
        <v>434</v>
      </c>
      <c r="BK24" s="7" t="s">
        <v>435</v>
      </c>
      <c r="BL24" s="7" t="s">
        <v>436</v>
      </c>
      <c r="BM24" s="7" t="s">
        <v>52</v>
      </c>
      <c r="BN24" s="7" t="s">
        <v>437</v>
      </c>
    </row>
    <row r="25" customFormat="false" ht="14.9" hidden="false" customHeight="false" outlineLevel="0" collapsed="false">
      <c r="A25" s="6" t="n">
        <v>43160.8653473148</v>
      </c>
      <c r="B25" s="7" t="s">
        <v>21</v>
      </c>
      <c r="C25" s="7" t="n">
        <v>41</v>
      </c>
      <c r="D25" s="7" t="s">
        <v>438</v>
      </c>
      <c r="E25" s="7" t="n">
        <v>23</v>
      </c>
      <c r="F25" s="7" t="s">
        <v>20</v>
      </c>
      <c r="G25" s="7"/>
      <c r="H25" s="7" t="s">
        <v>439</v>
      </c>
      <c r="I25" s="7" t="n">
        <v>50</v>
      </c>
      <c r="J25" s="7" t="s">
        <v>440</v>
      </c>
      <c r="K25" s="7" t="n">
        <v>38</v>
      </c>
      <c r="L25" s="7" t="s">
        <v>441</v>
      </c>
      <c r="M25" s="7" t="n">
        <v>89</v>
      </c>
      <c r="Z25" s="7" t="s">
        <v>442</v>
      </c>
      <c r="AA25" s="4" t="s">
        <v>61</v>
      </c>
      <c r="AB25" s="7" t="s">
        <v>443</v>
      </c>
      <c r="AC25" s="4" t="s">
        <v>26</v>
      </c>
      <c r="AD25" s="7" t="s">
        <v>444</v>
      </c>
      <c r="AE25" s="4" t="s">
        <v>148</v>
      </c>
      <c r="AF25" s="7" t="s">
        <v>445</v>
      </c>
      <c r="AG25" s="4" t="s">
        <v>151</v>
      </c>
      <c r="AH25" s="7" t="s">
        <v>446</v>
      </c>
      <c r="AI25" s="4" t="s">
        <v>425</v>
      </c>
      <c r="AK25" s="10"/>
      <c r="AL25" s="7" t="s">
        <v>447</v>
      </c>
      <c r="AM25" s="7"/>
      <c r="AN25" s="7" t="s">
        <v>448</v>
      </c>
      <c r="AO25" s="7"/>
      <c r="AP25" s="7" t="s">
        <v>449</v>
      </c>
      <c r="AQ25" s="7"/>
      <c r="AR25" s="7" t="s">
        <v>450</v>
      </c>
      <c r="AS25" s="7"/>
      <c r="AX25" s="7" t="s">
        <v>42</v>
      </c>
      <c r="AY25" s="8" t="s">
        <v>43</v>
      </c>
      <c r="AZ25" s="7" t="s">
        <v>451</v>
      </c>
      <c r="BA25" s="8" t="s">
        <v>124</v>
      </c>
      <c r="BC25" s="11"/>
      <c r="BD25" s="12"/>
      <c r="BE25" s="11"/>
      <c r="BF25" s="12"/>
      <c r="BG25" s="11"/>
      <c r="BH25" s="7" t="s">
        <v>72</v>
      </c>
      <c r="BI25" s="7" t="n">
        <v>24</v>
      </c>
      <c r="BJ25" s="7" t="s">
        <v>49</v>
      </c>
      <c r="BK25" s="7" t="s">
        <v>91</v>
      </c>
      <c r="BL25" s="7" t="s">
        <v>452</v>
      </c>
      <c r="BM25" s="7" t="s">
        <v>52</v>
      </c>
      <c r="BN25" s="7" t="s">
        <v>453</v>
      </c>
      <c r="BO25" s="7"/>
    </row>
    <row r="26" customFormat="false" ht="13.8" hidden="false" customHeight="false" outlineLevel="0" collapsed="false">
      <c r="A26" s="6" t="n">
        <v>43160.8831561806</v>
      </c>
      <c r="B26" s="7" t="s">
        <v>18</v>
      </c>
      <c r="C26" s="7" t="n">
        <v>70</v>
      </c>
      <c r="D26" s="7" t="s">
        <v>20</v>
      </c>
      <c r="E26" s="7" t="n">
        <v>75</v>
      </c>
      <c r="F26" s="7" t="s">
        <v>454</v>
      </c>
      <c r="G26" s="7" t="n">
        <v>75</v>
      </c>
      <c r="H26" s="7" t="s">
        <v>455</v>
      </c>
      <c r="I26" s="7" t="n">
        <v>70</v>
      </c>
      <c r="J26" s="7" t="s">
        <v>456</v>
      </c>
      <c r="K26" s="7" t="n">
        <v>70</v>
      </c>
      <c r="L26" s="7" t="s">
        <v>22</v>
      </c>
      <c r="M26" s="7" t="n">
        <v>65</v>
      </c>
      <c r="N26" s="7" t="s">
        <v>457</v>
      </c>
      <c r="O26" s="7" t="n">
        <v>10</v>
      </c>
      <c r="Z26" s="7" t="s">
        <v>25</v>
      </c>
      <c r="AA26" s="4" t="s">
        <v>26</v>
      </c>
      <c r="AB26" s="7" t="s">
        <v>458</v>
      </c>
      <c r="AC26" s="4" t="s">
        <v>130</v>
      </c>
      <c r="AD26" s="7" t="s">
        <v>459</v>
      </c>
      <c r="AE26" s="4" t="s">
        <v>241</v>
      </c>
      <c r="AF26" s="7" t="s">
        <v>460</v>
      </c>
      <c r="AG26" s="4" t="s">
        <v>32</v>
      </c>
      <c r="AH26" s="7" t="s">
        <v>31</v>
      </c>
      <c r="AI26" s="4" t="s">
        <v>32</v>
      </c>
      <c r="AJ26" s="7" t="s">
        <v>83</v>
      </c>
      <c r="AK26" s="4" t="s">
        <v>84</v>
      </c>
      <c r="AL26" s="7" t="s">
        <v>461</v>
      </c>
      <c r="AM26" s="7"/>
      <c r="AN26" s="7" t="s">
        <v>462</v>
      </c>
      <c r="AO26" s="7"/>
      <c r="AP26" s="7" t="s">
        <v>463</v>
      </c>
      <c r="AQ26" s="7"/>
      <c r="AR26" s="7" t="s">
        <v>464</v>
      </c>
      <c r="AS26" s="7"/>
      <c r="AX26" s="7" t="s">
        <v>43</v>
      </c>
      <c r="AY26" s="8" t="s">
        <v>43</v>
      </c>
      <c r="AZ26" s="7" t="s">
        <v>158</v>
      </c>
      <c r="BA26" s="8" t="s">
        <v>159</v>
      </c>
      <c r="BB26" s="7" t="s">
        <v>465</v>
      </c>
      <c r="BC26" s="8" t="s">
        <v>466</v>
      </c>
      <c r="BD26" s="9"/>
      <c r="BE26" s="8"/>
      <c r="BF26" s="9"/>
      <c r="BG26" s="8"/>
      <c r="BH26" s="7" t="s">
        <v>48</v>
      </c>
      <c r="BI26" s="7" t="n">
        <v>24</v>
      </c>
      <c r="BJ26" s="7" t="s">
        <v>49</v>
      </c>
      <c r="BK26" s="7" t="s">
        <v>50</v>
      </c>
      <c r="BL26" s="7" t="s">
        <v>467</v>
      </c>
      <c r="BM26" s="7" t="s">
        <v>52</v>
      </c>
      <c r="BN26" s="7" t="s">
        <v>93</v>
      </c>
    </row>
    <row r="27" customFormat="false" ht="14.9" hidden="false" customHeight="false" outlineLevel="0" collapsed="false">
      <c r="A27" s="6" t="n">
        <v>43160.9286768634</v>
      </c>
      <c r="B27" s="7" t="s">
        <v>468</v>
      </c>
      <c r="C27" s="7" t="n">
        <v>100</v>
      </c>
      <c r="D27" s="7" t="s">
        <v>469</v>
      </c>
      <c r="E27" s="7" t="n">
        <v>40</v>
      </c>
      <c r="F27" s="7" t="s">
        <v>470</v>
      </c>
      <c r="G27" s="7" t="n">
        <v>80</v>
      </c>
      <c r="H27" s="7" t="s">
        <v>471</v>
      </c>
      <c r="I27" s="7" t="n">
        <v>60</v>
      </c>
      <c r="J27" s="7" t="s">
        <v>472</v>
      </c>
      <c r="K27" s="7" t="n">
        <v>80</v>
      </c>
      <c r="L27" s="7" t="s">
        <v>473</v>
      </c>
      <c r="M27" s="7" t="n">
        <v>96</v>
      </c>
      <c r="N27" s="7" t="s">
        <v>474</v>
      </c>
      <c r="O27" s="7" t="n">
        <v>20</v>
      </c>
      <c r="P27" s="7" t="s">
        <v>475</v>
      </c>
      <c r="Q27" s="7" t="n">
        <v>50</v>
      </c>
      <c r="R27" s="7" t="s">
        <v>476</v>
      </c>
      <c r="S27" s="7" t="n">
        <v>10</v>
      </c>
      <c r="T27" s="7"/>
      <c r="U27" s="7"/>
      <c r="V27" s="7"/>
      <c r="W27" s="7"/>
      <c r="X27" s="7"/>
      <c r="Y27" s="7"/>
      <c r="Z27" s="7" t="s">
        <v>477</v>
      </c>
      <c r="AA27" s="4" t="s">
        <v>220</v>
      </c>
      <c r="AB27" s="7" t="s">
        <v>478</v>
      </c>
      <c r="AC27" s="4" t="s">
        <v>220</v>
      </c>
      <c r="AD27" s="7" t="s">
        <v>479</v>
      </c>
      <c r="AE27" s="4" t="s">
        <v>256</v>
      </c>
      <c r="AF27" s="7" t="s">
        <v>480</v>
      </c>
      <c r="AG27" s="4" t="s">
        <v>256</v>
      </c>
      <c r="AH27" s="7" t="s">
        <v>481</v>
      </c>
      <c r="AI27" s="4" t="s">
        <v>220</v>
      </c>
      <c r="AJ27" s="7" t="s">
        <v>482</v>
      </c>
      <c r="AK27" s="4" t="s">
        <v>383</v>
      </c>
      <c r="AL27" s="7" t="s">
        <v>483</v>
      </c>
      <c r="AM27" s="7"/>
      <c r="AN27" s="7" t="s">
        <v>484</v>
      </c>
      <c r="AO27" s="7"/>
      <c r="AP27" s="7" t="s">
        <v>485</v>
      </c>
      <c r="AQ27" s="7"/>
      <c r="AR27" s="7" t="s">
        <v>486</v>
      </c>
      <c r="AS27" s="7"/>
      <c r="AT27" s="7" t="s">
        <v>487</v>
      </c>
      <c r="AU27" s="7"/>
      <c r="AV27" s="7" t="s">
        <v>488</v>
      </c>
      <c r="AW27" s="7"/>
      <c r="AX27" s="7" t="s">
        <v>489</v>
      </c>
      <c r="AY27" s="8" t="s">
        <v>287</v>
      </c>
      <c r="AZ27" s="7" t="s">
        <v>490</v>
      </c>
      <c r="BA27" s="8" t="s">
        <v>381</v>
      </c>
      <c r="BB27" s="7" t="s">
        <v>491</v>
      </c>
      <c r="BC27" s="8" t="s">
        <v>111</v>
      </c>
      <c r="BD27" s="9"/>
      <c r="BE27" s="8"/>
      <c r="BF27" s="9"/>
      <c r="BG27" s="8"/>
      <c r="BH27" s="7" t="s">
        <v>72</v>
      </c>
      <c r="BI27" s="7" t="n">
        <v>24</v>
      </c>
      <c r="BJ27" s="7" t="s">
        <v>49</v>
      </c>
      <c r="BK27" s="7" t="s">
        <v>50</v>
      </c>
      <c r="BL27" s="7" t="s">
        <v>492</v>
      </c>
      <c r="BM27" s="7" t="s">
        <v>52</v>
      </c>
      <c r="BN27" s="7" t="s">
        <v>493</v>
      </c>
      <c r="BO27" s="7"/>
    </row>
    <row r="28" customFormat="false" ht="14.9" hidden="false" customHeight="false" outlineLevel="0" collapsed="false">
      <c r="A28" s="6" t="n">
        <v>43160.9569951157</v>
      </c>
      <c r="B28" s="7" t="s">
        <v>18</v>
      </c>
      <c r="C28" s="7" t="n">
        <v>90</v>
      </c>
      <c r="D28" s="7" t="s">
        <v>192</v>
      </c>
      <c r="E28" s="7" t="n">
        <v>80</v>
      </c>
      <c r="F28" s="7" t="s">
        <v>494</v>
      </c>
      <c r="G28" s="7" t="n">
        <v>90</v>
      </c>
      <c r="H28" s="7" t="s">
        <v>20</v>
      </c>
      <c r="I28" s="7" t="n">
        <v>60</v>
      </c>
      <c r="J28" s="7" t="s">
        <v>495</v>
      </c>
      <c r="K28" s="7" t="n">
        <v>60</v>
      </c>
      <c r="L28" s="7" t="s">
        <v>197</v>
      </c>
      <c r="M28" s="7" t="n">
        <v>75</v>
      </c>
      <c r="N28" s="7" t="s">
        <v>56</v>
      </c>
      <c r="O28" s="7" t="n">
        <v>50</v>
      </c>
      <c r="P28" s="7" t="s">
        <v>496</v>
      </c>
      <c r="Q28" s="7" t="n">
        <v>10</v>
      </c>
      <c r="R28" s="7" t="s">
        <v>497</v>
      </c>
      <c r="S28" s="7" t="n">
        <v>5</v>
      </c>
      <c r="T28" s="7"/>
      <c r="U28" s="7"/>
      <c r="V28" s="7"/>
      <c r="W28" s="7"/>
      <c r="X28" s="7"/>
      <c r="Y28" s="7"/>
      <c r="Z28" s="7" t="s">
        <v>498</v>
      </c>
      <c r="AA28" s="4" t="s">
        <v>26</v>
      </c>
      <c r="AB28" s="7" t="s">
        <v>499</v>
      </c>
      <c r="AC28" s="4" t="s">
        <v>500</v>
      </c>
      <c r="AD28" s="7" t="s">
        <v>501</v>
      </c>
      <c r="AE28" s="4" t="s">
        <v>32</v>
      </c>
      <c r="AF28" s="7" t="s">
        <v>502</v>
      </c>
      <c r="AG28" s="4" t="s">
        <v>32</v>
      </c>
      <c r="AH28" s="7" t="s">
        <v>503</v>
      </c>
      <c r="AI28" s="4" t="s">
        <v>500</v>
      </c>
      <c r="AJ28" s="7" t="s">
        <v>504</v>
      </c>
      <c r="AK28" s="4" t="s">
        <v>505</v>
      </c>
      <c r="AL28" s="7" t="s">
        <v>506</v>
      </c>
      <c r="AM28" s="7"/>
      <c r="AN28" s="7" t="s">
        <v>507</v>
      </c>
      <c r="AO28" s="7"/>
      <c r="AP28" s="7" t="s">
        <v>508</v>
      </c>
      <c r="AQ28" s="7"/>
      <c r="AR28" s="7" t="s">
        <v>509</v>
      </c>
      <c r="AS28" s="7"/>
      <c r="AT28" s="7" t="s">
        <v>510</v>
      </c>
      <c r="AU28" s="7"/>
      <c r="AV28" s="7" t="s">
        <v>511</v>
      </c>
      <c r="AW28" s="7"/>
      <c r="AX28" s="7" t="s">
        <v>512</v>
      </c>
      <c r="AY28" s="8" t="s">
        <v>235</v>
      </c>
      <c r="AZ28" s="7" t="s">
        <v>513</v>
      </c>
      <c r="BA28" s="8" t="s">
        <v>124</v>
      </c>
      <c r="BB28" s="7" t="s">
        <v>514</v>
      </c>
      <c r="BC28" s="8" t="s">
        <v>287</v>
      </c>
      <c r="BD28" s="9"/>
      <c r="BE28" s="8"/>
      <c r="BF28" s="9"/>
      <c r="BG28" s="8"/>
      <c r="BH28" s="7" t="s">
        <v>48</v>
      </c>
      <c r="BI28" s="7" t="n">
        <v>22</v>
      </c>
      <c r="BJ28" s="7" t="s">
        <v>49</v>
      </c>
      <c r="BK28" s="7" t="s">
        <v>50</v>
      </c>
      <c r="BL28" s="7" t="s">
        <v>515</v>
      </c>
      <c r="BM28" s="7" t="s">
        <v>52</v>
      </c>
      <c r="BN28" s="7" t="s">
        <v>516</v>
      </c>
      <c r="BO28" s="7"/>
    </row>
    <row r="29" customFormat="false" ht="13.8" hidden="false" customHeight="false" outlineLevel="0" collapsed="false">
      <c r="A29" s="6" t="n">
        <v>43160.9627060532</v>
      </c>
      <c r="B29" s="7" t="s">
        <v>22</v>
      </c>
      <c r="C29" s="7" t="n">
        <v>60</v>
      </c>
      <c r="D29" s="7" t="s">
        <v>192</v>
      </c>
      <c r="E29" s="7" t="n">
        <v>70</v>
      </c>
      <c r="F29" s="7" t="s">
        <v>517</v>
      </c>
      <c r="G29" s="7" t="n">
        <v>30</v>
      </c>
      <c r="H29" s="7" t="s">
        <v>20</v>
      </c>
      <c r="I29" s="7" t="n">
        <v>65</v>
      </c>
      <c r="J29" s="7" t="s">
        <v>518</v>
      </c>
      <c r="K29" s="7" t="n">
        <v>50</v>
      </c>
      <c r="L29" s="7" t="s">
        <v>519</v>
      </c>
      <c r="M29" s="7" t="n">
        <v>70</v>
      </c>
      <c r="N29" s="7" t="s">
        <v>520</v>
      </c>
      <c r="O29" s="7" t="n">
        <v>60</v>
      </c>
      <c r="Z29" s="7" t="s">
        <v>521</v>
      </c>
      <c r="AA29" s="4" t="s">
        <v>65</v>
      </c>
      <c r="AB29" s="7" t="s">
        <v>522</v>
      </c>
      <c r="AC29" s="4" t="s">
        <v>28</v>
      </c>
      <c r="AD29" s="7" t="s">
        <v>523</v>
      </c>
      <c r="AE29" s="4" t="s">
        <v>116</v>
      </c>
      <c r="AF29" s="7" t="s">
        <v>524</v>
      </c>
      <c r="AG29" s="4" t="s">
        <v>32</v>
      </c>
      <c r="AH29" s="7" t="s">
        <v>525</v>
      </c>
      <c r="AI29" s="4" t="s">
        <v>32</v>
      </c>
      <c r="AJ29" s="7" t="s">
        <v>526</v>
      </c>
      <c r="AK29" s="4" t="s">
        <v>32</v>
      </c>
      <c r="AL29" s="7" t="s">
        <v>527</v>
      </c>
      <c r="AM29" s="7"/>
      <c r="AN29" s="7" t="s">
        <v>528</v>
      </c>
      <c r="AO29" s="7"/>
      <c r="AP29" s="7" t="s">
        <v>529</v>
      </c>
      <c r="AQ29" s="7"/>
      <c r="AR29" s="7" t="s">
        <v>530</v>
      </c>
      <c r="AS29" s="7"/>
      <c r="AT29" s="7" t="s">
        <v>531</v>
      </c>
      <c r="AU29" s="7"/>
      <c r="AV29" s="7" t="s">
        <v>532</v>
      </c>
      <c r="AW29" s="7"/>
      <c r="AX29" s="7" t="s">
        <v>380</v>
      </c>
      <c r="AY29" s="8" t="s">
        <v>381</v>
      </c>
      <c r="AZ29" s="7" t="s">
        <v>533</v>
      </c>
      <c r="BA29" s="8" t="s">
        <v>309</v>
      </c>
      <c r="BB29" s="7" t="s">
        <v>534</v>
      </c>
      <c r="BC29" s="8" t="s">
        <v>535</v>
      </c>
      <c r="BD29" s="9"/>
      <c r="BE29" s="8"/>
      <c r="BF29" s="9"/>
      <c r="BG29" s="8"/>
      <c r="BH29" s="7" t="s">
        <v>72</v>
      </c>
      <c r="BI29" s="7" t="n">
        <v>27</v>
      </c>
      <c r="BJ29" s="7" t="s">
        <v>49</v>
      </c>
      <c r="BK29" s="7" t="s">
        <v>91</v>
      </c>
      <c r="BL29" s="7" t="s">
        <v>236</v>
      </c>
      <c r="BM29" s="7" t="s">
        <v>52</v>
      </c>
      <c r="BN29" s="7" t="s">
        <v>536</v>
      </c>
    </row>
    <row r="30" customFormat="false" ht="14.9" hidden="false" customHeight="false" outlineLevel="0" collapsed="false">
      <c r="A30" s="6" t="n">
        <v>43161.6170788657</v>
      </c>
      <c r="B30" s="7" t="s">
        <v>537</v>
      </c>
      <c r="C30" s="7" t="n">
        <v>100</v>
      </c>
      <c r="D30" s="7" t="s">
        <v>20</v>
      </c>
      <c r="E30" s="7" t="n">
        <v>90</v>
      </c>
      <c r="F30" s="7" t="s">
        <v>141</v>
      </c>
      <c r="G30" s="7" t="n">
        <v>80</v>
      </c>
      <c r="H30" s="7" t="s">
        <v>18</v>
      </c>
      <c r="I30" s="7" t="n">
        <v>80</v>
      </c>
      <c r="J30" s="7" t="s">
        <v>538</v>
      </c>
      <c r="K30" s="7" t="n">
        <v>60</v>
      </c>
      <c r="L30" s="7" t="s">
        <v>539</v>
      </c>
      <c r="M30" s="7" t="n">
        <v>30</v>
      </c>
      <c r="N30" s="7" t="s">
        <v>540</v>
      </c>
      <c r="O30" s="7" t="n">
        <v>15</v>
      </c>
      <c r="P30" s="7" t="s">
        <v>541</v>
      </c>
      <c r="Q30" s="7" t="n">
        <v>10</v>
      </c>
      <c r="R30" s="7" t="s">
        <v>542</v>
      </c>
      <c r="S30" s="7" t="n">
        <v>10</v>
      </c>
      <c r="T30" s="7"/>
      <c r="U30" s="7"/>
      <c r="V30" s="7"/>
      <c r="W30" s="7"/>
      <c r="X30" s="7"/>
      <c r="Y30" s="7"/>
      <c r="Z30" s="7" t="s">
        <v>543</v>
      </c>
      <c r="AA30" s="4" t="s">
        <v>61</v>
      </c>
      <c r="AB30" s="7" t="s">
        <v>544</v>
      </c>
      <c r="AC30" s="4" t="s">
        <v>241</v>
      </c>
      <c r="AD30" s="7" t="s">
        <v>545</v>
      </c>
      <c r="AE30" s="4" t="s">
        <v>28</v>
      </c>
      <c r="AF30" s="7" t="s">
        <v>546</v>
      </c>
      <c r="AG30" s="4" t="s">
        <v>547</v>
      </c>
      <c r="AH30" s="7" t="s">
        <v>187</v>
      </c>
      <c r="AI30" s="4" t="s">
        <v>32</v>
      </c>
      <c r="AJ30" s="7" t="s">
        <v>131</v>
      </c>
      <c r="AK30" s="4" t="s">
        <v>84</v>
      </c>
      <c r="AL30" s="7" t="s">
        <v>548</v>
      </c>
      <c r="AM30" s="7"/>
      <c r="AN30" s="7" t="s">
        <v>549</v>
      </c>
      <c r="AO30" s="7"/>
      <c r="AP30" s="7" t="s">
        <v>550</v>
      </c>
      <c r="AQ30" s="7"/>
      <c r="AR30" s="7" t="s">
        <v>551</v>
      </c>
      <c r="AS30" s="7"/>
      <c r="AT30" s="7" t="s">
        <v>552</v>
      </c>
      <c r="AU30" s="7"/>
      <c r="AV30" s="7" t="s">
        <v>553</v>
      </c>
      <c r="AW30" s="7"/>
      <c r="AX30" s="7" t="s">
        <v>554</v>
      </c>
      <c r="AY30" s="8" t="s">
        <v>47</v>
      </c>
      <c r="AZ30" s="7" t="s">
        <v>555</v>
      </c>
      <c r="BA30" s="8" t="s">
        <v>556</v>
      </c>
      <c r="BB30" s="7" t="s">
        <v>557</v>
      </c>
      <c r="BC30" s="8" t="s">
        <v>319</v>
      </c>
      <c r="BD30" s="9"/>
      <c r="BE30" s="8"/>
      <c r="BF30" s="9"/>
      <c r="BG30" s="8"/>
      <c r="BH30" s="7" t="s">
        <v>72</v>
      </c>
      <c r="BI30" s="7" t="n">
        <v>24</v>
      </c>
      <c r="BJ30" s="7" t="s">
        <v>49</v>
      </c>
      <c r="BK30" s="7" t="s">
        <v>91</v>
      </c>
      <c r="BL30" s="7" t="s">
        <v>160</v>
      </c>
      <c r="BM30" s="7" t="s">
        <v>52</v>
      </c>
      <c r="BN30" s="7" t="s">
        <v>558</v>
      </c>
      <c r="BO30" s="7"/>
    </row>
    <row r="31" customFormat="false" ht="13.8" hidden="false" customHeight="false" outlineLevel="0" collapsed="false">
      <c r="A31" s="6" t="n">
        <v>43161.7290698958</v>
      </c>
      <c r="B31" s="7" t="s">
        <v>17</v>
      </c>
      <c r="C31" s="7" t="n">
        <v>8</v>
      </c>
      <c r="D31" s="7" t="s">
        <v>559</v>
      </c>
      <c r="E31" s="7" t="n">
        <v>7</v>
      </c>
      <c r="F31" s="7" t="s">
        <v>20</v>
      </c>
      <c r="G31" s="7" t="n">
        <v>3</v>
      </c>
      <c r="H31" s="7" t="s">
        <v>57</v>
      </c>
      <c r="I31" s="7" t="n">
        <v>7</v>
      </c>
      <c r="J31" s="7" t="s">
        <v>18</v>
      </c>
      <c r="K31" s="7" t="n">
        <v>8</v>
      </c>
      <c r="L31" s="7" t="s">
        <v>560</v>
      </c>
      <c r="M31" s="7" t="n">
        <v>2</v>
      </c>
      <c r="N31" s="7" t="s">
        <v>195</v>
      </c>
      <c r="O31" s="7" t="n">
        <v>1</v>
      </c>
      <c r="P31" s="7" t="s">
        <v>561</v>
      </c>
      <c r="Q31" s="7" t="n">
        <v>1</v>
      </c>
      <c r="R31" s="7" t="s">
        <v>562</v>
      </c>
      <c r="S31" s="7" t="n">
        <v>2</v>
      </c>
      <c r="T31" s="7"/>
      <c r="U31" s="7"/>
      <c r="V31" s="7"/>
      <c r="W31" s="7"/>
      <c r="X31" s="7"/>
      <c r="Y31" s="7"/>
      <c r="Z31" s="7" t="s">
        <v>563</v>
      </c>
      <c r="AA31" s="4" t="s">
        <v>564</v>
      </c>
      <c r="AB31" s="7" t="s">
        <v>565</v>
      </c>
      <c r="AC31" s="4" t="s">
        <v>148</v>
      </c>
      <c r="AD31" s="7" t="s">
        <v>566</v>
      </c>
      <c r="AE31" s="4" t="s">
        <v>130</v>
      </c>
      <c r="AF31" s="7" t="s">
        <v>567</v>
      </c>
      <c r="AG31" s="4" t="s">
        <v>32</v>
      </c>
      <c r="AH31" s="7" t="s">
        <v>568</v>
      </c>
      <c r="AI31" s="4" t="s">
        <v>569</v>
      </c>
      <c r="AJ31" s="7" t="s">
        <v>570</v>
      </c>
      <c r="AK31" s="4" t="s">
        <v>225</v>
      </c>
      <c r="AL31" s="7" t="s">
        <v>571</v>
      </c>
      <c r="AM31" s="7"/>
      <c r="AN31" s="7" t="s">
        <v>572</v>
      </c>
      <c r="AO31" s="7"/>
      <c r="AP31" s="7" t="s">
        <v>573</v>
      </c>
      <c r="AQ31" s="7"/>
      <c r="AX31" s="7" t="s">
        <v>42</v>
      </c>
      <c r="AY31" s="8" t="s">
        <v>43</v>
      </c>
      <c r="AZ31" s="7" t="s">
        <v>574</v>
      </c>
      <c r="BA31" s="8" t="s">
        <v>47</v>
      </c>
      <c r="BB31" s="7" t="s">
        <v>575</v>
      </c>
      <c r="BC31" s="8" t="s">
        <v>576</v>
      </c>
      <c r="BD31" s="9"/>
      <c r="BE31" s="8"/>
      <c r="BF31" s="9"/>
      <c r="BG31" s="8"/>
      <c r="BH31" s="7" t="s">
        <v>72</v>
      </c>
      <c r="BI31" s="7" t="n">
        <v>25</v>
      </c>
      <c r="BJ31" s="7" t="s">
        <v>175</v>
      </c>
      <c r="BK31" s="7" t="s">
        <v>577</v>
      </c>
      <c r="BL31" s="7" t="s">
        <v>176</v>
      </c>
      <c r="BM31" s="7" t="s">
        <v>52</v>
      </c>
      <c r="BN31" s="7" t="s">
        <v>93</v>
      </c>
    </row>
    <row r="32" customFormat="false" ht="13.8" hidden="false" customHeight="false" outlineLevel="0" collapsed="false">
      <c r="A32" s="6" t="n">
        <v>43162.7867615509</v>
      </c>
      <c r="B32" s="7" t="s">
        <v>18</v>
      </c>
      <c r="C32" s="7" t="n">
        <v>30</v>
      </c>
      <c r="D32" s="7" t="s">
        <v>143</v>
      </c>
      <c r="E32" s="7" t="n">
        <v>10</v>
      </c>
      <c r="F32" s="7" t="s">
        <v>578</v>
      </c>
      <c r="G32" s="7" t="n">
        <v>90</v>
      </c>
      <c r="H32" s="7" t="s">
        <v>20</v>
      </c>
      <c r="I32" s="7" t="n">
        <v>30</v>
      </c>
      <c r="J32" s="7" t="s">
        <v>373</v>
      </c>
      <c r="K32" s="7" t="n">
        <v>5</v>
      </c>
      <c r="L32" s="7" t="s">
        <v>579</v>
      </c>
      <c r="M32" s="7" t="n">
        <v>100</v>
      </c>
      <c r="N32" s="7" t="s">
        <v>161</v>
      </c>
      <c r="O32" s="7" t="n">
        <v>70</v>
      </c>
      <c r="P32" s="7" t="s">
        <v>377</v>
      </c>
      <c r="Q32" s="7" t="n">
        <v>10</v>
      </c>
      <c r="R32" s="7" t="s">
        <v>580</v>
      </c>
      <c r="S32" s="7" t="n">
        <v>60</v>
      </c>
      <c r="T32" s="7"/>
      <c r="U32" s="7"/>
      <c r="V32" s="7"/>
      <c r="W32" s="7"/>
      <c r="X32" s="7"/>
      <c r="Y32" s="7"/>
      <c r="Z32" s="7" t="s">
        <v>581</v>
      </c>
      <c r="AA32" s="4" t="s">
        <v>582</v>
      </c>
      <c r="AB32" s="7" t="s">
        <v>583</v>
      </c>
      <c r="AC32" s="4" t="s">
        <v>584</v>
      </c>
      <c r="AD32" s="7" t="s">
        <v>585</v>
      </c>
      <c r="AE32" s="4" t="s">
        <v>130</v>
      </c>
      <c r="AF32" s="7" t="s">
        <v>586</v>
      </c>
      <c r="AG32" s="4" t="s">
        <v>587</v>
      </c>
      <c r="AH32" s="7" t="s">
        <v>588</v>
      </c>
      <c r="AI32" s="4" t="s">
        <v>589</v>
      </c>
      <c r="AJ32" s="7" t="s">
        <v>590</v>
      </c>
      <c r="AK32" s="4" t="s">
        <v>591</v>
      </c>
      <c r="AL32" s="7" t="s">
        <v>592</v>
      </c>
      <c r="AM32" s="7"/>
      <c r="AN32" s="7" t="s">
        <v>593</v>
      </c>
      <c r="AO32" s="7"/>
      <c r="AP32" s="7" t="s">
        <v>594</v>
      </c>
      <c r="AQ32" s="7"/>
      <c r="AR32" s="7" t="s">
        <v>595</v>
      </c>
      <c r="AS32" s="7"/>
      <c r="AT32" s="7" t="s">
        <v>596</v>
      </c>
      <c r="AU32" s="7"/>
      <c r="AV32" s="7" t="s">
        <v>597</v>
      </c>
      <c r="AW32" s="7"/>
      <c r="AX32" s="7" t="s">
        <v>598</v>
      </c>
      <c r="AY32" s="8" t="s">
        <v>309</v>
      </c>
      <c r="BA32" s="11"/>
      <c r="BC32" s="11"/>
      <c r="BD32" s="12"/>
      <c r="BE32" s="11"/>
      <c r="BF32" s="12"/>
      <c r="BG32" s="11"/>
      <c r="BH32" s="7" t="s">
        <v>72</v>
      </c>
      <c r="BI32" s="7" t="n">
        <v>15</v>
      </c>
      <c r="BJ32" s="7" t="s">
        <v>125</v>
      </c>
      <c r="BK32" s="7" t="s">
        <v>91</v>
      </c>
      <c r="BL32" s="7" t="s">
        <v>176</v>
      </c>
      <c r="BM32" s="7" t="s">
        <v>52</v>
      </c>
      <c r="BN32" s="7" t="s">
        <v>93</v>
      </c>
    </row>
    <row r="33" customFormat="false" ht="13.8" hidden="false" customHeight="false" outlineLevel="0" collapsed="false">
      <c r="A33" s="6" t="n">
        <v>43163.9374111458</v>
      </c>
      <c r="B33" s="7" t="s">
        <v>21</v>
      </c>
      <c r="C33" s="7" t="n">
        <v>100</v>
      </c>
      <c r="D33" s="7" t="s">
        <v>76</v>
      </c>
      <c r="E33" s="7" t="n">
        <v>95</v>
      </c>
      <c r="F33" s="7" t="s">
        <v>599</v>
      </c>
      <c r="G33" s="7" t="n">
        <v>80</v>
      </c>
      <c r="Z33" s="7" t="s">
        <v>600</v>
      </c>
      <c r="AA33" s="4" t="s">
        <v>584</v>
      </c>
      <c r="AB33" s="7" t="s">
        <v>523</v>
      </c>
      <c r="AC33" s="4" t="s">
        <v>116</v>
      </c>
      <c r="AD33" s="7" t="s">
        <v>601</v>
      </c>
      <c r="AE33" s="4" t="s">
        <v>148</v>
      </c>
      <c r="AF33" s="7" t="s">
        <v>116</v>
      </c>
      <c r="AG33" s="4" t="s">
        <v>258</v>
      </c>
      <c r="AH33" s="7" t="s">
        <v>602</v>
      </c>
      <c r="AI33" s="4" t="s">
        <v>584</v>
      </c>
      <c r="AJ33" s="7" t="s">
        <v>603</v>
      </c>
      <c r="AK33" s="4" t="s">
        <v>148</v>
      </c>
      <c r="AL33" s="7" t="s">
        <v>604</v>
      </c>
      <c r="AM33" s="7"/>
      <c r="AN33" s="7" t="s">
        <v>605</v>
      </c>
      <c r="AO33" s="7"/>
      <c r="AR33" s="7" t="s">
        <v>606</v>
      </c>
      <c r="AS33" s="7"/>
      <c r="AT33" s="7" t="s">
        <v>607</v>
      </c>
      <c r="AU33" s="7"/>
      <c r="AV33" s="7" t="s">
        <v>608</v>
      </c>
      <c r="AW33" s="7"/>
      <c r="AX33" s="7" t="s">
        <v>609</v>
      </c>
      <c r="AY33" s="8" t="s">
        <v>381</v>
      </c>
      <c r="AZ33" s="7" t="s">
        <v>610</v>
      </c>
      <c r="BA33" s="8" t="s">
        <v>109</v>
      </c>
      <c r="BB33" s="7" t="s">
        <v>43</v>
      </c>
      <c r="BC33" s="8" t="s">
        <v>43</v>
      </c>
      <c r="BD33" s="9"/>
      <c r="BE33" s="8"/>
      <c r="BF33" s="9"/>
      <c r="BG33" s="8"/>
      <c r="BH33" s="7" t="s">
        <v>72</v>
      </c>
      <c r="BI33" s="7" t="n">
        <v>34</v>
      </c>
      <c r="BJ33" s="7" t="s">
        <v>49</v>
      </c>
      <c r="BK33" s="7" t="s">
        <v>50</v>
      </c>
      <c r="BL33" s="7" t="s">
        <v>611</v>
      </c>
      <c r="BM33" s="7" t="s">
        <v>391</v>
      </c>
      <c r="BN33" s="7" t="s">
        <v>612</v>
      </c>
    </row>
    <row r="34" customFormat="false" ht="13.8" hidden="false" customHeight="false" outlineLevel="0" collapsed="false">
      <c r="A34" s="6" t="n">
        <v>43163.9402030324</v>
      </c>
      <c r="B34" s="7" t="s">
        <v>195</v>
      </c>
      <c r="C34" s="7" t="n">
        <v>70</v>
      </c>
      <c r="D34" s="7" t="s">
        <v>21</v>
      </c>
      <c r="E34" s="7" t="n">
        <v>90</v>
      </c>
      <c r="F34" s="7" t="s">
        <v>599</v>
      </c>
      <c r="G34" s="7" t="n">
        <v>70</v>
      </c>
      <c r="H34" s="7" t="s">
        <v>76</v>
      </c>
      <c r="I34" s="7" t="n">
        <v>90</v>
      </c>
      <c r="J34" s="7" t="s">
        <v>613</v>
      </c>
      <c r="K34" s="7" t="n">
        <v>60</v>
      </c>
      <c r="L34" s="7" t="s">
        <v>614</v>
      </c>
      <c r="M34" s="7" t="n">
        <v>70</v>
      </c>
      <c r="N34" s="7" t="s">
        <v>615</v>
      </c>
      <c r="O34" s="7" t="n">
        <v>80</v>
      </c>
      <c r="P34" s="7" t="s">
        <v>616</v>
      </c>
      <c r="Q34" s="7" t="n">
        <v>90</v>
      </c>
      <c r="R34" s="7" t="s">
        <v>617</v>
      </c>
      <c r="S34" s="7" t="n">
        <v>100</v>
      </c>
      <c r="T34" s="7"/>
      <c r="U34" s="7"/>
      <c r="V34" s="7"/>
      <c r="W34" s="7"/>
      <c r="X34" s="7"/>
      <c r="Y34" s="7"/>
      <c r="Z34" s="7" t="s">
        <v>618</v>
      </c>
      <c r="AA34" s="4" t="s">
        <v>584</v>
      </c>
      <c r="AB34" s="7" t="s">
        <v>619</v>
      </c>
      <c r="AC34" s="4" t="s">
        <v>133</v>
      </c>
      <c r="AD34" s="7" t="s">
        <v>620</v>
      </c>
      <c r="AE34" s="4" t="s">
        <v>130</v>
      </c>
      <c r="AF34" s="7" t="s">
        <v>621</v>
      </c>
      <c r="AG34" s="4" t="s">
        <v>84</v>
      </c>
      <c r="AH34" s="7" t="s">
        <v>622</v>
      </c>
      <c r="AI34" s="4" t="s">
        <v>241</v>
      </c>
      <c r="AJ34" s="7" t="s">
        <v>460</v>
      </c>
      <c r="AK34" s="4" t="s">
        <v>32</v>
      </c>
      <c r="AL34" s="7" t="s">
        <v>623</v>
      </c>
      <c r="AM34" s="7"/>
      <c r="AN34" s="7" t="s">
        <v>624</v>
      </c>
      <c r="AO34" s="7"/>
      <c r="AP34" s="7" t="s">
        <v>625</v>
      </c>
      <c r="AQ34" s="7"/>
      <c r="AR34" s="7" t="s">
        <v>626</v>
      </c>
      <c r="AS34" s="7"/>
      <c r="AX34" s="7" t="s">
        <v>43</v>
      </c>
      <c r="AY34" s="8" t="s">
        <v>43</v>
      </c>
      <c r="AZ34" s="7" t="s">
        <v>158</v>
      </c>
      <c r="BA34" s="8" t="s">
        <v>159</v>
      </c>
      <c r="BB34" s="7" t="s">
        <v>627</v>
      </c>
      <c r="BC34" s="8" t="s">
        <v>627</v>
      </c>
      <c r="BD34" s="9"/>
      <c r="BE34" s="8"/>
      <c r="BF34" s="9"/>
      <c r="BG34" s="8"/>
      <c r="BH34" s="7" t="s">
        <v>48</v>
      </c>
      <c r="BI34" s="7" t="n">
        <v>34</v>
      </c>
      <c r="BJ34" s="7" t="s">
        <v>49</v>
      </c>
      <c r="BK34" s="7" t="s">
        <v>50</v>
      </c>
      <c r="BL34" s="7" t="s">
        <v>628</v>
      </c>
      <c r="BM34" s="7" t="s">
        <v>391</v>
      </c>
      <c r="BN34" s="7" t="s">
        <v>629</v>
      </c>
    </row>
    <row r="35" customFormat="false" ht="13.8" hidden="false" customHeight="false" outlineLevel="0" collapsed="false">
      <c r="A35" s="6" t="n">
        <v>43164.9644486921</v>
      </c>
      <c r="B35" s="7" t="s">
        <v>18</v>
      </c>
      <c r="C35" s="7"/>
      <c r="D35" s="7" t="s">
        <v>178</v>
      </c>
      <c r="E35" s="7"/>
      <c r="F35" s="7" t="s">
        <v>143</v>
      </c>
      <c r="G35" s="7"/>
      <c r="H35" s="7" t="s">
        <v>630</v>
      </c>
      <c r="I35" s="7"/>
      <c r="J35" s="7" t="s">
        <v>439</v>
      </c>
      <c r="K35" s="7"/>
      <c r="L35" s="7" t="s">
        <v>142</v>
      </c>
      <c r="M35" s="7"/>
      <c r="N35" s="7" t="s">
        <v>141</v>
      </c>
      <c r="O35" s="7"/>
      <c r="AA35" s="10"/>
      <c r="AB35" s="7" t="s">
        <v>631</v>
      </c>
      <c r="AC35" s="4" t="s">
        <v>256</v>
      </c>
      <c r="AE35" s="10"/>
      <c r="AF35" s="7" t="s">
        <v>632</v>
      </c>
      <c r="AG35" s="4" t="s">
        <v>633</v>
      </c>
      <c r="AI35" s="10"/>
      <c r="AK35" s="10"/>
      <c r="AL35" s="7" t="s">
        <v>634</v>
      </c>
      <c r="AM35" s="7"/>
      <c r="AR35" s="7" t="s">
        <v>635</v>
      </c>
      <c r="AS35" s="7"/>
      <c r="AX35" s="7" t="s">
        <v>636</v>
      </c>
      <c r="AY35" s="8" t="s">
        <v>637</v>
      </c>
      <c r="AZ35" s="7" t="s">
        <v>136</v>
      </c>
      <c r="BA35" s="8" t="s">
        <v>43</v>
      </c>
      <c r="BC35" s="11"/>
      <c r="BD35" s="12"/>
      <c r="BE35" s="11"/>
      <c r="BF35" s="12"/>
      <c r="BG35" s="11"/>
      <c r="BH35" s="7" t="s">
        <v>72</v>
      </c>
      <c r="BI35" s="7" t="n">
        <v>23</v>
      </c>
      <c r="BJ35" s="7" t="s">
        <v>434</v>
      </c>
      <c r="BK35" s="7" t="s">
        <v>435</v>
      </c>
      <c r="BL35" s="7"/>
      <c r="BM35" s="7" t="s">
        <v>52</v>
      </c>
      <c r="BN35" s="7" t="s">
        <v>638</v>
      </c>
      <c r="BO35" s="7"/>
    </row>
    <row r="36" customFormat="false" ht="13.8" hidden="false" customHeight="false" outlineLevel="0" collapsed="false">
      <c r="A36" s="6" t="n">
        <v>43164.9804193171</v>
      </c>
      <c r="B36" s="7" t="s">
        <v>639</v>
      </c>
      <c r="C36" s="7" t="n">
        <v>80</v>
      </c>
      <c r="D36" s="7" t="s">
        <v>640</v>
      </c>
      <c r="E36" s="7" t="n">
        <v>60</v>
      </c>
      <c r="F36" s="7" t="s">
        <v>641</v>
      </c>
      <c r="G36" s="7" t="n">
        <v>50</v>
      </c>
      <c r="H36" s="7" t="s">
        <v>642</v>
      </c>
      <c r="I36" s="7" t="n">
        <v>90</v>
      </c>
      <c r="J36" s="7" t="s">
        <v>643</v>
      </c>
      <c r="K36" s="7" t="n">
        <v>75</v>
      </c>
      <c r="L36" s="7" t="s">
        <v>143</v>
      </c>
      <c r="M36" s="7" t="n">
        <v>80</v>
      </c>
      <c r="N36" s="7" t="s">
        <v>178</v>
      </c>
      <c r="O36" s="7" t="n">
        <v>90</v>
      </c>
      <c r="P36" s="7" t="s">
        <v>644</v>
      </c>
      <c r="Q36" s="7" t="n">
        <v>30</v>
      </c>
      <c r="R36" s="7" t="s">
        <v>645</v>
      </c>
      <c r="S36" s="7" t="n">
        <v>30</v>
      </c>
      <c r="T36" s="7"/>
      <c r="U36" s="7"/>
      <c r="V36" s="7"/>
      <c r="W36" s="7"/>
      <c r="X36" s="7"/>
      <c r="Y36" s="7"/>
      <c r="Z36" s="7" t="s">
        <v>646</v>
      </c>
      <c r="AA36" s="4" t="s">
        <v>28</v>
      </c>
      <c r="AB36" s="7" t="s">
        <v>647</v>
      </c>
      <c r="AC36" s="4" t="s">
        <v>96</v>
      </c>
      <c r="AD36" s="7" t="s">
        <v>115</v>
      </c>
      <c r="AE36" s="4" t="s">
        <v>116</v>
      </c>
      <c r="AF36" s="7" t="s">
        <v>648</v>
      </c>
      <c r="AG36" s="4" t="s">
        <v>649</v>
      </c>
      <c r="AH36" s="7" t="s">
        <v>650</v>
      </c>
      <c r="AI36" s="4" t="s">
        <v>84</v>
      </c>
      <c r="AJ36" s="7" t="s">
        <v>651</v>
      </c>
      <c r="AK36" s="4" t="s">
        <v>148</v>
      </c>
      <c r="AL36" s="7" t="s">
        <v>652</v>
      </c>
      <c r="AM36" s="7"/>
      <c r="AN36" s="7" t="s">
        <v>653</v>
      </c>
      <c r="AO36" s="7"/>
      <c r="AP36" s="7" t="s">
        <v>654</v>
      </c>
      <c r="AQ36" s="7"/>
      <c r="AR36" s="7" t="s">
        <v>655</v>
      </c>
      <c r="AS36" s="7"/>
      <c r="AT36" s="7" t="s">
        <v>304</v>
      </c>
      <c r="AU36" s="7"/>
      <c r="AV36" s="7" t="s">
        <v>656</v>
      </c>
      <c r="AW36" s="7"/>
      <c r="AX36" s="7" t="s">
        <v>42</v>
      </c>
      <c r="AY36" s="8" t="s">
        <v>43</v>
      </c>
      <c r="AZ36" s="7" t="s">
        <v>173</v>
      </c>
      <c r="BA36" s="8" t="s">
        <v>109</v>
      </c>
      <c r="BB36" s="7" t="s">
        <v>657</v>
      </c>
      <c r="BC36" s="8" t="s">
        <v>47</v>
      </c>
      <c r="BD36" s="9"/>
      <c r="BE36" s="8"/>
      <c r="BF36" s="9"/>
      <c r="BG36" s="8"/>
      <c r="BH36" s="7" t="s">
        <v>72</v>
      </c>
      <c r="BI36" s="7" t="n">
        <v>29</v>
      </c>
      <c r="BJ36" s="7" t="s">
        <v>49</v>
      </c>
      <c r="BK36" s="7" t="s">
        <v>91</v>
      </c>
      <c r="BL36" s="7" t="s">
        <v>324</v>
      </c>
      <c r="BM36" s="7" t="s">
        <v>52</v>
      </c>
      <c r="BN36" s="7" t="s">
        <v>658</v>
      </c>
    </row>
    <row r="37" customFormat="false" ht="13.8" hidden="false" customHeight="false" outlineLevel="0" collapsed="false">
      <c r="A37" s="6" t="n">
        <v>43164.9871985417</v>
      </c>
      <c r="B37" s="7" t="s">
        <v>659</v>
      </c>
      <c r="C37" s="7"/>
      <c r="D37" s="7" t="s">
        <v>161</v>
      </c>
      <c r="E37" s="7"/>
      <c r="F37" s="7" t="s">
        <v>20</v>
      </c>
      <c r="G37" s="7"/>
      <c r="H37" s="7" t="s">
        <v>660</v>
      </c>
      <c r="I37" s="7"/>
      <c r="J37" s="7" t="s">
        <v>143</v>
      </c>
      <c r="K37" s="7"/>
      <c r="L37" s="7" t="s">
        <v>661</v>
      </c>
      <c r="M37" s="7"/>
      <c r="N37" s="7" t="s">
        <v>662</v>
      </c>
      <c r="O37" s="7"/>
      <c r="P37" s="7" t="s">
        <v>663</v>
      </c>
      <c r="Q37" s="7"/>
      <c r="R37" s="7" t="s">
        <v>580</v>
      </c>
      <c r="S37" s="7"/>
      <c r="T37" s="7"/>
      <c r="U37" s="7"/>
      <c r="V37" s="7"/>
      <c r="W37" s="7"/>
      <c r="X37" s="7"/>
      <c r="Y37" s="7"/>
      <c r="Z37" s="7" t="s">
        <v>664</v>
      </c>
      <c r="AA37" s="4" t="s">
        <v>26</v>
      </c>
      <c r="AB37" s="7" t="s">
        <v>665</v>
      </c>
      <c r="AC37" s="4" t="s">
        <v>602</v>
      </c>
      <c r="AD37" s="7" t="s">
        <v>666</v>
      </c>
      <c r="AE37" s="4" t="s">
        <v>28</v>
      </c>
      <c r="AF37" s="7" t="s">
        <v>667</v>
      </c>
      <c r="AG37" s="4" t="s">
        <v>32</v>
      </c>
      <c r="AH37" s="7" t="s">
        <v>668</v>
      </c>
      <c r="AI37" s="4" t="s">
        <v>26</v>
      </c>
      <c r="AJ37" s="7" t="s">
        <v>669</v>
      </c>
      <c r="AK37" s="4" t="s">
        <v>103</v>
      </c>
      <c r="AL37" s="7" t="s">
        <v>670</v>
      </c>
      <c r="AM37" s="7"/>
      <c r="AN37" s="7" t="s">
        <v>447</v>
      </c>
      <c r="AO37" s="7"/>
      <c r="AR37" s="7" t="s">
        <v>671</v>
      </c>
      <c r="AS37" s="7"/>
      <c r="AT37" s="7" t="s">
        <v>672</v>
      </c>
      <c r="AU37" s="7"/>
      <c r="AV37" s="7" t="s">
        <v>205</v>
      </c>
      <c r="AW37" s="7"/>
      <c r="AX37" s="7" t="s">
        <v>673</v>
      </c>
      <c r="AY37" s="8" t="s">
        <v>111</v>
      </c>
      <c r="AZ37" s="7" t="s">
        <v>136</v>
      </c>
      <c r="BA37" s="8" t="s">
        <v>43</v>
      </c>
      <c r="BB37" s="7" t="s">
        <v>674</v>
      </c>
      <c r="BC37" s="8" t="s">
        <v>159</v>
      </c>
      <c r="BD37" s="9"/>
      <c r="BE37" s="8"/>
      <c r="BF37" s="9"/>
      <c r="BG37" s="8"/>
      <c r="BH37" s="7" t="s">
        <v>48</v>
      </c>
      <c r="BI37" s="7" t="n">
        <v>27</v>
      </c>
      <c r="BJ37" s="7" t="s">
        <v>175</v>
      </c>
      <c r="BK37" s="7" t="s">
        <v>91</v>
      </c>
      <c r="BL37" s="7" t="s">
        <v>675</v>
      </c>
      <c r="BM37" s="7" t="s">
        <v>52</v>
      </c>
      <c r="BN37" s="7" t="s">
        <v>676</v>
      </c>
    </row>
    <row r="38" customFormat="false" ht="13.8" hidden="false" customHeight="false" outlineLevel="0" collapsed="false">
      <c r="A38" s="6" t="n">
        <v>43167.6113979167</v>
      </c>
      <c r="B38" s="7" t="s">
        <v>494</v>
      </c>
      <c r="C38" s="7" t="n">
        <v>100</v>
      </c>
      <c r="D38" s="7" t="s">
        <v>18</v>
      </c>
      <c r="E38" s="7" t="n">
        <v>100</v>
      </c>
      <c r="F38" s="7" t="s">
        <v>57</v>
      </c>
      <c r="G38" s="7" t="n">
        <v>90</v>
      </c>
      <c r="H38" s="7" t="s">
        <v>341</v>
      </c>
      <c r="I38" s="7" t="n">
        <v>50</v>
      </c>
      <c r="J38" s="7" t="s">
        <v>76</v>
      </c>
      <c r="K38" s="7" t="n">
        <v>80</v>
      </c>
      <c r="L38" s="7" t="s">
        <v>197</v>
      </c>
      <c r="M38" s="7" t="n">
        <v>80</v>
      </c>
      <c r="N38" s="7" t="s">
        <v>20</v>
      </c>
      <c r="O38" s="7" t="n">
        <v>60</v>
      </c>
      <c r="Z38" s="7" t="s">
        <v>458</v>
      </c>
      <c r="AA38" s="4" t="s">
        <v>130</v>
      </c>
      <c r="AB38" s="7" t="s">
        <v>677</v>
      </c>
      <c r="AC38" s="4" t="s">
        <v>98</v>
      </c>
      <c r="AD38" s="7" t="s">
        <v>678</v>
      </c>
      <c r="AE38" s="4" t="s">
        <v>26</v>
      </c>
      <c r="AF38" s="7" t="s">
        <v>679</v>
      </c>
      <c r="AG38" s="4" t="s">
        <v>680</v>
      </c>
      <c r="AI38" s="10"/>
      <c r="AK38" s="10"/>
      <c r="AL38" s="7" t="s">
        <v>681</v>
      </c>
      <c r="AM38" s="7"/>
      <c r="AN38" s="7" t="s">
        <v>682</v>
      </c>
      <c r="AO38" s="7"/>
      <c r="AR38" s="7" t="s">
        <v>683</v>
      </c>
      <c r="AS38" s="7"/>
      <c r="AT38" s="7" t="s">
        <v>684</v>
      </c>
      <c r="AU38" s="7"/>
      <c r="AV38" s="7" t="s">
        <v>685</v>
      </c>
      <c r="AW38" s="7"/>
      <c r="AX38" s="7" t="s">
        <v>235</v>
      </c>
      <c r="AY38" s="8" t="s">
        <v>235</v>
      </c>
      <c r="AZ38" s="7" t="s">
        <v>109</v>
      </c>
      <c r="BA38" s="8" t="s">
        <v>109</v>
      </c>
      <c r="BB38" s="7" t="s">
        <v>686</v>
      </c>
      <c r="BC38" s="8" t="s">
        <v>367</v>
      </c>
      <c r="BD38" s="9"/>
      <c r="BE38" s="8"/>
      <c r="BF38" s="9"/>
      <c r="BG38" s="8"/>
      <c r="BH38" s="7" t="s">
        <v>48</v>
      </c>
      <c r="BI38" s="7" t="n">
        <v>23</v>
      </c>
      <c r="BJ38" s="7" t="s">
        <v>49</v>
      </c>
      <c r="BK38" s="7" t="s">
        <v>50</v>
      </c>
      <c r="BL38" s="7" t="s">
        <v>687</v>
      </c>
      <c r="BM38" s="7" t="s">
        <v>52</v>
      </c>
      <c r="BN38" s="7" t="s">
        <v>93</v>
      </c>
    </row>
    <row r="39" customFormat="false" ht="13.8" hidden="false" customHeight="false" outlineLevel="0" collapsed="false">
      <c r="A39" s="6" t="n">
        <v>43167.6725692014</v>
      </c>
      <c r="B39" s="7" t="s">
        <v>688</v>
      </c>
      <c r="C39" s="7" t="n">
        <v>100</v>
      </c>
      <c r="D39" s="7" t="s">
        <v>689</v>
      </c>
      <c r="E39" s="7" t="n">
        <v>100</v>
      </c>
      <c r="F39" s="7" t="s">
        <v>690</v>
      </c>
      <c r="G39" s="7" t="n">
        <v>100</v>
      </c>
      <c r="H39" s="7" t="s">
        <v>373</v>
      </c>
      <c r="I39" s="7" t="n">
        <v>50</v>
      </c>
      <c r="J39" s="7" t="s">
        <v>139</v>
      </c>
      <c r="K39" s="7" t="n">
        <v>75</v>
      </c>
      <c r="L39" s="7" t="s">
        <v>691</v>
      </c>
      <c r="M39" s="7" t="n">
        <v>70</v>
      </c>
      <c r="N39" s="7" t="s">
        <v>692</v>
      </c>
      <c r="O39" s="7" t="n">
        <v>90</v>
      </c>
      <c r="P39" s="7" t="s">
        <v>293</v>
      </c>
      <c r="Q39" s="7" t="n">
        <v>90</v>
      </c>
      <c r="R39" s="7" t="s">
        <v>294</v>
      </c>
      <c r="S39" s="7" t="n">
        <v>95</v>
      </c>
      <c r="T39" s="7"/>
      <c r="U39" s="7"/>
      <c r="V39" s="7"/>
      <c r="W39" s="7"/>
      <c r="X39" s="7"/>
      <c r="Y39" s="7"/>
      <c r="Z39" s="7" t="s">
        <v>693</v>
      </c>
      <c r="AA39" s="4" t="s">
        <v>62</v>
      </c>
      <c r="AB39" s="7" t="s">
        <v>694</v>
      </c>
      <c r="AC39" s="4" t="s">
        <v>695</v>
      </c>
      <c r="AD39" s="7" t="s">
        <v>696</v>
      </c>
      <c r="AE39" s="4" t="s">
        <v>28</v>
      </c>
      <c r="AF39" s="7" t="s">
        <v>697</v>
      </c>
      <c r="AG39" s="4" t="s">
        <v>103</v>
      </c>
      <c r="AH39" s="7" t="s">
        <v>698</v>
      </c>
      <c r="AI39" s="4" t="s">
        <v>28</v>
      </c>
      <c r="AJ39" s="7" t="s">
        <v>699</v>
      </c>
      <c r="AK39" s="4" t="s">
        <v>151</v>
      </c>
      <c r="AL39" s="7" t="s">
        <v>700</v>
      </c>
      <c r="AM39" s="7"/>
      <c r="AN39" s="7" t="s">
        <v>670</v>
      </c>
      <c r="AO39" s="7"/>
      <c r="AP39" s="7" t="s">
        <v>701</v>
      </c>
      <c r="AQ39" s="7"/>
      <c r="AR39" s="7" t="s">
        <v>702</v>
      </c>
      <c r="AS39" s="7"/>
      <c r="AT39" s="7" t="s">
        <v>703</v>
      </c>
      <c r="AU39" s="7"/>
      <c r="AV39" s="7" t="s">
        <v>704</v>
      </c>
      <c r="AW39" s="7"/>
      <c r="AX39" s="7" t="s">
        <v>705</v>
      </c>
      <c r="AY39" s="8" t="s">
        <v>89</v>
      </c>
      <c r="AZ39" s="7" t="s">
        <v>706</v>
      </c>
      <c r="BA39" s="8" t="s">
        <v>43</v>
      </c>
      <c r="BB39" s="7" t="s">
        <v>389</v>
      </c>
      <c r="BC39" s="8" t="s">
        <v>707</v>
      </c>
      <c r="BD39" s="7" t="s">
        <v>708</v>
      </c>
      <c r="BE39" s="8" t="s">
        <v>47</v>
      </c>
      <c r="BF39" s="7" t="s">
        <v>705</v>
      </c>
      <c r="BG39" s="8" t="s">
        <v>235</v>
      </c>
      <c r="BH39" s="7" t="s">
        <v>48</v>
      </c>
      <c r="BI39" s="7" t="n">
        <v>32</v>
      </c>
      <c r="BJ39" s="7" t="s">
        <v>49</v>
      </c>
      <c r="BK39" s="7" t="s">
        <v>91</v>
      </c>
      <c r="BL39" s="7" t="s">
        <v>709</v>
      </c>
      <c r="BM39" s="7" t="s">
        <v>391</v>
      </c>
      <c r="BN39" s="7" t="s">
        <v>710</v>
      </c>
    </row>
    <row r="40" customFormat="false" ht="13.8" hidden="false" customHeight="false" outlineLevel="0" collapsed="false">
      <c r="A40" s="6" t="n">
        <v>43168.2859211343</v>
      </c>
      <c r="B40" s="7" t="s">
        <v>599</v>
      </c>
      <c r="C40" s="7" t="n">
        <v>90</v>
      </c>
      <c r="D40" s="7" t="s">
        <v>195</v>
      </c>
      <c r="E40" s="7" t="n">
        <v>85</v>
      </c>
      <c r="F40" s="7" t="s">
        <v>76</v>
      </c>
      <c r="G40" s="7" t="n">
        <v>85</v>
      </c>
      <c r="H40" s="7" t="s">
        <v>711</v>
      </c>
      <c r="I40" s="7" t="n">
        <v>80</v>
      </c>
      <c r="J40" s="7" t="s">
        <v>712</v>
      </c>
      <c r="K40" s="7" t="n">
        <v>85</v>
      </c>
      <c r="L40" s="7" t="s">
        <v>713</v>
      </c>
      <c r="M40" s="7" t="n">
        <v>85</v>
      </c>
      <c r="N40" s="7" t="s">
        <v>714</v>
      </c>
      <c r="O40" s="7" t="n">
        <v>85</v>
      </c>
      <c r="P40" s="7" t="s">
        <v>715</v>
      </c>
      <c r="Q40" s="7" t="n">
        <v>70</v>
      </c>
      <c r="Z40" s="7" t="s">
        <v>25</v>
      </c>
      <c r="AA40" s="4" t="s">
        <v>26</v>
      </c>
      <c r="AB40" s="7" t="s">
        <v>716</v>
      </c>
      <c r="AC40" s="4"/>
      <c r="AE40" s="10"/>
      <c r="AF40" s="7" t="s">
        <v>717</v>
      </c>
      <c r="AG40" s="4" t="s">
        <v>30</v>
      </c>
      <c r="AH40" s="7" t="s">
        <v>718</v>
      </c>
      <c r="AI40" s="4" t="s">
        <v>26</v>
      </c>
      <c r="AK40" s="10"/>
      <c r="AL40" s="7" t="s">
        <v>719</v>
      </c>
      <c r="AM40" s="7"/>
      <c r="AR40" s="7" t="s">
        <v>720</v>
      </c>
      <c r="AS40" s="7"/>
      <c r="AT40" s="7" t="s">
        <v>721</v>
      </c>
      <c r="AU40" s="7"/>
      <c r="AX40" s="7" t="s">
        <v>722</v>
      </c>
      <c r="AY40" s="8" t="s">
        <v>722</v>
      </c>
      <c r="AZ40" s="7" t="s">
        <v>43</v>
      </c>
      <c r="BA40" s="8" t="s">
        <v>43</v>
      </c>
      <c r="BB40" s="7" t="s">
        <v>30</v>
      </c>
      <c r="BC40" s="8" t="s">
        <v>30</v>
      </c>
      <c r="BD40" s="9"/>
      <c r="BE40" s="8"/>
      <c r="BF40" s="9"/>
      <c r="BG40" s="8"/>
      <c r="BH40" s="7" t="s">
        <v>48</v>
      </c>
      <c r="BI40" s="7"/>
      <c r="BJ40" s="7" t="s">
        <v>49</v>
      </c>
      <c r="BK40" s="7" t="s">
        <v>50</v>
      </c>
      <c r="BL40" s="7" t="s">
        <v>723</v>
      </c>
      <c r="BM40" s="7" t="s">
        <v>391</v>
      </c>
      <c r="BN40" s="7" t="s">
        <v>74</v>
      </c>
    </row>
    <row r="41" customFormat="false" ht="14.9" hidden="false" customHeight="false" outlineLevel="0" collapsed="false">
      <c r="A41" s="6" t="n">
        <v>43170.9295922801</v>
      </c>
      <c r="B41" s="7" t="s">
        <v>20</v>
      </c>
      <c r="C41" s="7" t="n">
        <v>85</v>
      </c>
      <c r="D41" s="7" t="s">
        <v>22</v>
      </c>
      <c r="E41" s="7" t="n">
        <v>50</v>
      </c>
      <c r="F41" s="7" t="s">
        <v>192</v>
      </c>
      <c r="G41" s="7" t="n">
        <v>70</v>
      </c>
      <c r="H41" s="7" t="s">
        <v>724</v>
      </c>
      <c r="I41" s="7" t="n">
        <v>90</v>
      </c>
      <c r="J41" s="7" t="s">
        <v>19</v>
      </c>
      <c r="K41" s="7" t="n">
        <v>90</v>
      </c>
      <c r="L41" s="7" t="s">
        <v>215</v>
      </c>
      <c r="M41" s="7" t="n">
        <v>75</v>
      </c>
      <c r="N41" s="7" t="s">
        <v>21</v>
      </c>
      <c r="O41" s="7" t="n">
        <v>60</v>
      </c>
      <c r="P41" s="7" t="s">
        <v>58</v>
      </c>
      <c r="Q41" s="7" t="n">
        <v>60</v>
      </c>
      <c r="R41" s="7" t="s">
        <v>725</v>
      </c>
      <c r="S41" s="7" t="n">
        <v>100</v>
      </c>
      <c r="T41" s="7"/>
      <c r="U41" s="7"/>
      <c r="V41" s="7"/>
      <c r="W41" s="7"/>
      <c r="X41" s="7"/>
      <c r="Y41" s="7"/>
      <c r="Z41" s="7" t="s">
        <v>726</v>
      </c>
      <c r="AA41" s="4" t="s">
        <v>26</v>
      </c>
      <c r="AB41" s="7" t="s">
        <v>167</v>
      </c>
      <c r="AC41" s="4" t="s">
        <v>61</v>
      </c>
      <c r="AD41" s="7" t="s">
        <v>727</v>
      </c>
      <c r="AE41" s="4" t="s">
        <v>35</v>
      </c>
      <c r="AF41" s="7" t="s">
        <v>728</v>
      </c>
      <c r="AG41" s="4" t="s">
        <v>729</v>
      </c>
      <c r="AH41" s="7" t="s">
        <v>730</v>
      </c>
      <c r="AI41" s="4" t="s">
        <v>731</v>
      </c>
      <c r="AJ41" s="7" t="s">
        <v>732</v>
      </c>
      <c r="AK41" s="4" t="s">
        <v>35</v>
      </c>
      <c r="AL41" s="7" t="s">
        <v>733</v>
      </c>
      <c r="AM41" s="7"/>
      <c r="AN41" s="7" t="s">
        <v>734</v>
      </c>
      <c r="AO41" s="7"/>
      <c r="AP41" s="7" t="s">
        <v>735</v>
      </c>
      <c r="AQ41" s="7"/>
      <c r="AR41" s="7" t="s">
        <v>736</v>
      </c>
      <c r="AS41" s="7"/>
      <c r="AT41" s="7" t="s">
        <v>737</v>
      </c>
      <c r="AU41" s="7"/>
      <c r="AV41" s="7" t="s">
        <v>738</v>
      </c>
      <c r="AW41" s="7"/>
      <c r="AX41" s="7" t="s">
        <v>173</v>
      </c>
      <c r="AY41" s="8" t="s">
        <v>109</v>
      </c>
      <c r="AZ41" s="7" t="s">
        <v>739</v>
      </c>
      <c r="BA41" s="8" t="s">
        <v>124</v>
      </c>
      <c r="BB41" s="7" t="s">
        <v>265</v>
      </c>
      <c r="BC41" s="8" t="s">
        <v>47</v>
      </c>
      <c r="BD41" s="9"/>
      <c r="BE41" s="8"/>
      <c r="BF41" s="9"/>
      <c r="BG41" s="8"/>
      <c r="BH41" s="7" t="s">
        <v>72</v>
      </c>
      <c r="BI41" s="7" t="n">
        <v>25</v>
      </c>
      <c r="BJ41" s="7" t="s">
        <v>49</v>
      </c>
      <c r="BK41" s="7" t="s">
        <v>50</v>
      </c>
      <c r="BL41" s="7" t="s">
        <v>236</v>
      </c>
      <c r="BM41" s="7" t="s">
        <v>52</v>
      </c>
      <c r="BN41" s="7" t="s">
        <v>740</v>
      </c>
      <c r="BO41" s="14"/>
    </row>
    <row r="42" customFormat="false" ht="14.9" hidden="false" customHeight="false" outlineLevel="0" collapsed="false">
      <c r="A42" s="6" t="n">
        <v>43173.534701713</v>
      </c>
      <c r="B42" s="7" t="s">
        <v>20</v>
      </c>
      <c r="C42" s="7"/>
      <c r="D42" s="7" t="s">
        <v>197</v>
      </c>
      <c r="E42" s="7"/>
      <c r="F42" s="7" t="s">
        <v>56</v>
      </c>
      <c r="G42" s="7"/>
      <c r="H42" s="7" t="s">
        <v>741</v>
      </c>
      <c r="I42" s="7"/>
      <c r="J42" s="7" t="s">
        <v>742</v>
      </c>
      <c r="K42" s="7"/>
      <c r="L42" s="7" t="s">
        <v>743</v>
      </c>
      <c r="M42" s="7"/>
      <c r="N42" s="7" t="s">
        <v>744</v>
      </c>
      <c r="O42" s="7"/>
      <c r="P42" s="7" t="s">
        <v>745</v>
      </c>
      <c r="Q42" s="7"/>
      <c r="R42" s="7" t="s">
        <v>59</v>
      </c>
      <c r="S42" s="7"/>
      <c r="T42" s="7"/>
      <c r="U42" s="7"/>
      <c r="V42" s="7"/>
      <c r="W42" s="7"/>
      <c r="X42" s="7"/>
      <c r="Y42" s="7"/>
      <c r="Z42" s="7" t="s">
        <v>746</v>
      </c>
      <c r="AA42" s="4" t="s">
        <v>61</v>
      </c>
      <c r="AB42" s="7" t="s">
        <v>747</v>
      </c>
      <c r="AC42" s="4" t="s">
        <v>35</v>
      </c>
      <c r="AD42" s="7" t="s">
        <v>748</v>
      </c>
      <c r="AE42" s="4" t="s">
        <v>35</v>
      </c>
      <c r="AF42" s="7" t="s">
        <v>748</v>
      </c>
      <c r="AG42" s="4" t="s">
        <v>35</v>
      </c>
      <c r="AH42" s="7" t="s">
        <v>749</v>
      </c>
      <c r="AI42" s="4" t="s">
        <v>220</v>
      </c>
      <c r="AJ42" s="7" t="s">
        <v>750</v>
      </c>
      <c r="AK42" s="4" t="s">
        <v>751</v>
      </c>
      <c r="AL42" s="7" t="s">
        <v>752</v>
      </c>
      <c r="AM42" s="7"/>
      <c r="AN42" s="7" t="s">
        <v>623</v>
      </c>
      <c r="AO42" s="7"/>
      <c r="AP42" s="7" t="s">
        <v>753</v>
      </c>
      <c r="AQ42" s="7"/>
      <c r="AR42" s="7" t="s">
        <v>754</v>
      </c>
      <c r="AS42" s="7"/>
      <c r="AT42" s="7" t="s">
        <v>755</v>
      </c>
      <c r="AU42" s="7"/>
      <c r="AV42" s="7" t="s">
        <v>756</v>
      </c>
      <c r="AW42" s="7"/>
      <c r="AX42" s="7" t="s">
        <v>43</v>
      </c>
      <c r="AY42" s="8" t="s">
        <v>43</v>
      </c>
      <c r="AZ42" s="7" t="s">
        <v>757</v>
      </c>
      <c r="BA42" s="8" t="s">
        <v>124</v>
      </c>
      <c r="BB42" s="7" t="s">
        <v>265</v>
      </c>
      <c r="BC42" s="8" t="s">
        <v>47</v>
      </c>
      <c r="BD42" s="9"/>
      <c r="BE42" s="8"/>
      <c r="BF42" s="9"/>
      <c r="BG42" s="8"/>
      <c r="BH42" s="7" t="s">
        <v>72</v>
      </c>
      <c r="BI42" s="7" t="n">
        <v>22</v>
      </c>
      <c r="BJ42" s="7" t="s">
        <v>49</v>
      </c>
      <c r="BK42" s="7" t="s">
        <v>91</v>
      </c>
      <c r="BL42" s="7" t="s">
        <v>758</v>
      </c>
      <c r="BM42" s="7" t="s">
        <v>52</v>
      </c>
      <c r="BN42" s="7" t="s">
        <v>740</v>
      </c>
      <c r="BO42" s="7"/>
    </row>
    <row r="43" customFormat="false" ht="14.9" hidden="false" customHeight="false" outlineLevel="0" collapsed="false">
      <c r="A43" s="6" t="n">
        <v>43175.4915945602</v>
      </c>
      <c r="B43" s="7" t="s">
        <v>20</v>
      </c>
      <c r="C43" s="7" t="n">
        <v>50</v>
      </c>
      <c r="D43" s="7" t="s">
        <v>19</v>
      </c>
      <c r="E43" s="7" t="n">
        <v>70</v>
      </c>
      <c r="F43" s="7" t="s">
        <v>192</v>
      </c>
      <c r="G43" s="7" t="n">
        <v>50</v>
      </c>
      <c r="H43" s="7" t="s">
        <v>759</v>
      </c>
      <c r="I43" s="7" t="n">
        <v>20</v>
      </c>
      <c r="J43" s="7" t="s">
        <v>455</v>
      </c>
      <c r="K43" s="7" t="n">
        <v>60</v>
      </c>
      <c r="L43" s="7" t="s">
        <v>215</v>
      </c>
      <c r="M43" s="7" t="n">
        <v>20</v>
      </c>
      <c r="N43" s="7" t="s">
        <v>760</v>
      </c>
      <c r="O43" s="7" t="n">
        <v>40</v>
      </c>
      <c r="P43" s="7" t="s">
        <v>761</v>
      </c>
      <c r="Q43" s="7" t="n">
        <v>80</v>
      </c>
      <c r="R43" s="7" t="s">
        <v>497</v>
      </c>
      <c r="S43" s="7" t="n">
        <v>50</v>
      </c>
      <c r="T43" s="7"/>
      <c r="U43" s="7"/>
      <c r="V43" s="7"/>
      <c r="W43" s="7"/>
      <c r="X43" s="7"/>
      <c r="Y43" s="7"/>
      <c r="Z43" s="7" t="s">
        <v>762</v>
      </c>
      <c r="AA43" s="4" t="s">
        <v>130</v>
      </c>
      <c r="AB43" s="7" t="s">
        <v>763</v>
      </c>
      <c r="AC43" s="4" t="s">
        <v>26</v>
      </c>
      <c r="AD43" s="7" t="s">
        <v>764</v>
      </c>
      <c r="AE43" s="4" t="s">
        <v>28</v>
      </c>
      <c r="AF43" s="7" t="s">
        <v>765</v>
      </c>
      <c r="AG43" s="4" t="s">
        <v>381</v>
      </c>
      <c r="AH43" s="7" t="s">
        <v>766</v>
      </c>
      <c r="AI43" s="4" t="s">
        <v>32</v>
      </c>
      <c r="AJ43" s="7" t="s">
        <v>767</v>
      </c>
      <c r="AK43" s="4" t="s">
        <v>767</v>
      </c>
      <c r="AL43" s="7" t="s">
        <v>768</v>
      </c>
      <c r="AM43" s="7"/>
      <c r="AN43" s="7" t="s">
        <v>769</v>
      </c>
      <c r="AO43" s="7"/>
      <c r="AP43" s="7" t="s">
        <v>770</v>
      </c>
      <c r="AQ43" s="7"/>
      <c r="AR43" s="7" t="s">
        <v>771</v>
      </c>
      <c r="AS43" s="7"/>
      <c r="AT43" s="7" t="s">
        <v>772</v>
      </c>
      <c r="AU43" s="7"/>
      <c r="AV43" s="7" t="s">
        <v>773</v>
      </c>
      <c r="AW43" s="7"/>
      <c r="AX43" s="7" t="s">
        <v>774</v>
      </c>
      <c r="AY43" s="8" t="s">
        <v>381</v>
      </c>
      <c r="AZ43" s="7" t="s">
        <v>775</v>
      </c>
      <c r="BA43" s="8" t="s">
        <v>124</v>
      </c>
      <c r="BB43" s="7" t="s">
        <v>776</v>
      </c>
      <c r="BC43" s="8" t="s">
        <v>777</v>
      </c>
      <c r="BD43" s="9"/>
      <c r="BE43" s="8"/>
      <c r="BF43" s="9"/>
      <c r="BG43" s="8"/>
      <c r="BH43" s="7" t="s">
        <v>48</v>
      </c>
      <c r="BJ43" s="7" t="s">
        <v>49</v>
      </c>
      <c r="BK43" s="7" t="s">
        <v>50</v>
      </c>
      <c r="BL43" s="7" t="s">
        <v>778</v>
      </c>
      <c r="BM43" s="7" t="s">
        <v>52</v>
      </c>
      <c r="BN43" s="7" t="s">
        <v>779</v>
      </c>
      <c r="BO43" s="7"/>
    </row>
    <row r="44" customFormat="false" ht="13.8" hidden="false" customHeight="false" outlineLevel="0" collapsed="false">
      <c r="A44" s="6" t="n">
        <v>43176.8318076042</v>
      </c>
      <c r="B44" s="7" t="s">
        <v>780</v>
      </c>
      <c r="C44" s="7" t="n">
        <v>15</v>
      </c>
      <c r="D44" s="7" t="s">
        <v>311</v>
      </c>
      <c r="E44" s="7" t="n">
        <v>30</v>
      </c>
      <c r="F44" s="7" t="s">
        <v>162</v>
      </c>
      <c r="G44" s="7" t="n">
        <v>40</v>
      </c>
      <c r="H44" s="7" t="s">
        <v>781</v>
      </c>
      <c r="I44" s="7" t="n">
        <v>20</v>
      </c>
      <c r="J44" s="7" t="s">
        <v>642</v>
      </c>
      <c r="K44" s="7" t="n">
        <v>35</v>
      </c>
      <c r="L44" s="7" t="s">
        <v>692</v>
      </c>
      <c r="M44" s="7" t="n">
        <v>55</v>
      </c>
      <c r="N44" s="7" t="s">
        <v>249</v>
      </c>
      <c r="O44" s="7" t="n">
        <v>70</v>
      </c>
      <c r="P44" s="7" t="s">
        <v>782</v>
      </c>
      <c r="Q44" s="7" t="n">
        <v>85</v>
      </c>
      <c r="R44" s="7" t="s">
        <v>783</v>
      </c>
      <c r="S44" s="7" t="n">
        <v>65</v>
      </c>
      <c r="T44" s="7"/>
      <c r="U44" s="7"/>
      <c r="V44" s="7"/>
      <c r="W44" s="7"/>
      <c r="X44" s="7"/>
      <c r="Y44" s="7"/>
      <c r="Z44" s="7" t="s">
        <v>784</v>
      </c>
      <c r="AA44" s="4" t="s">
        <v>30</v>
      </c>
      <c r="AB44" s="7" t="s">
        <v>785</v>
      </c>
      <c r="AC44" s="4" t="s">
        <v>30</v>
      </c>
      <c r="AD44" s="7" t="s">
        <v>786</v>
      </c>
      <c r="AE44" s="4" t="s">
        <v>84</v>
      </c>
      <c r="AF44" s="7" t="s">
        <v>380</v>
      </c>
      <c r="AG44" s="4" t="s">
        <v>381</v>
      </c>
      <c r="AH44" s="7" t="s">
        <v>787</v>
      </c>
      <c r="AI44" s="4" t="s">
        <v>788</v>
      </c>
      <c r="AJ44" s="7" t="s">
        <v>789</v>
      </c>
      <c r="AK44" s="4" t="s">
        <v>30</v>
      </c>
      <c r="AL44" s="7" t="s">
        <v>790</v>
      </c>
      <c r="AM44" s="7"/>
      <c r="AN44" s="7" t="s">
        <v>791</v>
      </c>
      <c r="AO44" s="7"/>
      <c r="AP44" s="7" t="s">
        <v>792</v>
      </c>
      <c r="AQ44" s="7"/>
      <c r="AR44" s="7" t="s">
        <v>793</v>
      </c>
      <c r="AS44" s="7"/>
      <c r="AT44" s="7" t="s">
        <v>794</v>
      </c>
      <c r="AU44" s="7"/>
      <c r="AV44" s="7" t="s">
        <v>795</v>
      </c>
      <c r="AW44" s="7"/>
      <c r="AX44" s="7" t="s">
        <v>42</v>
      </c>
      <c r="AY44" s="8" t="s">
        <v>43</v>
      </c>
      <c r="AZ44" s="7" t="s">
        <v>796</v>
      </c>
      <c r="BA44" s="8" t="s">
        <v>381</v>
      </c>
      <c r="BB44" s="7" t="s">
        <v>173</v>
      </c>
      <c r="BC44" s="8" t="s">
        <v>109</v>
      </c>
      <c r="BD44" s="9"/>
      <c r="BE44" s="8"/>
      <c r="BF44" s="9"/>
      <c r="BG44" s="8"/>
      <c r="BH44" s="7" t="s">
        <v>72</v>
      </c>
      <c r="BI44" s="7" t="n">
        <v>36</v>
      </c>
      <c r="BJ44" s="7" t="s">
        <v>175</v>
      </c>
      <c r="BK44" s="7" t="s">
        <v>91</v>
      </c>
      <c r="BL44" s="7" t="s">
        <v>797</v>
      </c>
      <c r="BM44" s="7" t="s">
        <v>391</v>
      </c>
      <c r="BN44" s="7" t="s">
        <v>798</v>
      </c>
    </row>
    <row r="45" customFormat="false" ht="13.8" hidden="false" customHeight="false" outlineLevel="0" collapsed="false">
      <c r="A45" s="6" t="n">
        <v>43176.8444564583</v>
      </c>
      <c r="B45" s="7" t="s">
        <v>439</v>
      </c>
      <c r="C45" s="7" t="n">
        <v>98</v>
      </c>
      <c r="D45" s="7" t="s">
        <v>20</v>
      </c>
      <c r="E45" s="7" t="n">
        <v>87</v>
      </c>
      <c r="F45" s="7" t="s">
        <v>537</v>
      </c>
      <c r="G45" s="7" t="n">
        <v>85</v>
      </c>
      <c r="H45" s="7" t="s">
        <v>18</v>
      </c>
      <c r="I45" s="7" t="n">
        <v>89</v>
      </c>
      <c r="J45" s="7" t="s">
        <v>642</v>
      </c>
      <c r="K45" s="7" t="n">
        <v>78</v>
      </c>
      <c r="L45" s="7" t="s">
        <v>660</v>
      </c>
      <c r="M45" s="7" t="n">
        <v>89</v>
      </c>
      <c r="N45" s="7" t="s">
        <v>249</v>
      </c>
      <c r="O45" s="7" t="n">
        <v>87</v>
      </c>
      <c r="P45" s="7" t="s">
        <v>799</v>
      </c>
      <c r="Q45" s="7" t="n">
        <v>80</v>
      </c>
      <c r="R45" s="7" t="s">
        <v>293</v>
      </c>
      <c r="S45" s="7" t="n">
        <v>70</v>
      </c>
      <c r="T45" s="7"/>
      <c r="U45" s="7"/>
      <c r="V45" s="7"/>
      <c r="W45" s="7"/>
      <c r="X45" s="7"/>
      <c r="Y45" s="7"/>
      <c r="Z45" s="7" t="s">
        <v>274</v>
      </c>
      <c r="AA45" s="4" t="s">
        <v>26</v>
      </c>
      <c r="AB45" s="7" t="s">
        <v>545</v>
      </c>
      <c r="AC45" s="4" t="s">
        <v>28</v>
      </c>
      <c r="AD45" s="7" t="s">
        <v>800</v>
      </c>
      <c r="AE45" s="4" t="s">
        <v>241</v>
      </c>
      <c r="AF45" s="7" t="s">
        <v>801</v>
      </c>
      <c r="AG45" s="4" t="s">
        <v>26</v>
      </c>
      <c r="AH45" s="7" t="s">
        <v>802</v>
      </c>
      <c r="AI45" s="4" t="s">
        <v>153</v>
      </c>
      <c r="AJ45" s="7" t="s">
        <v>803</v>
      </c>
      <c r="AK45" s="4" t="s">
        <v>804</v>
      </c>
      <c r="AL45" s="7" t="s">
        <v>805</v>
      </c>
      <c r="AM45" s="7"/>
      <c r="AN45" s="7" t="s">
        <v>806</v>
      </c>
      <c r="AO45" s="7"/>
      <c r="AP45" s="7" t="s">
        <v>807</v>
      </c>
      <c r="AQ45" s="7"/>
      <c r="AR45" s="7" t="s">
        <v>808</v>
      </c>
      <c r="AS45" s="7"/>
      <c r="AT45" s="7" t="s">
        <v>809</v>
      </c>
      <c r="AU45" s="7"/>
      <c r="AV45" s="7" t="s">
        <v>810</v>
      </c>
      <c r="AW45" s="7"/>
      <c r="AX45" s="7" t="s">
        <v>811</v>
      </c>
      <c r="AY45" s="8" t="s">
        <v>235</v>
      </c>
      <c r="AZ45" s="7" t="s">
        <v>556</v>
      </c>
      <c r="BA45" s="8" t="s">
        <v>556</v>
      </c>
      <c r="BB45" s="7" t="s">
        <v>367</v>
      </c>
      <c r="BC45" s="8" t="s">
        <v>367</v>
      </c>
      <c r="BD45" s="9"/>
      <c r="BE45" s="8"/>
      <c r="BF45" s="9"/>
      <c r="BG45" s="8"/>
      <c r="BH45" s="7" t="s">
        <v>48</v>
      </c>
      <c r="BI45" s="7" t="n">
        <v>25</v>
      </c>
      <c r="BJ45" s="7" t="s">
        <v>49</v>
      </c>
      <c r="BK45" s="7" t="s">
        <v>435</v>
      </c>
      <c r="BL45" s="7" t="s">
        <v>797</v>
      </c>
      <c r="BM45" s="7" t="s">
        <v>52</v>
      </c>
      <c r="BN45" s="7" t="s">
        <v>93</v>
      </c>
    </row>
    <row r="46" customFormat="false" ht="28.35" hidden="false" customHeight="false" outlineLevel="0" collapsed="false">
      <c r="A46" s="6" t="n">
        <v>43177.5155711806</v>
      </c>
      <c r="B46" s="7" t="s">
        <v>195</v>
      </c>
      <c r="C46" s="7" t="n">
        <v>11</v>
      </c>
      <c r="D46" s="7" t="s">
        <v>21</v>
      </c>
      <c r="E46" s="7" t="n">
        <v>36</v>
      </c>
      <c r="F46" s="7" t="s">
        <v>812</v>
      </c>
      <c r="G46" s="7" t="n">
        <v>57</v>
      </c>
      <c r="H46" s="7" t="s">
        <v>580</v>
      </c>
      <c r="I46" s="7" t="n">
        <v>100</v>
      </c>
      <c r="J46" s="7" t="s">
        <v>404</v>
      </c>
      <c r="K46" s="7" t="n">
        <v>100</v>
      </c>
      <c r="L46" s="7" t="s">
        <v>59</v>
      </c>
      <c r="M46" s="7" t="n">
        <v>100</v>
      </c>
      <c r="N46" s="7" t="s">
        <v>813</v>
      </c>
      <c r="O46" s="7" t="n">
        <v>67</v>
      </c>
      <c r="P46" s="7" t="s">
        <v>814</v>
      </c>
      <c r="Q46" s="7" t="n">
        <v>63</v>
      </c>
      <c r="R46" s="7" t="s">
        <v>815</v>
      </c>
      <c r="S46" s="7" t="n">
        <v>49</v>
      </c>
      <c r="T46" s="7"/>
      <c r="U46" s="7"/>
      <c r="V46" s="7"/>
      <c r="W46" s="7"/>
      <c r="X46" s="7"/>
      <c r="Y46" s="7"/>
      <c r="Z46" s="7" t="s">
        <v>27</v>
      </c>
      <c r="AA46" s="4" t="s">
        <v>28</v>
      </c>
      <c r="AB46" s="7" t="s">
        <v>93</v>
      </c>
      <c r="AC46" s="4" t="s">
        <v>133</v>
      </c>
      <c r="AD46" s="7" t="s">
        <v>816</v>
      </c>
      <c r="AE46" s="4" t="s">
        <v>26</v>
      </c>
      <c r="AF46" s="7" t="s">
        <v>817</v>
      </c>
      <c r="AG46" s="4" t="s">
        <v>582</v>
      </c>
      <c r="AH46" s="7" t="s">
        <v>818</v>
      </c>
      <c r="AI46" s="4" t="s">
        <v>153</v>
      </c>
      <c r="AJ46" s="7" t="s">
        <v>819</v>
      </c>
      <c r="AK46" s="4" t="s">
        <v>151</v>
      </c>
      <c r="AL46" s="7" t="s">
        <v>820</v>
      </c>
      <c r="AM46" s="7"/>
      <c r="AR46" s="7" t="s">
        <v>552</v>
      </c>
      <c r="AS46" s="7"/>
      <c r="AT46" s="15" t="s">
        <v>821</v>
      </c>
      <c r="AU46" s="7"/>
      <c r="AV46" s="15" t="s">
        <v>822</v>
      </c>
      <c r="AW46" s="7"/>
      <c r="AX46" s="7" t="s">
        <v>823</v>
      </c>
      <c r="AY46" s="8" t="s">
        <v>43</v>
      </c>
      <c r="AZ46" s="7" t="s">
        <v>824</v>
      </c>
      <c r="BA46" s="8" t="s">
        <v>234</v>
      </c>
      <c r="BB46" s="7" t="s">
        <v>825</v>
      </c>
      <c r="BC46" s="8" t="s">
        <v>826</v>
      </c>
      <c r="BD46" s="9"/>
      <c r="BE46" s="8"/>
      <c r="BF46" s="9"/>
      <c r="BG46" s="8"/>
      <c r="BH46" s="7" t="s">
        <v>72</v>
      </c>
      <c r="BI46" s="7" t="n">
        <v>22</v>
      </c>
      <c r="BJ46" s="7" t="s">
        <v>175</v>
      </c>
      <c r="BK46" s="7" t="s">
        <v>50</v>
      </c>
      <c r="BL46" s="7" t="s">
        <v>176</v>
      </c>
      <c r="BM46" s="7" t="s">
        <v>52</v>
      </c>
      <c r="BN46" s="7" t="s">
        <v>93</v>
      </c>
    </row>
    <row r="47" customFormat="false" ht="13.8" hidden="false" customHeight="false" outlineLevel="0" collapsed="false">
      <c r="A47" s="6" t="n">
        <v>43177.6392269676</v>
      </c>
      <c r="B47" s="7" t="s">
        <v>827</v>
      </c>
      <c r="C47" s="7" t="n">
        <v>20</v>
      </c>
      <c r="D47" s="7" t="s">
        <v>143</v>
      </c>
      <c r="E47" s="7" t="n">
        <v>95</v>
      </c>
      <c r="F47" s="7" t="s">
        <v>18</v>
      </c>
      <c r="G47" s="7" t="n">
        <v>100</v>
      </c>
      <c r="H47" s="7" t="s">
        <v>139</v>
      </c>
      <c r="I47" s="7" t="n">
        <v>40</v>
      </c>
      <c r="J47" s="7" t="s">
        <v>162</v>
      </c>
      <c r="K47" s="7" t="n">
        <v>45</v>
      </c>
      <c r="L47" s="7" t="s">
        <v>692</v>
      </c>
      <c r="M47" s="7" t="n">
        <v>50</v>
      </c>
      <c r="N47" s="7" t="s">
        <v>20</v>
      </c>
      <c r="O47" s="7" t="n">
        <v>100</v>
      </c>
      <c r="Z47" s="7" t="s">
        <v>115</v>
      </c>
      <c r="AA47" s="4" t="s">
        <v>116</v>
      </c>
      <c r="AB47" s="7" t="s">
        <v>117</v>
      </c>
      <c r="AC47" s="4" t="s">
        <v>28</v>
      </c>
      <c r="AD47" s="7" t="s">
        <v>129</v>
      </c>
      <c r="AE47" s="4" t="s">
        <v>130</v>
      </c>
      <c r="AG47" s="10"/>
      <c r="AI47" s="10"/>
      <c r="AK47" s="10"/>
      <c r="AL47" s="7" t="s">
        <v>828</v>
      </c>
      <c r="AM47" s="7"/>
      <c r="AN47" s="7" t="s">
        <v>829</v>
      </c>
      <c r="AO47" s="7"/>
      <c r="AP47" s="7" t="s">
        <v>830</v>
      </c>
      <c r="AQ47" s="7"/>
      <c r="AX47" s="7" t="s">
        <v>110</v>
      </c>
      <c r="AY47" s="8" t="s">
        <v>111</v>
      </c>
      <c r="AZ47" s="7" t="s">
        <v>831</v>
      </c>
      <c r="BA47" s="8" t="s">
        <v>124</v>
      </c>
      <c r="BB47" s="7" t="s">
        <v>136</v>
      </c>
      <c r="BC47" s="8" t="s">
        <v>43</v>
      </c>
      <c r="BD47" s="9"/>
      <c r="BE47" s="8"/>
      <c r="BF47" s="9"/>
      <c r="BG47" s="8"/>
      <c r="BH47" s="7" t="s">
        <v>48</v>
      </c>
      <c r="BI47" s="7" t="n">
        <v>23</v>
      </c>
      <c r="BJ47" s="7" t="s">
        <v>175</v>
      </c>
      <c r="BK47" s="7" t="s">
        <v>50</v>
      </c>
      <c r="BL47" s="7" t="s">
        <v>832</v>
      </c>
      <c r="BM47" s="7" t="s">
        <v>52</v>
      </c>
      <c r="BN47" s="7" t="s">
        <v>93</v>
      </c>
    </row>
    <row r="48" customFormat="false" ht="13.8" hidden="false" customHeight="false" outlineLevel="0" collapsed="false">
      <c r="A48" s="6" t="n">
        <v>43177.6865012847</v>
      </c>
      <c r="B48" s="7" t="s">
        <v>18</v>
      </c>
      <c r="C48" s="7" t="n">
        <v>100</v>
      </c>
      <c r="D48" s="7" t="s">
        <v>659</v>
      </c>
      <c r="E48" s="7" t="n">
        <v>85</v>
      </c>
      <c r="F48" s="7" t="s">
        <v>20</v>
      </c>
      <c r="G48" s="7" t="n">
        <v>100</v>
      </c>
      <c r="H48" s="7" t="s">
        <v>833</v>
      </c>
      <c r="I48" s="7" t="n">
        <v>80</v>
      </c>
      <c r="J48" s="7" t="s">
        <v>660</v>
      </c>
      <c r="K48" s="7" t="n">
        <v>85</v>
      </c>
      <c r="L48" s="7" t="s">
        <v>834</v>
      </c>
      <c r="M48" s="7" t="n">
        <v>80</v>
      </c>
      <c r="N48" s="7" t="s">
        <v>439</v>
      </c>
      <c r="O48" s="7" t="n">
        <v>85</v>
      </c>
      <c r="P48" s="7" t="s">
        <v>835</v>
      </c>
      <c r="Q48" s="7" t="n">
        <v>80</v>
      </c>
      <c r="R48" s="7" t="s">
        <v>252</v>
      </c>
      <c r="S48" s="7" t="n">
        <v>100</v>
      </c>
      <c r="T48" s="7"/>
      <c r="U48" s="7"/>
      <c r="V48" s="7"/>
      <c r="W48" s="7"/>
      <c r="X48" s="7"/>
      <c r="Y48" s="7"/>
      <c r="Z48" s="7" t="s">
        <v>836</v>
      </c>
      <c r="AA48" s="4" t="s">
        <v>148</v>
      </c>
      <c r="AB48" s="7" t="s">
        <v>837</v>
      </c>
      <c r="AC48" s="4" t="s">
        <v>28</v>
      </c>
      <c r="AD48" s="7" t="s">
        <v>838</v>
      </c>
      <c r="AE48" s="4" t="s">
        <v>839</v>
      </c>
      <c r="AF48" s="7" t="s">
        <v>149</v>
      </c>
      <c r="AG48" s="4" t="s">
        <v>32</v>
      </c>
      <c r="AH48" s="7" t="s">
        <v>840</v>
      </c>
      <c r="AI48" s="4" t="s">
        <v>584</v>
      </c>
      <c r="AJ48" s="7" t="s">
        <v>841</v>
      </c>
      <c r="AK48" s="4" t="s">
        <v>153</v>
      </c>
      <c r="AL48" s="7" t="s">
        <v>842</v>
      </c>
      <c r="AM48" s="7"/>
      <c r="AN48" s="7" t="s">
        <v>843</v>
      </c>
      <c r="AO48" s="7"/>
      <c r="AP48" s="7" t="s">
        <v>844</v>
      </c>
      <c r="AQ48" s="7"/>
      <c r="AR48" s="7" t="s">
        <v>845</v>
      </c>
      <c r="AS48" s="7"/>
      <c r="AT48" s="7" t="s">
        <v>846</v>
      </c>
      <c r="AU48" s="7"/>
      <c r="AV48" s="7" t="s">
        <v>847</v>
      </c>
      <c r="AW48" s="7"/>
      <c r="AX48" s="7" t="s">
        <v>110</v>
      </c>
      <c r="AY48" s="8" t="s">
        <v>111</v>
      </c>
      <c r="AZ48" s="7" t="s">
        <v>848</v>
      </c>
      <c r="BA48" s="8" t="s">
        <v>159</v>
      </c>
      <c r="BB48" s="7" t="s">
        <v>123</v>
      </c>
      <c r="BC48" s="8" t="s">
        <v>124</v>
      </c>
      <c r="BD48" s="9"/>
      <c r="BE48" s="8"/>
      <c r="BF48" s="9"/>
      <c r="BG48" s="8"/>
      <c r="BH48" s="7" t="s">
        <v>48</v>
      </c>
      <c r="BI48" s="7" t="n">
        <v>22</v>
      </c>
      <c r="BJ48" s="7" t="s">
        <v>175</v>
      </c>
      <c r="BK48" s="7" t="s">
        <v>50</v>
      </c>
      <c r="BL48" s="7" t="s">
        <v>849</v>
      </c>
      <c r="BM48" s="7" t="s">
        <v>52</v>
      </c>
      <c r="BN48" s="7" t="s">
        <v>850</v>
      </c>
      <c r="BO48" s="7"/>
    </row>
    <row r="49" customFormat="false" ht="13.8" hidden="false" customHeight="false" outlineLevel="0" collapsed="false">
      <c r="A49" s="6" t="n">
        <v>43177.9189893866</v>
      </c>
      <c r="B49" s="7" t="s">
        <v>851</v>
      </c>
      <c r="C49" s="7" t="n">
        <v>50</v>
      </c>
      <c r="D49" s="7" t="s">
        <v>162</v>
      </c>
      <c r="E49" s="7" t="n">
        <v>70</v>
      </c>
      <c r="F49" s="7" t="s">
        <v>852</v>
      </c>
      <c r="G49" s="7" t="n">
        <v>69</v>
      </c>
      <c r="H49" s="7" t="s">
        <v>199</v>
      </c>
      <c r="I49" s="7" t="n">
        <v>75</v>
      </c>
      <c r="J49" s="7" t="s">
        <v>853</v>
      </c>
      <c r="K49" s="7" t="n">
        <v>21</v>
      </c>
      <c r="L49" s="7" t="s">
        <v>19</v>
      </c>
      <c r="M49" s="7" t="n">
        <v>67</v>
      </c>
      <c r="N49" s="7" t="s">
        <v>22</v>
      </c>
      <c r="O49" s="7" t="n">
        <v>20</v>
      </c>
      <c r="P49" s="7" t="s">
        <v>854</v>
      </c>
      <c r="Q49" s="7" t="n">
        <v>89</v>
      </c>
      <c r="Z49" s="7" t="s">
        <v>600</v>
      </c>
      <c r="AA49" s="4" t="s">
        <v>584</v>
      </c>
      <c r="AB49" s="7" t="s">
        <v>855</v>
      </c>
      <c r="AC49" s="4" t="s">
        <v>28</v>
      </c>
      <c r="AD49" s="7" t="s">
        <v>856</v>
      </c>
      <c r="AE49" s="4" t="s">
        <v>32</v>
      </c>
      <c r="AF49" s="7" t="s">
        <v>857</v>
      </c>
      <c r="AG49" s="4" t="s">
        <v>26</v>
      </c>
      <c r="AH49" s="7" t="s">
        <v>858</v>
      </c>
      <c r="AI49" s="4" t="s">
        <v>28</v>
      </c>
      <c r="AK49" s="10"/>
      <c r="AL49" s="7" t="s">
        <v>859</v>
      </c>
      <c r="AM49" s="7"/>
      <c r="AN49" s="7" t="s">
        <v>860</v>
      </c>
      <c r="AO49" s="7"/>
      <c r="AP49" s="7" t="s">
        <v>861</v>
      </c>
      <c r="AQ49" s="7"/>
      <c r="AR49" s="7" t="s">
        <v>862</v>
      </c>
      <c r="AS49" s="7"/>
      <c r="AT49" s="7" t="s">
        <v>863</v>
      </c>
      <c r="AU49" s="7"/>
      <c r="AV49" s="7" t="s">
        <v>864</v>
      </c>
      <c r="AW49" s="7"/>
      <c r="AX49" s="7" t="s">
        <v>109</v>
      </c>
      <c r="AY49" s="8" t="s">
        <v>109</v>
      </c>
      <c r="AZ49" s="7" t="s">
        <v>865</v>
      </c>
      <c r="BA49" s="8" t="s">
        <v>111</v>
      </c>
      <c r="BB49" s="7" t="s">
        <v>866</v>
      </c>
      <c r="BC49" s="8" t="s">
        <v>43</v>
      </c>
      <c r="BD49" s="9" t="s">
        <v>158</v>
      </c>
      <c r="BE49" s="8" t="s">
        <v>159</v>
      </c>
      <c r="BF49" s="9"/>
      <c r="BG49" s="8"/>
      <c r="BH49" s="7" t="s">
        <v>48</v>
      </c>
      <c r="BI49" s="7" t="n">
        <v>21</v>
      </c>
      <c r="BJ49" s="7" t="s">
        <v>175</v>
      </c>
      <c r="BK49" s="7" t="s">
        <v>91</v>
      </c>
      <c r="BL49" s="7" t="s">
        <v>867</v>
      </c>
      <c r="BM49" s="7" t="s">
        <v>868</v>
      </c>
      <c r="BN49" s="7" t="s">
        <v>93</v>
      </c>
    </row>
    <row r="50" customFormat="false" ht="14.9" hidden="false" customHeight="false" outlineLevel="0" collapsed="false">
      <c r="A50" s="6" t="n">
        <v>43177.9320959607</v>
      </c>
      <c r="B50" s="7" t="s">
        <v>18</v>
      </c>
      <c r="C50" s="7" t="n">
        <v>90</v>
      </c>
      <c r="D50" s="7" t="s">
        <v>20</v>
      </c>
      <c r="E50" s="7" t="n">
        <v>80</v>
      </c>
      <c r="F50" s="7" t="s">
        <v>215</v>
      </c>
      <c r="G50" s="7" t="n">
        <v>70</v>
      </c>
      <c r="H50" s="7" t="s">
        <v>19</v>
      </c>
      <c r="I50" s="7" t="n">
        <v>90</v>
      </c>
      <c r="J50" s="7" t="s">
        <v>113</v>
      </c>
      <c r="K50" s="7" t="n">
        <v>60</v>
      </c>
      <c r="L50" s="7" t="s">
        <v>869</v>
      </c>
      <c r="M50" s="7" t="n">
        <v>50</v>
      </c>
      <c r="N50" s="7" t="s">
        <v>22</v>
      </c>
      <c r="O50" s="7" t="n">
        <v>70</v>
      </c>
      <c r="P50" s="7" t="s">
        <v>870</v>
      </c>
      <c r="Q50" s="7" t="n">
        <v>70</v>
      </c>
      <c r="R50" s="7" t="s">
        <v>871</v>
      </c>
      <c r="S50" s="7" t="n">
        <v>10</v>
      </c>
      <c r="T50" s="7"/>
      <c r="U50" s="7"/>
      <c r="V50" s="7"/>
      <c r="W50" s="7"/>
      <c r="X50" s="7"/>
      <c r="Y50" s="7"/>
      <c r="Z50" s="7" t="s">
        <v>25</v>
      </c>
      <c r="AA50" s="4" t="s">
        <v>26</v>
      </c>
      <c r="AB50" s="7" t="s">
        <v>406</v>
      </c>
      <c r="AC50" s="4" t="s">
        <v>241</v>
      </c>
      <c r="AD50" s="7" t="s">
        <v>201</v>
      </c>
      <c r="AE50" s="4" t="s">
        <v>28</v>
      </c>
      <c r="AF50" s="7" t="s">
        <v>872</v>
      </c>
      <c r="AG50" s="4" t="s">
        <v>241</v>
      </c>
      <c r="AH50" s="7" t="s">
        <v>873</v>
      </c>
      <c r="AI50" s="4" t="s">
        <v>874</v>
      </c>
      <c r="AJ50" s="7" t="s">
        <v>875</v>
      </c>
      <c r="AK50" s="4" t="s">
        <v>874</v>
      </c>
      <c r="AL50" s="7" t="s">
        <v>876</v>
      </c>
      <c r="AM50" s="7"/>
      <c r="AN50" s="7" t="s">
        <v>877</v>
      </c>
      <c r="AO50" s="7"/>
      <c r="AP50" s="7" t="s">
        <v>878</v>
      </c>
      <c r="AQ50" s="7"/>
      <c r="AR50" s="7" t="s">
        <v>207</v>
      </c>
      <c r="AS50" s="7"/>
      <c r="AT50" s="7" t="s">
        <v>879</v>
      </c>
      <c r="AU50" s="7"/>
      <c r="AV50" s="7" t="s">
        <v>880</v>
      </c>
      <c r="AW50" s="7"/>
      <c r="AX50" s="7" t="s">
        <v>881</v>
      </c>
      <c r="AY50" s="8" t="s">
        <v>882</v>
      </c>
      <c r="AZ50" s="7" t="s">
        <v>43</v>
      </c>
      <c r="BA50" s="8" t="s">
        <v>43</v>
      </c>
      <c r="BB50" s="7" t="s">
        <v>883</v>
      </c>
      <c r="BC50" s="8" t="s">
        <v>234</v>
      </c>
      <c r="BD50" s="9" t="s">
        <v>133</v>
      </c>
      <c r="BE50" s="8" t="s">
        <v>133</v>
      </c>
      <c r="BF50" s="9"/>
      <c r="BG50" s="8"/>
      <c r="BH50" s="7" t="s">
        <v>48</v>
      </c>
      <c r="BI50" s="7" t="n">
        <v>24</v>
      </c>
      <c r="BJ50" s="7" t="s">
        <v>49</v>
      </c>
      <c r="BK50" s="7" t="s">
        <v>50</v>
      </c>
      <c r="BL50" s="7" t="s">
        <v>884</v>
      </c>
      <c r="BM50" s="7" t="s">
        <v>52</v>
      </c>
      <c r="BN50" s="7" t="s">
        <v>885</v>
      </c>
      <c r="BO50" s="7"/>
    </row>
    <row r="51" customFormat="false" ht="14.9" hidden="false" customHeight="false" outlineLevel="0" collapsed="false">
      <c r="A51" s="6" t="n">
        <v>43177.962097581</v>
      </c>
      <c r="B51" s="7" t="s">
        <v>18</v>
      </c>
      <c r="C51" s="7" t="n">
        <v>100</v>
      </c>
      <c r="D51" s="7" t="s">
        <v>20</v>
      </c>
      <c r="E51" s="7" t="n">
        <v>80</v>
      </c>
      <c r="F51" s="7" t="s">
        <v>178</v>
      </c>
      <c r="G51" s="7" t="n">
        <v>70</v>
      </c>
      <c r="H51" s="7" t="s">
        <v>251</v>
      </c>
      <c r="I51" s="7" t="n">
        <v>60</v>
      </c>
      <c r="J51" s="7" t="s">
        <v>886</v>
      </c>
      <c r="K51" s="7" t="n">
        <v>60</v>
      </c>
      <c r="L51" s="7" t="s">
        <v>692</v>
      </c>
      <c r="M51" s="7" t="n">
        <v>30</v>
      </c>
      <c r="N51" s="7" t="s">
        <v>162</v>
      </c>
      <c r="O51" s="7" t="n">
        <v>30</v>
      </c>
      <c r="P51" s="7" t="s">
        <v>293</v>
      </c>
      <c r="Q51" s="7" t="n">
        <v>30</v>
      </c>
      <c r="R51" s="7" t="s">
        <v>144</v>
      </c>
      <c r="S51" s="7" t="n">
        <v>20</v>
      </c>
      <c r="T51" s="7"/>
      <c r="U51" s="7"/>
      <c r="V51" s="7"/>
      <c r="W51" s="7"/>
      <c r="X51" s="7"/>
      <c r="Y51" s="7"/>
      <c r="Z51" s="7" t="s">
        <v>331</v>
      </c>
      <c r="AA51" s="4" t="s">
        <v>98</v>
      </c>
      <c r="AB51" s="7" t="s">
        <v>166</v>
      </c>
      <c r="AC51" s="4" t="s">
        <v>84</v>
      </c>
      <c r="AD51" s="7" t="s">
        <v>117</v>
      </c>
      <c r="AE51" s="4" t="s">
        <v>28</v>
      </c>
      <c r="AF51" s="7" t="s">
        <v>339</v>
      </c>
      <c r="AG51" s="4" t="s">
        <v>30</v>
      </c>
      <c r="AH51" s="7" t="s">
        <v>887</v>
      </c>
      <c r="AI51" s="4" t="s">
        <v>32</v>
      </c>
      <c r="AJ51" s="7" t="s">
        <v>888</v>
      </c>
      <c r="AK51" s="4" t="s">
        <v>98</v>
      </c>
      <c r="AL51" s="7" t="s">
        <v>426</v>
      </c>
      <c r="AM51" s="7"/>
      <c r="AN51" s="7" t="s">
        <v>889</v>
      </c>
      <c r="AO51" s="7"/>
      <c r="AP51" s="7" t="s">
        <v>890</v>
      </c>
      <c r="AQ51" s="7"/>
      <c r="AR51" s="7" t="s">
        <v>891</v>
      </c>
      <c r="AS51" s="7"/>
      <c r="AT51" s="7" t="s">
        <v>892</v>
      </c>
      <c r="AU51" s="7"/>
      <c r="AV51" s="7" t="s">
        <v>893</v>
      </c>
      <c r="AW51" s="7"/>
      <c r="AX51" s="7" t="s">
        <v>894</v>
      </c>
      <c r="AY51" s="8" t="s">
        <v>111</v>
      </c>
      <c r="AZ51" s="7" t="s">
        <v>895</v>
      </c>
      <c r="BA51" s="8" t="s">
        <v>707</v>
      </c>
      <c r="BB51" s="7" t="s">
        <v>380</v>
      </c>
      <c r="BC51" s="8" t="s">
        <v>381</v>
      </c>
      <c r="BD51" s="9"/>
      <c r="BE51" s="8"/>
      <c r="BF51" s="9"/>
      <c r="BG51" s="8"/>
      <c r="BH51" s="7" t="s">
        <v>72</v>
      </c>
      <c r="BI51" s="7" t="n">
        <v>28</v>
      </c>
      <c r="BJ51" s="7" t="s">
        <v>175</v>
      </c>
      <c r="BK51" s="7" t="s">
        <v>50</v>
      </c>
      <c r="BL51" s="7" t="s">
        <v>896</v>
      </c>
      <c r="BM51" s="7" t="s">
        <v>52</v>
      </c>
      <c r="BN51" s="7" t="s">
        <v>897</v>
      </c>
      <c r="BO51" s="7"/>
    </row>
    <row r="52" customFormat="false" ht="15.75" hidden="false" customHeight="false" outlineLevel="0" collapsed="false">
      <c r="A52" s="6"/>
      <c r="AA52" s="10"/>
      <c r="AC52" s="10"/>
      <c r="AE52" s="10"/>
      <c r="AG52" s="10"/>
      <c r="AI52" s="10"/>
      <c r="AK52" s="10"/>
      <c r="AY52" s="11"/>
      <c r="BA52" s="11"/>
      <c r="BC52" s="11"/>
      <c r="BD52" s="12"/>
      <c r="BE52" s="11"/>
      <c r="BF52" s="12"/>
      <c r="BG52" s="11"/>
    </row>
    <row r="53" customFormat="false" ht="15.75" hidden="false" customHeight="false" outlineLevel="0" collapsed="false">
      <c r="AA53" s="10"/>
      <c r="AC53" s="10"/>
      <c r="AE53" s="10"/>
      <c r="AG53" s="10"/>
      <c r="AI53" s="10"/>
      <c r="AK53" s="10"/>
      <c r="AY53" s="11"/>
      <c r="BA53" s="11"/>
      <c r="BC53" s="11"/>
      <c r="BD53" s="12"/>
      <c r="BE53" s="11"/>
      <c r="BF53" s="12"/>
      <c r="BG53" s="11"/>
    </row>
    <row r="54" customFormat="false" ht="15.75" hidden="false" customHeight="false" outlineLevel="0" collapsed="false">
      <c r="A54" s="16"/>
      <c r="AA54" s="10"/>
      <c r="AC54" s="10"/>
      <c r="AE54" s="10"/>
      <c r="AG54" s="10"/>
      <c r="AI54" s="10"/>
      <c r="AK54" s="10"/>
      <c r="AY54" s="11"/>
      <c r="BA54" s="11"/>
      <c r="BC54" s="11"/>
      <c r="BD54" s="12"/>
      <c r="BE54" s="11"/>
      <c r="BF54" s="12"/>
      <c r="BG54" s="11"/>
    </row>
    <row r="1048576" customFormat="false" ht="15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Y4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17" activePane="bottomLeft" state="frozen"/>
      <selection pane="topLeft" activeCell="A1" activeCellId="0" sqref="A1"/>
      <selection pane="bottomLeft" activeCell="H84" activeCellId="0" sqref="H84"/>
    </sheetView>
  </sheetViews>
  <sheetFormatPr defaultRowHeight="15.75" zeroHeight="false" outlineLevelRow="0" outlineLevelCol="0"/>
  <cols>
    <col collapsed="false" customWidth="true" hidden="false" outlineLevel="0" max="1" min="1" style="0" width="21.57"/>
    <col collapsed="false" customWidth="true" hidden="false" outlineLevel="0" max="2" min="2" style="0" width="25.29"/>
    <col collapsed="false" customWidth="true" hidden="false" outlineLevel="0" max="3" min="3" style="0" width="25.57"/>
    <col collapsed="false" customWidth="true" hidden="false" outlineLevel="0" max="32" min="4" style="0" width="21.57"/>
    <col collapsed="false" customWidth="true" hidden="false" outlineLevel="0" max="33" min="33" style="0" width="34"/>
    <col collapsed="false" customWidth="true" hidden="false" outlineLevel="0" max="51" min="34" style="0" width="21.57"/>
    <col collapsed="false" customWidth="true" hidden="false" outlineLevel="0" max="1025" min="52" style="0" width="14.43"/>
  </cols>
  <sheetData>
    <row r="1" customFormat="false" ht="15.75" hidden="false" customHeight="false" outlineLevel="0" collapsed="false">
      <c r="A1" s="1" t="s">
        <v>0</v>
      </c>
      <c r="B1" s="1" t="s">
        <v>898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 t="s">
        <v>3</v>
      </c>
      <c r="P1" s="1"/>
      <c r="Q1" s="1"/>
      <c r="R1" s="1" t="s">
        <v>5</v>
      </c>
      <c r="S1" s="1"/>
      <c r="T1" s="1"/>
      <c r="U1" s="1" t="s">
        <v>6</v>
      </c>
      <c r="V1" s="1"/>
      <c r="W1" s="1"/>
      <c r="X1" s="1" t="s">
        <v>7</v>
      </c>
      <c r="Y1" s="1"/>
      <c r="Z1" s="1"/>
      <c r="AA1" s="1" t="s">
        <v>8</v>
      </c>
      <c r="AB1" s="1"/>
      <c r="AC1" s="1"/>
      <c r="AD1" s="1" t="s">
        <v>9</v>
      </c>
      <c r="AE1" s="1" t="s">
        <v>10</v>
      </c>
      <c r="AF1" s="1" t="s">
        <v>11</v>
      </c>
      <c r="AG1" s="1" t="s">
        <v>12</v>
      </c>
      <c r="AH1" s="1" t="s">
        <v>13</v>
      </c>
      <c r="AI1" s="1" t="s">
        <v>14</v>
      </c>
      <c r="AJ1" s="1" t="s">
        <v>15</v>
      </c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customFormat="false" ht="15.75" hidden="false" customHeight="false" outlineLevel="0" collapsed="false">
      <c r="A2" s="6" t="n">
        <v>43159.9785746412</v>
      </c>
      <c r="B2" s="7" t="s">
        <v>899</v>
      </c>
      <c r="C2" s="7" t="s">
        <v>900</v>
      </c>
      <c r="D2" s="7" t="s">
        <v>901</v>
      </c>
      <c r="E2" s="7" t="s">
        <v>902</v>
      </c>
      <c r="F2" s="7" t="s">
        <v>903</v>
      </c>
      <c r="G2" s="7" t="s">
        <v>904</v>
      </c>
      <c r="H2" s="7" t="s">
        <v>905</v>
      </c>
      <c r="I2" s="7" t="s">
        <v>906</v>
      </c>
      <c r="J2" s="7" t="s">
        <v>907</v>
      </c>
      <c r="K2" s="7"/>
      <c r="L2" s="7"/>
      <c r="N2" s="7"/>
      <c r="O2" s="7" t="s">
        <v>25</v>
      </c>
      <c r="P2" s="7" t="s">
        <v>27</v>
      </c>
      <c r="Q2" s="7" t="s">
        <v>29</v>
      </c>
      <c r="R2" s="7" t="s">
        <v>31</v>
      </c>
      <c r="S2" s="7" t="s">
        <v>33</v>
      </c>
      <c r="T2" s="7" t="s">
        <v>34</v>
      </c>
      <c r="U2" s="7" t="s">
        <v>36</v>
      </c>
      <c r="V2" s="7" t="s">
        <v>37</v>
      </c>
      <c r="W2" s="7" t="s">
        <v>38</v>
      </c>
      <c r="X2" s="7" t="s">
        <v>39</v>
      </c>
      <c r="Y2" s="7" t="s">
        <v>40</v>
      </c>
      <c r="Z2" s="7" t="s">
        <v>41</v>
      </c>
      <c r="AA2" s="7" t="s">
        <v>42</v>
      </c>
      <c r="AB2" s="7" t="s">
        <v>44</v>
      </c>
      <c r="AC2" s="7" t="s">
        <v>46</v>
      </c>
      <c r="AD2" s="7" t="s">
        <v>48</v>
      </c>
      <c r="AE2" s="7" t="n">
        <v>23</v>
      </c>
      <c r="AF2" s="7" t="s">
        <v>49</v>
      </c>
      <c r="AG2" s="7" t="s">
        <v>50</v>
      </c>
      <c r="AH2" s="7" t="s">
        <v>51</v>
      </c>
      <c r="AI2" s="7" t="s">
        <v>52</v>
      </c>
      <c r="AJ2" s="7" t="s">
        <v>908</v>
      </c>
      <c r="AK2" s="7" t="s">
        <v>93</v>
      </c>
    </row>
    <row r="3" customFormat="false" ht="15.75" hidden="false" customHeight="false" outlineLevel="0" collapsed="false">
      <c r="A3" s="6" t="n">
        <v>43160.6861998843</v>
      </c>
      <c r="B3" s="7" t="s">
        <v>909</v>
      </c>
      <c r="C3" s="7" t="s">
        <v>910</v>
      </c>
      <c r="D3" s="7" t="s">
        <v>911</v>
      </c>
      <c r="E3" s="7" t="s">
        <v>912</v>
      </c>
      <c r="F3" s="7" t="s">
        <v>913</v>
      </c>
      <c r="G3" s="7" t="s">
        <v>914</v>
      </c>
      <c r="H3" s="7" t="s">
        <v>915</v>
      </c>
      <c r="I3" s="7" t="s">
        <v>916</v>
      </c>
      <c r="J3" s="7" t="s">
        <v>917</v>
      </c>
      <c r="K3" s="7"/>
      <c r="L3" s="7"/>
      <c r="M3" s="7"/>
      <c r="N3" s="7"/>
      <c r="O3" s="7" t="s">
        <v>60</v>
      </c>
      <c r="P3" s="7" t="s">
        <v>62</v>
      </c>
      <c r="Q3" s="7" t="s">
        <v>63</v>
      </c>
      <c r="R3" s="7" t="s">
        <v>64</v>
      </c>
      <c r="S3" s="7" t="s">
        <v>66</v>
      </c>
      <c r="U3" s="7" t="s">
        <v>67</v>
      </c>
      <c r="X3" s="7" t="s">
        <v>68</v>
      </c>
      <c r="Y3" s="7" t="s">
        <v>69</v>
      </c>
      <c r="AA3" s="7" t="s">
        <v>70</v>
      </c>
      <c r="AB3" s="7" t="s">
        <v>71</v>
      </c>
      <c r="AD3" s="7" t="s">
        <v>72</v>
      </c>
      <c r="AE3" s="7" t="n">
        <v>30</v>
      </c>
      <c r="AF3" s="7" t="s">
        <v>49</v>
      </c>
      <c r="AG3" s="7" t="s">
        <v>50</v>
      </c>
      <c r="AH3" s="7" t="s">
        <v>73</v>
      </c>
      <c r="AI3" s="7" t="s">
        <v>52</v>
      </c>
      <c r="AJ3" s="7" t="s">
        <v>74</v>
      </c>
    </row>
    <row r="4" customFormat="false" ht="15.75" hidden="false" customHeight="false" outlineLevel="0" collapsed="false">
      <c r="A4" s="6" t="n">
        <v>43160.7641808565</v>
      </c>
      <c r="B4" s="7" t="s">
        <v>918</v>
      </c>
      <c r="C4" s="7" t="s">
        <v>919</v>
      </c>
      <c r="D4" s="7" t="s">
        <v>920</v>
      </c>
      <c r="E4" s="7" t="s">
        <v>921</v>
      </c>
      <c r="O4" s="7" t="s">
        <v>79</v>
      </c>
      <c r="P4" s="7" t="s">
        <v>81</v>
      </c>
      <c r="R4" s="7" t="s">
        <v>83</v>
      </c>
      <c r="S4" s="7" t="s">
        <v>31</v>
      </c>
      <c r="U4" s="7" t="s">
        <v>85</v>
      </c>
      <c r="X4" s="7" t="s">
        <v>86</v>
      </c>
      <c r="Y4" s="7" t="s">
        <v>87</v>
      </c>
      <c r="AA4" s="7" t="s">
        <v>43</v>
      </c>
      <c r="AB4" s="7" t="s">
        <v>88</v>
      </c>
      <c r="AC4" s="7" t="s">
        <v>80</v>
      </c>
      <c r="AD4" s="7" t="s">
        <v>48</v>
      </c>
      <c r="AE4" s="7" t="n">
        <v>14</v>
      </c>
      <c r="AF4" s="7" t="s">
        <v>90</v>
      </c>
      <c r="AG4" s="7" t="s">
        <v>91</v>
      </c>
      <c r="AH4" s="7" t="s">
        <v>92</v>
      </c>
      <c r="AI4" s="7" t="s">
        <v>52</v>
      </c>
      <c r="AJ4" s="7" t="s">
        <v>680</v>
      </c>
      <c r="AK4" s="7" t="s">
        <v>93</v>
      </c>
    </row>
    <row r="5" customFormat="false" ht="15.75" hidden="false" customHeight="false" outlineLevel="0" collapsed="false">
      <c r="A5" s="6" t="n">
        <v>43160.7642704398</v>
      </c>
      <c r="B5" s="7" t="s">
        <v>680</v>
      </c>
      <c r="O5" s="7" t="s">
        <v>94</v>
      </c>
      <c r="P5" s="7" t="s">
        <v>95</v>
      </c>
      <c r="Q5" s="7" t="s">
        <v>97</v>
      </c>
      <c r="R5" s="7" t="s">
        <v>99</v>
      </c>
      <c r="S5" s="7" t="s">
        <v>101</v>
      </c>
      <c r="T5" s="7" t="s">
        <v>102</v>
      </c>
      <c r="U5" s="7" t="s">
        <v>104</v>
      </c>
      <c r="V5" s="7" t="s">
        <v>105</v>
      </c>
      <c r="W5" s="7" t="s">
        <v>106</v>
      </c>
      <c r="X5" s="7" t="s">
        <v>107</v>
      </c>
      <c r="AA5" s="7" t="s">
        <v>108</v>
      </c>
      <c r="AB5" s="7" t="s">
        <v>110</v>
      </c>
      <c r="AC5" s="7" t="s">
        <v>42</v>
      </c>
      <c r="AD5" s="7" t="s">
        <v>72</v>
      </c>
      <c r="AE5" s="7" t="n">
        <v>14</v>
      </c>
      <c r="AF5" s="7" t="s">
        <v>90</v>
      </c>
      <c r="AG5" s="7" t="s">
        <v>91</v>
      </c>
      <c r="AH5" s="7" t="s">
        <v>112</v>
      </c>
      <c r="AI5" s="7" t="s">
        <v>52</v>
      </c>
      <c r="AJ5" s="7" t="s">
        <v>680</v>
      </c>
      <c r="AK5" s="7" t="s">
        <v>93</v>
      </c>
    </row>
    <row r="6" customFormat="false" ht="15.75" hidden="false" customHeight="false" outlineLevel="0" collapsed="false">
      <c r="A6" s="6" t="n">
        <v>43160.7645816319</v>
      </c>
      <c r="B6" s="7" t="s">
        <v>922</v>
      </c>
      <c r="C6" s="7" t="s">
        <v>923</v>
      </c>
      <c r="D6" s="7" t="s">
        <v>903</v>
      </c>
      <c r="E6" s="7" t="s">
        <v>924</v>
      </c>
      <c r="O6" s="7" t="s">
        <v>115</v>
      </c>
      <c r="P6" s="7" t="s">
        <v>94</v>
      </c>
      <c r="Q6" s="7" t="s">
        <v>117</v>
      </c>
      <c r="R6" s="7" t="s">
        <v>118</v>
      </c>
      <c r="S6" s="7" t="s">
        <v>119</v>
      </c>
      <c r="U6" s="7" t="s">
        <v>120</v>
      </c>
      <c r="V6" s="7" t="s">
        <v>121</v>
      </c>
      <c r="X6" s="7" t="s">
        <v>122</v>
      </c>
      <c r="AA6" s="7" t="s">
        <v>123</v>
      </c>
      <c r="AB6" s="7" t="s">
        <v>110</v>
      </c>
      <c r="AC6" s="7" t="s">
        <v>42</v>
      </c>
      <c r="AD6" s="7" t="s">
        <v>48</v>
      </c>
      <c r="AE6" s="7" t="n">
        <v>15</v>
      </c>
      <c r="AF6" s="7" t="s">
        <v>125</v>
      </c>
      <c r="AG6" s="7" t="s">
        <v>91</v>
      </c>
      <c r="AH6" s="7" t="s">
        <v>126</v>
      </c>
      <c r="AI6" s="7" t="s">
        <v>52</v>
      </c>
      <c r="AJ6" s="7" t="s">
        <v>680</v>
      </c>
      <c r="AK6" s="7" t="s">
        <v>93</v>
      </c>
    </row>
    <row r="7" customFormat="false" ht="15.75" hidden="false" customHeight="false" outlineLevel="0" collapsed="false">
      <c r="A7" s="6" t="n">
        <v>43160.7647838426</v>
      </c>
      <c r="B7" s="7" t="s">
        <v>680</v>
      </c>
      <c r="O7" s="7" t="s">
        <v>127</v>
      </c>
      <c r="P7" s="7" t="s">
        <v>128</v>
      </c>
      <c r="Q7" s="7" t="s">
        <v>129</v>
      </c>
      <c r="R7" s="7" t="s">
        <v>131</v>
      </c>
      <c r="S7" s="7" t="s">
        <v>132</v>
      </c>
      <c r="U7" s="7" t="s">
        <v>134</v>
      </c>
      <c r="AA7" s="7" t="s">
        <v>135</v>
      </c>
      <c r="AB7" s="7" t="s">
        <v>136</v>
      </c>
      <c r="AC7" s="7" t="s">
        <v>110</v>
      </c>
      <c r="AD7" s="7" t="s">
        <v>48</v>
      </c>
      <c r="AE7" s="7" t="n">
        <v>14</v>
      </c>
      <c r="AF7" s="7" t="s">
        <v>125</v>
      </c>
      <c r="AG7" s="7" t="s">
        <v>91</v>
      </c>
      <c r="AH7" s="7" t="s">
        <v>137</v>
      </c>
      <c r="AI7" s="7" t="s">
        <v>52</v>
      </c>
      <c r="AJ7" s="7" t="s">
        <v>680</v>
      </c>
      <c r="AK7" s="7" t="s">
        <v>93</v>
      </c>
    </row>
    <row r="8" customFormat="false" ht="15.75" hidden="false" customHeight="false" outlineLevel="0" collapsed="false">
      <c r="A8" s="6" t="n">
        <v>43160.7654773495</v>
      </c>
      <c r="B8" s="7" t="s">
        <v>925</v>
      </c>
      <c r="C8" s="7" t="s">
        <v>926</v>
      </c>
      <c r="D8" s="7" t="s">
        <v>927</v>
      </c>
      <c r="E8" s="7" t="s">
        <v>928</v>
      </c>
      <c r="F8" s="7" t="s">
        <v>929</v>
      </c>
      <c r="G8" s="7" t="s">
        <v>930</v>
      </c>
      <c r="H8" s="7" t="s">
        <v>931</v>
      </c>
      <c r="O8" s="7" t="s">
        <v>129</v>
      </c>
      <c r="P8" s="7" t="s">
        <v>145</v>
      </c>
      <c r="Q8" s="7" t="s">
        <v>147</v>
      </c>
      <c r="R8" s="7" t="s">
        <v>149</v>
      </c>
      <c r="S8" s="7" t="s">
        <v>150</v>
      </c>
      <c r="T8" s="7" t="s">
        <v>152</v>
      </c>
      <c r="U8" s="7" t="s">
        <v>154</v>
      </c>
      <c r="V8" s="7" t="s">
        <v>155</v>
      </c>
      <c r="W8" s="7" t="s">
        <v>156</v>
      </c>
      <c r="X8" s="7" t="s">
        <v>157</v>
      </c>
      <c r="AA8" s="7" t="s">
        <v>135</v>
      </c>
      <c r="AB8" s="7" t="s">
        <v>110</v>
      </c>
      <c r="AC8" s="7" t="s">
        <v>932</v>
      </c>
      <c r="AD8" s="7" t="s">
        <v>48</v>
      </c>
      <c r="AE8" s="7" t="n">
        <v>15</v>
      </c>
      <c r="AF8" s="7" t="s">
        <v>125</v>
      </c>
      <c r="AG8" s="7" t="s">
        <v>91</v>
      </c>
      <c r="AH8" s="7" t="s">
        <v>160</v>
      </c>
      <c r="AI8" s="7" t="s">
        <v>52</v>
      </c>
      <c r="AJ8" s="7" t="s">
        <v>680</v>
      </c>
      <c r="AK8" s="7" t="s">
        <v>93</v>
      </c>
    </row>
    <row r="9" customFormat="false" ht="15.75" hidden="false" customHeight="false" outlineLevel="0" collapsed="false">
      <c r="A9" s="6" t="n">
        <v>43160.7660081134</v>
      </c>
      <c r="B9" s="7" t="s">
        <v>933</v>
      </c>
      <c r="C9" s="7" t="s">
        <v>934</v>
      </c>
      <c r="D9" s="7" t="s">
        <v>935</v>
      </c>
      <c r="E9" s="7" t="s">
        <v>936</v>
      </c>
      <c r="F9" s="7" t="s">
        <v>937</v>
      </c>
      <c r="O9" s="7" t="s">
        <v>165</v>
      </c>
      <c r="P9" s="7" t="s">
        <v>166</v>
      </c>
      <c r="R9" s="7" t="s">
        <v>167</v>
      </c>
      <c r="U9" s="7" t="s">
        <v>168</v>
      </c>
      <c r="V9" s="7" t="s">
        <v>169</v>
      </c>
      <c r="X9" s="7" t="s">
        <v>170</v>
      </c>
      <c r="Y9" s="7" t="s">
        <v>171</v>
      </c>
      <c r="Z9" s="7" t="s">
        <v>172</v>
      </c>
      <c r="AA9" s="7" t="s">
        <v>173</v>
      </c>
      <c r="AB9" s="7" t="s">
        <v>42</v>
      </c>
      <c r="AC9" s="7" t="s">
        <v>174</v>
      </c>
      <c r="AD9" s="7" t="s">
        <v>48</v>
      </c>
      <c r="AE9" s="7" t="n">
        <v>19</v>
      </c>
      <c r="AF9" s="7" t="s">
        <v>175</v>
      </c>
      <c r="AG9" s="7" t="s">
        <v>91</v>
      </c>
      <c r="AH9" s="7" t="s">
        <v>176</v>
      </c>
      <c r="AI9" s="7" t="s">
        <v>52</v>
      </c>
      <c r="AJ9" s="7" t="s">
        <v>680</v>
      </c>
      <c r="AK9" s="7" t="s">
        <v>93</v>
      </c>
    </row>
    <row r="10" customFormat="false" ht="15.75" hidden="false" customHeight="false" outlineLevel="0" collapsed="false">
      <c r="A10" s="6" t="n">
        <v>43160.7661930556</v>
      </c>
      <c r="B10" s="7" t="s">
        <v>938</v>
      </c>
      <c r="C10" s="7" t="s">
        <v>939</v>
      </c>
      <c r="D10" s="7" t="s">
        <v>940</v>
      </c>
      <c r="O10" s="7" t="s">
        <v>179</v>
      </c>
      <c r="P10" s="7" t="s">
        <v>129</v>
      </c>
      <c r="R10" s="7" t="s">
        <v>150</v>
      </c>
      <c r="S10" s="7" t="s">
        <v>180</v>
      </c>
      <c r="U10" s="7" t="s">
        <v>181</v>
      </c>
      <c r="X10" s="7" t="s">
        <v>182</v>
      </c>
      <c r="Y10" s="7" t="s">
        <v>183</v>
      </c>
      <c r="AA10" s="7" t="s">
        <v>136</v>
      </c>
      <c r="AB10" s="7" t="s">
        <v>108</v>
      </c>
      <c r="AC10" s="7" t="s">
        <v>123</v>
      </c>
      <c r="AD10" s="7" t="s">
        <v>48</v>
      </c>
      <c r="AE10" s="7" t="n">
        <v>16</v>
      </c>
      <c r="AF10" s="7" t="s">
        <v>125</v>
      </c>
      <c r="AG10" s="7" t="s">
        <v>91</v>
      </c>
      <c r="AH10" s="7" t="s">
        <v>184</v>
      </c>
      <c r="AI10" s="7" t="s">
        <v>52</v>
      </c>
      <c r="AJ10" s="7" t="s">
        <v>680</v>
      </c>
      <c r="AK10" s="7" t="s">
        <v>93</v>
      </c>
    </row>
    <row r="11" customFormat="false" ht="15.75" hidden="false" customHeight="false" outlineLevel="0" collapsed="false">
      <c r="A11" s="6" t="n">
        <v>43160.76709125</v>
      </c>
      <c r="B11" s="7" t="s">
        <v>941</v>
      </c>
      <c r="C11" s="7" t="s">
        <v>942</v>
      </c>
      <c r="D11" s="7" t="s">
        <v>943</v>
      </c>
      <c r="E11" s="7" t="s">
        <v>944</v>
      </c>
      <c r="O11" s="7" t="s">
        <v>94</v>
      </c>
      <c r="R11" s="7" t="s">
        <v>187</v>
      </c>
      <c r="U11" s="7" t="s">
        <v>188</v>
      </c>
      <c r="X11" s="7" t="s">
        <v>189</v>
      </c>
      <c r="Y11" s="7" t="s">
        <v>190</v>
      </c>
      <c r="AA11" s="7" t="s">
        <v>136</v>
      </c>
      <c r="AB11" s="7" t="s">
        <v>135</v>
      </c>
      <c r="AD11" s="7" t="s">
        <v>48</v>
      </c>
      <c r="AE11" s="7" t="n">
        <v>16</v>
      </c>
      <c r="AF11" s="7" t="s">
        <v>125</v>
      </c>
      <c r="AG11" s="7" t="s">
        <v>91</v>
      </c>
      <c r="AH11" s="7" t="s">
        <v>191</v>
      </c>
      <c r="AI11" s="7" t="s">
        <v>52</v>
      </c>
      <c r="AJ11" s="7" t="s">
        <v>680</v>
      </c>
      <c r="AK11" s="7" t="s">
        <v>93</v>
      </c>
    </row>
    <row r="12" customFormat="false" ht="15.75" hidden="false" customHeight="false" outlineLevel="0" collapsed="false">
      <c r="A12" s="6" t="n">
        <v>43160.7673673611</v>
      </c>
      <c r="B12" s="7" t="s">
        <v>945</v>
      </c>
      <c r="C12" s="7" t="s">
        <v>946</v>
      </c>
      <c r="D12" s="7" t="s">
        <v>947</v>
      </c>
      <c r="E12" s="7" t="s">
        <v>948</v>
      </c>
      <c r="F12" s="7" t="s">
        <v>949</v>
      </c>
      <c r="G12" s="7" t="s">
        <v>950</v>
      </c>
      <c r="H12" s="7" t="s">
        <v>951</v>
      </c>
      <c r="I12" s="7" t="s">
        <v>952</v>
      </c>
      <c r="J12" s="7" t="s">
        <v>953</v>
      </c>
      <c r="K12" s="7" t="s">
        <v>915</v>
      </c>
      <c r="L12" s="7" t="s">
        <v>923</v>
      </c>
      <c r="M12" s="7" t="s">
        <v>901</v>
      </c>
      <c r="O12" s="7" t="s">
        <v>954</v>
      </c>
      <c r="R12" s="7" t="s">
        <v>203</v>
      </c>
      <c r="U12" s="7" t="s">
        <v>204</v>
      </c>
      <c r="X12" s="7" t="s">
        <v>205</v>
      </c>
      <c r="Y12" s="7" t="s">
        <v>206</v>
      </c>
      <c r="Z12" s="7" t="s">
        <v>207</v>
      </c>
      <c r="AA12" s="7" t="s">
        <v>208</v>
      </c>
      <c r="AD12" s="7" t="s">
        <v>48</v>
      </c>
      <c r="AE12" s="7" t="n">
        <v>17</v>
      </c>
      <c r="AF12" s="7" t="s">
        <v>175</v>
      </c>
      <c r="AG12" s="7" t="s">
        <v>91</v>
      </c>
      <c r="AH12" s="7" t="s">
        <v>209</v>
      </c>
      <c r="AI12" s="7" t="s">
        <v>52</v>
      </c>
      <c r="AJ12" s="7" t="s">
        <v>680</v>
      </c>
      <c r="AK12" s="7" t="s">
        <v>93</v>
      </c>
    </row>
    <row r="13" customFormat="false" ht="15.75" hidden="false" customHeight="false" outlineLevel="0" collapsed="false">
      <c r="A13" s="6" t="n">
        <v>43160.7679175347</v>
      </c>
      <c r="B13" s="7" t="s">
        <v>955</v>
      </c>
      <c r="C13" s="7" t="s">
        <v>956</v>
      </c>
      <c r="D13" s="7" t="s">
        <v>957</v>
      </c>
      <c r="E13" s="7" t="s">
        <v>958</v>
      </c>
      <c r="F13" s="7" t="s">
        <v>959</v>
      </c>
      <c r="G13" s="7" t="s">
        <v>960</v>
      </c>
      <c r="H13" s="7" t="s">
        <v>961</v>
      </c>
      <c r="I13" s="7" t="s">
        <v>962</v>
      </c>
      <c r="J13" s="7" t="s">
        <v>963</v>
      </c>
      <c r="K13" s="7"/>
      <c r="L13" s="7"/>
      <c r="M13" s="7"/>
      <c r="N13" s="7"/>
      <c r="O13" s="7" t="s">
        <v>218</v>
      </c>
      <c r="P13" s="7" t="s">
        <v>219</v>
      </c>
      <c r="Q13" s="7" t="s">
        <v>221</v>
      </c>
      <c r="R13" s="7" t="s">
        <v>222</v>
      </c>
      <c r="S13" s="7" t="s">
        <v>223</v>
      </c>
      <c r="T13" s="7" t="s">
        <v>224</v>
      </c>
      <c r="U13" s="7" t="s">
        <v>226</v>
      </c>
      <c r="V13" s="7" t="s">
        <v>227</v>
      </c>
      <c r="W13" s="7" t="s">
        <v>228</v>
      </c>
      <c r="X13" s="7" t="s">
        <v>229</v>
      </c>
      <c r="Y13" s="7" t="s">
        <v>230</v>
      </c>
      <c r="Z13" s="7" t="s">
        <v>231</v>
      </c>
      <c r="AA13" s="7" t="s">
        <v>232</v>
      </c>
      <c r="AB13" s="7" t="s">
        <v>233</v>
      </c>
      <c r="AC13" s="7" t="s">
        <v>32</v>
      </c>
      <c r="AD13" s="7" t="s">
        <v>48</v>
      </c>
      <c r="AE13" s="7" t="n">
        <v>26</v>
      </c>
      <c r="AF13" s="7" t="s">
        <v>49</v>
      </c>
      <c r="AG13" s="7" t="s">
        <v>50</v>
      </c>
      <c r="AH13" s="7" t="s">
        <v>236</v>
      </c>
      <c r="AI13" s="7" t="s">
        <v>52</v>
      </c>
      <c r="AJ13" s="7" t="s">
        <v>680</v>
      </c>
      <c r="AK13" s="7" t="s">
        <v>93</v>
      </c>
    </row>
    <row r="14" customFormat="false" ht="15.75" hidden="false" customHeight="false" outlineLevel="0" collapsed="false">
      <c r="A14" s="6" t="n">
        <v>43160.7680280208</v>
      </c>
      <c r="B14" s="7" t="s">
        <v>964</v>
      </c>
      <c r="C14" s="7" t="s">
        <v>965</v>
      </c>
      <c r="O14" s="7" t="s">
        <v>238</v>
      </c>
      <c r="P14" s="7" t="s">
        <v>239</v>
      </c>
      <c r="Q14" s="7" t="s">
        <v>240</v>
      </c>
      <c r="R14" s="7" t="s">
        <v>242</v>
      </c>
      <c r="S14" s="7" t="s">
        <v>243</v>
      </c>
      <c r="U14" s="7" t="s">
        <v>244</v>
      </c>
      <c r="V14" s="7" t="s">
        <v>245</v>
      </c>
      <c r="X14" s="7" t="s">
        <v>246</v>
      </c>
      <c r="AA14" s="7" t="s">
        <v>108</v>
      </c>
      <c r="AB14" s="7" t="s">
        <v>135</v>
      </c>
      <c r="AC14" s="7" t="s">
        <v>966</v>
      </c>
      <c r="AD14" s="7" t="s">
        <v>48</v>
      </c>
      <c r="AE14" s="7" t="n">
        <v>16</v>
      </c>
      <c r="AF14" s="7" t="s">
        <v>90</v>
      </c>
      <c r="AG14" s="7" t="s">
        <v>91</v>
      </c>
      <c r="AH14" s="7" t="s">
        <v>248</v>
      </c>
      <c r="AI14" s="7" t="s">
        <v>52</v>
      </c>
      <c r="AJ14" s="7" t="s">
        <v>680</v>
      </c>
      <c r="AK14" s="7" t="s">
        <v>93</v>
      </c>
    </row>
    <row r="15" customFormat="false" ht="15.75" hidden="false" customHeight="false" outlineLevel="0" collapsed="false">
      <c r="A15" s="6" t="n">
        <v>43160.7692743981</v>
      </c>
      <c r="B15" s="7" t="s">
        <v>909</v>
      </c>
      <c r="C15" s="7" t="s">
        <v>967</v>
      </c>
      <c r="D15" s="7" t="s">
        <v>968</v>
      </c>
      <c r="E15" s="7" t="s">
        <v>969</v>
      </c>
      <c r="F15" s="7" t="s">
        <v>970</v>
      </c>
      <c r="G15" s="7" t="s">
        <v>971</v>
      </c>
      <c r="H15" s="7" t="s">
        <v>972</v>
      </c>
      <c r="I15" s="7" t="s">
        <v>973</v>
      </c>
      <c r="J15" s="7" t="s">
        <v>974</v>
      </c>
      <c r="K15" s="7"/>
      <c r="L15" s="7"/>
      <c r="M15" s="7"/>
      <c r="N15" s="7"/>
      <c r="O15" s="7" t="s">
        <v>254</v>
      </c>
      <c r="P15" s="7" t="s">
        <v>255</v>
      </c>
      <c r="Q15" s="7" t="s">
        <v>167</v>
      </c>
      <c r="R15" s="7" t="s">
        <v>257</v>
      </c>
      <c r="S15" s="7" t="s">
        <v>167</v>
      </c>
      <c r="U15" s="7" t="s">
        <v>259</v>
      </c>
      <c r="V15" s="7" t="s">
        <v>260</v>
      </c>
      <c r="W15" s="7" t="s">
        <v>261</v>
      </c>
      <c r="X15" s="7" t="s">
        <v>262</v>
      </c>
      <c r="Y15" s="7" t="s">
        <v>263</v>
      </c>
      <c r="Z15" s="7" t="s">
        <v>264</v>
      </c>
      <c r="AA15" s="7" t="s">
        <v>265</v>
      </c>
      <c r="AB15" s="7" t="s">
        <v>266</v>
      </c>
      <c r="AC15" s="7" t="s">
        <v>267</v>
      </c>
      <c r="AD15" s="7" t="s">
        <v>72</v>
      </c>
      <c r="AE15" s="7" t="n">
        <v>22</v>
      </c>
      <c r="AF15" s="7" t="s">
        <v>49</v>
      </c>
      <c r="AG15" s="7" t="s">
        <v>50</v>
      </c>
      <c r="AH15" s="7" t="s">
        <v>268</v>
      </c>
      <c r="AI15" s="7" t="s">
        <v>52</v>
      </c>
      <c r="AJ15" s="7" t="s">
        <v>680</v>
      </c>
      <c r="AK15" s="7" t="s">
        <v>93</v>
      </c>
    </row>
    <row r="16" customFormat="false" ht="15.75" hidden="false" customHeight="false" outlineLevel="0" collapsed="false">
      <c r="A16" s="6" t="n">
        <v>43160.7729693866</v>
      </c>
      <c r="B16" s="7" t="s">
        <v>975</v>
      </c>
      <c r="C16" s="7" t="s">
        <v>930</v>
      </c>
      <c r="D16" s="7" t="s">
        <v>928</v>
      </c>
      <c r="E16" s="7" t="s">
        <v>976</v>
      </c>
      <c r="F16" s="7" t="s">
        <v>977</v>
      </c>
      <c r="G16" s="7" t="s">
        <v>978</v>
      </c>
      <c r="H16" s="7" t="s">
        <v>941</v>
      </c>
      <c r="I16" s="7" t="s">
        <v>979</v>
      </c>
      <c r="J16" s="7" t="s">
        <v>980</v>
      </c>
      <c r="K16" s="7"/>
      <c r="L16" s="7"/>
      <c r="M16" s="7"/>
      <c r="N16" s="7"/>
      <c r="O16" s="7" t="s">
        <v>274</v>
      </c>
      <c r="P16" s="7" t="s">
        <v>275</v>
      </c>
      <c r="Q16" s="7" t="s">
        <v>276</v>
      </c>
      <c r="R16" s="7" t="s">
        <v>277</v>
      </c>
      <c r="S16" s="7" t="s">
        <v>278</v>
      </c>
      <c r="T16" s="7" t="s">
        <v>279</v>
      </c>
      <c r="U16" s="7" t="s">
        <v>280</v>
      </c>
      <c r="V16" s="7" t="s">
        <v>281</v>
      </c>
      <c r="W16" s="7" t="s">
        <v>282</v>
      </c>
      <c r="X16" s="7" t="s">
        <v>283</v>
      </c>
      <c r="Y16" s="7" t="s">
        <v>284</v>
      </c>
      <c r="Z16" s="7" t="s">
        <v>285</v>
      </c>
      <c r="AA16" s="7" t="s">
        <v>174</v>
      </c>
      <c r="AB16" s="7" t="s">
        <v>42</v>
      </c>
      <c r="AC16" s="7" t="s">
        <v>286</v>
      </c>
      <c r="AD16" s="7" t="s">
        <v>48</v>
      </c>
      <c r="AE16" s="7" t="n">
        <v>14</v>
      </c>
      <c r="AF16" s="7" t="s">
        <v>125</v>
      </c>
      <c r="AG16" s="7" t="s">
        <v>91</v>
      </c>
      <c r="AH16" s="7" t="s">
        <v>288</v>
      </c>
      <c r="AI16" s="7" t="s">
        <v>52</v>
      </c>
      <c r="AJ16" s="7" t="s">
        <v>680</v>
      </c>
      <c r="AK16" s="7" t="s">
        <v>93</v>
      </c>
    </row>
    <row r="17" customFormat="false" ht="15.75" hidden="false" customHeight="false" outlineLevel="0" collapsed="false">
      <c r="A17" s="6" t="n">
        <v>43160.7779852546</v>
      </c>
      <c r="B17" s="7" t="s">
        <v>981</v>
      </c>
      <c r="C17" s="7" t="s">
        <v>982</v>
      </c>
      <c r="D17" s="7" t="s">
        <v>983</v>
      </c>
      <c r="E17" s="7" t="s">
        <v>984</v>
      </c>
      <c r="F17" s="7" t="s">
        <v>985</v>
      </c>
      <c r="G17" s="7" t="s">
        <v>986</v>
      </c>
      <c r="H17" s="7" t="s">
        <v>987</v>
      </c>
      <c r="I17" s="7" t="s">
        <v>988</v>
      </c>
      <c r="J17" s="7" t="s">
        <v>989</v>
      </c>
      <c r="K17" s="7"/>
      <c r="L17" s="7"/>
      <c r="M17" s="7"/>
      <c r="N17" s="7"/>
      <c r="O17" s="7" t="s">
        <v>295</v>
      </c>
      <c r="P17" s="7" t="s">
        <v>296</v>
      </c>
      <c r="Q17" s="7" t="s">
        <v>297</v>
      </c>
      <c r="R17" s="7" t="s">
        <v>298</v>
      </c>
      <c r="S17" s="7" t="s">
        <v>299</v>
      </c>
      <c r="T17" s="7" t="s">
        <v>300</v>
      </c>
      <c r="U17" s="7" t="s">
        <v>301</v>
      </c>
      <c r="V17" s="7" t="s">
        <v>302</v>
      </c>
      <c r="W17" s="7" t="s">
        <v>303</v>
      </c>
      <c r="X17" s="7" t="s">
        <v>304</v>
      </c>
      <c r="Y17" s="7" t="s">
        <v>305</v>
      </c>
      <c r="Z17" s="7" t="s">
        <v>306</v>
      </c>
      <c r="AA17" s="7" t="s">
        <v>42</v>
      </c>
      <c r="AB17" s="7" t="s">
        <v>307</v>
      </c>
      <c r="AC17" s="7" t="s">
        <v>308</v>
      </c>
      <c r="AD17" s="7" t="s">
        <v>72</v>
      </c>
      <c r="AE17" s="7" t="n">
        <v>17</v>
      </c>
      <c r="AF17" s="7" t="s">
        <v>125</v>
      </c>
      <c r="AG17" s="7" t="s">
        <v>91</v>
      </c>
      <c r="AH17" s="7" t="s">
        <v>310</v>
      </c>
      <c r="AI17" s="7" t="s">
        <v>52</v>
      </c>
      <c r="AJ17" s="7" t="s">
        <v>680</v>
      </c>
      <c r="AK17" s="7" t="s">
        <v>93</v>
      </c>
    </row>
    <row r="18" customFormat="false" ht="15.75" hidden="false" customHeight="false" outlineLevel="0" collapsed="false">
      <c r="A18" s="6" t="n">
        <v>43160.7823433333</v>
      </c>
      <c r="B18" s="7" t="s">
        <v>901</v>
      </c>
      <c r="C18" s="7" t="s">
        <v>990</v>
      </c>
      <c r="D18" s="7" t="s">
        <v>991</v>
      </c>
      <c r="E18" s="7" t="s">
        <v>992</v>
      </c>
      <c r="F18" s="7" t="s">
        <v>993</v>
      </c>
      <c r="G18" s="7" t="s">
        <v>994</v>
      </c>
      <c r="H18" s="7" t="s">
        <v>995</v>
      </c>
      <c r="I18" s="7" t="s">
        <v>996</v>
      </c>
      <c r="J18" s="7" t="s">
        <v>997</v>
      </c>
      <c r="K18" s="7"/>
      <c r="L18" s="7"/>
      <c r="M18" s="7"/>
      <c r="N18" s="7"/>
      <c r="O18" s="7" t="s">
        <v>315</v>
      </c>
      <c r="P18" s="7" t="s">
        <v>316</v>
      </c>
      <c r="Q18" s="7" t="s">
        <v>317</v>
      </c>
      <c r="R18" s="7" t="s">
        <v>318</v>
      </c>
      <c r="U18" s="7" t="s">
        <v>320</v>
      </c>
      <c r="V18" s="7" t="s">
        <v>321</v>
      </c>
      <c r="W18" s="7" t="s">
        <v>322</v>
      </c>
      <c r="X18" s="7" t="s">
        <v>323</v>
      </c>
      <c r="AA18" s="7" t="s">
        <v>42</v>
      </c>
      <c r="AB18" s="7" t="s">
        <v>307</v>
      </c>
      <c r="AC18" s="7" t="s">
        <v>123</v>
      </c>
      <c r="AD18" s="7" t="s">
        <v>48</v>
      </c>
      <c r="AE18" s="7" t="n">
        <v>25</v>
      </c>
      <c r="AF18" s="7" t="s">
        <v>49</v>
      </c>
      <c r="AG18" s="7" t="s">
        <v>50</v>
      </c>
      <c r="AH18" s="7" t="s">
        <v>324</v>
      </c>
      <c r="AI18" s="7" t="s">
        <v>52</v>
      </c>
      <c r="AK18" s="7" t="s">
        <v>998</v>
      </c>
    </row>
    <row r="19" customFormat="false" ht="15.75" hidden="false" customHeight="false" outlineLevel="0" collapsed="false">
      <c r="A19" s="6" t="n">
        <v>43160.7876744444</v>
      </c>
      <c r="B19" s="7" t="s">
        <v>999</v>
      </c>
      <c r="C19" s="7" t="s">
        <v>988</v>
      </c>
      <c r="D19" s="7" t="s">
        <v>982</v>
      </c>
      <c r="E19" s="7" t="s">
        <v>1000</v>
      </c>
      <c r="F19" s="7" t="s">
        <v>1001</v>
      </c>
      <c r="G19" s="7" t="s">
        <v>1002</v>
      </c>
      <c r="H19" s="7" t="s">
        <v>1003</v>
      </c>
      <c r="O19" s="7" t="s">
        <v>330</v>
      </c>
      <c r="P19" s="7" t="s">
        <v>331</v>
      </c>
      <c r="Q19" s="7" t="s">
        <v>332</v>
      </c>
      <c r="R19" s="7" t="s">
        <v>187</v>
      </c>
      <c r="S19" s="7" t="s">
        <v>333</v>
      </c>
      <c r="U19" s="7" t="s">
        <v>334</v>
      </c>
      <c r="V19" s="7" t="s">
        <v>335</v>
      </c>
      <c r="W19" s="7" t="s">
        <v>336</v>
      </c>
      <c r="X19" s="7" t="s">
        <v>263</v>
      </c>
      <c r="Y19" s="7" t="s">
        <v>337</v>
      </c>
      <c r="Z19" s="7" t="s">
        <v>338</v>
      </c>
      <c r="AA19" s="7" t="s">
        <v>42</v>
      </c>
      <c r="AB19" s="7" t="s">
        <v>307</v>
      </c>
      <c r="AC19" s="7" t="s">
        <v>339</v>
      </c>
      <c r="AD19" s="7" t="s">
        <v>72</v>
      </c>
      <c r="AE19" s="7" t="n">
        <v>25</v>
      </c>
      <c r="AF19" s="7" t="s">
        <v>175</v>
      </c>
      <c r="AG19" s="7" t="s">
        <v>91</v>
      </c>
      <c r="AH19" s="7" t="s">
        <v>176</v>
      </c>
      <c r="AI19" s="7" t="s">
        <v>52</v>
      </c>
      <c r="AK19" s="7" t="s">
        <v>1004</v>
      </c>
    </row>
    <row r="20" customFormat="false" ht="15.75" hidden="false" customHeight="false" outlineLevel="0" collapsed="false">
      <c r="A20" s="6" t="n">
        <v>43160.8051312616</v>
      </c>
      <c r="B20" s="7" t="s">
        <v>906</v>
      </c>
      <c r="C20" s="7" t="s">
        <v>1005</v>
      </c>
      <c r="D20" s="7" t="s">
        <v>1006</v>
      </c>
      <c r="E20" s="7" t="s">
        <v>958</v>
      </c>
      <c r="F20" s="7" t="s">
        <v>1007</v>
      </c>
      <c r="G20" s="7" t="s">
        <v>1008</v>
      </c>
      <c r="H20" s="7" t="s">
        <v>1009</v>
      </c>
      <c r="I20" s="7" t="s">
        <v>1010</v>
      </c>
      <c r="J20" s="7" t="s">
        <v>1011</v>
      </c>
      <c r="K20" s="7"/>
      <c r="L20" s="7"/>
      <c r="M20" s="7"/>
      <c r="N20" s="7"/>
      <c r="O20" s="7" t="s">
        <v>349</v>
      </c>
      <c r="P20" s="7" t="s">
        <v>350</v>
      </c>
      <c r="Q20" s="7" t="s">
        <v>351</v>
      </c>
      <c r="R20" s="7" t="s">
        <v>352</v>
      </c>
      <c r="S20" s="7" t="s">
        <v>353</v>
      </c>
      <c r="T20" s="7" t="s">
        <v>355</v>
      </c>
      <c r="U20" s="7" t="s">
        <v>357</v>
      </c>
      <c r="V20" s="7" t="s">
        <v>358</v>
      </c>
      <c r="X20" s="7" t="s">
        <v>359</v>
      </c>
      <c r="Y20" s="7" t="s">
        <v>360</v>
      </c>
      <c r="Z20" s="7" t="s">
        <v>361</v>
      </c>
      <c r="AA20" s="7" t="s">
        <v>1012</v>
      </c>
      <c r="AB20" s="7" t="s">
        <v>364</v>
      </c>
      <c r="AC20" s="7" t="s">
        <v>366</v>
      </c>
      <c r="AD20" s="7" t="s">
        <v>72</v>
      </c>
      <c r="AE20" s="7" t="n">
        <v>27</v>
      </c>
      <c r="AF20" s="7" t="s">
        <v>49</v>
      </c>
      <c r="AG20" s="7" t="s">
        <v>50</v>
      </c>
      <c r="AH20" s="7" t="s">
        <v>370</v>
      </c>
      <c r="AI20" s="7" t="s">
        <v>52</v>
      </c>
      <c r="AJ20" s="7" t="s">
        <v>1013</v>
      </c>
      <c r="AK20" s="7" t="s">
        <v>93</v>
      </c>
    </row>
    <row r="21" customFormat="false" ht="15.75" hidden="false" customHeight="false" outlineLevel="0" collapsed="false">
      <c r="A21" s="6" t="n">
        <v>43160.8087326505</v>
      </c>
      <c r="B21" s="7" t="s">
        <v>1014</v>
      </c>
      <c r="C21" s="7" t="s">
        <v>901</v>
      </c>
      <c r="D21" s="7" t="s">
        <v>1015</v>
      </c>
      <c r="E21" s="7" t="s">
        <v>1016</v>
      </c>
      <c r="F21" s="7" t="s">
        <v>1017</v>
      </c>
      <c r="G21" s="7" t="s">
        <v>1018</v>
      </c>
      <c r="H21" s="7" t="s">
        <v>1019</v>
      </c>
      <c r="I21" s="7" t="s">
        <v>1020</v>
      </c>
      <c r="J21" s="7" t="s">
        <v>1021</v>
      </c>
      <c r="K21" s="7"/>
      <c r="L21" s="7"/>
      <c r="M21" s="7"/>
      <c r="N21" s="7"/>
      <c r="O21" s="7" t="s">
        <v>274</v>
      </c>
      <c r="P21" s="7" t="s">
        <v>378</v>
      </c>
      <c r="Q21" s="7" t="s">
        <v>379</v>
      </c>
      <c r="R21" s="7" t="s">
        <v>380</v>
      </c>
      <c r="S21" s="7" t="s">
        <v>382</v>
      </c>
      <c r="U21" s="7" t="s">
        <v>384</v>
      </c>
      <c r="V21" s="7" t="s">
        <v>385</v>
      </c>
      <c r="X21" s="7" t="s">
        <v>386</v>
      </c>
      <c r="Y21" s="7" t="s">
        <v>387</v>
      </c>
      <c r="Z21" s="7" t="s">
        <v>388</v>
      </c>
      <c r="AA21" s="7" t="s">
        <v>42</v>
      </c>
      <c r="AB21" s="7" t="s">
        <v>174</v>
      </c>
      <c r="AC21" s="7" t="s">
        <v>389</v>
      </c>
      <c r="AD21" s="7" t="s">
        <v>72</v>
      </c>
      <c r="AE21" s="7" t="n">
        <v>44</v>
      </c>
      <c r="AF21" s="7" t="s">
        <v>175</v>
      </c>
      <c r="AG21" s="7" t="s">
        <v>91</v>
      </c>
      <c r="AH21" s="7" t="s">
        <v>390</v>
      </c>
      <c r="AI21" s="7" t="s">
        <v>391</v>
      </c>
      <c r="AJ21" s="7" t="s">
        <v>392</v>
      </c>
    </row>
    <row r="22" customFormat="false" ht="15.75" hidden="false" customHeight="false" outlineLevel="0" collapsed="false">
      <c r="A22" s="6" t="n">
        <v>43160.8128168056</v>
      </c>
      <c r="B22" s="7" t="s">
        <v>1022</v>
      </c>
      <c r="C22" s="7" t="s">
        <v>941</v>
      </c>
      <c r="O22" s="7" t="s">
        <v>394</v>
      </c>
      <c r="P22" s="7" t="s">
        <v>395</v>
      </c>
      <c r="R22" s="7" t="s">
        <v>396</v>
      </c>
      <c r="U22" s="7" t="s">
        <v>397</v>
      </c>
      <c r="V22" s="7" t="s">
        <v>398</v>
      </c>
      <c r="AA22" s="7" t="s">
        <v>1023</v>
      </c>
      <c r="AD22" s="7" t="s">
        <v>72</v>
      </c>
      <c r="AE22" s="7" t="n">
        <v>18</v>
      </c>
      <c r="AF22" s="7" t="s">
        <v>175</v>
      </c>
      <c r="AG22" s="7" t="s">
        <v>91</v>
      </c>
      <c r="AH22" s="7" t="s">
        <v>176</v>
      </c>
      <c r="AI22" s="7" t="s">
        <v>52</v>
      </c>
      <c r="AK22" s="7" t="s">
        <v>93</v>
      </c>
    </row>
    <row r="23" customFormat="false" ht="15.75" hidden="false" customHeight="false" outlineLevel="0" collapsed="false">
      <c r="A23" s="6" t="n">
        <v>43160.818945</v>
      </c>
      <c r="B23" s="7" t="s">
        <v>1024</v>
      </c>
      <c r="C23" s="7" t="s">
        <v>1025</v>
      </c>
      <c r="D23" s="7" t="s">
        <v>903</v>
      </c>
      <c r="E23" s="7" t="s">
        <v>1026</v>
      </c>
      <c r="F23" s="7" t="s">
        <v>1027</v>
      </c>
      <c r="G23" s="7" t="s">
        <v>1028</v>
      </c>
      <c r="H23" s="7" t="s">
        <v>1029</v>
      </c>
      <c r="I23" s="7" t="s">
        <v>1030</v>
      </c>
      <c r="J23" s="7" t="s">
        <v>1031</v>
      </c>
      <c r="K23" s="7"/>
      <c r="L23" s="7"/>
      <c r="M23" s="7"/>
      <c r="N23" s="7"/>
      <c r="O23" s="7" t="s">
        <v>406</v>
      </c>
      <c r="P23" s="7" t="s">
        <v>407</v>
      </c>
      <c r="Q23" s="7" t="s">
        <v>25</v>
      </c>
      <c r="R23" s="7" t="s">
        <v>408</v>
      </c>
      <c r="S23" s="7" t="s">
        <v>35</v>
      </c>
      <c r="T23" s="7" t="s">
        <v>409</v>
      </c>
      <c r="U23" s="7" t="s">
        <v>410</v>
      </c>
      <c r="V23" s="7" t="s">
        <v>411</v>
      </c>
      <c r="W23" s="7" t="s">
        <v>412</v>
      </c>
      <c r="X23" s="7" t="s">
        <v>413</v>
      </c>
      <c r="Y23" s="7" t="s">
        <v>414</v>
      </c>
      <c r="Z23" s="7" t="s">
        <v>415</v>
      </c>
      <c r="AA23" s="7" t="s">
        <v>416</v>
      </c>
      <c r="AB23" s="7" t="s">
        <v>43</v>
      </c>
      <c r="AC23" s="7" t="s">
        <v>417</v>
      </c>
      <c r="AD23" s="7" t="s">
        <v>72</v>
      </c>
      <c r="AE23" s="7" t="n">
        <v>22</v>
      </c>
      <c r="AF23" s="7" t="s">
        <v>175</v>
      </c>
      <c r="AG23" s="7" t="s">
        <v>50</v>
      </c>
      <c r="AH23" s="7" t="s">
        <v>236</v>
      </c>
      <c r="AI23" s="7" t="s">
        <v>52</v>
      </c>
      <c r="AJ23" s="7" t="s">
        <v>1032</v>
      </c>
      <c r="AK23" s="7" t="s">
        <v>93</v>
      </c>
    </row>
    <row r="24" customFormat="false" ht="15.75" hidden="false" customHeight="false" outlineLevel="0" collapsed="false">
      <c r="A24" s="6" t="n">
        <v>43160.8224865394</v>
      </c>
      <c r="B24" s="7" t="s">
        <v>1033</v>
      </c>
      <c r="C24" s="7" t="s">
        <v>1034</v>
      </c>
      <c r="D24" s="7" t="s">
        <v>1035</v>
      </c>
      <c r="E24" s="7" t="s">
        <v>1036</v>
      </c>
      <c r="O24" s="7" t="s">
        <v>420</v>
      </c>
      <c r="P24" s="7" t="s">
        <v>421</v>
      </c>
      <c r="Q24" s="7" t="s">
        <v>25</v>
      </c>
      <c r="R24" s="7" t="s">
        <v>422</v>
      </c>
      <c r="S24" s="7" t="s">
        <v>423</v>
      </c>
      <c r="T24" s="7" t="s">
        <v>424</v>
      </c>
      <c r="U24" s="7" t="s">
        <v>426</v>
      </c>
      <c r="V24" s="7" t="s">
        <v>427</v>
      </c>
      <c r="W24" s="7" t="s">
        <v>428</v>
      </c>
      <c r="X24" s="7" t="s">
        <v>429</v>
      </c>
      <c r="Y24" s="7" t="s">
        <v>430</v>
      </c>
      <c r="Z24" s="7" t="s">
        <v>431</v>
      </c>
      <c r="AA24" s="7" t="s">
        <v>422</v>
      </c>
      <c r="AB24" s="7" t="s">
        <v>432</v>
      </c>
      <c r="AC24" s="7" t="s">
        <v>433</v>
      </c>
      <c r="AD24" s="7" t="s">
        <v>72</v>
      </c>
      <c r="AE24" s="7" t="n">
        <v>23</v>
      </c>
      <c r="AF24" s="7" t="s">
        <v>434</v>
      </c>
      <c r="AG24" s="7" t="s">
        <v>435</v>
      </c>
      <c r="AH24" s="7" t="s">
        <v>436</v>
      </c>
      <c r="AI24" s="7" t="s">
        <v>52</v>
      </c>
      <c r="AJ24" s="7" t="s">
        <v>437</v>
      </c>
    </row>
    <row r="25" customFormat="false" ht="15.75" hidden="false" customHeight="false" outlineLevel="0" collapsed="false">
      <c r="A25" s="6" t="n">
        <v>43160.8653473148</v>
      </c>
      <c r="B25" s="7" t="s">
        <v>1037</v>
      </c>
      <c r="C25" s="7" t="s">
        <v>1038</v>
      </c>
      <c r="D25" s="7" t="s">
        <v>1039</v>
      </c>
      <c r="E25" s="7" t="s">
        <v>1040</v>
      </c>
      <c r="F25" s="7" t="s">
        <v>1041</v>
      </c>
      <c r="G25" s="7" t="s">
        <v>1042</v>
      </c>
      <c r="O25" s="7" t="s">
        <v>442</v>
      </c>
      <c r="P25" s="7" t="s">
        <v>443</v>
      </c>
      <c r="Q25" s="7" t="s">
        <v>444</v>
      </c>
      <c r="R25" s="7" t="s">
        <v>445</v>
      </c>
      <c r="S25" s="7" t="s">
        <v>446</v>
      </c>
      <c r="U25" s="7" t="s">
        <v>447</v>
      </c>
      <c r="V25" s="7" t="s">
        <v>448</v>
      </c>
      <c r="W25" s="7" t="s">
        <v>449</v>
      </c>
      <c r="X25" s="7" t="s">
        <v>450</v>
      </c>
      <c r="AA25" s="7" t="s">
        <v>42</v>
      </c>
      <c r="AB25" s="7" t="s">
        <v>451</v>
      </c>
      <c r="AD25" s="7" t="s">
        <v>72</v>
      </c>
      <c r="AE25" s="7" t="n">
        <v>24</v>
      </c>
      <c r="AF25" s="7" t="s">
        <v>49</v>
      </c>
      <c r="AG25" s="7" t="s">
        <v>91</v>
      </c>
      <c r="AH25" s="7" t="s">
        <v>452</v>
      </c>
      <c r="AI25" s="7" t="s">
        <v>52</v>
      </c>
      <c r="AJ25" s="7" t="s">
        <v>1043</v>
      </c>
      <c r="AK25" s="7" t="s">
        <v>1044</v>
      </c>
    </row>
    <row r="26" customFormat="false" ht="15.75" hidden="false" customHeight="false" outlineLevel="0" collapsed="false">
      <c r="A26" s="6" t="n">
        <v>43160.8831561806</v>
      </c>
      <c r="B26" s="7" t="s">
        <v>1045</v>
      </c>
      <c r="C26" s="7" t="s">
        <v>1046</v>
      </c>
      <c r="D26" s="7" t="s">
        <v>1047</v>
      </c>
      <c r="E26" s="7" t="s">
        <v>1048</v>
      </c>
      <c r="F26" s="7" t="s">
        <v>1049</v>
      </c>
      <c r="G26" s="7" t="s">
        <v>1050</v>
      </c>
      <c r="H26" s="7" t="s">
        <v>1051</v>
      </c>
      <c r="O26" s="7" t="s">
        <v>25</v>
      </c>
      <c r="P26" s="7" t="s">
        <v>458</v>
      </c>
      <c r="Q26" s="7" t="s">
        <v>459</v>
      </c>
      <c r="R26" s="7" t="s">
        <v>460</v>
      </c>
      <c r="S26" s="7" t="s">
        <v>31</v>
      </c>
      <c r="T26" s="7" t="s">
        <v>83</v>
      </c>
      <c r="U26" s="7" t="s">
        <v>461</v>
      </c>
      <c r="V26" s="7" t="s">
        <v>462</v>
      </c>
      <c r="W26" s="7" t="s">
        <v>463</v>
      </c>
      <c r="X26" s="7" t="s">
        <v>464</v>
      </c>
      <c r="AA26" s="7" t="s">
        <v>43</v>
      </c>
      <c r="AB26" s="7" t="s">
        <v>158</v>
      </c>
      <c r="AC26" s="7" t="s">
        <v>465</v>
      </c>
      <c r="AD26" s="7" t="s">
        <v>48</v>
      </c>
      <c r="AE26" s="7" t="n">
        <v>24</v>
      </c>
      <c r="AF26" s="7" t="s">
        <v>49</v>
      </c>
      <c r="AG26" s="7" t="s">
        <v>50</v>
      </c>
      <c r="AH26" s="7" t="s">
        <v>467</v>
      </c>
      <c r="AI26" s="7" t="s">
        <v>52</v>
      </c>
      <c r="AK26" s="7" t="s">
        <v>93</v>
      </c>
    </row>
    <row r="27" customFormat="false" ht="15.75" hidden="false" customHeight="false" outlineLevel="0" collapsed="false">
      <c r="A27" s="6" t="n">
        <v>43160.9286768634</v>
      </c>
      <c r="B27" s="7" t="s">
        <v>1052</v>
      </c>
      <c r="C27" s="7" t="s">
        <v>1053</v>
      </c>
      <c r="D27" s="7" t="s">
        <v>1054</v>
      </c>
      <c r="E27" s="7" t="s">
        <v>1055</v>
      </c>
      <c r="F27" s="7" t="s">
        <v>1056</v>
      </c>
      <c r="G27" s="7" t="s">
        <v>1057</v>
      </c>
      <c r="H27" s="7" t="s">
        <v>1058</v>
      </c>
      <c r="I27" s="7" t="s">
        <v>1059</v>
      </c>
      <c r="J27" s="7" t="s">
        <v>1060</v>
      </c>
      <c r="K27" s="7"/>
      <c r="L27" s="7"/>
      <c r="M27" s="7"/>
      <c r="N27" s="7"/>
      <c r="O27" s="7" t="s">
        <v>477</v>
      </c>
      <c r="P27" s="7" t="s">
        <v>478</v>
      </c>
      <c r="Q27" s="7" t="s">
        <v>479</v>
      </c>
      <c r="R27" s="7" t="s">
        <v>480</v>
      </c>
      <c r="S27" s="7" t="s">
        <v>481</v>
      </c>
      <c r="T27" s="7" t="s">
        <v>482</v>
      </c>
      <c r="U27" s="7" t="s">
        <v>483</v>
      </c>
      <c r="V27" s="7" t="s">
        <v>484</v>
      </c>
      <c r="W27" s="7" t="s">
        <v>485</v>
      </c>
      <c r="X27" s="7" t="s">
        <v>486</v>
      </c>
      <c r="Y27" s="7" t="s">
        <v>487</v>
      </c>
      <c r="Z27" s="7" t="s">
        <v>488</v>
      </c>
      <c r="AA27" s="7" t="s">
        <v>489</v>
      </c>
      <c r="AB27" s="7" t="s">
        <v>490</v>
      </c>
      <c r="AC27" s="7" t="s">
        <v>491</v>
      </c>
      <c r="AD27" s="7" t="s">
        <v>72</v>
      </c>
      <c r="AE27" s="7" t="n">
        <v>24</v>
      </c>
      <c r="AF27" s="7" t="s">
        <v>49</v>
      </c>
      <c r="AG27" s="7" t="s">
        <v>50</v>
      </c>
      <c r="AH27" s="7" t="s">
        <v>492</v>
      </c>
      <c r="AI27" s="7" t="s">
        <v>52</v>
      </c>
      <c r="AJ27" s="7" t="s">
        <v>1061</v>
      </c>
      <c r="AK27" s="7" t="s">
        <v>93</v>
      </c>
    </row>
    <row r="28" customFormat="false" ht="15.75" hidden="false" customHeight="false" outlineLevel="0" collapsed="false">
      <c r="A28" s="6" t="n">
        <v>43160.9569951157</v>
      </c>
      <c r="B28" s="7" t="s">
        <v>934</v>
      </c>
      <c r="C28" s="7" t="s">
        <v>1062</v>
      </c>
      <c r="D28" s="7" t="s">
        <v>1063</v>
      </c>
      <c r="E28" s="7" t="s">
        <v>982</v>
      </c>
      <c r="F28" s="7" t="s">
        <v>1064</v>
      </c>
      <c r="G28" s="7" t="s">
        <v>1065</v>
      </c>
      <c r="H28" s="7" t="s">
        <v>1066</v>
      </c>
      <c r="I28" s="7" t="s">
        <v>1067</v>
      </c>
      <c r="J28" s="7" t="s">
        <v>1068</v>
      </c>
      <c r="K28" s="7"/>
      <c r="L28" s="7"/>
      <c r="M28" s="7"/>
      <c r="N28" s="7"/>
      <c r="O28" s="7" t="s">
        <v>498</v>
      </c>
      <c r="P28" s="7" t="s">
        <v>499</v>
      </c>
      <c r="Q28" s="7" t="s">
        <v>501</v>
      </c>
      <c r="R28" s="7" t="s">
        <v>502</v>
      </c>
      <c r="S28" s="7" t="s">
        <v>503</v>
      </c>
      <c r="T28" s="7" t="s">
        <v>504</v>
      </c>
      <c r="U28" s="7" t="s">
        <v>506</v>
      </c>
      <c r="V28" s="7" t="s">
        <v>507</v>
      </c>
      <c r="W28" s="7" t="s">
        <v>508</v>
      </c>
      <c r="X28" s="7" t="s">
        <v>509</v>
      </c>
      <c r="Y28" s="7" t="s">
        <v>510</v>
      </c>
      <c r="Z28" s="7" t="s">
        <v>511</v>
      </c>
      <c r="AA28" s="7" t="s">
        <v>512</v>
      </c>
      <c r="AB28" s="7" t="s">
        <v>513</v>
      </c>
      <c r="AC28" s="7" t="s">
        <v>514</v>
      </c>
      <c r="AD28" s="7" t="s">
        <v>48</v>
      </c>
      <c r="AE28" s="7" t="n">
        <v>22</v>
      </c>
      <c r="AF28" s="7" t="s">
        <v>49</v>
      </c>
      <c r="AG28" s="7" t="s">
        <v>50</v>
      </c>
      <c r="AH28" s="7" t="s">
        <v>515</v>
      </c>
      <c r="AI28" s="7" t="s">
        <v>52</v>
      </c>
      <c r="AJ28" s="7" t="s">
        <v>1069</v>
      </c>
      <c r="AK28" s="7" t="s">
        <v>93</v>
      </c>
    </row>
    <row r="29" customFormat="false" ht="15.75" hidden="false" customHeight="false" outlineLevel="0" collapsed="false">
      <c r="A29" s="6" t="n">
        <v>43160.9627060532</v>
      </c>
      <c r="B29" s="7" t="s">
        <v>1070</v>
      </c>
      <c r="C29" s="7" t="s">
        <v>1071</v>
      </c>
      <c r="D29" s="7" t="s">
        <v>1072</v>
      </c>
      <c r="E29" s="7" t="s">
        <v>1073</v>
      </c>
      <c r="F29" s="7" t="s">
        <v>1074</v>
      </c>
      <c r="G29" s="7" t="s">
        <v>1075</v>
      </c>
      <c r="H29" s="7" t="s">
        <v>1076</v>
      </c>
      <c r="O29" s="7" t="s">
        <v>521</v>
      </c>
      <c r="P29" s="7" t="s">
        <v>522</v>
      </c>
      <c r="Q29" s="7" t="s">
        <v>523</v>
      </c>
      <c r="R29" s="7" t="s">
        <v>524</v>
      </c>
      <c r="S29" s="7" t="s">
        <v>525</v>
      </c>
      <c r="T29" s="7" t="s">
        <v>526</v>
      </c>
      <c r="U29" s="7" t="s">
        <v>527</v>
      </c>
      <c r="V29" s="7" t="s">
        <v>528</v>
      </c>
      <c r="W29" s="7" t="s">
        <v>529</v>
      </c>
      <c r="X29" s="7" t="s">
        <v>530</v>
      </c>
      <c r="Y29" s="7" t="s">
        <v>531</v>
      </c>
      <c r="Z29" s="7" t="s">
        <v>532</v>
      </c>
      <c r="AA29" s="7" t="s">
        <v>380</v>
      </c>
      <c r="AB29" s="7" t="s">
        <v>533</v>
      </c>
      <c r="AC29" s="7" t="s">
        <v>534</v>
      </c>
      <c r="AD29" s="7" t="s">
        <v>72</v>
      </c>
      <c r="AE29" s="7" t="n">
        <v>27</v>
      </c>
      <c r="AF29" s="7" t="s">
        <v>49</v>
      </c>
      <c r="AG29" s="7" t="s">
        <v>91</v>
      </c>
      <c r="AH29" s="7" t="s">
        <v>236</v>
      </c>
      <c r="AI29" s="7" t="s">
        <v>52</v>
      </c>
      <c r="AJ29" s="7" t="s">
        <v>536</v>
      </c>
    </row>
    <row r="30" customFormat="false" ht="15.75" hidden="false" customHeight="false" outlineLevel="0" collapsed="false">
      <c r="A30" s="6" t="n">
        <v>43161.6170788657</v>
      </c>
      <c r="B30" s="7" t="s">
        <v>1077</v>
      </c>
      <c r="C30" s="7" t="s">
        <v>1078</v>
      </c>
      <c r="D30" s="7" t="s">
        <v>1079</v>
      </c>
      <c r="E30" s="7" t="s">
        <v>909</v>
      </c>
      <c r="F30" s="7" t="s">
        <v>1080</v>
      </c>
      <c r="G30" s="7" t="s">
        <v>1081</v>
      </c>
      <c r="H30" s="7" t="s">
        <v>1082</v>
      </c>
      <c r="I30" s="7" t="s">
        <v>1083</v>
      </c>
      <c r="J30" s="7" t="s">
        <v>1084</v>
      </c>
      <c r="K30" s="7"/>
      <c r="L30" s="7"/>
      <c r="M30" s="7"/>
      <c r="N30" s="7"/>
      <c r="O30" s="7" t="s">
        <v>543</v>
      </c>
      <c r="P30" s="7" t="s">
        <v>544</v>
      </c>
      <c r="Q30" s="7" t="s">
        <v>545</v>
      </c>
      <c r="R30" s="7" t="s">
        <v>546</v>
      </c>
      <c r="S30" s="7" t="s">
        <v>187</v>
      </c>
      <c r="T30" s="7" t="s">
        <v>131</v>
      </c>
      <c r="U30" s="7" t="s">
        <v>548</v>
      </c>
      <c r="V30" s="7" t="s">
        <v>549</v>
      </c>
      <c r="W30" s="7" t="s">
        <v>550</v>
      </c>
      <c r="X30" s="7" t="s">
        <v>551</v>
      </c>
      <c r="Y30" s="7" t="s">
        <v>552</v>
      </c>
      <c r="Z30" s="7" t="s">
        <v>553</v>
      </c>
      <c r="AA30" s="7" t="s">
        <v>554</v>
      </c>
      <c r="AB30" s="7" t="s">
        <v>555</v>
      </c>
      <c r="AC30" s="7" t="s">
        <v>557</v>
      </c>
      <c r="AD30" s="7" t="s">
        <v>72</v>
      </c>
      <c r="AE30" s="7" t="n">
        <v>24</v>
      </c>
      <c r="AF30" s="7" t="s">
        <v>49</v>
      </c>
      <c r="AG30" s="7" t="s">
        <v>91</v>
      </c>
      <c r="AH30" s="7" t="s">
        <v>160</v>
      </c>
      <c r="AI30" s="7" t="s">
        <v>52</v>
      </c>
      <c r="AJ30" s="7" t="s">
        <v>536</v>
      </c>
      <c r="AK30" s="7" t="s">
        <v>93</v>
      </c>
    </row>
    <row r="31" customFormat="false" ht="15.75" hidden="false" customHeight="false" outlineLevel="0" collapsed="false">
      <c r="A31" s="6" t="n">
        <v>43161.7290698958</v>
      </c>
      <c r="B31" s="7" t="s">
        <v>1085</v>
      </c>
      <c r="C31" s="7" t="s">
        <v>1086</v>
      </c>
      <c r="D31" s="7" t="s">
        <v>1087</v>
      </c>
      <c r="E31" s="7" t="s">
        <v>1088</v>
      </c>
      <c r="F31" s="7" t="s">
        <v>1089</v>
      </c>
      <c r="G31" s="7" t="s">
        <v>1090</v>
      </c>
      <c r="H31" s="7" t="s">
        <v>1091</v>
      </c>
      <c r="I31" s="7" t="s">
        <v>1092</v>
      </c>
      <c r="J31" s="7" t="s">
        <v>1093</v>
      </c>
      <c r="K31" s="7"/>
      <c r="L31" s="7"/>
      <c r="M31" s="7"/>
      <c r="N31" s="7"/>
      <c r="O31" s="7" t="s">
        <v>563</v>
      </c>
      <c r="P31" s="7" t="s">
        <v>565</v>
      </c>
      <c r="Q31" s="7" t="s">
        <v>566</v>
      </c>
      <c r="R31" s="7" t="s">
        <v>567</v>
      </c>
      <c r="S31" s="7" t="s">
        <v>568</v>
      </c>
      <c r="T31" s="7" t="s">
        <v>570</v>
      </c>
      <c r="U31" s="7" t="s">
        <v>571</v>
      </c>
      <c r="V31" s="7" t="s">
        <v>572</v>
      </c>
      <c r="W31" s="7" t="s">
        <v>573</v>
      </c>
      <c r="AA31" s="7" t="s">
        <v>42</v>
      </c>
      <c r="AB31" s="7" t="s">
        <v>574</v>
      </c>
      <c r="AC31" s="7" t="s">
        <v>575</v>
      </c>
      <c r="AD31" s="7" t="s">
        <v>72</v>
      </c>
      <c r="AE31" s="7" t="n">
        <v>25</v>
      </c>
      <c r="AF31" s="7" t="s">
        <v>175</v>
      </c>
      <c r="AG31" s="7" t="s">
        <v>577</v>
      </c>
      <c r="AH31" s="7" t="s">
        <v>176</v>
      </c>
      <c r="AI31" s="7" t="s">
        <v>52</v>
      </c>
      <c r="AK31" s="7" t="s">
        <v>93</v>
      </c>
    </row>
    <row r="32" customFormat="false" ht="15.75" hidden="false" customHeight="false" outlineLevel="0" collapsed="false">
      <c r="A32" s="6" t="n">
        <v>43162.7867615509</v>
      </c>
      <c r="B32" s="7" t="s">
        <v>1094</v>
      </c>
      <c r="C32" s="7" t="s">
        <v>1095</v>
      </c>
      <c r="D32" s="7" t="s">
        <v>1096</v>
      </c>
      <c r="E32" s="7" t="s">
        <v>1097</v>
      </c>
      <c r="F32" s="7" t="s">
        <v>1098</v>
      </c>
      <c r="G32" s="7" t="s">
        <v>1099</v>
      </c>
      <c r="H32" s="7" t="s">
        <v>1100</v>
      </c>
      <c r="I32" s="7" t="s">
        <v>1101</v>
      </c>
      <c r="J32" s="7" t="s">
        <v>1102</v>
      </c>
      <c r="K32" s="7"/>
      <c r="L32" s="7"/>
      <c r="M32" s="7"/>
      <c r="N32" s="7"/>
      <c r="O32" s="7" t="s">
        <v>581</v>
      </c>
      <c r="P32" s="7" t="s">
        <v>583</v>
      </c>
      <c r="Q32" s="7" t="s">
        <v>585</v>
      </c>
      <c r="R32" s="7" t="s">
        <v>586</v>
      </c>
      <c r="S32" s="7" t="s">
        <v>588</v>
      </c>
      <c r="T32" s="7" t="s">
        <v>590</v>
      </c>
      <c r="U32" s="7" t="s">
        <v>592</v>
      </c>
      <c r="V32" s="7" t="s">
        <v>593</v>
      </c>
      <c r="W32" s="7" t="s">
        <v>594</v>
      </c>
      <c r="X32" s="7" t="s">
        <v>595</v>
      </c>
      <c r="Y32" s="7" t="s">
        <v>596</v>
      </c>
      <c r="Z32" s="7" t="s">
        <v>597</v>
      </c>
      <c r="AA32" s="7" t="s">
        <v>598</v>
      </c>
      <c r="AD32" s="7" t="s">
        <v>72</v>
      </c>
      <c r="AE32" s="7" t="n">
        <v>15</v>
      </c>
      <c r="AF32" s="7" t="s">
        <v>125</v>
      </c>
      <c r="AG32" s="7" t="s">
        <v>91</v>
      </c>
      <c r="AH32" s="7" t="s">
        <v>176</v>
      </c>
      <c r="AI32" s="7" t="s">
        <v>52</v>
      </c>
      <c r="AK32" s="7" t="s">
        <v>93</v>
      </c>
    </row>
    <row r="33" customFormat="false" ht="15.75" hidden="false" customHeight="false" outlineLevel="0" collapsed="false">
      <c r="A33" s="6" t="n">
        <v>43163.9374111458</v>
      </c>
      <c r="B33" s="7" t="s">
        <v>1103</v>
      </c>
      <c r="C33" s="7" t="s">
        <v>1104</v>
      </c>
      <c r="D33" s="7" t="s">
        <v>1105</v>
      </c>
      <c r="O33" s="7" t="s">
        <v>600</v>
      </c>
      <c r="P33" s="7" t="s">
        <v>523</v>
      </c>
      <c r="Q33" s="7" t="s">
        <v>601</v>
      </c>
      <c r="R33" s="7" t="s">
        <v>116</v>
      </c>
      <c r="S33" s="7" t="s">
        <v>602</v>
      </c>
      <c r="T33" s="7" t="s">
        <v>603</v>
      </c>
      <c r="U33" s="7" t="s">
        <v>604</v>
      </c>
      <c r="V33" s="7" t="s">
        <v>605</v>
      </c>
      <c r="X33" s="7" t="s">
        <v>606</v>
      </c>
      <c r="Y33" s="7" t="s">
        <v>607</v>
      </c>
      <c r="Z33" s="7" t="s">
        <v>608</v>
      </c>
      <c r="AA33" s="7" t="s">
        <v>609</v>
      </c>
      <c r="AB33" s="7" t="s">
        <v>610</v>
      </c>
      <c r="AC33" s="7" t="s">
        <v>43</v>
      </c>
      <c r="AD33" s="7" t="s">
        <v>72</v>
      </c>
      <c r="AE33" s="7" t="n">
        <v>34</v>
      </c>
      <c r="AF33" s="7" t="s">
        <v>49</v>
      </c>
      <c r="AG33" s="7" t="s">
        <v>50</v>
      </c>
      <c r="AH33" s="7" t="s">
        <v>611</v>
      </c>
      <c r="AI33" s="7" t="s">
        <v>391</v>
      </c>
      <c r="AJ33" s="7" t="s">
        <v>612</v>
      </c>
    </row>
    <row r="34" customFormat="false" ht="15.75" hidden="false" customHeight="false" outlineLevel="0" collapsed="false">
      <c r="A34" s="6" t="n">
        <v>43163.9402030324</v>
      </c>
      <c r="B34" s="7" t="s">
        <v>1106</v>
      </c>
      <c r="C34" s="7" t="s">
        <v>1107</v>
      </c>
      <c r="D34" s="7" t="s">
        <v>1108</v>
      </c>
      <c r="E34" s="7" t="s">
        <v>1109</v>
      </c>
      <c r="F34" s="7" t="s">
        <v>1110</v>
      </c>
      <c r="G34" s="7" t="s">
        <v>1111</v>
      </c>
      <c r="H34" s="7" t="s">
        <v>1112</v>
      </c>
      <c r="I34" s="7" t="s">
        <v>1113</v>
      </c>
      <c r="J34" s="7" t="s">
        <v>1114</v>
      </c>
      <c r="K34" s="7"/>
      <c r="L34" s="7"/>
      <c r="M34" s="7"/>
      <c r="N34" s="7"/>
      <c r="O34" s="7" t="s">
        <v>618</v>
      </c>
      <c r="P34" s="7" t="s">
        <v>619</v>
      </c>
      <c r="Q34" s="7" t="s">
        <v>1115</v>
      </c>
      <c r="R34" s="7" t="s">
        <v>621</v>
      </c>
      <c r="S34" s="7" t="s">
        <v>622</v>
      </c>
      <c r="T34" s="7" t="s">
        <v>460</v>
      </c>
      <c r="U34" s="7" t="s">
        <v>623</v>
      </c>
      <c r="V34" s="7" t="s">
        <v>624</v>
      </c>
      <c r="W34" s="7" t="s">
        <v>625</v>
      </c>
      <c r="X34" s="7" t="s">
        <v>626</v>
      </c>
      <c r="AA34" s="7" t="s">
        <v>43</v>
      </c>
      <c r="AB34" s="7" t="s">
        <v>158</v>
      </c>
      <c r="AC34" s="7" t="s">
        <v>627</v>
      </c>
      <c r="AD34" s="7" t="s">
        <v>48</v>
      </c>
      <c r="AE34" s="7" t="n">
        <v>34</v>
      </c>
      <c r="AF34" s="7" t="s">
        <v>49</v>
      </c>
      <c r="AG34" s="7" t="s">
        <v>50</v>
      </c>
      <c r="AH34" s="7" t="s">
        <v>628</v>
      </c>
      <c r="AI34" s="7" t="s">
        <v>391</v>
      </c>
      <c r="AJ34" s="7" t="s">
        <v>629</v>
      </c>
    </row>
    <row r="35" customFormat="false" ht="15.75" hidden="false" customHeight="false" outlineLevel="0" collapsed="false">
      <c r="A35" s="6" t="n">
        <v>43164.9644486921</v>
      </c>
      <c r="B35" s="7" t="s">
        <v>941</v>
      </c>
      <c r="C35" s="7" t="s">
        <v>1116</v>
      </c>
      <c r="D35" s="7" t="s">
        <v>930</v>
      </c>
      <c r="E35" s="7" t="s">
        <v>1117</v>
      </c>
      <c r="F35" s="7" t="s">
        <v>1118</v>
      </c>
      <c r="G35" s="7" t="s">
        <v>929</v>
      </c>
      <c r="H35" s="7" t="s">
        <v>928</v>
      </c>
      <c r="P35" s="7" t="s">
        <v>631</v>
      </c>
      <c r="R35" s="7" t="s">
        <v>632</v>
      </c>
      <c r="U35" s="7" t="s">
        <v>634</v>
      </c>
      <c r="X35" s="7" t="s">
        <v>635</v>
      </c>
      <c r="AA35" s="7" t="s">
        <v>636</v>
      </c>
      <c r="AB35" s="7" t="s">
        <v>136</v>
      </c>
      <c r="AD35" s="7" t="s">
        <v>72</v>
      </c>
      <c r="AE35" s="7" t="n">
        <v>23</v>
      </c>
      <c r="AF35" s="7" t="s">
        <v>434</v>
      </c>
      <c r="AG35" s="7" t="s">
        <v>435</v>
      </c>
      <c r="AH35" s="7" t="s">
        <v>680</v>
      </c>
      <c r="AI35" s="7" t="s">
        <v>52</v>
      </c>
      <c r="AK35" s="7" t="s">
        <v>638</v>
      </c>
    </row>
    <row r="36" customFormat="false" ht="15.75" hidden="false" customHeight="false" outlineLevel="0" collapsed="false">
      <c r="A36" s="6" t="n">
        <v>43164.9804193171</v>
      </c>
      <c r="B36" s="7" t="s">
        <v>1119</v>
      </c>
      <c r="C36" s="7" t="s">
        <v>1120</v>
      </c>
      <c r="D36" s="7" t="s">
        <v>1121</v>
      </c>
      <c r="E36" s="7" t="s">
        <v>1122</v>
      </c>
      <c r="F36" s="7" t="s">
        <v>1123</v>
      </c>
      <c r="G36" s="7" t="s">
        <v>990</v>
      </c>
      <c r="H36" s="7" t="s">
        <v>1124</v>
      </c>
      <c r="I36" s="7" t="s">
        <v>1125</v>
      </c>
      <c r="J36" s="7" t="s">
        <v>1126</v>
      </c>
      <c r="K36" s="7"/>
      <c r="L36" s="7"/>
      <c r="M36" s="7"/>
      <c r="N36" s="7"/>
      <c r="O36" s="7" t="s">
        <v>646</v>
      </c>
      <c r="P36" s="7" t="s">
        <v>647</v>
      </c>
      <c r="Q36" s="7" t="s">
        <v>115</v>
      </c>
      <c r="R36" s="7" t="s">
        <v>648</v>
      </c>
      <c r="S36" s="7" t="s">
        <v>650</v>
      </c>
      <c r="T36" s="7" t="s">
        <v>651</v>
      </c>
      <c r="U36" s="7" t="s">
        <v>652</v>
      </c>
      <c r="V36" s="7" t="s">
        <v>653</v>
      </c>
      <c r="W36" s="7" t="s">
        <v>654</v>
      </c>
      <c r="X36" s="7" t="s">
        <v>655</v>
      </c>
      <c r="Y36" s="7" t="s">
        <v>304</v>
      </c>
      <c r="Z36" s="7" t="s">
        <v>656</v>
      </c>
      <c r="AA36" s="7" t="s">
        <v>42</v>
      </c>
      <c r="AB36" s="7" t="s">
        <v>173</v>
      </c>
      <c r="AC36" s="7" t="s">
        <v>657</v>
      </c>
      <c r="AD36" s="7" t="s">
        <v>72</v>
      </c>
      <c r="AE36" s="7" t="n">
        <v>29</v>
      </c>
      <c r="AF36" s="7" t="s">
        <v>49</v>
      </c>
      <c r="AG36" s="7" t="s">
        <v>91</v>
      </c>
      <c r="AH36" s="7" t="s">
        <v>324</v>
      </c>
      <c r="AI36" s="7" t="s">
        <v>52</v>
      </c>
      <c r="AJ36" s="7" t="s">
        <v>658</v>
      </c>
    </row>
    <row r="37" customFormat="false" ht="15.75" hidden="false" customHeight="false" outlineLevel="0" collapsed="false">
      <c r="A37" s="6" t="n">
        <v>43164.9871985417</v>
      </c>
      <c r="B37" s="7" t="s">
        <v>1127</v>
      </c>
      <c r="C37" s="7" t="s">
        <v>975</v>
      </c>
      <c r="D37" s="7" t="s">
        <v>944</v>
      </c>
      <c r="E37" s="7" t="s">
        <v>1128</v>
      </c>
      <c r="F37" s="7" t="s">
        <v>930</v>
      </c>
      <c r="G37" s="7" t="s">
        <v>1129</v>
      </c>
      <c r="H37" s="7" t="s">
        <v>1130</v>
      </c>
      <c r="I37" s="7" t="s">
        <v>1131</v>
      </c>
      <c r="J37" s="7" t="s">
        <v>941</v>
      </c>
      <c r="K37" s="7"/>
      <c r="L37" s="7"/>
      <c r="M37" s="7"/>
      <c r="N37" s="7"/>
      <c r="O37" s="7" t="s">
        <v>664</v>
      </c>
      <c r="P37" s="7" t="s">
        <v>665</v>
      </c>
      <c r="Q37" s="7" t="s">
        <v>666</v>
      </c>
      <c r="R37" s="7" t="s">
        <v>667</v>
      </c>
      <c r="S37" s="7" t="s">
        <v>668</v>
      </c>
      <c r="T37" s="7" t="s">
        <v>669</v>
      </c>
      <c r="U37" s="7" t="s">
        <v>670</v>
      </c>
      <c r="V37" s="7" t="s">
        <v>447</v>
      </c>
      <c r="X37" s="7" t="s">
        <v>671</v>
      </c>
      <c r="Y37" s="7" t="s">
        <v>672</v>
      </c>
      <c r="Z37" s="7" t="s">
        <v>205</v>
      </c>
      <c r="AA37" s="7" t="s">
        <v>673</v>
      </c>
      <c r="AB37" s="7" t="s">
        <v>136</v>
      </c>
      <c r="AC37" s="7" t="s">
        <v>674</v>
      </c>
      <c r="AD37" s="7" t="s">
        <v>48</v>
      </c>
      <c r="AE37" s="7" t="n">
        <v>27</v>
      </c>
      <c r="AF37" s="7" t="s">
        <v>175</v>
      </c>
      <c r="AG37" s="7" t="s">
        <v>91</v>
      </c>
      <c r="AH37" s="7" t="s">
        <v>675</v>
      </c>
      <c r="AI37" s="7" t="s">
        <v>52</v>
      </c>
      <c r="AJ37" s="7" t="s">
        <v>676</v>
      </c>
    </row>
    <row r="38" customFormat="false" ht="15.75" hidden="false" customHeight="false" outlineLevel="0" collapsed="false">
      <c r="A38" s="6" t="n">
        <v>43167.6113979167</v>
      </c>
      <c r="B38" s="7" t="s">
        <v>1132</v>
      </c>
      <c r="C38" s="7" t="s">
        <v>901</v>
      </c>
      <c r="D38" s="7" t="s">
        <v>1133</v>
      </c>
      <c r="E38" s="7" t="s">
        <v>1134</v>
      </c>
      <c r="F38" s="7" t="s">
        <v>1135</v>
      </c>
      <c r="G38" s="7" t="s">
        <v>1136</v>
      </c>
      <c r="H38" s="7" t="s">
        <v>982</v>
      </c>
      <c r="O38" s="7" t="s">
        <v>458</v>
      </c>
      <c r="P38" s="7" t="s">
        <v>677</v>
      </c>
      <c r="Q38" s="7" t="s">
        <v>678</v>
      </c>
      <c r="R38" s="7" t="s">
        <v>679</v>
      </c>
      <c r="U38" s="7" t="s">
        <v>681</v>
      </c>
      <c r="V38" s="7" t="s">
        <v>682</v>
      </c>
      <c r="X38" s="7" t="s">
        <v>683</v>
      </c>
      <c r="Y38" s="7" t="s">
        <v>684</v>
      </c>
      <c r="Z38" s="7" t="s">
        <v>685</v>
      </c>
      <c r="AA38" s="7" t="s">
        <v>235</v>
      </c>
      <c r="AB38" s="7" t="s">
        <v>109</v>
      </c>
      <c r="AC38" s="7" t="s">
        <v>686</v>
      </c>
      <c r="AD38" s="7" t="s">
        <v>48</v>
      </c>
      <c r="AE38" s="7" t="n">
        <v>23</v>
      </c>
      <c r="AF38" s="7" t="s">
        <v>49</v>
      </c>
      <c r="AG38" s="7" t="s">
        <v>50</v>
      </c>
      <c r="AH38" s="7" t="s">
        <v>687</v>
      </c>
      <c r="AI38" s="7" t="s">
        <v>52</v>
      </c>
      <c r="AK38" s="7" t="s">
        <v>93</v>
      </c>
    </row>
    <row r="39" customFormat="false" ht="15.75" hidden="false" customHeight="false" outlineLevel="0" collapsed="false">
      <c r="A39" s="6" t="n">
        <v>43167.6725692014</v>
      </c>
      <c r="B39" s="7" t="s">
        <v>1137</v>
      </c>
      <c r="C39" s="7" t="s">
        <v>1138</v>
      </c>
      <c r="D39" s="7" t="s">
        <v>1139</v>
      </c>
      <c r="E39" s="7" t="s">
        <v>1140</v>
      </c>
      <c r="F39" s="7" t="s">
        <v>1141</v>
      </c>
      <c r="G39" s="7" t="s">
        <v>1142</v>
      </c>
      <c r="H39" s="7" t="s">
        <v>1143</v>
      </c>
      <c r="I39" s="7" t="s">
        <v>1144</v>
      </c>
      <c r="J39" s="7" t="s">
        <v>1145</v>
      </c>
      <c r="K39" s="7"/>
      <c r="L39" s="7"/>
      <c r="M39" s="7"/>
      <c r="N39" s="7"/>
      <c r="O39" s="7" t="s">
        <v>693</v>
      </c>
      <c r="P39" s="7" t="s">
        <v>694</v>
      </c>
      <c r="Q39" s="7" t="s">
        <v>696</v>
      </c>
      <c r="R39" s="7" t="s">
        <v>697</v>
      </c>
      <c r="S39" s="7" t="s">
        <v>698</v>
      </c>
      <c r="T39" s="7" t="s">
        <v>699</v>
      </c>
      <c r="U39" s="7" t="s">
        <v>700</v>
      </c>
      <c r="V39" s="7" t="s">
        <v>670</v>
      </c>
      <c r="W39" s="7" t="s">
        <v>701</v>
      </c>
      <c r="X39" s="7" t="s">
        <v>702</v>
      </c>
      <c r="Y39" s="7" t="s">
        <v>703</v>
      </c>
      <c r="Z39" s="7" t="s">
        <v>704</v>
      </c>
      <c r="AA39" s="7" t="s">
        <v>705</v>
      </c>
      <c r="AB39" s="7" t="s">
        <v>706</v>
      </c>
      <c r="AC39" s="7" t="s">
        <v>1146</v>
      </c>
      <c r="AD39" s="7" t="s">
        <v>48</v>
      </c>
      <c r="AE39" s="7" t="n">
        <v>32</v>
      </c>
      <c r="AF39" s="7" t="s">
        <v>49</v>
      </c>
      <c r="AG39" s="7" t="s">
        <v>91</v>
      </c>
      <c r="AH39" s="7" t="s">
        <v>709</v>
      </c>
      <c r="AI39" s="7" t="s">
        <v>391</v>
      </c>
      <c r="AJ39" s="7" t="s">
        <v>1147</v>
      </c>
    </row>
    <row r="40" customFormat="false" ht="15.75" hidden="false" customHeight="false" outlineLevel="0" collapsed="false">
      <c r="A40" s="6" t="n">
        <v>43168.2859211343</v>
      </c>
      <c r="B40" s="7" t="s">
        <v>1148</v>
      </c>
      <c r="C40" s="7" t="s">
        <v>1149</v>
      </c>
      <c r="D40" s="7" t="s">
        <v>1150</v>
      </c>
      <c r="E40" s="7" t="s">
        <v>1151</v>
      </c>
      <c r="F40" s="7" t="s">
        <v>1152</v>
      </c>
      <c r="G40" s="7" t="s">
        <v>1153</v>
      </c>
      <c r="H40" s="7" t="s">
        <v>1154</v>
      </c>
      <c r="I40" s="7" t="s">
        <v>1155</v>
      </c>
      <c r="O40" s="7" t="s">
        <v>25</v>
      </c>
      <c r="P40" s="7" t="s">
        <v>716</v>
      </c>
      <c r="R40" s="7" t="s">
        <v>717</v>
      </c>
      <c r="S40" s="7" t="s">
        <v>718</v>
      </c>
      <c r="U40" s="7" t="s">
        <v>719</v>
      </c>
      <c r="X40" s="7" t="s">
        <v>720</v>
      </c>
      <c r="Y40" s="7" t="s">
        <v>721</v>
      </c>
      <c r="AA40" s="7" t="s">
        <v>722</v>
      </c>
      <c r="AB40" s="7" t="s">
        <v>43</v>
      </c>
      <c r="AC40" s="7" t="s">
        <v>30</v>
      </c>
      <c r="AD40" s="7" t="s">
        <v>48</v>
      </c>
      <c r="AE40" s="7" t="s">
        <v>680</v>
      </c>
      <c r="AF40" s="7" t="s">
        <v>49</v>
      </c>
      <c r="AG40" s="7" t="s">
        <v>50</v>
      </c>
      <c r="AH40" s="7" t="s">
        <v>723</v>
      </c>
      <c r="AI40" s="7" t="s">
        <v>391</v>
      </c>
      <c r="AJ40" s="7" t="s">
        <v>74</v>
      </c>
    </row>
    <row r="41" customFormat="false" ht="15.75" hidden="false" customHeight="false" outlineLevel="0" collapsed="false">
      <c r="A41" s="6" t="n">
        <v>43170.9295922801</v>
      </c>
      <c r="B41" s="7" t="s">
        <v>1156</v>
      </c>
      <c r="C41" s="7" t="s">
        <v>1157</v>
      </c>
      <c r="D41" s="7" t="s">
        <v>1071</v>
      </c>
      <c r="E41" s="7" t="s">
        <v>1158</v>
      </c>
      <c r="F41" s="7" t="s">
        <v>1159</v>
      </c>
      <c r="G41" s="7" t="s">
        <v>1160</v>
      </c>
      <c r="H41" s="7" t="s">
        <v>1161</v>
      </c>
      <c r="I41" s="7" t="s">
        <v>916</v>
      </c>
      <c r="J41" s="7" t="s">
        <v>1162</v>
      </c>
      <c r="K41" s="7"/>
      <c r="L41" s="7"/>
      <c r="M41" s="7"/>
      <c r="N41" s="7"/>
      <c r="O41" s="7" t="s">
        <v>726</v>
      </c>
      <c r="P41" s="7" t="s">
        <v>167</v>
      </c>
      <c r="Q41" s="7" t="s">
        <v>727</v>
      </c>
      <c r="R41" s="7" t="s">
        <v>728</v>
      </c>
      <c r="S41" s="7" t="s">
        <v>730</v>
      </c>
      <c r="T41" s="7" t="s">
        <v>732</v>
      </c>
      <c r="U41" s="7" t="s">
        <v>733</v>
      </c>
      <c r="V41" s="7" t="s">
        <v>734</v>
      </c>
      <c r="W41" s="7" t="s">
        <v>735</v>
      </c>
      <c r="X41" s="7" t="s">
        <v>736</v>
      </c>
      <c r="Y41" s="7" t="s">
        <v>737</v>
      </c>
      <c r="Z41" s="7" t="s">
        <v>738</v>
      </c>
      <c r="AA41" s="7" t="s">
        <v>173</v>
      </c>
      <c r="AB41" s="7" t="s">
        <v>739</v>
      </c>
      <c r="AC41" s="7" t="s">
        <v>265</v>
      </c>
      <c r="AD41" s="7" t="s">
        <v>72</v>
      </c>
      <c r="AE41" s="7" t="n">
        <v>25</v>
      </c>
      <c r="AF41" s="7" t="s">
        <v>49</v>
      </c>
      <c r="AG41" s="7" t="s">
        <v>50</v>
      </c>
      <c r="AH41" s="7" t="s">
        <v>236</v>
      </c>
      <c r="AI41" s="7" t="s">
        <v>52</v>
      </c>
      <c r="AJ41" s="7" t="s">
        <v>1163</v>
      </c>
    </row>
    <row r="42" customFormat="false" ht="15.75" hidden="false" customHeight="false" outlineLevel="0" collapsed="false">
      <c r="A42" s="6" t="n">
        <v>43173.534701713</v>
      </c>
      <c r="B42" s="7" t="s">
        <v>1164</v>
      </c>
      <c r="C42" s="7" t="s">
        <v>1165</v>
      </c>
      <c r="D42" s="7" t="s">
        <v>1166</v>
      </c>
      <c r="E42" s="7" t="s">
        <v>1167</v>
      </c>
      <c r="F42" s="7" t="s">
        <v>1168</v>
      </c>
      <c r="G42" s="7" t="s">
        <v>1169</v>
      </c>
      <c r="H42" s="7" t="s">
        <v>1170</v>
      </c>
      <c r="I42" s="7" t="s">
        <v>1171</v>
      </c>
      <c r="J42" s="7" t="s">
        <v>1172</v>
      </c>
      <c r="K42" s="7"/>
      <c r="L42" s="7"/>
      <c r="M42" s="7"/>
      <c r="N42" s="7"/>
      <c r="O42" s="7" t="s">
        <v>746</v>
      </c>
      <c r="P42" s="7" t="s">
        <v>747</v>
      </c>
      <c r="Q42" s="7" t="s">
        <v>748</v>
      </c>
      <c r="R42" s="7" t="s">
        <v>748</v>
      </c>
      <c r="S42" s="7" t="s">
        <v>749</v>
      </c>
      <c r="T42" s="7" t="s">
        <v>750</v>
      </c>
      <c r="U42" s="7" t="s">
        <v>752</v>
      </c>
      <c r="V42" s="7" t="s">
        <v>623</v>
      </c>
      <c r="W42" s="7" t="s">
        <v>753</v>
      </c>
      <c r="X42" s="7" t="s">
        <v>754</v>
      </c>
      <c r="Y42" s="7" t="s">
        <v>755</v>
      </c>
      <c r="Z42" s="7" t="s">
        <v>756</v>
      </c>
      <c r="AA42" s="7" t="s">
        <v>43</v>
      </c>
      <c r="AB42" s="7" t="s">
        <v>757</v>
      </c>
      <c r="AC42" s="7" t="s">
        <v>265</v>
      </c>
      <c r="AD42" s="7" t="s">
        <v>72</v>
      </c>
      <c r="AE42" s="7" t="n">
        <v>22</v>
      </c>
      <c r="AF42" s="7" t="s">
        <v>49</v>
      </c>
      <c r="AG42" s="7" t="s">
        <v>91</v>
      </c>
      <c r="AH42" s="7" t="s">
        <v>758</v>
      </c>
      <c r="AI42" s="7" t="s">
        <v>52</v>
      </c>
      <c r="AJ42" s="7" t="s">
        <v>1173</v>
      </c>
      <c r="AK42" s="7" t="s">
        <v>93</v>
      </c>
    </row>
    <row r="43" customFormat="false" ht="15.75" hidden="false" customHeight="false" outlineLevel="0" collapsed="false">
      <c r="A43" s="6" t="n">
        <v>43175.4915945602</v>
      </c>
      <c r="B43" s="7" t="s">
        <v>1174</v>
      </c>
      <c r="C43" s="7" t="s">
        <v>1175</v>
      </c>
      <c r="D43" s="7" t="s">
        <v>1176</v>
      </c>
      <c r="E43" s="7" t="s">
        <v>1177</v>
      </c>
      <c r="F43" s="7" t="s">
        <v>1178</v>
      </c>
      <c r="G43" s="7" t="s">
        <v>1179</v>
      </c>
      <c r="H43" s="7" t="s">
        <v>1180</v>
      </c>
      <c r="I43" s="7" t="s">
        <v>1181</v>
      </c>
      <c r="J43" s="7" t="s">
        <v>1182</v>
      </c>
      <c r="K43" s="7"/>
      <c r="L43" s="7"/>
      <c r="M43" s="7"/>
      <c r="N43" s="7"/>
      <c r="O43" s="7" t="s">
        <v>762</v>
      </c>
      <c r="P43" s="7" t="s">
        <v>763</v>
      </c>
      <c r="Q43" s="7" t="s">
        <v>764</v>
      </c>
      <c r="R43" s="7" t="s">
        <v>765</v>
      </c>
      <c r="S43" s="7" t="s">
        <v>766</v>
      </c>
      <c r="T43" s="7" t="s">
        <v>767</v>
      </c>
      <c r="U43" s="7" t="s">
        <v>768</v>
      </c>
      <c r="V43" s="7" t="s">
        <v>769</v>
      </c>
      <c r="W43" s="7" t="s">
        <v>770</v>
      </c>
      <c r="X43" s="7" t="s">
        <v>771</v>
      </c>
      <c r="Y43" s="7" t="s">
        <v>772</v>
      </c>
      <c r="Z43" s="7" t="s">
        <v>773</v>
      </c>
      <c r="AA43" s="7" t="s">
        <v>774</v>
      </c>
      <c r="AB43" s="7" t="s">
        <v>775</v>
      </c>
      <c r="AC43" s="7" t="s">
        <v>776</v>
      </c>
      <c r="AD43" s="7" t="s">
        <v>48</v>
      </c>
      <c r="AF43" s="7" t="s">
        <v>49</v>
      </c>
      <c r="AG43" s="7" t="s">
        <v>50</v>
      </c>
      <c r="AH43" s="7" t="s">
        <v>778</v>
      </c>
      <c r="AI43" s="7" t="s">
        <v>52</v>
      </c>
      <c r="AJ43" s="7" t="s">
        <v>1183</v>
      </c>
      <c r="AK43" s="7" t="s">
        <v>93</v>
      </c>
    </row>
    <row r="44" customFormat="false" ht="15.75" hidden="false" customHeight="false" outlineLevel="0" collapsed="false">
      <c r="A44" s="6" t="n">
        <v>43176.8318076042</v>
      </c>
      <c r="B44" s="7" t="s">
        <v>1184</v>
      </c>
      <c r="C44" s="7" t="s">
        <v>1185</v>
      </c>
      <c r="D44" s="7" t="s">
        <v>1186</v>
      </c>
      <c r="E44" s="7" t="s">
        <v>1187</v>
      </c>
      <c r="F44" s="7" t="s">
        <v>1188</v>
      </c>
      <c r="G44" s="7" t="s">
        <v>1189</v>
      </c>
      <c r="H44" s="7" t="s">
        <v>1190</v>
      </c>
      <c r="I44" s="7" t="s">
        <v>1191</v>
      </c>
      <c r="J44" s="7" t="s">
        <v>1192</v>
      </c>
      <c r="K44" s="7"/>
      <c r="L44" s="7"/>
      <c r="M44" s="7"/>
      <c r="N44" s="7"/>
      <c r="O44" s="7" t="s">
        <v>784</v>
      </c>
      <c r="P44" s="7" t="s">
        <v>785</v>
      </c>
      <c r="Q44" s="7" t="s">
        <v>786</v>
      </c>
      <c r="R44" s="7" t="s">
        <v>380</v>
      </c>
      <c r="S44" s="7" t="s">
        <v>787</v>
      </c>
      <c r="T44" s="7" t="s">
        <v>789</v>
      </c>
      <c r="U44" s="7" t="s">
        <v>790</v>
      </c>
      <c r="V44" s="7" t="s">
        <v>791</v>
      </c>
      <c r="W44" s="7" t="s">
        <v>792</v>
      </c>
      <c r="X44" s="7" t="s">
        <v>793</v>
      </c>
      <c r="Y44" s="7" t="s">
        <v>794</v>
      </c>
      <c r="Z44" s="7" t="s">
        <v>795</v>
      </c>
      <c r="AA44" s="7" t="s">
        <v>42</v>
      </c>
      <c r="AB44" s="7" t="s">
        <v>796</v>
      </c>
      <c r="AC44" s="7" t="s">
        <v>173</v>
      </c>
      <c r="AD44" s="7" t="s">
        <v>72</v>
      </c>
      <c r="AE44" s="7" t="n">
        <v>36</v>
      </c>
      <c r="AF44" s="7" t="s">
        <v>175</v>
      </c>
      <c r="AG44" s="7" t="s">
        <v>91</v>
      </c>
      <c r="AH44" s="7" t="s">
        <v>797</v>
      </c>
      <c r="AI44" s="7" t="s">
        <v>391</v>
      </c>
      <c r="AJ44" s="7" t="s">
        <v>798</v>
      </c>
    </row>
    <row r="45" customFormat="false" ht="15.75" hidden="false" customHeight="false" outlineLevel="0" collapsed="false">
      <c r="A45" s="6" t="n">
        <v>43176.8444564583</v>
      </c>
      <c r="B45" s="7" t="s">
        <v>1193</v>
      </c>
      <c r="C45" s="7" t="s">
        <v>1194</v>
      </c>
      <c r="D45" s="7" t="s">
        <v>1195</v>
      </c>
      <c r="E45" s="7" t="s">
        <v>1196</v>
      </c>
      <c r="F45" s="7" t="s">
        <v>1197</v>
      </c>
      <c r="G45" s="7" t="s">
        <v>1198</v>
      </c>
      <c r="H45" s="7" t="s">
        <v>1199</v>
      </c>
      <c r="I45" s="7" t="s">
        <v>1200</v>
      </c>
      <c r="J45" s="7" t="s">
        <v>1201</v>
      </c>
      <c r="K45" s="7"/>
      <c r="L45" s="7"/>
      <c r="M45" s="7"/>
      <c r="N45" s="7"/>
      <c r="O45" s="7" t="s">
        <v>274</v>
      </c>
      <c r="P45" s="7" t="s">
        <v>545</v>
      </c>
      <c r="Q45" s="7" t="s">
        <v>800</v>
      </c>
      <c r="R45" s="7" t="s">
        <v>801</v>
      </c>
      <c r="S45" s="7" t="s">
        <v>802</v>
      </c>
      <c r="T45" s="7" t="s">
        <v>803</v>
      </c>
      <c r="U45" s="7" t="s">
        <v>805</v>
      </c>
      <c r="V45" s="7" t="s">
        <v>806</v>
      </c>
      <c r="W45" s="7" t="s">
        <v>807</v>
      </c>
      <c r="X45" s="7" t="s">
        <v>808</v>
      </c>
      <c r="Y45" s="7" t="s">
        <v>809</v>
      </c>
      <c r="Z45" s="7" t="s">
        <v>810</v>
      </c>
      <c r="AA45" s="7" t="s">
        <v>811</v>
      </c>
      <c r="AB45" s="7" t="s">
        <v>556</v>
      </c>
      <c r="AC45" s="7" t="s">
        <v>367</v>
      </c>
      <c r="AD45" s="7" t="s">
        <v>48</v>
      </c>
      <c r="AE45" s="7" t="n">
        <v>25</v>
      </c>
      <c r="AF45" s="7" t="s">
        <v>49</v>
      </c>
      <c r="AG45" s="7" t="s">
        <v>435</v>
      </c>
      <c r="AH45" s="7" t="s">
        <v>797</v>
      </c>
      <c r="AI45" s="7" t="s">
        <v>52</v>
      </c>
      <c r="AK45" s="7" t="s">
        <v>93</v>
      </c>
    </row>
    <row r="46" customFormat="false" ht="15.75" hidden="false" customHeight="false" outlineLevel="0" collapsed="false">
      <c r="A46" s="6" t="n">
        <v>43177.5155711806</v>
      </c>
      <c r="B46" s="7" t="s">
        <v>1202</v>
      </c>
      <c r="C46" s="7" t="s">
        <v>1203</v>
      </c>
      <c r="D46" s="7" t="s">
        <v>1204</v>
      </c>
      <c r="E46" s="7" t="s">
        <v>1205</v>
      </c>
      <c r="F46" s="7" t="s">
        <v>1206</v>
      </c>
      <c r="G46" s="7" t="s">
        <v>1207</v>
      </c>
      <c r="H46" s="7" t="s">
        <v>1208</v>
      </c>
      <c r="I46" s="7" t="s">
        <v>1209</v>
      </c>
      <c r="J46" s="7" t="s">
        <v>1210</v>
      </c>
      <c r="K46" s="7"/>
      <c r="L46" s="7"/>
      <c r="M46" s="7"/>
      <c r="N46" s="7"/>
      <c r="O46" s="7" t="s">
        <v>27</v>
      </c>
      <c r="P46" s="7" t="s">
        <v>93</v>
      </c>
      <c r="Q46" s="7" t="s">
        <v>816</v>
      </c>
      <c r="R46" s="7" t="s">
        <v>817</v>
      </c>
      <c r="S46" s="7" t="s">
        <v>818</v>
      </c>
      <c r="T46" s="7" t="s">
        <v>819</v>
      </c>
      <c r="U46" s="7" t="s">
        <v>820</v>
      </c>
      <c r="X46" s="7" t="s">
        <v>552</v>
      </c>
      <c r="Y46" s="15" t="s">
        <v>821</v>
      </c>
      <c r="Z46" s="15" t="s">
        <v>822</v>
      </c>
      <c r="AA46" s="7" t="s">
        <v>823</v>
      </c>
      <c r="AB46" s="7" t="s">
        <v>824</v>
      </c>
      <c r="AC46" s="7" t="s">
        <v>825</v>
      </c>
      <c r="AD46" s="7" t="s">
        <v>72</v>
      </c>
      <c r="AE46" s="7" t="n">
        <v>22</v>
      </c>
      <c r="AF46" s="7" t="s">
        <v>175</v>
      </c>
      <c r="AG46" s="7" t="s">
        <v>50</v>
      </c>
      <c r="AH46" s="7" t="s">
        <v>176</v>
      </c>
      <c r="AI46" s="7" t="s">
        <v>52</v>
      </c>
      <c r="AK46" s="7" t="s">
        <v>93</v>
      </c>
    </row>
    <row r="47" customFormat="false" ht="15.75" hidden="false" customHeight="false" outlineLevel="0" collapsed="false">
      <c r="A47" s="6" t="n">
        <v>43177.6392269676</v>
      </c>
      <c r="B47" s="7" t="s">
        <v>1211</v>
      </c>
      <c r="C47" s="7" t="s">
        <v>1212</v>
      </c>
      <c r="D47" s="7" t="s">
        <v>901</v>
      </c>
      <c r="E47" s="7" t="s">
        <v>1213</v>
      </c>
      <c r="F47" s="7" t="s">
        <v>1214</v>
      </c>
      <c r="G47" s="7" t="s">
        <v>1215</v>
      </c>
      <c r="H47" s="7" t="s">
        <v>1014</v>
      </c>
      <c r="O47" s="7" t="s">
        <v>115</v>
      </c>
      <c r="P47" s="7" t="s">
        <v>117</v>
      </c>
      <c r="Q47" s="7" t="s">
        <v>129</v>
      </c>
      <c r="U47" s="7" t="s">
        <v>828</v>
      </c>
      <c r="V47" s="7" t="s">
        <v>829</v>
      </c>
      <c r="W47" s="7" t="s">
        <v>830</v>
      </c>
      <c r="AA47" s="7" t="s">
        <v>110</v>
      </c>
      <c r="AB47" s="7" t="s">
        <v>831</v>
      </c>
      <c r="AC47" s="7" t="s">
        <v>136</v>
      </c>
      <c r="AD47" s="7" t="s">
        <v>48</v>
      </c>
      <c r="AE47" s="7" t="n">
        <v>23</v>
      </c>
      <c r="AF47" s="7" t="s">
        <v>175</v>
      </c>
      <c r="AG47" s="7" t="s">
        <v>50</v>
      </c>
      <c r="AH47" s="7" t="s">
        <v>832</v>
      </c>
      <c r="AI47" s="7" t="s">
        <v>52</v>
      </c>
      <c r="AK47" s="7" t="s">
        <v>93</v>
      </c>
    </row>
    <row r="48" customFormat="false" ht="15.75" hidden="false" customHeight="false" outlineLevel="0" collapsed="false">
      <c r="A48" s="6" t="n">
        <v>43177.6865012847</v>
      </c>
      <c r="B48" s="7" t="s">
        <v>1205</v>
      </c>
      <c r="C48" s="7" t="s">
        <v>1216</v>
      </c>
      <c r="D48" s="7" t="s">
        <v>1014</v>
      </c>
      <c r="E48" s="7" t="s">
        <v>1217</v>
      </c>
      <c r="F48" s="7" t="s">
        <v>1218</v>
      </c>
      <c r="G48" s="7" t="s">
        <v>1219</v>
      </c>
      <c r="H48" s="7" t="s">
        <v>1220</v>
      </c>
      <c r="I48" s="7" t="s">
        <v>1221</v>
      </c>
      <c r="J48" s="7" t="s">
        <v>1222</v>
      </c>
      <c r="K48" s="7"/>
      <c r="L48" s="7"/>
      <c r="M48" s="7"/>
      <c r="N48" s="7"/>
      <c r="O48" s="7" t="s">
        <v>836</v>
      </c>
      <c r="P48" s="7" t="s">
        <v>837</v>
      </c>
      <c r="Q48" s="7" t="s">
        <v>838</v>
      </c>
      <c r="R48" s="7" t="s">
        <v>149</v>
      </c>
      <c r="S48" s="7" t="s">
        <v>840</v>
      </c>
      <c r="T48" s="7" t="s">
        <v>841</v>
      </c>
      <c r="U48" s="7" t="s">
        <v>842</v>
      </c>
      <c r="V48" s="7" t="s">
        <v>843</v>
      </c>
      <c r="W48" s="7" t="s">
        <v>844</v>
      </c>
      <c r="X48" s="7" t="s">
        <v>845</v>
      </c>
      <c r="Y48" s="7" t="s">
        <v>846</v>
      </c>
      <c r="Z48" s="7" t="s">
        <v>847</v>
      </c>
      <c r="AA48" s="7" t="s">
        <v>110</v>
      </c>
      <c r="AB48" s="7" t="s">
        <v>848</v>
      </c>
      <c r="AC48" s="7" t="s">
        <v>123</v>
      </c>
      <c r="AD48" s="7" t="s">
        <v>48</v>
      </c>
      <c r="AE48" s="7" t="n">
        <v>22</v>
      </c>
      <c r="AF48" s="7" t="s">
        <v>175</v>
      </c>
      <c r="AG48" s="7" t="s">
        <v>50</v>
      </c>
      <c r="AH48" s="7" t="s">
        <v>849</v>
      </c>
      <c r="AI48" s="7" t="s">
        <v>52</v>
      </c>
      <c r="AJ48" s="7" t="s">
        <v>710</v>
      </c>
      <c r="AK48" s="7" t="s">
        <v>93</v>
      </c>
    </row>
    <row r="49" customFormat="false" ht="15.75" hidden="false" customHeight="false" outlineLevel="0" collapsed="false">
      <c r="A49" s="6" t="n">
        <v>43177.9189893866</v>
      </c>
      <c r="B49" s="7" t="s">
        <v>1223</v>
      </c>
      <c r="C49" s="7" t="s">
        <v>935</v>
      </c>
      <c r="D49" s="7" t="s">
        <v>1224</v>
      </c>
      <c r="E49" s="7" t="s">
        <v>1225</v>
      </c>
      <c r="F49" s="7" t="s">
        <v>1226</v>
      </c>
      <c r="G49" s="7" t="s">
        <v>1227</v>
      </c>
      <c r="H49" s="7" t="s">
        <v>1228</v>
      </c>
      <c r="I49" s="7" t="s">
        <v>1229</v>
      </c>
      <c r="O49" s="7" t="s">
        <v>600</v>
      </c>
      <c r="P49" s="7" t="s">
        <v>855</v>
      </c>
      <c r="Q49" s="7" t="s">
        <v>856</v>
      </c>
      <c r="R49" s="7" t="s">
        <v>857</v>
      </c>
      <c r="S49" s="7" t="s">
        <v>858</v>
      </c>
      <c r="U49" s="7" t="s">
        <v>859</v>
      </c>
      <c r="V49" s="7" t="s">
        <v>860</v>
      </c>
      <c r="W49" s="7" t="s">
        <v>861</v>
      </c>
      <c r="X49" s="7" t="s">
        <v>862</v>
      </c>
      <c r="Y49" s="7" t="s">
        <v>863</v>
      </c>
      <c r="Z49" s="7" t="s">
        <v>864</v>
      </c>
      <c r="AA49" s="7" t="s">
        <v>109</v>
      </c>
      <c r="AB49" s="7" t="s">
        <v>865</v>
      </c>
      <c r="AC49" s="7" t="s">
        <v>866</v>
      </c>
      <c r="AD49" s="7" t="s">
        <v>48</v>
      </c>
      <c r="AE49" s="7" t="n">
        <v>21</v>
      </c>
      <c r="AF49" s="7" t="s">
        <v>175</v>
      </c>
      <c r="AG49" s="7" t="s">
        <v>91</v>
      </c>
      <c r="AH49" s="7" t="s">
        <v>867</v>
      </c>
      <c r="AI49" s="7" t="s">
        <v>868</v>
      </c>
      <c r="AK49" s="7" t="s">
        <v>93</v>
      </c>
    </row>
    <row r="50" customFormat="false" ht="15.75" hidden="false" customHeight="false" outlineLevel="0" collapsed="false">
      <c r="A50" s="6" t="n">
        <v>43177.9320959607</v>
      </c>
      <c r="B50" s="7" t="s">
        <v>934</v>
      </c>
      <c r="C50" s="7" t="s">
        <v>910</v>
      </c>
      <c r="D50" s="7" t="s">
        <v>1230</v>
      </c>
      <c r="E50" s="7" t="s">
        <v>1159</v>
      </c>
      <c r="F50" s="7" t="s">
        <v>1231</v>
      </c>
      <c r="G50" s="7" t="s">
        <v>1232</v>
      </c>
      <c r="H50" s="7" t="s">
        <v>1233</v>
      </c>
      <c r="I50" s="7" t="s">
        <v>1234</v>
      </c>
      <c r="J50" s="7" t="s">
        <v>1235</v>
      </c>
      <c r="K50" s="7"/>
      <c r="L50" s="7"/>
      <c r="M50" s="7"/>
      <c r="N50" s="7"/>
      <c r="O50" s="7" t="s">
        <v>25</v>
      </c>
      <c r="P50" s="7" t="s">
        <v>406</v>
      </c>
      <c r="Q50" s="7" t="s">
        <v>201</v>
      </c>
      <c r="R50" s="7" t="s">
        <v>872</v>
      </c>
      <c r="S50" s="7" t="s">
        <v>873</v>
      </c>
      <c r="T50" s="7" t="s">
        <v>875</v>
      </c>
      <c r="U50" s="7" t="s">
        <v>876</v>
      </c>
      <c r="V50" s="7" t="s">
        <v>877</v>
      </c>
      <c r="W50" s="7" t="s">
        <v>878</v>
      </c>
      <c r="X50" s="7" t="s">
        <v>207</v>
      </c>
      <c r="Y50" s="7" t="s">
        <v>879</v>
      </c>
      <c r="Z50" s="7" t="s">
        <v>880</v>
      </c>
      <c r="AA50" s="7" t="s">
        <v>881</v>
      </c>
      <c r="AB50" s="7" t="s">
        <v>43</v>
      </c>
      <c r="AC50" s="7" t="s">
        <v>883</v>
      </c>
      <c r="AD50" s="7" t="s">
        <v>48</v>
      </c>
      <c r="AE50" s="7" t="n">
        <v>24</v>
      </c>
      <c r="AF50" s="7" t="s">
        <v>49</v>
      </c>
      <c r="AG50" s="7" t="s">
        <v>50</v>
      </c>
      <c r="AH50" s="7" t="s">
        <v>884</v>
      </c>
      <c r="AI50" s="7" t="s">
        <v>52</v>
      </c>
      <c r="AJ50" s="7" t="s">
        <v>1236</v>
      </c>
      <c r="AK50" s="7" t="s">
        <v>93</v>
      </c>
    </row>
    <row r="51" customFormat="false" ht="15.75" hidden="false" customHeight="false" outlineLevel="0" collapsed="false">
      <c r="A51" s="6" t="n">
        <v>43177.962097581</v>
      </c>
      <c r="B51" s="7" t="s">
        <v>901</v>
      </c>
      <c r="C51" s="7" t="s">
        <v>910</v>
      </c>
      <c r="D51" s="7" t="s">
        <v>985</v>
      </c>
      <c r="E51" s="7" t="s">
        <v>971</v>
      </c>
      <c r="F51" s="7" t="s">
        <v>1237</v>
      </c>
      <c r="G51" s="7" t="s">
        <v>1238</v>
      </c>
      <c r="H51" s="7" t="s">
        <v>969</v>
      </c>
      <c r="I51" s="7" t="s">
        <v>1239</v>
      </c>
      <c r="J51" s="7" t="s">
        <v>1240</v>
      </c>
      <c r="K51" s="7"/>
      <c r="L51" s="7"/>
      <c r="M51" s="7"/>
      <c r="N51" s="7"/>
      <c r="O51" s="7" t="s">
        <v>331</v>
      </c>
      <c r="P51" s="7" t="s">
        <v>166</v>
      </c>
      <c r="Q51" s="7" t="s">
        <v>117</v>
      </c>
      <c r="R51" s="7" t="s">
        <v>339</v>
      </c>
      <c r="S51" s="7" t="s">
        <v>887</v>
      </c>
      <c r="T51" s="7" t="s">
        <v>888</v>
      </c>
      <c r="U51" s="7" t="s">
        <v>426</v>
      </c>
      <c r="V51" s="7" t="s">
        <v>889</v>
      </c>
      <c r="W51" s="7" t="s">
        <v>890</v>
      </c>
      <c r="X51" s="7" t="s">
        <v>891</v>
      </c>
      <c r="Y51" s="7" t="s">
        <v>892</v>
      </c>
      <c r="Z51" s="7" t="s">
        <v>893</v>
      </c>
      <c r="AA51" s="7" t="s">
        <v>894</v>
      </c>
      <c r="AB51" s="7" t="s">
        <v>895</v>
      </c>
      <c r="AC51" s="7" t="s">
        <v>380</v>
      </c>
      <c r="AD51" s="7" t="s">
        <v>72</v>
      </c>
      <c r="AE51" s="7" t="n">
        <v>28</v>
      </c>
      <c r="AF51" s="7" t="s">
        <v>175</v>
      </c>
      <c r="AG51" s="7" t="s">
        <v>50</v>
      </c>
      <c r="AH51" s="7" t="s">
        <v>896</v>
      </c>
      <c r="AI51" s="7" t="s">
        <v>52</v>
      </c>
      <c r="AJ51" s="7" t="s">
        <v>1241</v>
      </c>
      <c r="AK51" s="7" t="s">
        <v>93</v>
      </c>
    </row>
    <row r="52" customFormat="false" ht="15.75" hidden="false" customHeight="false" outlineLevel="0" collapsed="false">
      <c r="A52" s="6"/>
    </row>
    <row r="54" customFormat="false" ht="15.75" hidden="false" customHeight="false" outlineLevel="0" collapsed="false">
      <c r="A54" s="16"/>
      <c r="B54" s="7" t="s">
        <v>1242</v>
      </c>
      <c r="C54" s="7" t="s">
        <v>1243</v>
      </c>
      <c r="D54" s="7" t="s">
        <v>1244</v>
      </c>
    </row>
    <row r="55" customFormat="false" ht="15.75" hidden="false" customHeight="false" outlineLevel="0" collapsed="false">
      <c r="B55" s="0" t="n">
        <f aca="false">COUNTIF(B2:M51, "&lt;&gt;")</f>
        <v>368</v>
      </c>
      <c r="D55" s="0" t="n">
        <f aca="false">COUNT(A2:A51)</f>
        <v>50</v>
      </c>
    </row>
    <row r="57" customFormat="false" ht="15.75" hidden="false" customHeight="false" outlineLevel="0" collapsed="false">
      <c r="B57" s="17"/>
    </row>
    <row r="58" customFormat="false" ht="15.75" hidden="false" customHeight="false" outlineLevel="0" collapsed="false">
      <c r="B58" s="2" t="s">
        <v>1245</v>
      </c>
      <c r="C58" s="2" t="s">
        <v>1246</v>
      </c>
    </row>
    <row r="59" customFormat="false" ht="15.75" hidden="false" customHeight="false" outlineLevel="0" collapsed="false">
      <c r="B59" s="7" t="s">
        <v>899</v>
      </c>
      <c r="C59" s="0" t="str">
        <f aca="false">IFERROR(__xludf.dummyfunction("LOWER(REGEXREPLACE(B59,""\[.*\]"",""""))"),"dupa wołowa ")</f>
        <v>dupa wołowa</v>
      </c>
      <c r="D59" s="0" t="str">
        <f aca="false">IFERROR(__xludf.dummyfunction("UNIQUE(C59:C426)"),"dupa wołowa ")</f>
        <v>dupa wołowa</v>
      </c>
      <c r="E59" s="17" t="n">
        <f aca="false">COUNTIF($C$59:$C$426,D59)</f>
        <v>317</v>
      </c>
      <c r="G59" s="0" t="s">
        <v>580</v>
      </c>
      <c r="H59" s="0" t="n">
        <v>28</v>
      </c>
    </row>
    <row r="60" customFormat="false" ht="15.75" hidden="false" customHeight="false" outlineLevel="0" collapsed="false">
      <c r="B60" s="7" t="s">
        <v>900</v>
      </c>
      <c r="C60" s="0" t="str">
        <f aca="false">IFERROR(__xludf.dummyfunction("LOWER(REGEXREPLACE(B59,""\[.*\]"",""""))"),"dupa wołowa ")</f>
        <v>dupa wołowa</v>
      </c>
      <c r="D60" s="0" t="str">
        <f aca="false">IFERROR(__xludf.dummyfunction("""COMPUTED_VALUE"""),"cwel ")</f>
        <v>cwel</v>
      </c>
      <c r="E60" s="17" t="n">
        <f aca="false">COUNTIF($C$59:$C$426,D60)</f>
        <v>0</v>
      </c>
      <c r="G60" s="0" t="s">
        <v>199</v>
      </c>
      <c r="H60" s="0" t="n">
        <v>27</v>
      </c>
    </row>
    <row r="61" customFormat="false" ht="15.75" hidden="false" customHeight="false" outlineLevel="0" collapsed="false">
      <c r="B61" s="7" t="s">
        <v>901</v>
      </c>
      <c r="C61" s="0" t="str">
        <f aca="false">IFERROR(__xludf.dummyfunction("LOWER(REGEXREPLACE(B59,""\[.*\]"",""""))"),"dupa wołowa ")</f>
        <v>dupa wołowa</v>
      </c>
      <c r="D61" s="0" t="str">
        <f aca="false">IFERROR(__xludf.dummyfunction("""COMPUTED_VALUE"""),"kurwa ")</f>
        <v>kurwa</v>
      </c>
      <c r="E61" s="17" t="n">
        <f aca="false">COUNTIF($C$59:$C$426,D61)</f>
        <v>0</v>
      </c>
      <c r="G61" s="0" t="s">
        <v>58</v>
      </c>
      <c r="H61" s="0" t="n">
        <v>21</v>
      </c>
    </row>
    <row r="62" customFormat="false" ht="15.75" hidden="false" customHeight="false" outlineLevel="0" collapsed="false">
      <c r="B62" s="7" t="s">
        <v>902</v>
      </c>
      <c r="C62" s="0" t="str">
        <f aca="false">IFERROR(__xludf.dummyfunction("LOWER(REGEXREPLACE(B59,""\[.*\]"",""""))"),"dupa wołowa ")</f>
        <v>dupa wołowa</v>
      </c>
      <c r="D62" s="0" t="str">
        <f aca="false">IFERROR(__xludf.dummyfunction("""COMPUTED_VALUE"""),"skurwysyn ")</f>
        <v>skurwysyn</v>
      </c>
      <c r="E62" s="17" t="n">
        <f aca="false">COUNTIF($C$59:$C$426,D62)</f>
        <v>0</v>
      </c>
      <c r="G62" s="0" t="s">
        <v>497</v>
      </c>
      <c r="H62" s="0" t="n">
        <v>19</v>
      </c>
    </row>
    <row r="63" customFormat="false" ht="15.75" hidden="false" customHeight="false" outlineLevel="0" collapsed="false">
      <c r="B63" s="7" t="s">
        <v>903</v>
      </c>
      <c r="C63" s="0" t="str">
        <f aca="false">IFERROR(__xludf.dummyfunction("LOWER(REGEXREPLACE(B59,""\[.*\]"",""""))"),"dupa wołowa ")</f>
        <v>dupa wołowa</v>
      </c>
      <c r="D63" s="0" t="str">
        <f aca="false">IFERROR(__xludf.dummyfunction("""COMPUTED_VALUE"""),"chuj ")</f>
        <v>chuj</v>
      </c>
      <c r="E63" s="17" t="n">
        <f aca="false">COUNTIF($C$59:$C$426,D63)</f>
        <v>0</v>
      </c>
      <c r="G63" s="0" t="s">
        <v>812</v>
      </c>
      <c r="H63" s="0" t="n">
        <v>15</v>
      </c>
    </row>
    <row r="64" customFormat="false" ht="15.75" hidden="false" customHeight="false" outlineLevel="0" collapsed="false">
      <c r="B64" s="7" t="s">
        <v>904</v>
      </c>
      <c r="C64" s="0" t="str">
        <f aca="false">IFERROR(__xludf.dummyfunction("LOWER(REGEXREPLACE(B59,""\[.*\]"",""""))"),"dupa wołowa ")</f>
        <v>dupa wołowa</v>
      </c>
      <c r="D64" s="0" t="str">
        <f aca="false">IFERROR(__xludf.dummyfunction("""COMPUTED_VALUE"""),"debil ")</f>
        <v>debil</v>
      </c>
      <c r="E64" s="17" t="n">
        <f aca="false">COUNTIF($C$59:$C$426,D64)</f>
        <v>49</v>
      </c>
      <c r="G64" s="0" t="s">
        <v>1247</v>
      </c>
      <c r="H64" s="0" t="n">
        <v>10</v>
      </c>
    </row>
    <row r="65" customFormat="false" ht="15.75" hidden="false" customHeight="false" outlineLevel="0" collapsed="false">
      <c r="B65" s="7" t="s">
        <v>905</v>
      </c>
      <c r="C65" s="0" t="str">
        <f aca="false">IFERROR(__xludf.dummyfunction("LOWER(REGEXREPLACE(B59,""\[.*\]"",""""))"),"dupa wołowa ")</f>
        <v>dupa wołowa</v>
      </c>
      <c r="D65" s="0" t="str">
        <f aca="false">IFERROR(__xludf.dummyfunction("""COMPUTED_VALUE"""),"kutas ")</f>
        <v>kutas</v>
      </c>
      <c r="E65" s="17" t="n">
        <f aca="false">COUNTIF($C$59:$C$426,D65)</f>
        <v>0</v>
      </c>
      <c r="G65" s="0" t="s">
        <v>1248</v>
      </c>
      <c r="H65" s="0" t="n">
        <v>9</v>
      </c>
    </row>
    <row r="66" customFormat="false" ht="15.75" hidden="false" customHeight="false" outlineLevel="0" collapsed="false">
      <c r="B66" s="7" t="s">
        <v>906</v>
      </c>
      <c r="C66" s="0" t="str">
        <f aca="false">IFERROR(__xludf.dummyfunction("LOWER(REGEXREPLACE(B59,""\[.*\]"",""""))"),"dupa wołowa ")</f>
        <v>dupa wołowa</v>
      </c>
      <c r="D66" s="0" t="str">
        <f aca="false">IFERROR(__xludf.dummyfunction("""COMPUTED_VALUE"""),"frajer ")</f>
        <v>frajer</v>
      </c>
      <c r="E66" s="17" t="n">
        <f aca="false">COUNTIF($C$59:$C$426,D66)</f>
        <v>1</v>
      </c>
      <c r="G66" s="0" t="s">
        <v>1249</v>
      </c>
      <c r="H66" s="0" t="n">
        <v>9</v>
      </c>
    </row>
    <row r="67" customFormat="false" ht="15.75" hidden="false" customHeight="false" outlineLevel="0" collapsed="false">
      <c r="B67" s="7" t="s">
        <v>907</v>
      </c>
      <c r="C67" s="0" t="str">
        <f aca="false">IFERROR(__xludf.dummyfunction("LOWER(REGEXREPLACE(B59,""\[.*\]"",""""))"),"dupa wołowa ")</f>
        <v>dupa wołowa</v>
      </c>
      <c r="D67" s="0" t="str">
        <f aca="false">IFERROR(__xludf.dummyfunction("""COMPUTED_VALUE"""),"leszcz ")</f>
        <v>leszcz</v>
      </c>
      <c r="E67" s="17" t="n">
        <f aca="false">COUNTIF($C$59:$C$426,D67)</f>
        <v>0</v>
      </c>
      <c r="G67" s="0" t="s">
        <v>1250</v>
      </c>
      <c r="H67" s="0" t="n">
        <v>9</v>
      </c>
    </row>
    <row r="68" customFormat="false" ht="15.75" hidden="false" customHeight="false" outlineLevel="0" collapsed="false">
      <c r="B68" s="7" t="s">
        <v>909</v>
      </c>
      <c r="C68" s="0" t="str">
        <f aca="false">IFERROR(__xludf.dummyfunction("LOWER(REGEXREPLACE(B59,""\[.*\]"",""""))"),"dupa wołowa ")</f>
        <v>dupa wołowa</v>
      </c>
      <c r="D68" s="0" t="str">
        <f aca="false">IFERROR(__xludf.dummyfunction("""COMPUTED_VALUE"""),"matkojebca ")</f>
        <v>matkojebca</v>
      </c>
      <c r="E68" s="17" t="n">
        <f aca="false">COUNTIF($C$59:$C$426,D68)</f>
        <v>0</v>
      </c>
      <c r="G68" s="0" t="s">
        <v>404</v>
      </c>
      <c r="H68" s="0" t="n">
        <v>9</v>
      </c>
      <c r="M68" s="7"/>
      <c r="O68" s="7"/>
      <c r="P68" s="7"/>
      <c r="Q68" s="7"/>
      <c r="R68" s="7"/>
      <c r="T68" s="7"/>
      <c r="U68" s="7"/>
      <c r="W68" s="7"/>
      <c r="AA68" s="7"/>
      <c r="AB68" s="7"/>
      <c r="AD68" s="7"/>
      <c r="AE68" s="7"/>
      <c r="AF68" s="7"/>
      <c r="AH68" s="7"/>
      <c r="AJ68" s="7"/>
      <c r="AK68" s="7"/>
      <c r="AM68" s="7"/>
      <c r="AO68" s="7"/>
      <c r="AP68" s="7"/>
      <c r="AQ68" s="7"/>
      <c r="AR68" s="7"/>
      <c r="AS68" s="7"/>
      <c r="AT68" s="7"/>
      <c r="AV68" s="7"/>
      <c r="AX68" s="7"/>
      <c r="AY68" s="7"/>
    </row>
    <row r="69" customFormat="false" ht="15.75" hidden="false" customHeight="false" outlineLevel="0" collapsed="false">
      <c r="B69" s="7" t="s">
        <v>910</v>
      </c>
      <c r="C69" s="0" t="str">
        <f aca="false">IFERROR(__xludf.dummyfunction("LOWER(REGEXREPLACE(B59,""\[.*\]"",""""))"),"dupa wołowa ")</f>
        <v>dupa wołowa</v>
      </c>
      <c r="D69" s="0" t="str">
        <f aca="false">IFERROR(__xludf.dummyfunction("""COMPUTED_VALUE"""),"jebaniec ")</f>
        <v>jebaniec</v>
      </c>
      <c r="E69" s="17" t="n">
        <f aca="false">COUNTIF($C$59:$C$426,D69)</f>
        <v>0</v>
      </c>
      <c r="G69" s="0" t="s">
        <v>59</v>
      </c>
      <c r="H69" s="0" t="n">
        <v>8</v>
      </c>
      <c r="M69" s="7"/>
      <c r="O69" s="7"/>
      <c r="P69" s="7"/>
      <c r="Q69" s="7"/>
      <c r="R69" s="7"/>
      <c r="T69" s="7"/>
      <c r="U69" s="7"/>
      <c r="W69" s="7"/>
      <c r="AA69" s="7"/>
      <c r="AB69" s="7"/>
      <c r="AD69" s="7"/>
      <c r="AE69" s="7"/>
      <c r="AF69" s="7"/>
      <c r="AH69" s="7"/>
      <c r="AJ69" s="7"/>
      <c r="AK69" s="7"/>
      <c r="AM69" s="7"/>
      <c r="AO69" s="7"/>
      <c r="AP69" s="7"/>
      <c r="AQ69" s="7"/>
      <c r="AR69" s="7"/>
      <c r="AS69" s="7"/>
      <c r="AT69" s="7"/>
      <c r="AV69" s="7"/>
      <c r="AX69" s="7"/>
      <c r="AY69" s="7"/>
    </row>
    <row r="70" customFormat="false" ht="15.75" hidden="false" customHeight="false" outlineLevel="0" collapsed="false">
      <c r="B70" s="7" t="s">
        <v>911</v>
      </c>
      <c r="C70" s="0" t="str">
        <f aca="false">IFERROR(__xludf.dummyfunction("LOWER(REGEXREPLACE(B59,""\[.*\]"",""""))"),"dupa wołowa ")</f>
        <v>dupa wołowa</v>
      </c>
      <c r="D70" s="0" t="str">
        <f aca="false">IFERROR(__xludf.dummyfunction("""COMPUTED_VALUE"""),"ciota ")</f>
        <v>ciota</v>
      </c>
      <c r="E70" s="17" t="n">
        <f aca="false">COUNTIF($C$59:$C$426,D70)</f>
        <v>0</v>
      </c>
      <c r="G70" s="0" t="s">
        <v>23</v>
      </c>
      <c r="H70" s="0" t="n">
        <v>8</v>
      </c>
      <c r="M70" s="7"/>
      <c r="O70" s="7"/>
      <c r="P70" s="7"/>
      <c r="Q70" s="7"/>
      <c r="R70" s="7"/>
      <c r="T70" s="7"/>
      <c r="U70" s="7"/>
      <c r="W70" s="7"/>
      <c r="AA70" s="7"/>
      <c r="AB70" s="7"/>
      <c r="AD70" s="7"/>
      <c r="AE70" s="7"/>
      <c r="AF70" s="7"/>
      <c r="AH70" s="7"/>
      <c r="AJ70" s="7"/>
      <c r="AK70" s="7"/>
      <c r="AM70" s="7"/>
      <c r="AO70" s="7"/>
      <c r="AP70" s="7"/>
      <c r="AQ70" s="7"/>
      <c r="AR70" s="7"/>
      <c r="AS70" s="7"/>
      <c r="AT70" s="7"/>
      <c r="AV70" s="7"/>
      <c r="AX70" s="7"/>
      <c r="AY70" s="7"/>
    </row>
    <row r="71" customFormat="false" ht="15.75" hidden="false" customHeight="false" outlineLevel="0" collapsed="false">
      <c r="B71" s="7" t="s">
        <v>912</v>
      </c>
      <c r="C71" s="0" t="str">
        <f aca="false">IFERROR(__xludf.dummyfunction("LOWER(REGEXREPLACE(B59,""\[.*\]"",""""))"),"dupa wołowa ")</f>
        <v>dupa wołowa</v>
      </c>
      <c r="D71" s="0" t="str">
        <f aca="false">IFERROR(__xludf.dummyfunction("""COMPUTED_VALUE"""),"szmata ")</f>
        <v>szmata</v>
      </c>
      <c r="E71" s="17" t="n">
        <f aca="false">COUNTIF($C$59:$C$426,D71)</f>
        <v>0</v>
      </c>
      <c r="G71" s="0" t="s">
        <v>871</v>
      </c>
      <c r="H71" s="0" t="n">
        <v>8</v>
      </c>
    </row>
    <row r="72" customFormat="false" ht="15.75" hidden="false" customHeight="false" outlineLevel="0" collapsed="false">
      <c r="B72" s="7" t="s">
        <v>913</v>
      </c>
      <c r="C72" s="0" t="str">
        <f aca="false">IFERROR(__xludf.dummyfunction("LOWER(REGEXREPLACE(B59,""\[.*\]"",""""))"),"dupa wołowa ")</f>
        <v>dupa wołowa</v>
      </c>
      <c r="D72" s="0" t="str">
        <f aca="false">IFERROR(__xludf.dummyfunction("""COMPUTED_VALUE"""),"idiota ")</f>
        <v>idiota</v>
      </c>
      <c r="E72" s="17" t="n">
        <f aca="false">COUNTIF($C$59:$C$426,D72)</f>
        <v>0</v>
      </c>
      <c r="G72" s="0" t="s">
        <v>198</v>
      </c>
      <c r="H72" s="0" t="n">
        <v>7</v>
      </c>
    </row>
    <row r="73" customFormat="false" ht="15.75" hidden="false" customHeight="false" outlineLevel="0" collapsed="false">
      <c r="B73" s="7" t="s">
        <v>914</v>
      </c>
      <c r="C73" s="0" t="str">
        <f aca="false">IFERROR(__xludf.dummyfunction("LOWER(REGEXREPLACE(B59,""\[.*\]"",""""))"),"dupa wołowa ")</f>
        <v>dupa wołowa</v>
      </c>
      <c r="D73" s="0" t="str">
        <f aca="false">IFERROR(__xludf.dummyfunction("""COMPUTED_VALUE"""),"baran ")</f>
        <v>baran</v>
      </c>
      <c r="E73" s="17" t="n">
        <f aca="false">COUNTIF($C$59:$C$426,D73)</f>
        <v>0</v>
      </c>
      <c r="G73" s="0" t="s">
        <v>1251</v>
      </c>
      <c r="H73" s="0" t="n">
        <v>7</v>
      </c>
    </row>
    <row r="74" customFormat="false" ht="15.75" hidden="false" customHeight="false" outlineLevel="0" collapsed="false">
      <c r="B74" s="7" t="s">
        <v>915</v>
      </c>
      <c r="C74" s="0" t="str">
        <f aca="false">IFERROR(__xludf.dummyfunction("LOWER(REGEXREPLACE(B59,""\[.*\]"",""""))"),"dupa wołowa ")</f>
        <v>dupa wołowa</v>
      </c>
      <c r="D74" s="0" t="str">
        <f aca="false">IFERROR(__xludf.dummyfunction("""COMPUTED_VALUE"""),"dziwak ")</f>
        <v>dziwak</v>
      </c>
      <c r="E74" s="17" t="n">
        <f aca="false">COUNTIF($C$59:$C$426,D74)</f>
        <v>0</v>
      </c>
      <c r="G74" s="0" t="s">
        <v>496</v>
      </c>
      <c r="H74" s="0" t="n">
        <v>6</v>
      </c>
    </row>
    <row r="75" customFormat="false" ht="15.75" hidden="false" customHeight="false" outlineLevel="0" collapsed="false">
      <c r="B75" s="7" t="s">
        <v>916</v>
      </c>
      <c r="C75" s="0" t="str">
        <f aca="false">IFERROR(__xludf.dummyfunction("LOWER(REGEXREPLACE(B59,""\[.*\]"",""""))"),"dupa wołowa ")</f>
        <v>dupa wołowa</v>
      </c>
      <c r="D75" s="0" t="str">
        <f aca="false">IFERROR(__xludf.dummyfunction("""COMPUTED_VALUE"""),"bałwan ")</f>
        <v>bałwan</v>
      </c>
      <c r="E75" s="17" t="n">
        <f aca="false">COUNTIF($C$59:$C$426,D75)</f>
        <v>0</v>
      </c>
      <c r="G75" s="0" t="s">
        <v>1252</v>
      </c>
      <c r="H75" s="0" t="n">
        <v>5</v>
      </c>
    </row>
    <row r="76" customFormat="false" ht="15.75" hidden="false" customHeight="false" outlineLevel="0" collapsed="false">
      <c r="B76" s="7" t="s">
        <v>917</v>
      </c>
      <c r="C76" s="0" t="str">
        <f aca="false">IFERROR(__xludf.dummyfunction("LOWER(REGEXREPLACE(B59,""\[.*\]"",""""))"),"dupa wołowa ")</f>
        <v>dupa wołowa</v>
      </c>
      <c r="D76" s="0" t="str">
        <f aca="false">IFERROR(__xludf.dummyfunction("""COMPUTED_VALUE"""),"suka ")</f>
        <v>suka</v>
      </c>
      <c r="E76" s="17" t="n">
        <f aca="false">COUNTIF($C$59:$C$426,D76)</f>
        <v>0</v>
      </c>
      <c r="G76" s="0" t="s">
        <v>1253</v>
      </c>
      <c r="H76" s="0" t="n">
        <v>5</v>
      </c>
    </row>
    <row r="77" customFormat="false" ht="15.75" hidden="false" customHeight="false" outlineLevel="0" collapsed="false">
      <c r="B77" s="7" t="s">
        <v>918</v>
      </c>
      <c r="C77" s="0" t="str">
        <f aca="false">IFERROR(__xludf.dummyfunction("LOWER(REGEXREPLACE(B59,""\[.*\]"",""""))"),"dupa wołowa ")</f>
        <v>dupa wołowa</v>
      </c>
      <c r="D77" s="0" t="str">
        <f aca="false">IFERROR(__xludf.dummyfunction("""COMPUTED_VALUE"""),"zwykła kurwa ")</f>
        <v>zwykła kurwa</v>
      </c>
      <c r="E77" s="17" t="n">
        <f aca="false">COUNTIF($C$59:$C$426,D77)</f>
        <v>0</v>
      </c>
      <c r="G77" s="0" t="s">
        <v>1254</v>
      </c>
      <c r="H77" s="0" t="n">
        <v>5</v>
      </c>
    </row>
    <row r="78" customFormat="false" ht="15.75" hidden="false" customHeight="false" outlineLevel="0" collapsed="false">
      <c r="B78" s="7" t="s">
        <v>919</v>
      </c>
      <c r="C78" s="0" t="str">
        <f aca="false">IFERROR(__xludf.dummyfunction("LOWER(REGEXREPLACE(B59,""\[.*\]"",""""))"),"dupa wołowa ")</f>
        <v>dupa wołowa</v>
      </c>
      <c r="D78" s="0" t="str">
        <f aca="false">IFERROR(__xludf.dummyfunction("""COMPUTED_VALUE"""),"-")</f>
        <v>-</v>
      </c>
      <c r="E78" s="17" t="n">
        <f aca="false">COUNTIF($C$59:$C$426,D78)</f>
        <v>0</v>
      </c>
      <c r="G78" s="0" t="s">
        <v>1255</v>
      </c>
      <c r="H78" s="0" t="n">
        <v>4</v>
      </c>
    </row>
    <row r="79" customFormat="false" ht="15.75" hidden="false" customHeight="false" outlineLevel="0" collapsed="false">
      <c r="B79" s="7" t="s">
        <v>920</v>
      </c>
      <c r="C79" s="0" t="str">
        <f aca="false">IFERROR(__xludf.dummyfunction("LOWER(REGEXREPLACE(B59,""\[.*\]"",""""))"),"dupa wołowa ")</f>
        <v>dupa wołowa</v>
      </c>
      <c r="D79" s="0" t="str">
        <f aca="false">IFERROR(__xludf.dummyfunction("""COMPUTED_VALUE"""),"pizda  ")</f>
        <v>pizda</v>
      </c>
      <c r="E79" s="17" t="n">
        <f aca="false">COUNTIF($C$59:$C$426,D79)</f>
        <v>0</v>
      </c>
      <c r="G79" s="0" t="s">
        <v>1256</v>
      </c>
      <c r="H79" s="0" t="n">
        <v>4</v>
      </c>
    </row>
    <row r="80" customFormat="false" ht="15.75" hidden="false" customHeight="false" outlineLevel="0" collapsed="false">
      <c r="B80" s="7" t="s">
        <v>921</v>
      </c>
      <c r="C80" s="0" t="str">
        <f aca="false">IFERROR(__xludf.dummyfunction("LOWER(REGEXREPLACE(B59,""\[.*\]"",""""))"),"dupa wołowa ")</f>
        <v>dupa wołowa</v>
      </c>
      <c r="D80" s="0" t="str">
        <f aca="false">IFERROR(__xludf.dummyfunction("""COMPUTED_VALUE"""),"sucz ")</f>
        <v>sucz</v>
      </c>
      <c r="E80" s="17" t="n">
        <f aca="false">COUNTIF($C$59:$C$426,D80)</f>
        <v>0</v>
      </c>
      <c r="G80" s="0" t="s">
        <v>1257</v>
      </c>
      <c r="H80" s="0" t="n">
        <v>4</v>
      </c>
    </row>
    <row r="81" customFormat="false" ht="15.75" hidden="false" customHeight="false" outlineLevel="0" collapsed="false">
      <c r="B81" s="7" t="s">
        <v>922</v>
      </c>
      <c r="C81" s="0" t="str">
        <f aca="false">IFERROR(__xludf.dummyfunction("LOWER(REGEXREPLACE(B59,""\[.*\]"",""""))"),"dupa wołowa ")</f>
        <v>dupa wołowa</v>
      </c>
      <c r="D81" s="0" t="str">
        <f aca="false">IFERROR(__xludf.dummyfunction("""COMPUTED_VALUE"""),"dupek ")</f>
        <v>dupek</v>
      </c>
      <c r="E81" s="17" t="n">
        <f aca="false">COUNTIF($C$59:$C$426,D81)</f>
        <v>0</v>
      </c>
      <c r="G81" s="0" t="s">
        <v>1258</v>
      </c>
      <c r="H81" s="0" t="n">
        <v>3</v>
      </c>
    </row>
    <row r="82" customFormat="false" ht="15.75" hidden="false" customHeight="false" outlineLevel="0" collapsed="false">
      <c r="B82" s="7" t="s">
        <v>923</v>
      </c>
      <c r="C82" s="0" t="str">
        <f aca="false">IFERROR(__xludf.dummyfunction("LOWER(REGEXREPLACE(B59,""\[.*\]"",""""))"),"dupa wołowa ")</f>
        <v>dupa wołowa</v>
      </c>
      <c r="D82" s="0" t="str">
        <f aca="false">IFERROR(__xludf.dummyfunction("""COMPUTED_VALUE"""),"głupek ")</f>
        <v>głupek</v>
      </c>
      <c r="E82" s="17" t="n">
        <f aca="false">COUNTIF($C$59:$C$426,D82)</f>
        <v>1</v>
      </c>
      <c r="G82" s="0" t="s">
        <v>1259</v>
      </c>
      <c r="H82" s="0" t="n">
        <v>3</v>
      </c>
    </row>
    <row r="83" customFormat="false" ht="15.75" hidden="false" customHeight="false" outlineLevel="0" collapsed="false">
      <c r="B83" s="7" t="s">
        <v>903</v>
      </c>
      <c r="C83" s="0" t="str">
        <f aca="false">IFERROR(__xludf.dummyfunction("LOWER(REGEXREPLACE(B59,""\[.*\]"",""""))"),"dupa wołowa ")</f>
        <v>dupa wołowa</v>
      </c>
      <c r="D83" s="0" t="str">
        <f aca="false">IFERROR(__xludf.dummyfunction("""COMPUTED_VALUE"""),"pedał ")</f>
        <v>pedał</v>
      </c>
      <c r="E83" s="17" t="n">
        <f aca="false">COUNTIF($C$59:$C$426,D83)</f>
        <v>0</v>
      </c>
      <c r="G83" s="0" t="s">
        <v>616</v>
      </c>
      <c r="H83" s="0" t="n">
        <v>3</v>
      </c>
    </row>
    <row r="84" customFormat="false" ht="15.75" hidden="false" customHeight="false" outlineLevel="0" collapsed="false">
      <c r="B84" s="7" t="s">
        <v>1260</v>
      </c>
      <c r="C84" s="0" t="str">
        <f aca="false">IFERROR(__xludf.dummyfunction("LOWER(REGEXREPLACE(B59,""\[.*\]"",""""))"),"dupa wołowa ")</f>
        <v>dupa wołowa</v>
      </c>
      <c r="D84" s="0" t="str">
        <f aca="false">IFERROR(__xludf.dummyfunction("""COMPUTED_VALUE"""),"świnia ")</f>
        <v>świnia</v>
      </c>
      <c r="E84" s="17" t="n">
        <f aca="false">COUNTIF($C$59:$C$426,D84)</f>
        <v>0</v>
      </c>
      <c r="G84" s="0" t="s">
        <v>1261</v>
      </c>
      <c r="H84" s="0" t="n">
        <v>3</v>
      </c>
    </row>
    <row r="85" customFormat="false" ht="15.75" hidden="false" customHeight="false" outlineLevel="0" collapsed="false">
      <c r="B85" s="7" t="s">
        <v>680</v>
      </c>
      <c r="C85" s="0" t="str">
        <f aca="false">IFERROR(__xludf.dummyfunction("LOWER(REGEXREPLACE(B59,""\[.*\]"",""""))"),"dupa wołowa ")</f>
        <v>dupa wołowa</v>
      </c>
      <c r="D85" s="0" t="str">
        <f aca="false">IFERROR(__xludf.dummyfunction("""COMPUTED_VALUE"""),"cham ")</f>
        <v>cham</v>
      </c>
      <c r="E85" s="17" t="n">
        <f aca="false">COUNTIF($C$59:$C$426,D85)</f>
        <v>0</v>
      </c>
      <c r="G85" s="0" t="s">
        <v>1262</v>
      </c>
      <c r="H85" s="0" t="n">
        <v>3</v>
      </c>
    </row>
    <row r="86" customFormat="false" ht="15.75" hidden="false" customHeight="false" outlineLevel="0" collapsed="false">
      <c r="B86" s="7" t="s">
        <v>680</v>
      </c>
      <c r="C86" s="0" t="str">
        <f aca="false">IFERROR(__xludf.dummyfunction("LOWER(REGEXREPLACE(B59,""\[.*\]"",""""))"),"dupa wołowa ")</f>
        <v>dupa wołowa</v>
      </c>
      <c r="D86" s="0" t="str">
        <f aca="false">IFERROR(__xludf.dummyfunction("""COMPUTED_VALUE"""),"gówno ")</f>
        <v>gówno</v>
      </c>
      <c r="E86" s="17" t="n">
        <f aca="false">COUNTIF($C$59:$C$426,D86)</f>
        <v>0</v>
      </c>
      <c r="G86" s="0" t="s">
        <v>1263</v>
      </c>
      <c r="H86" s="0" t="n">
        <v>2</v>
      </c>
    </row>
    <row r="87" customFormat="false" ht="15.75" hidden="false" customHeight="false" outlineLevel="0" collapsed="false">
      <c r="B87" s="7" t="s">
        <v>945</v>
      </c>
      <c r="C87" s="0" t="str">
        <f aca="false">IFERROR(__xludf.dummyfunction("LOWER(REGEXREPLACE(B59,""\[.*\]"",""""))"),"dupa wołowa ")</f>
        <v>dupa wołowa</v>
      </c>
      <c r="D87" s="0" t="str">
        <f aca="false">IFERROR(__xludf.dummyfunction("""COMPUTED_VALUE"""),"lamus ")</f>
        <v>lamus</v>
      </c>
      <c r="E87" s="17" t="n">
        <f aca="false">COUNTIF($C$59:$C$426,D87)</f>
        <v>0</v>
      </c>
      <c r="G87" s="0" t="s">
        <v>1264</v>
      </c>
      <c r="H87" s="0" t="n">
        <v>2</v>
      </c>
    </row>
    <row r="88" customFormat="false" ht="15.75" hidden="false" customHeight="false" outlineLevel="0" collapsed="false">
      <c r="B88" s="7" t="s">
        <v>946</v>
      </c>
      <c r="C88" s="0" t="str">
        <f aca="false">IFERROR(__xludf.dummyfunction("LOWER(REGEXREPLACE(B59,""\[.*\]"",""""))"),"dupa wołowa ")</f>
        <v>dupa wołowa</v>
      </c>
      <c r="D88" s="0" t="str">
        <f aca="false">IFERROR(__xludf.dummyfunction("""COMPUTED_VALUE"""),"chujogłowy ")</f>
        <v>chujogłowy</v>
      </c>
      <c r="E88" s="17" t="n">
        <f aca="false">COUNTIF($C$59:$C$426,D88)</f>
        <v>0</v>
      </c>
      <c r="G88" s="0" t="s">
        <v>1265</v>
      </c>
      <c r="H88" s="0" t="n">
        <v>2</v>
      </c>
    </row>
    <row r="89" customFormat="false" ht="15.75" hidden="false" customHeight="false" outlineLevel="0" collapsed="false">
      <c r="B89" s="7" t="s">
        <v>947</v>
      </c>
      <c r="C89" s="0" t="str">
        <f aca="false">IFERROR(__xludf.dummyfunction("LOWER(REGEXREPLACE(B59,""\[.*\]"",""""))"),"dupa wołowa ")</f>
        <v>dupa wołowa</v>
      </c>
      <c r="D89" s="0" t="str">
        <f aca="false">IFERROR(__xludf.dummyfunction("""COMPUTED_VALUE"""),"burłak ")</f>
        <v>burłak</v>
      </c>
      <c r="E89" s="17" t="n">
        <f aca="false">COUNTIF($C$59:$C$426,D89)</f>
        <v>0</v>
      </c>
      <c r="G89" s="0" t="s">
        <v>680</v>
      </c>
      <c r="H89" s="0" t="n">
        <v>2</v>
      </c>
    </row>
    <row r="90" customFormat="false" ht="15.75" hidden="false" customHeight="false" outlineLevel="0" collapsed="false">
      <c r="B90" s="7" t="s">
        <v>948</v>
      </c>
      <c r="C90" s="0" t="str">
        <f aca="false">IFERROR(__xludf.dummyfunction("LOWER(REGEXREPLACE(B59,""\[.*\]"",""""))"),"dupa wołowa ")</f>
        <v>dupa wołowa</v>
      </c>
      <c r="D90" s="0" t="str">
        <f aca="false">IFERROR(__xludf.dummyfunction("""COMPUTED_VALUE"""),"kutasiarz ")</f>
        <v>kutasiarz</v>
      </c>
      <c r="E90" s="17" t="n">
        <f aca="false">COUNTIF($C$59:$C$426,D90)</f>
        <v>0</v>
      </c>
      <c r="G90" s="0" t="s">
        <v>1266</v>
      </c>
      <c r="H90" s="0" t="n">
        <v>2</v>
      </c>
    </row>
    <row r="91" customFormat="false" ht="15.75" hidden="false" customHeight="false" outlineLevel="0" collapsed="false">
      <c r="B91" s="7" t="s">
        <v>949</v>
      </c>
      <c r="C91" s="0" t="str">
        <f aca="false">IFERROR(__xludf.dummyfunction("LOWER(REGEXREPLACE(B59,""\[.*\]"",""""))"),"dupa wołowa ")</f>
        <v>dupa wołowa</v>
      </c>
      <c r="D91" s="0" t="str">
        <f aca="false">IFERROR(__xludf.dummyfunction("""COMPUTED_VALUE"""),"pizduś ")</f>
        <v>pizduś</v>
      </c>
      <c r="E91" s="17" t="n">
        <f aca="false">COUNTIF($C$59:$C$426,D91)</f>
        <v>0</v>
      </c>
      <c r="G91" s="0" t="s">
        <v>813</v>
      </c>
      <c r="H91" s="0" t="n">
        <v>2</v>
      </c>
    </row>
    <row r="92" customFormat="false" ht="15.75" hidden="false" customHeight="false" outlineLevel="0" collapsed="false">
      <c r="B92" s="7" t="s">
        <v>916</v>
      </c>
      <c r="C92" s="0" t="str">
        <f aca="false">IFERROR(__xludf.dummyfunction("LOWER(REGEXREPLACE(B59,""\[.*\]"",""""))"),"dupa wołowa ")</f>
        <v>dupa wołowa</v>
      </c>
      <c r="D92" s="0" t="str">
        <f aca="false">IFERROR(__xludf.dummyfunction("""COMPUTED_VALUE"""),"szmaciura ")</f>
        <v>szmaciura</v>
      </c>
      <c r="E92" s="17" t="n">
        <f aca="false">COUNTIF($C$59:$C$426,D92)</f>
        <v>0</v>
      </c>
      <c r="G92" s="0" t="s">
        <v>1267</v>
      </c>
      <c r="H92" s="0" t="n">
        <v>2</v>
      </c>
    </row>
    <row r="93" customFormat="false" ht="15.75" hidden="false" customHeight="false" outlineLevel="0" collapsed="false">
      <c r="B93" s="7" t="s">
        <v>951</v>
      </c>
      <c r="C93" s="0" t="str">
        <f aca="false">IFERROR(__xludf.dummyfunction("LOWER(REGEXREPLACE(B59,""\[.*\]"",""""))"),"dupa wołowa ")</f>
        <v>dupa wołowa</v>
      </c>
      <c r="D93" s="0" t="str">
        <f aca="false">IFERROR(__xludf.dummyfunction("""COMPUTED_VALUE"""),"zjeb ")</f>
        <v>zjeb</v>
      </c>
      <c r="E93" s="17" t="n">
        <f aca="false">COUNTIF($C$59:$C$426,D93)</f>
        <v>0</v>
      </c>
      <c r="G93" s="0" t="s">
        <v>1268</v>
      </c>
      <c r="H93" s="0" t="n">
        <v>2</v>
      </c>
    </row>
    <row r="94" customFormat="false" ht="15.75" hidden="false" customHeight="false" outlineLevel="0" collapsed="false">
      <c r="B94" s="7" t="s">
        <v>952</v>
      </c>
      <c r="C94" s="0" t="str">
        <f aca="false">IFERROR(__xludf.dummyfunction("LOWER(REGEXREPLACE(B59,""\[.*\]"",""""))"),"dupa wołowa ")</f>
        <v>dupa wołowa</v>
      </c>
      <c r="D94" s="0" t="str">
        <f aca="false">IFERROR(__xludf.dummyfunction("""COMPUTED_VALUE"""),"końska spierdolina ")</f>
        <v>końska spierdolina</v>
      </c>
      <c r="E94" s="17" t="n">
        <f aca="false">COUNTIF($C$59:$C$426,D94)</f>
        <v>0</v>
      </c>
      <c r="G94" s="0" t="s">
        <v>1269</v>
      </c>
      <c r="H94" s="0" t="n">
        <v>2</v>
      </c>
    </row>
    <row r="95" customFormat="false" ht="15.75" hidden="false" customHeight="false" outlineLevel="0" collapsed="false">
      <c r="B95" s="7" t="s">
        <v>953</v>
      </c>
      <c r="C95" s="0" t="str">
        <f aca="false">IFERROR(__xludf.dummyfunction("LOWER(REGEXREPLACE(B59,""\[.*\]"",""""))"),"dupa wołowa ")</f>
        <v>dupa wołowa</v>
      </c>
      <c r="D95" s="0" t="str">
        <f aca="false">IFERROR(__xludf.dummyfunction("""COMPUTED_VALUE"""),"spedaleniec ")</f>
        <v>spedaleniec</v>
      </c>
      <c r="E95" s="17" t="n">
        <f aca="false">COUNTIF($C$59:$C$426,D95)</f>
        <v>0</v>
      </c>
      <c r="G95" s="0" t="s">
        <v>561</v>
      </c>
      <c r="H95" s="0" t="n">
        <v>2</v>
      </c>
    </row>
    <row r="96" customFormat="false" ht="15.75" hidden="false" customHeight="false" outlineLevel="0" collapsed="false">
      <c r="B96" s="7" t="s">
        <v>915</v>
      </c>
      <c r="C96" s="0" t="str">
        <f aca="false">IFERROR(__xludf.dummyfunction("LOWER(REGEXREPLACE(B59,""\[.*\]"",""""))"),"dupa wołowa ")</f>
        <v>dupa wołowa</v>
      </c>
      <c r="D96" s="0" t="str">
        <f aca="false">IFERROR(__xludf.dummyfunction("""COMPUTED_VALUE"""),"down ")</f>
        <v>down</v>
      </c>
      <c r="E96" s="17" t="n">
        <f aca="false">COUNTIF($C$59:$C$426,D96)</f>
        <v>0</v>
      </c>
      <c r="G96" s="0" t="s">
        <v>562</v>
      </c>
      <c r="H96" s="0" t="n">
        <v>2</v>
      </c>
    </row>
    <row r="97" customFormat="false" ht="15.75" hidden="false" customHeight="false" outlineLevel="0" collapsed="false">
      <c r="B97" s="7" t="s">
        <v>923</v>
      </c>
      <c r="C97" s="0" t="str">
        <f aca="false">IFERROR(__xludf.dummyfunction("LOWER(REGEXREPLACE(B59,""\[.*\]"",""""))"),"dupa wołowa ")</f>
        <v>dupa wołowa</v>
      </c>
      <c r="D97" s="0" t="str">
        <f aca="false">IFERROR(__xludf.dummyfunction("""COMPUTED_VALUE"""),"ofiara pękniętego kondoma ")</f>
        <v>ofiara pękniętego kondoma</v>
      </c>
      <c r="E97" s="17" t="n">
        <f aca="false">COUNTIF($C$59:$C$426,D97)</f>
        <v>0</v>
      </c>
      <c r="G97" s="0" t="s">
        <v>1270</v>
      </c>
      <c r="H97" s="0" t="n">
        <v>1</v>
      </c>
    </row>
    <row r="98" customFormat="false" ht="15.75" hidden="false" customHeight="false" outlineLevel="0" collapsed="false">
      <c r="B98" s="7" t="s">
        <v>901</v>
      </c>
      <c r="C98" s="0" t="str">
        <f aca="false">IFERROR(__xludf.dummyfunction("LOWER(REGEXREPLACE(B59,""\[.*\]"",""""))"),"dupa wołowa ")</f>
        <v>dupa wołowa</v>
      </c>
      <c r="D98" s="0" t="str">
        <f aca="false">IFERROR(__xludf.dummyfunction("""COMPUTED_VALUE"""),"dziwka ")</f>
        <v>dziwka</v>
      </c>
      <c r="E98" s="17" t="n">
        <f aca="false">COUNTIF($C$59:$C$426,D98)</f>
        <v>0</v>
      </c>
      <c r="G98" s="0" t="s">
        <v>24</v>
      </c>
      <c r="H98" s="0" t="n">
        <v>1</v>
      </c>
    </row>
    <row r="99" customFormat="false" ht="15.75" hidden="false" customHeight="false" outlineLevel="0" collapsed="false">
      <c r="B99" s="7" t="s">
        <v>925</v>
      </c>
      <c r="C99" s="0" t="str">
        <f aca="false">IFERROR(__xludf.dummyfunction("LOWER(REGEXREPLACE(B59,""\[.*\]"",""""))"),"dupa wołowa ")</f>
        <v>dupa wołowa</v>
      </c>
      <c r="D99" s="0" t="str">
        <f aca="false">IFERROR(__xludf.dummyfunction("""COMPUTED_VALUE"""),"pojebany ")</f>
        <v>pojebany</v>
      </c>
      <c r="E99" s="17" t="n">
        <f aca="false">COUNTIF($C$59:$C$426,D99)</f>
        <v>0</v>
      </c>
      <c r="G99" s="0" t="s">
        <v>1271</v>
      </c>
      <c r="H99" s="0" t="n">
        <v>1</v>
      </c>
    </row>
    <row r="100" customFormat="false" ht="15.75" hidden="false" customHeight="false" outlineLevel="0" collapsed="false">
      <c r="B100" s="7" t="s">
        <v>926</v>
      </c>
      <c r="C100" s="0" t="str">
        <f aca="false">IFERROR(__xludf.dummyfunction("LOWER(REGEXREPLACE(B59,""\[.*\]"",""""))"),"dupa wołowa ")</f>
        <v>dupa wołowa</v>
      </c>
      <c r="D100" s="0" t="str">
        <f aca="false">IFERROR(__xludf.dummyfunction("""COMPUTED_VALUE"""),"ja pierdolę ")</f>
        <v>ja pierdolę</v>
      </c>
      <c r="E100" s="17" t="n">
        <f aca="false">COUNTIF($C$59:$C$426,D100)</f>
        <v>0</v>
      </c>
      <c r="G100" s="0" t="s">
        <v>1272</v>
      </c>
      <c r="H100" s="0" t="n">
        <v>1</v>
      </c>
    </row>
    <row r="101" customFormat="false" ht="15.75" hidden="false" customHeight="false" outlineLevel="0" collapsed="false">
      <c r="B101" s="7" t="s">
        <v>927</v>
      </c>
      <c r="C101" s="0" t="str">
        <f aca="false">IFERROR(__xludf.dummyfunction("LOWER(REGEXREPLACE(B59,""\[.*\]"",""""))"),"dupa wołowa ")</f>
        <v>dupa wołowa</v>
      </c>
      <c r="D101" s="0" t="str">
        <f aca="false">IFERROR(__xludf.dummyfunction("""COMPUTED_VALUE"""),"zmywarka ")</f>
        <v>zmywarka</v>
      </c>
      <c r="E101" s="17" t="n">
        <f aca="false">COUNTIF($C$59:$C$426,D101)</f>
        <v>0</v>
      </c>
      <c r="G101" s="0" t="s">
        <v>1273</v>
      </c>
      <c r="H101" s="0" t="n">
        <v>1</v>
      </c>
    </row>
    <row r="102" customFormat="false" ht="15.75" hidden="false" customHeight="false" outlineLevel="0" collapsed="false">
      <c r="B102" s="7" t="s">
        <v>928</v>
      </c>
      <c r="C102" s="0" t="str">
        <f aca="false">IFERROR(__xludf.dummyfunction("LOWER(REGEXREPLACE(B59,""\[.*\]"",""""))"),"dupa wołowa ")</f>
        <v>dupa wołowa</v>
      </c>
      <c r="D102" s="0" t="str">
        <f aca="false">IFERROR(__xludf.dummyfunction("""COMPUTED_VALUE"""),"pizda ")</f>
        <v>pizda</v>
      </c>
      <c r="E102" s="17" t="n">
        <f aca="false">COUNTIF($C$59:$C$426,D102)</f>
        <v>0</v>
      </c>
      <c r="G102" s="0" t="s">
        <v>1274</v>
      </c>
      <c r="H102" s="0" t="n">
        <v>1</v>
      </c>
    </row>
    <row r="103" customFormat="false" ht="15.75" hidden="false" customHeight="false" outlineLevel="0" collapsed="false">
      <c r="B103" s="7" t="s">
        <v>929</v>
      </c>
      <c r="C103" s="0" t="str">
        <f aca="false">IFERROR(__xludf.dummyfunction("LOWER(REGEXREPLACE(B59,""\[.*\]"",""""))"),"dupa wołowa ")</f>
        <v>dupa wołowa</v>
      </c>
      <c r="D103" s="0" t="str">
        <f aca="false">IFERROR(__xludf.dummyfunction("""COMPUTED_VALUE"""),"cipa ")</f>
        <v>cipa</v>
      </c>
      <c r="E103" s="17" t="n">
        <f aca="false">COUNTIF($C$59:$C$426,D103)</f>
        <v>0</v>
      </c>
      <c r="G103" s="0" t="s">
        <v>1275</v>
      </c>
      <c r="H103" s="0" t="n">
        <v>1</v>
      </c>
    </row>
    <row r="104" customFormat="false" ht="15.75" hidden="false" customHeight="false" outlineLevel="0" collapsed="false">
      <c r="B104" s="7" t="s">
        <v>930</v>
      </c>
      <c r="C104" s="0" t="str">
        <f aca="false">IFERROR(__xludf.dummyfunction("LOWER(REGEXREPLACE(B59,""\[.*\]"",""""))"),"dupa wołowa ")</f>
        <v>dupa wołowa</v>
      </c>
      <c r="D104" s="0" t="str">
        <f aca="false">IFERROR(__xludf.dummyfunction("""COMPUTED_VALUE"""),"dureń ")</f>
        <v>dureń</v>
      </c>
      <c r="E104" s="17" t="n">
        <f aca="false">COUNTIF($C$59:$C$426,D104)</f>
        <v>0</v>
      </c>
      <c r="G104" s="0" t="s">
        <v>1276</v>
      </c>
      <c r="H104" s="0" t="n">
        <v>1</v>
      </c>
    </row>
    <row r="105" customFormat="false" ht="15.75" hidden="false" customHeight="false" outlineLevel="0" collapsed="false">
      <c r="B105" s="7" t="s">
        <v>1277</v>
      </c>
      <c r="C105" s="0" t="str">
        <f aca="false">IFERROR(__xludf.dummyfunction("LOWER(REGEXREPLACE(B59,""\[.*\]"",""""))"),"dupa wołowa ")</f>
        <v>dupa wołowa</v>
      </c>
      <c r="D105" s="0" t="str">
        <f aca="false">IFERROR(__xludf.dummyfunction("""COMPUTED_VALUE"""),"osioł ")</f>
        <v>osioł</v>
      </c>
      <c r="E105" s="17" t="n">
        <f aca="false">COUNTIF($C$59:$C$426,D105)</f>
        <v>0</v>
      </c>
      <c r="G105" s="0" t="s">
        <v>1278</v>
      </c>
      <c r="H105" s="0" t="n">
        <v>1</v>
      </c>
    </row>
    <row r="106" customFormat="false" ht="15.75" hidden="false" customHeight="false" outlineLevel="0" collapsed="false">
      <c r="B106" s="7" t="s">
        <v>955</v>
      </c>
      <c r="C106" s="0" t="str">
        <f aca="false">IFERROR(__xludf.dummyfunction("LOWER(REGEXREPLACE(B59,""\[.*\]"",""""))"),"dupa wołowa ")</f>
        <v>dupa wołowa</v>
      </c>
      <c r="D106" s="0" t="str">
        <f aca="false">IFERROR(__xludf.dummyfunction("""COMPUTED_VALUE"""),"dupa ")</f>
        <v>dupa</v>
      </c>
      <c r="E106" s="17" t="n">
        <f aca="false">COUNTIF($C$59:$C$426,D106)</f>
        <v>0</v>
      </c>
      <c r="G106" s="0" t="s">
        <v>1279</v>
      </c>
      <c r="H106" s="0" t="n">
        <v>1</v>
      </c>
    </row>
    <row r="107" customFormat="false" ht="15.75" hidden="false" customHeight="false" outlineLevel="0" collapsed="false">
      <c r="B107" s="7" t="s">
        <v>956</v>
      </c>
      <c r="C107" s="0" t="str">
        <f aca="false">IFERROR(__xludf.dummyfunction("LOWER(REGEXREPLACE(B59,""\[.*\]"",""""))"),"dupa wołowa ")</f>
        <v>dupa wołowa</v>
      </c>
      <c r="D107" s="0" t="str">
        <f aca="false">IFERROR(__xludf.dummyfunction("""COMPUTED_VALUE"""),"popierdoleniec ")</f>
        <v>popierdoleniec</v>
      </c>
      <c r="E107" s="17" t="n">
        <f aca="false">COUNTIF($C$59:$C$426,D107)</f>
        <v>0</v>
      </c>
      <c r="G107" s="0" t="s">
        <v>1280</v>
      </c>
      <c r="H107" s="0" t="n">
        <v>1</v>
      </c>
    </row>
    <row r="108" customFormat="false" ht="15.75" hidden="false" customHeight="false" outlineLevel="0" collapsed="false">
      <c r="B108" s="7" t="s">
        <v>957</v>
      </c>
      <c r="C108" s="0" t="str">
        <f aca="false">IFERROR(__xludf.dummyfunction("LOWER(REGEXREPLACE(B59,""\[.*\]"",""""))"),"dupa wołowa ")</f>
        <v>dupa wołowa</v>
      </c>
      <c r="D108" s="0" t="str">
        <f aca="false">IFERROR(__xludf.dummyfunction("""COMPUTED_VALUE"""),"tępa dzida po chuju ")</f>
        <v>tępa dzida po chuju</v>
      </c>
      <c r="E108" s="17" t="n">
        <f aca="false">COUNTIF($C$59:$C$426,D108)</f>
        <v>0</v>
      </c>
      <c r="G108" s="0" t="s">
        <v>1281</v>
      </c>
      <c r="H108" s="0" t="n">
        <v>1</v>
      </c>
    </row>
    <row r="109" customFormat="false" ht="15.75" hidden="false" customHeight="false" outlineLevel="0" collapsed="false">
      <c r="B109" s="7" t="s">
        <v>958</v>
      </c>
      <c r="C109" s="0" t="str">
        <f aca="false">IFERROR(__xludf.dummyfunction("LOWER(REGEXREPLACE(B59,""\[.*\]"",""""))"),"dupa wołowa ")</f>
        <v>dupa wołowa</v>
      </c>
      <c r="D109" s="0" t="str">
        <f aca="false">IFERROR(__xludf.dummyfunction("""COMPUTED_VALUE"""),"chujek ")</f>
        <v>chujek</v>
      </c>
      <c r="E109" s="17" t="n">
        <f aca="false">COUNTIF($C$59:$C$426,D109)</f>
        <v>0</v>
      </c>
      <c r="G109" s="0" t="s">
        <v>1282</v>
      </c>
      <c r="H109" s="0" t="n">
        <v>1</v>
      </c>
    </row>
    <row r="110" customFormat="false" ht="15.75" hidden="false" customHeight="false" outlineLevel="0" collapsed="false">
      <c r="B110" s="7" t="s">
        <v>959</v>
      </c>
      <c r="C110" s="0" t="str">
        <f aca="false">IFERROR(__xludf.dummyfunction("LOWER(REGEXREPLACE(B59,""\[.*\]"",""""))"),"dupa wołowa ")</f>
        <v>dupa wołowa</v>
      </c>
      <c r="D110" s="0" t="str">
        <f aca="false">IFERROR(__xludf.dummyfunction("""COMPUTED_VALUE"""),"ulaniec ")</f>
        <v>ulaniec</v>
      </c>
      <c r="E110" s="17" t="n">
        <f aca="false">COUNTIF($C$59:$C$426,D110)</f>
        <v>0</v>
      </c>
      <c r="G110" s="0" t="s">
        <v>216</v>
      </c>
      <c r="H110" s="0" t="n">
        <v>1</v>
      </c>
    </row>
    <row r="111" customFormat="false" ht="15.75" hidden="false" customHeight="false" outlineLevel="0" collapsed="false">
      <c r="B111" s="7" t="s">
        <v>960</v>
      </c>
      <c r="C111" s="0" t="str">
        <f aca="false">IFERROR(__xludf.dummyfunction("LOWER(REGEXREPLACE(B59,""\[.*\]"",""""))"),"dupa wołowa ")</f>
        <v>dupa wołowa</v>
      </c>
      <c r="D111" s="0" t="str">
        <f aca="false">IFERROR(__xludf.dummyfunction("""COMPUTED_VALUE"""),"zasraniec ")</f>
        <v>zasraniec</v>
      </c>
      <c r="E111" s="17" t="n">
        <f aca="false">COUNTIF($C$59:$C$426,D111)</f>
        <v>0</v>
      </c>
      <c r="G111" s="0" t="s">
        <v>217</v>
      </c>
      <c r="H111" s="0" t="n">
        <v>1</v>
      </c>
    </row>
    <row r="112" customFormat="false" ht="15.75" hidden="false" customHeight="false" outlineLevel="0" collapsed="false">
      <c r="B112" s="7" t="s">
        <v>961</v>
      </c>
      <c r="C112" s="0" t="str">
        <f aca="false">IFERROR(__xludf.dummyfunction("LOWER(REGEXREPLACE(B59,""\[.*\]"",""""))"),"dupa wołowa ")</f>
        <v>dupa wołowa</v>
      </c>
      <c r="D112" s="0" t="str">
        <f aca="false">IFERROR(__xludf.dummyfunction("""COMPUTED_VALUE"""),"niepełnosprytny ")</f>
        <v>niepełnosprytny</v>
      </c>
      <c r="E112" s="17" t="n">
        <f aca="false">COUNTIF($C$59:$C$426,D112)</f>
        <v>0</v>
      </c>
      <c r="G112" s="0" t="s">
        <v>1283</v>
      </c>
      <c r="H112" s="0" t="n">
        <v>1</v>
      </c>
    </row>
    <row r="113" customFormat="false" ht="15.75" hidden="false" customHeight="false" outlineLevel="0" collapsed="false">
      <c r="B113" s="7" t="s">
        <v>962</v>
      </c>
      <c r="C113" s="0" t="str">
        <f aca="false">IFERROR(__xludf.dummyfunction("LOWER(REGEXREPLACE(B59,""\[.*\]"",""""))"),"dupa wołowa ")</f>
        <v>dupa wołowa</v>
      </c>
      <c r="D113" s="0" t="str">
        <f aca="false">IFERROR(__xludf.dummyfunction("""COMPUTED_VALUE"""),"zajebany kurwiszon ")</f>
        <v>zajebany kurwiszon</v>
      </c>
      <c r="E113" s="17" t="n">
        <f aca="false">COUNTIF($C$59:$C$426,D113)</f>
        <v>0</v>
      </c>
      <c r="G113" s="0" t="s">
        <v>1284</v>
      </c>
      <c r="H113" s="0" t="n">
        <v>1</v>
      </c>
    </row>
    <row r="114" customFormat="false" ht="15.75" hidden="false" customHeight="false" outlineLevel="0" collapsed="false">
      <c r="B114" s="7" t="s">
        <v>963</v>
      </c>
      <c r="C114" s="0" t="str">
        <f aca="false">IFERROR(__xludf.dummyfunction("LOWER(REGEXREPLACE(B59,""\[.*\]"",""""))"),"dupa wołowa ")</f>
        <v>dupa wołowa</v>
      </c>
      <c r="D114" s="0" t="str">
        <f aca="false">IFERROR(__xludf.dummyfunction("""COMPUTED_VALUE"""),"wredna kurwa ")</f>
        <v>wredna kurwa</v>
      </c>
      <c r="E114" s="17" t="n">
        <f aca="false">COUNTIF($C$59:$C$426,D114)</f>
        <v>0</v>
      </c>
      <c r="G114" s="0" t="s">
        <v>1285</v>
      </c>
      <c r="H114" s="0" t="n">
        <v>1</v>
      </c>
    </row>
    <row r="115" customFormat="false" ht="15.75" hidden="false" customHeight="false" outlineLevel="0" collapsed="false">
      <c r="B115" s="7" t="s">
        <v>1286</v>
      </c>
      <c r="C115" s="0" t="str">
        <f aca="false">IFERROR(__xludf.dummyfunction("LOWER(REGEXREPLACE(B59,""\[.*\]"",""""))"),"dupa wołowa ")</f>
        <v>dupa wołowa</v>
      </c>
      <c r="D115" s="0" t="str">
        <f aca="false">IFERROR(__xludf.dummyfunction("""COMPUTED_VALUE"""),"zdzira ")</f>
        <v>zdzira</v>
      </c>
      <c r="E115" s="17" t="n">
        <f aca="false">COUNTIF($C$59:$C$426,D115)</f>
        <v>0</v>
      </c>
      <c r="G115" s="0" t="s">
        <v>1287</v>
      </c>
      <c r="H115" s="0" t="n">
        <v>1</v>
      </c>
    </row>
    <row r="116" customFormat="false" ht="15.75" hidden="false" customHeight="false" outlineLevel="0" collapsed="false">
      <c r="B116" s="7" t="s">
        <v>934</v>
      </c>
      <c r="C116" s="0" t="str">
        <f aca="false">IFERROR(__xludf.dummyfunction("LOWER(REGEXREPLACE(B59,""\[.*\]"",""""))"),"dupa wołowa ")</f>
        <v>dupa wołowa</v>
      </c>
      <c r="D116" s="0" t="str">
        <f aca="false">IFERROR(__xludf.dummyfunction("""COMPUTED_VALUE"""),"lachociag ")</f>
        <v>lachociag</v>
      </c>
      <c r="E116" s="17" t="n">
        <f aca="false">COUNTIF($C$59:$C$426,D116)</f>
        <v>0</v>
      </c>
      <c r="G116" s="0" t="s">
        <v>1288</v>
      </c>
      <c r="H116" s="0" t="n">
        <v>1</v>
      </c>
    </row>
    <row r="117" customFormat="false" ht="15.75" hidden="false" customHeight="false" outlineLevel="0" collapsed="false">
      <c r="B117" s="7" t="s">
        <v>935</v>
      </c>
      <c r="C117" s="0" t="str">
        <f aca="false">IFERROR(__xludf.dummyfunction("LOWER(REGEXREPLACE(B59,""\[.*\]"",""""))"),"dupa wołowa ")</f>
        <v>dupa wołowa</v>
      </c>
      <c r="D117" s="0" t="str">
        <f aca="false">IFERROR(__xludf.dummyfunction("""COMPUTED_VALUE"""),"kretyn ")</f>
        <v>kretyn</v>
      </c>
      <c r="E117" s="17" t="n">
        <f aca="false">COUNTIF($C$59:$C$426,D117)</f>
        <v>0</v>
      </c>
      <c r="G117" s="0" t="s">
        <v>1289</v>
      </c>
      <c r="H117" s="0" t="n">
        <v>1</v>
      </c>
    </row>
    <row r="118" customFormat="false" ht="15.75" hidden="false" customHeight="false" outlineLevel="0" collapsed="false">
      <c r="B118" s="7" t="s">
        <v>936</v>
      </c>
      <c r="C118" s="0" t="str">
        <f aca="false">IFERROR(__xludf.dummyfunction("LOWER(REGEXREPLACE(B59,""\[.*\]"",""""))"),"dupa wołowa ")</f>
        <v>dupa wołowa</v>
      </c>
      <c r="D118" s="0" t="str">
        <f aca="false">IFERROR(__xludf.dummyfunction("""COMPUTED_VALUE"""),"bladź ")</f>
        <v>bladź</v>
      </c>
      <c r="E118" s="17" t="n">
        <f aca="false">COUNTIF($C$59:$C$426,D118)</f>
        <v>0</v>
      </c>
      <c r="G118" s="0" t="s">
        <v>1290</v>
      </c>
      <c r="H118" s="0" t="n">
        <v>1</v>
      </c>
    </row>
    <row r="119" customFormat="false" ht="15.75" hidden="false" customHeight="false" outlineLevel="0" collapsed="false">
      <c r="B119" s="7" t="s">
        <v>937</v>
      </c>
      <c r="C119" s="0" t="str">
        <f aca="false">IFERROR(__xludf.dummyfunction("LOWER(REGEXREPLACE(B59,""\[.*\]"",""""))"),"dupa wołowa ")</f>
        <v>dupa wołowa</v>
      </c>
      <c r="D119" s="0" t="str">
        <f aca="false">IFERROR(__xludf.dummyfunction("""COMPUTED_VALUE"""),"kurwiszon ")</f>
        <v>kurwiszon</v>
      </c>
      <c r="E119" s="17" t="n">
        <f aca="false">COUNTIF($C$59:$C$426,D119)</f>
        <v>0</v>
      </c>
      <c r="G119" s="0" t="s">
        <v>1291</v>
      </c>
      <c r="H119" s="0" t="n">
        <v>1</v>
      </c>
    </row>
    <row r="120" customFormat="false" ht="15.75" hidden="false" customHeight="false" outlineLevel="0" collapsed="false">
      <c r="B120" s="7" t="s">
        <v>938</v>
      </c>
      <c r="C120" s="0" t="str">
        <f aca="false">IFERROR(__xludf.dummyfunction("LOWER(REGEXREPLACE(B59,""\[.*\]"",""""))"),"dupa wołowa ")</f>
        <v>dupa wołowa</v>
      </c>
      <c r="D120" s="0" t="str">
        <f aca="false">IFERROR(__xludf.dummyfunction("""COMPUTED_VALUE"""),"skurwiel  - bardziej jako ktoś konkretny w działaniu")</f>
        <v>skurwiel  - bardziej jako ktoś konkretny w działaniu</v>
      </c>
      <c r="E120" s="17" t="n">
        <f aca="false">COUNTIF($C$59:$C$426,D120)</f>
        <v>0</v>
      </c>
      <c r="G120" s="0" t="s">
        <v>1292</v>
      </c>
      <c r="H120" s="0" t="n">
        <v>1</v>
      </c>
    </row>
    <row r="121" customFormat="false" ht="15.75" hidden="false" customHeight="false" outlineLevel="0" collapsed="false">
      <c r="B121" s="7" t="s">
        <v>1293</v>
      </c>
      <c r="C121" s="0" t="str">
        <f aca="false">IFERROR(__xludf.dummyfunction("LOWER(REGEXREPLACE(B59,""\[.*\]"",""""))"),"dupa wołowa ")</f>
        <v>dupa wołowa</v>
      </c>
      <c r="D121" s="0" t="str">
        <f aca="false">IFERROR(__xludf.dummyfunction("""COMPUTED_VALUE"""),"palant ")</f>
        <v>palant</v>
      </c>
      <c r="E121" s="17" t="n">
        <f aca="false">COUNTIF($C$59:$C$426,D121)</f>
        <v>0</v>
      </c>
      <c r="G121" s="0" t="s">
        <v>1294</v>
      </c>
      <c r="H121" s="0" t="n">
        <v>1</v>
      </c>
    </row>
    <row r="122" customFormat="false" ht="15.75" hidden="false" customHeight="false" outlineLevel="0" collapsed="false">
      <c r="B122" s="7" t="s">
        <v>940</v>
      </c>
      <c r="C122" s="0" t="str">
        <f aca="false">IFERROR(__xludf.dummyfunction("LOWER(REGEXREPLACE(B59,""\[.*\]"",""""))"),"dupa wołowa ")</f>
        <v>dupa wołowa</v>
      </c>
      <c r="D122" s="0" t="str">
        <f aca="false">IFERROR(__xludf.dummyfunction("""COMPUTED_VALUE"""),"kałmuk ")</f>
        <v>kałmuk</v>
      </c>
      <c r="E122" s="17" t="n">
        <f aca="false">COUNTIF($C$59:$C$426,D122)</f>
        <v>0</v>
      </c>
      <c r="G122" s="0" t="s">
        <v>1295</v>
      </c>
      <c r="H122" s="0" t="n">
        <v>1</v>
      </c>
    </row>
    <row r="123" customFormat="false" ht="15.75" hidden="false" customHeight="false" outlineLevel="0" collapsed="false">
      <c r="B123" s="7" t="s">
        <v>941</v>
      </c>
      <c r="C123" s="0" t="str">
        <f aca="false">IFERROR(__xludf.dummyfunction("LOWER(REGEXREPLACE(B59,""\[.*\]"",""""))"),"dupa wołowa ")</f>
        <v>dupa wołowa</v>
      </c>
      <c r="D123" s="0" t="str">
        <f aca="false">IFERROR(__xludf.dummyfunction("""COMPUTED_VALUE"""),"szlauf ")</f>
        <v>szlauf</v>
      </c>
      <c r="E123" s="17" t="n">
        <f aca="false">COUNTIF($C$59:$C$426,D123)</f>
        <v>0</v>
      </c>
      <c r="G123" s="0" t="s">
        <v>1296</v>
      </c>
      <c r="H123" s="0" t="n">
        <v>1</v>
      </c>
    </row>
    <row r="124" customFormat="false" ht="15.75" hidden="false" customHeight="false" outlineLevel="0" collapsed="false">
      <c r="B124" s="7" t="s">
        <v>942</v>
      </c>
      <c r="C124" s="0" t="str">
        <f aca="false">IFERROR(__xludf.dummyfunction("LOWER(REGEXREPLACE(B59,""\[.*\]"",""""))"),"dupa wołowa ")</f>
        <v>dupa wołowa</v>
      </c>
      <c r="D124" s="0" t="str">
        <f aca="false">IFERROR(__xludf.dummyfunction("""COMPUTED_VALUE"""),"gnida ")</f>
        <v>gnida</v>
      </c>
      <c r="E124" s="17" t="n">
        <f aca="false">COUNTIF($C$59:$C$426,D124)</f>
        <v>0</v>
      </c>
      <c r="G124" s="0" t="s">
        <v>1297</v>
      </c>
      <c r="H124" s="0" t="n">
        <v>1</v>
      </c>
    </row>
    <row r="125" customFormat="false" ht="15.75" hidden="false" customHeight="false" outlineLevel="0" collapsed="false">
      <c r="B125" s="7" t="s">
        <v>943</v>
      </c>
      <c r="C125" s="0" t="str">
        <f aca="false">IFERROR(__xludf.dummyfunction("LOWER(REGEXREPLACE(B59,""\[.*\]"",""""))"),"dupa wołowa ")</f>
        <v>dupa wołowa</v>
      </c>
      <c r="D125" s="0" t="str">
        <f aca="false">IFERROR(__xludf.dummyfunction("""COMPUTED_VALUE"""),"menda ")</f>
        <v>menda</v>
      </c>
      <c r="E125" s="17" t="n">
        <f aca="false">COUNTIF($C$59:$C$426,D125)</f>
        <v>0</v>
      </c>
      <c r="G125" s="0" t="s">
        <v>1298</v>
      </c>
      <c r="H125" s="0" t="n">
        <v>1</v>
      </c>
    </row>
    <row r="126" customFormat="false" ht="15.75" hidden="false" customHeight="false" outlineLevel="0" collapsed="false">
      <c r="B126" s="7" t="s">
        <v>944</v>
      </c>
      <c r="C126" s="0" t="str">
        <f aca="false">IFERROR(__xludf.dummyfunction("LOWER(REGEXREPLACE(B59,""\[.*\]"",""""))"),"dupa wołowa ")</f>
        <v>dupa wołowa</v>
      </c>
      <c r="D126" s="0" t="str">
        <f aca="false">IFERROR(__xludf.dummyfunction("""COMPUTED_VALUE"""),"wieprz ")</f>
        <v>wieprz</v>
      </c>
      <c r="E126" s="17" t="n">
        <f aca="false">COUNTIF($C$59:$C$426,D126)</f>
        <v>0</v>
      </c>
      <c r="G126" s="0" t="s">
        <v>1299</v>
      </c>
      <c r="H126" s="0" t="n">
        <v>1</v>
      </c>
    </row>
    <row r="127" customFormat="false" ht="15.75" hidden="false" customHeight="false" outlineLevel="0" collapsed="false">
      <c r="B127" s="7" t="s">
        <v>964</v>
      </c>
      <c r="C127" s="0" t="str">
        <f aca="false">IFERROR(__xludf.dummyfunction("LOWER(REGEXREPLACE(B59,""\[.*\]"",""""))"),"dupa wołowa ")</f>
        <v>dupa wołowa</v>
      </c>
      <c r="D127" s="0" t="str">
        <f aca="false">IFERROR(__xludf.dummyfunction("""COMPUTED_VALUE"""),"gałgan ")</f>
        <v>gałgan</v>
      </c>
      <c r="E127" s="17" t="n">
        <f aca="false">COUNTIF($C$59:$C$426,D127)</f>
        <v>0</v>
      </c>
      <c r="G127" s="0" t="s">
        <v>1300</v>
      </c>
      <c r="H127" s="0" t="n">
        <v>1</v>
      </c>
    </row>
    <row r="128" customFormat="false" ht="15.75" hidden="false" customHeight="false" outlineLevel="0" collapsed="false">
      <c r="B128" s="7" t="s">
        <v>965</v>
      </c>
      <c r="C128" s="0" t="str">
        <f aca="false">IFERROR(__xludf.dummyfunction("LOWER(REGEXREPLACE(B59,""\[.*\]"",""""))"),"dupa wołowa ")</f>
        <v>dupa wołowa</v>
      </c>
      <c r="D128" s="0" t="str">
        <f aca="false">IFERROR(__xludf.dummyfunction("""COMPUTED_VALUE"""),"skurwiel ")</f>
        <v>skurwiel</v>
      </c>
      <c r="E128" s="17" t="n">
        <f aca="false">COUNTIF($C$59:$C$426,D128)</f>
        <v>0</v>
      </c>
      <c r="G128" s="0" t="s">
        <v>1301</v>
      </c>
      <c r="H128" s="0" t="n">
        <v>1</v>
      </c>
    </row>
    <row r="129" customFormat="false" ht="15.75" hidden="false" customHeight="false" outlineLevel="0" collapsed="false">
      <c r="B129" s="7" t="s">
        <v>909</v>
      </c>
      <c r="C129" s="0" t="str">
        <f aca="false">IFERROR(__xludf.dummyfunction("LOWER(REGEXREPLACE(B59,""\[.*\]"",""""))"),"dupa wołowa ")</f>
        <v>dupa wołowa</v>
      </c>
      <c r="D129" s="0" t="str">
        <f aca="false">IFERROR(__xludf.dummyfunction("""COMPUTED_VALUE"""),"pierdolony ")</f>
        <v>pierdolony</v>
      </c>
      <c r="E129" s="17" t="n">
        <f aca="false">COUNTIF($C$59:$C$426,D129)</f>
        <v>0</v>
      </c>
      <c r="G129" s="0" t="s">
        <v>1302</v>
      </c>
      <c r="H129" s="0" t="n">
        <v>1</v>
      </c>
    </row>
    <row r="130" customFormat="false" ht="15.75" hidden="false" customHeight="false" outlineLevel="0" collapsed="false">
      <c r="B130" s="7" t="s">
        <v>967</v>
      </c>
      <c r="C130" s="0" t="str">
        <f aca="false">IFERROR(__xludf.dummyfunction("LOWER(REGEXREPLACE(B59,""\[.*\]"",""""))"),"dupa wołowa ")</f>
        <v>dupa wołowa</v>
      </c>
      <c r="D130" s="0" t="str">
        <f aca="false">IFERROR(__xludf.dummyfunction("""COMPUTED_VALUE"""),"dupowłaz ")</f>
        <v>dupowłaz</v>
      </c>
      <c r="E130" s="17" t="n">
        <f aca="false">COUNTIF($C$59:$C$426,D130)</f>
        <v>0</v>
      </c>
      <c r="G130" s="0" t="s">
        <v>1303</v>
      </c>
      <c r="H130" s="0" t="n">
        <v>1</v>
      </c>
    </row>
    <row r="131" customFormat="false" ht="15.75" hidden="false" customHeight="false" outlineLevel="0" collapsed="false">
      <c r="B131" s="7" t="s">
        <v>968</v>
      </c>
      <c r="C131" s="0" t="str">
        <f aca="false">IFERROR(__xludf.dummyfunction("LOWER(REGEXREPLACE(B59,""\[.*\]"",""""))"),"dupa wołowa ")</f>
        <v>dupa wołowa</v>
      </c>
      <c r="D131" s="0" t="str">
        <f aca="false">IFERROR(__xludf.dummyfunction("""COMPUTED_VALUE"""),"fiut ")</f>
        <v>fiut</v>
      </c>
      <c r="E131" s="17" t="n">
        <f aca="false">COUNTIF($C$59:$C$426,D131)</f>
        <v>0</v>
      </c>
      <c r="G131" s="0" t="s">
        <v>347</v>
      </c>
      <c r="H131" s="0" t="n">
        <v>1</v>
      </c>
    </row>
    <row r="132" customFormat="false" ht="15.75" hidden="false" customHeight="false" outlineLevel="0" collapsed="false">
      <c r="B132" s="7" t="s">
        <v>969</v>
      </c>
      <c r="C132" s="0" t="str">
        <f aca="false">IFERROR(__xludf.dummyfunction("LOWER(REGEXREPLACE(B59,""\[.*\]"",""""))"),"dupa wołowa ")</f>
        <v>dupa wołowa</v>
      </c>
      <c r="D132" s="0" t="str">
        <f aca="false">IFERROR(__xludf.dummyfunction("""COMPUTED_VALUE"""),"skończeniec ")</f>
        <v>skończeniec</v>
      </c>
      <c r="E132" s="17" t="n">
        <f aca="false">COUNTIF($C$59:$C$426,D132)</f>
        <v>0</v>
      </c>
      <c r="G132" s="0" t="s">
        <v>348</v>
      </c>
      <c r="H132" s="0" t="n">
        <v>1</v>
      </c>
    </row>
    <row r="133" customFormat="false" ht="15.75" hidden="false" customHeight="false" outlineLevel="0" collapsed="false">
      <c r="B133" s="7" t="s">
        <v>970</v>
      </c>
      <c r="C133" s="0" t="str">
        <f aca="false">IFERROR(__xludf.dummyfunction("LOWER(REGEXREPLACE(B59,""\[.*\]"",""""))"),"dupa wołowa ")</f>
        <v>dupa wołowa</v>
      </c>
      <c r="D133" s="0" t="str">
        <f aca="false">IFERROR(__xludf.dummyfunction("""COMPUTED_VALUE"""),"kurwo jebana ")</f>
        <v>kurwo jebana</v>
      </c>
      <c r="E133" s="17" t="n">
        <f aca="false">COUNTIF($C$59:$C$426,D133)</f>
        <v>0</v>
      </c>
      <c r="G133" s="0" t="s">
        <v>1304</v>
      </c>
      <c r="H133" s="0" t="n">
        <v>1</v>
      </c>
    </row>
    <row r="134" customFormat="false" ht="15.75" hidden="false" customHeight="false" outlineLevel="0" collapsed="false">
      <c r="B134" s="7" t="s">
        <v>971</v>
      </c>
      <c r="C134" s="0" t="str">
        <f aca="false">IFERROR(__xludf.dummyfunction("LOWER(REGEXREPLACE(B59,""\[.*\]"",""""))"),"dupa wołowa ")</f>
        <v>dupa wołowa</v>
      </c>
      <c r="D134" s="0" t="str">
        <f aca="false">IFERROR(__xludf.dummyfunction("""COMPUTED_VALUE"""),"pizdencjusz ")</f>
        <v>pizdencjusz</v>
      </c>
      <c r="E134" s="17" t="n">
        <f aca="false">COUNTIF($C$59:$C$426,D134)</f>
        <v>0</v>
      </c>
      <c r="G134" s="0" t="s">
        <v>1305</v>
      </c>
      <c r="H134" s="0" t="n">
        <v>1</v>
      </c>
    </row>
    <row r="135" customFormat="false" ht="15.75" hidden="false" customHeight="false" outlineLevel="0" collapsed="false">
      <c r="B135" s="7" t="s">
        <v>972</v>
      </c>
      <c r="C135" s="0" t="str">
        <f aca="false">IFERROR(__xludf.dummyfunction("LOWER(REGEXREPLACE(B59,""\[.*\]"",""""))"),"dupa wołowa ")</f>
        <v>dupa wołowa</v>
      </c>
      <c r="D135" s="0" t="str">
        <f aca="false">IFERROR(__xludf.dummyfunction("""COMPUTED_VALUE"""),"kurwistrzał ")</f>
        <v>kurwistrzał</v>
      </c>
      <c r="E135" s="17" t="n">
        <f aca="false">COUNTIF($C$59:$C$426,D135)</f>
        <v>0</v>
      </c>
      <c r="G135" s="0" t="s">
        <v>1306</v>
      </c>
      <c r="H135" s="0" t="n">
        <v>1</v>
      </c>
    </row>
    <row r="136" customFormat="false" ht="15.75" hidden="false" customHeight="false" outlineLevel="0" collapsed="false">
      <c r="B136" s="7" t="s">
        <v>973</v>
      </c>
      <c r="C136" s="0" t="str">
        <f aca="false">IFERROR(__xludf.dummyfunction("LOWER(REGEXREPLACE(B59,""\[.*\]"",""""))"),"dupa wołowa ")</f>
        <v>dupa wołowa</v>
      </c>
      <c r="D136" s="0" t="str">
        <f aca="false">IFERROR(__xludf.dummyfunction("""COMPUTED_VALUE"""),"kapeć jebany ")</f>
        <v>kapeć jebany</v>
      </c>
      <c r="E136" s="17" t="n">
        <f aca="false">COUNTIF($C$59:$C$426,D136)</f>
        <v>0</v>
      </c>
      <c r="G136" s="0" t="s">
        <v>1307</v>
      </c>
      <c r="H136" s="0" t="n">
        <v>1</v>
      </c>
    </row>
    <row r="137" customFormat="false" ht="15.75" hidden="false" customHeight="false" outlineLevel="0" collapsed="false">
      <c r="B137" s="7" t="s">
        <v>974</v>
      </c>
      <c r="C137" s="0" t="str">
        <f aca="false">IFERROR(__xludf.dummyfunction("LOWER(REGEXREPLACE(B59,""\[.*\]"",""""))"),"dupa wołowa ")</f>
        <v>dupa wołowa</v>
      </c>
      <c r="D137" s="0" t="str">
        <f aca="false">IFERROR(__xludf.dummyfunction("""COMPUTED_VALUE"""),"przeklęty gnój ")</f>
        <v>przeklęty gnój</v>
      </c>
      <c r="E137" s="17" t="n">
        <f aca="false">COUNTIF($C$59:$C$426,D137)</f>
        <v>0</v>
      </c>
      <c r="G137" s="0" t="s">
        <v>1308</v>
      </c>
      <c r="H137" s="0" t="n">
        <v>1</v>
      </c>
    </row>
    <row r="138" customFormat="false" ht="15.75" hidden="false" customHeight="false" outlineLevel="0" collapsed="false">
      <c r="B138" s="7" t="s">
        <v>975</v>
      </c>
      <c r="C138" s="0" t="str">
        <f aca="false">IFERROR(__xludf.dummyfunction("LOWER(REGEXREPLACE(B59,""\[.*\]"",""""))"),"dupa wołowa ")</f>
        <v>dupa wołowa</v>
      </c>
      <c r="D138" s="0" t="str">
        <f aca="false">IFERROR(__xludf.dummyfunction("""COMPUTED_VALUE"""),"bydlak pierdolony ")</f>
        <v>bydlak pierdolony</v>
      </c>
      <c r="E138" s="17" t="n">
        <f aca="false">COUNTIF($C$59:$C$426,D138)</f>
        <v>0</v>
      </c>
      <c r="G138" s="0" t="s">
        <v>405</v>
      </c>
      <c r="H138" s="0" t="n">
        <v>1</v>
      </c>
    </row>
    <row r="139" customFormat="false" ht="15.75" hidden="false" customHeight="false" outlineLevel="0" collapsed="false">
      <c r="B139" s="7" t="s">
        <v>930</v>
      </c>
      <c r="C139" s="0" t="str">
        <f aca="false">IFERROR(__xludf.dummyfunction("LOWER(REGEXREPLACE(B59,""\[.*\]"",""""))"),"dupa wołowa ")</f>
        <v>dupa wołowa</v>
      </c>
      <c r="D139" s="0" t="str">
        <f aca="false">IFERROR(__xludf.dummyfunction("""COMPUTED_VALUE"""),"jebaka ")</f>
        <v>jebaka</v>
      </c>
      <c r="E139" s="17" t="n">
        <f aca="false">COUNTIF($C$59:$C$426,D139)</f>
        <v>0</v>
      </c>
      <c r="G139" s="0" t="s">
        <v>1309</v>
      </c>
      <c r="H139" s="0" t="n">
        <v>1</v>
      </c>
    </row>
    <row r="140" customFormat="false" ht="15.75" hidden="false" customHeight="false" outlineLevel="0" collapsed="false">
      <c r="B140" s="7" t="s">
        <v>928</v>
      </c>
      <c r="C140" s="0" t="str">
        <f aca="false">IFERROR(__xludf.dummyfunction("LOWER(REGEXREPLACE(B59,""\[.*\]"",""""))"),"dupa wołowa ")</f>
        <v>dupa wołowa</v>
      </c>
      <c r="D140" s="0" t="str">
        <f aca="false">IFERROR(__xludf.dummyfunction("""COMPUTED_VALUE"""),"kutas zwiędły ")</f>
        <v>kutas zwiędły</v>
      </c>
      <c r="E140" s="17" t="n">
        <f aca="false">COUNTIF($C$59:$C$426,D140)</f>
        <v>0</v>
      </c>
      <c r="G140" s="0" t="s">
        <v>1310</v>
      </c>
      <c r="H140" s="0" t="n">
        <v>1</v>
      </c>
    </row>
    <row r="141" customFormat="false" ht="15.75" hidden="false" customHeight="false" outlineLevel="0" collapsed="false">
      <c r="B141" s="7" t="s">
        <v>976</v>
      </c>
      <c r="C141" s="0" t="str">
        <f aca="false">IFERROR(__xludf.dummyfunction("LOWER(REGEXREPLACE(B59,""\[.*\]"",""""))"),"dupa wołowa ")</f>
        <v>dupa wołowa</v>
      </c>
      <c r="D141" s="0" t="str">
        <f aca="false">IFERROR(__xludf.dummyfunction("""COMPUTED_VALUE"""),"cwel przestrzelony ")</f>
        <v>cwel przestrzelony</v>
      </c>
      <c r="E141" s="17" t="n">
        <f aca="false">COUNTIF($C$59:$C$426,D141)</f>
        <v>0</v>
      </c>
      <c r="G141" s="0" t="s">
        <v>1311</v>
      </c>
      <c r="H141" s="0" t="n">
        <v>1</v>
      </c>
    </row>
    <row r="142" customFormat="false" ht="15.75" hidden="false" customHeight="false" outlineLevel="0" collapsed="false">
      <c r="B142" s="7" t="s">
        <v>977</v>
      </c>
      <c r="C142" s="0" t="str">
        <f aca="false">IFERROR(__xludf.dummyfunction("LOWER(REGEXREPLACE(B59,""\[.*\]"",""""))"),"dupa wołowa ")</f>
        <v>dupa wołowa</v>
      </c>
      <c r="D142" s="0" t="str">
        <f aca="false">IFERROR(__xludf.dummyfunction("""COMPUTED_VALUE"""),"gamoń ")</f>
        <v>gamoń</v>
      </c>
      <c r="E142" s="17" t="n">
        <f aca="false">COUNTIF($C$59:$C$426,D142)</f>
        <v>0</v>
      </c>
      <c r="G142" s="0" t="s">
        <v>1312</v>
      </c>
      <c r="H142" s="0" t="n">
        <v>1</v>
      </c>
    </row>
    <row r="143" customFormat="false" ht="15.75" hidden="false" customHeight="false" outlineLevel="0" collapsed="false">
      <c r="B143" s="7" t="s">
        <v>978</v>
      </c>
      <c r="C143" s="0" t="str">
        <f aca="false">IFERROR(__xludf.dummyfunction("LOWER(REGEXREPLACE(B59,""\[.*\]"",""""))"),"dupa wołowa ")</f>
        <v>dupa wołowa</v>
      </c>
      <c r="D143" s="0" t="str">
        <f aca="false">IFERROR(__xludf.dummyfunction("""COMPUTED_VALUE"""),"chuj - dla jednych .")</f>
        <v>chuj - dla jednych .</v>
      </c>
      <c r="E143" s="17" t="n">
        <f aca="false">COUNTIF($C$59:$C$426,D143)</f>
        <v>0</v>
      </c>
      <c r="G143" s="0" t="s">
        <v>1313</v>
      </c>
      <c r="H143" s="0" t="n">
        <v>1</v>
      </c>
    </row>
    <row r="144" customFormat="false" ht="15.75" hidden="false" customHeight="false" outlineLevel="0" collapsed="false">
      <c r="B144" s="7" t="s">
        <v>941</v>
      </c>
      <c r="C144" s="0" t="str">
        <f aca="false">IFERROR(__xludf.dummyfunction("LOWER(REGEXREPLACE(B59,""\[.*\]"",""""))"),"dupa wołowa ")</f>
        <v>dupa wołowa</v>
      </c>
      <c r="D144" s="0" t="str">
        <f aca="false">IFERROR(__xludf.dummyfunction("""COMPUTED_VALUE"""),"patol ")</f>
        <v>patol</v>
      </c>
      <c r="E144" s="17" t="n">
        <f aca="false">COUNTIF($C$59:$C$426,D144)</f>
        <v>0</v>
      </c>
      <c r="G144" s="0" t="s">
        <v>1314</v>
      </c>
      <c r="H144" s="0" t="n">
        <v>1</v>
      </c>
    </row>
    <row r="145" customFormat="false" ht="15.75" hidden="false" customHeight="false" outlineLevel="0" collapsed="false">
      <c r="B145" s="7" t="s">
        <v>979</v>
      </c>
      <c r="C145" s="0" t="str">
        <f aca="false">IFERROR(__xludf.dummyfunction("LOWER(REGEXREPLACE(B59,""\[.*\]"",""""))"),"dupa wołowa ")</f>
        <v>dupa wołowa</v>
      </c>
      <c r="D145" s="0" t="str">
        <f aca="false">IFERROR(__xludf.dummyfunction("""COMPUTED_VALUE"""),"kurwa zafajdolona ")</f>
        <v>kurwa zafajdolona</v>
      </c>
      <c r="E145" s="17" t="n">
        <f aca="false">COUNTIF($C$59:$C$426,D145)</f>
        <v>0</v>
      </c>
      <c r="G145" s="0" t="s">
        <v>1315</v>
      </c>
      <c r="H145" s="0" t="n">
        <v>1</v>
      </c>
    </row>
    <row r="146" customFormat="false" ht="15.75" hidden="false" customHeight="false" outlineLevel="0" collapsed="false">
      <c r="B146" s="7" t="s">
        <v>980</v>
      </c>
      <c r="C146" s="0" t="str">
        <f aca="false">IFERROR(__xludf.dummyfunction("LOWER(REGEXREPLACE(B59,""\[.*\]"",""""))"),"dupa wołowa ")</f>
        <v>dupa wołowa</v>
      </c>
      <c r="D146" s="0" t="str">
        <f aca="false">IFERROR(__xludf.dummyfunction("""COMPUTED_VALUE"""),"ja pierdole ")</f>
        <v>ja pierdole</v>
      </c>
      <c r="E146" s="17" t="n">
        <f aca="false">COUNTIF($C$59:$C$426,D146)</f>
        <v>0</v>
      </c>
      <c r="G146" s="0" t="s">
        <v>1316</v>
      </c>
      <c r="H146" s="0" t="n">
        <v>1</v>
      </c>
    </row>
    <row r="147" customFormat="false" ht="15.75" hidden="false" customHeight="false" outlineLevel="0" collapsed="false">
      <c r="B147" s="7" t="s">
        <v>981</v>
      </c>
      <c r="C147" s="0" t="str">
        <f aca="false">IFERROR(__xludf.dummyfunction("LOWER(REGEXREPLACE(B59,""\[.*\]"",""""))"),"dupa wołowa ")</f>
        <v>dupa wołowa</v>
      </c>
      <c r="D147" s="0" t="str">
        <f aca="false">IFERROR(__xludf.dummyfunction("""COMPUTED_VALUE"""),"sukinsyn ")</f>
        <v>sukinsyn</v>
      </c>
      <c r="E147" s="17" t="n">
        <f aca="false">COUNTIF($C$59:$C$426,D147)</f>
        <v>0</v>
      </c>
      <c r="G147" s="0" t="s">
        <v>1317</v>
      </c>
      <c r="H147" s="0" t="n">
        <v>1</v>
      </c>
    </row>
    <row r="148" customFormat="false" ht="15.75" hidden="false" customHeight="false" outlineLevel="0" collapsed="false">
      <c r="B148" s="7" t="s">
        <v>982</v>
      </c>
      <c r="C148" s="0" t="str">
        <f aca="false">IFERROR(__xludf.dummyfunction("LOWER(REGEXREPLACE(B59,""\[.*\]"",""""))"),"dupa wołowa ")</f>
        <v>dupa wołowa</v>
      </c>
      <c r="D148" s="0" t="str">
        <f aca="false">IFERROR(__xludf.dummyfunction("""COMPUTED_VALUE"""),"pierdolić ")</f>
        <v>pierdolić</v>
      </c>
      <c r="E148" s="17" t="n">
        <f aca="false">COUNTIF($C$59:$C$426,D148)</f>
        <v>0</v>
      </c>
      <c r="G148" s="0" t="s">
        <v>1318</v>
      </c>
      <c r="H148" s="0" t="n">
        <v>1</v>
      </c>
    </row>
    <row r="149" customFormat="false" ht="15.75" hidden="false" customHeight="false" outlineLevel="0" collapsed="false">
      <c r="B149" s="7" t="s">
        <v>983</v>
      </c>
      <c r="C149" s="0" t="str">
        <f aca="false">IFERROR(__xludf.dummyfunction("LOWER(REGEXREPLACE(B59,""\[.*\]"",""""))"),"dupa wołowa ")</f>
        <v>dupa wołowa</v>
      </c>
      <c r="D149" s="0" t="str">
        <f aca="false">IFERROR(__xludf.dummyfunction("""COMPUTED_VALUE"""),"cholera ")</f>
        <v>cholera</v>
      </c>
      <c r="E149" s="17" t="n">
        <f aca="false">COUNTIF($C$59:$C$426,D149)</f>
        <v>0</v>
      </c>
      <c r="G149" s="0" t="s">
        <v>1319</v>
      </c>
      <c r="H149" s="0" t="n">
        <v>1</v>
      </c>
    </row>
    <row r="150" customFormat="false" ht="15.75" hidden="false" customHeight="false" outlineLevel="0" collapsed="false">
      <c r="B150" s="7" t="s">
        <v>984</v>
      </c>
      <c r="C150" s="0" t="str">
        <f aca="false">IFERROR(__xludf.dummyfunction("LOWER(REGEXREPLACE(B59,""\[.*\]"",""""))"),"dupa wołowa ")</f>
        <v>dupa wołowa</v>
      </c>
      <c r="D150" s="0" t="str">
        <f aca="false">IFERROR(__xludf.dummyfunction("""COMPUTED_VALUE"""),"żyd ")</f>
        <v>żyd</v>
      </c>
      <c r="E150" s="17" t="n">
        <f aca="false">COUNTIF($C$59:$C$426,D150)</f>
        <v>0</v>
      </c>
      <c r="G150" s="0" t="s">
        <v>1320</v>
      </c>
      <c r="H150" s="0" t="n">
        <v>1</v>
      </c>
    </row>
    <row r="151" customFormat="false" ht="15.75" hidden="false" customHeight="false" outlineLevel="0" collapsed="false">
      <c r="B151" s="7" t="s">
        <v>985</v>
      </c>
      <c r="C151" s="0" t="str">
        <f aca="false">IFERROR(__xludf.dummyfunction("LOWER(REGEXREPLACE(B59,""\[.*\]"",""""))"),"dupa wołowa ")</f>
        <v>dupa wołowa</v>
      </c>
      <c r="D151" s="0" t="str">
        <f aca="false">IFERROR(__xludf.dummyfunction("""COMPUTED_VALUE"""),"lewak ")</f>
        <v>lewak</v>
      </c>
      <c r="E151" s="17" t="n">
        <f aca="false">COUNTIF($C$59:$C$426,D151)</f>
        <v>0</v>
      </c>
      <c r="G151" s="0" t="s">
        <v>1321</v>
      </c>
      <c r="H151" s="0" t="n">
        <v>1</v>
      </c>
    </row>
    <row r="152" customFormat="false" ht="15.75" hidden="false" customHeight="false" outlineLevel="0" collapsed="false">
      <c r="B152" s="7" t="s">
        <v>986</v>
      </c>
      <c r="C152" s="0" t="str">
        <f aca="false">IFERROR(__xludf.dummyfunction("LOWER(REGEXREPLACE(B59,""\[.*\]"",""""))"),"dupa wołowa ")</f>
        <v>dupa wołowa</v>
      </c>
      <c r="D152" s="0" t="str">
        <f aca="false">IFERROR(__xludf.dummyfunction("""COMPUTED_VALUE"""),"pizdogon ")</f>
        <v>pizdogon</v>
      </c>
      <c r="E152" s="17" t="n">
        <f aca="false">COUNTIF($C$59:$C$426,D152)</f>
        <v>0</v>
      </c>
      <c r="G152" s="0" t="s">
        <v>1322</v>
      </c>
      <c r="H152" s="0" t="n">
        <v>1</v>
      </c>
    </row>
    <row r="153" customFormat="false" ht="15.75" hidden="false" customHeight="false" outlineLevel="0" collapsed="false">
      <c r="B153" s="7" t="s">
        <v>987</v>
      </c>
      <c r="C153" s="0" t="str">
        <f aca="false">IFERROR(__xludf.dummyfunction("LOWER(REGEXREPLACE(B59,""\[.*\]"",""""))"),"dupa wołowa ")</f>
        <v>dupa wołowa</v>
      </c>
      <c r="D153" s="0" t="str">
        <f aca="false">IFERROR(__xludf.dummyfunction("""COMPUTED_VALUE"""),"miękka pała ")</f>
        <v>miękka pała</v>
      </c>
      <c r="E153" s="17" t="n">
        <f aca="false">COUNTIF($C$59:$C$426,D153)</f>
        <v>0</v>
      </c>
      <c r="G153" s="0" t="s">
        <v>1323</v>
      </c>
      <c r="H153" s="0" t="n">
        <v>1</v>
      </c>
    </row>
    <row r="154" customFormat="false" ht="15.75" hidden="false" customHeight="false" outlineLevel="0" collapsed="false">
      <c r="B154" s="7" t="s">
        <v>988</v>
      </c>
      <c r="C154" s="0" t="str">
        <f aca="false">IFERROR(__xludf.dummyfunction("LOWER(REGEXREPLACE(B59,""\[.*\]"",""""))"),"dupa wołowa ")</f>
        <v>dupa wołowa</v>
      </c>
      <c r="D154" s="0" t="str">
        <f aca="false">IFERROR(__xludf.dummyfunction("""COMPUTED_VALUE"""),"głupi ")</f>
        <v>głupi</v>
      </c>
      <c r="E154" s="17" t="n">
        <f aca="false">COUNTIF($C$59:$C$426,D154)</f>
        <v>0</v>
      </c>
      <c r="G154" s="0" t="s">
        <v>1324</v>
      </c>
      <c r="H154" s="0" t="n">
        <v>1</v>
      </c>
    </row>
    <row r="155" customFormat="false" ht="15.75" hidden="false" customHeight="false" outlineLevel="0" collapsed="false">
      <c r="B155" s="7" t="s">
        <v>989</v>
      </c>
      <c r="C155" s="0" t="str">
        <f aca="false">IFERROR(__xludf.dummyfunction("LOWER(REGEXREPLACE(B59,""\[.*\]"",""""))"),"dupa wołowa ")</f>
        <v>dupa wołowa</v>
      </c>
      <c r="D155" s="0" t="str">
        <f aca="false">IFERROR(__xludf.dummyfunction("""COMPUTED_VALUE"""),"hultaj ")</f>
        <v>hultaj</v>
      </c>
      <c r="E155" s="17" t="n">
        <f aca="false">COUNTIF($C$59:$C$426,D155)</f>
        <v>0</v>
      </c>
      <c r="G155" s="0" t="s">
        <v>1325</v>
      </c>
      <c r="H155" s="0" t="n">
        <v>1</v>
      </c>
    </row>
    <row r="156" customFormat="false" ht="15.75" hidden="false" customHeight="false" outlineLevel="0" collapsed="false">
      <c r="B156" s="7" t="s">
        <v>999</v>
      </c>
      <c r="C156" s="0" t="str">
        <f aca="false">IFERROR(__xludf.dummyfunction("LOWER(REGEXREPLACE(B59,""\[.*\]"",""""))"),"dupa wołowa ")</f>
        <v>dupa wołowa</v>
      </c>
      <c r="D156" s="0" t="str">
        <f aca="false">IFERROR(__xludf.dummyfunction("""COMPUTED_VALUE"""),"huncwot ")</f>
        <v>huncwot</v>
      </c>
      <c r="E156" s="17" t="n">
        <f aca="false">COUNTIF($C$59:$C$426,D156)</f>
        <v>0</v>
      </c>
      <c r="G156" s="0" t="s">
        <v>1326</v>
      </c>
      <c r="H156" s="0" t="n">
        <v>1</v>
      </c>
    </row>
    <row r="157" customFormat="false" ht="15.75" hidden="false" customHeight="false" outlineLevel="0" collapsed="false">
      <c r="B157" s="7" t="s">
        <v>988</v>
      </c>
      <c r="C157" s="0" t="str">
        <f aca="false">IFERROR(__xludf.dummyfunction("LOWER(REGEXREPLACE(B59,""\[.*\]"",""""))"),"dupa wołowa ")</f>
        <v>dupa wołowa</v>
      </c>
      <c r="D157" s="0" t="str">
        <f aca="false">IFERROR(__xludf.dummyfunction("""COMPUTED_VALUE"""),"popapraniec ")</f>
        <v>popapraniec</v>
      </c>
      <c r="E157" s="17" t="n">
        <f aca="false">COUNTIF($C$59:$C$426,D157)</f>
        <v>0</v>
      </c>
      <c r="G157" s="0" t="s">
        <v>1327</v>
      </c>
      <c r="H157" s="0" t="n">
        <v>1</v>
      </c>
    </row>
    <row r="158" customFormat="false" ht="15.75" hidden="false" customHeight="false" outlineLevel="0" collapsed="false">
      <c r="B158" s="7" t="s">
        <v>982</v>
      </c>
      <c r="C158" s="0" t="str">
        <f aca="false">IFERROR(__xludf.dummyfunction("LOWER(REGEXREPLACE(B59,""\[.*\]"",""""))"),"dupa wołowa ")</f>
        <v>dupa wołowa</v>
      </c>
      <c r="D158" s="0" t="str">
        <f aca="false">IFERROR(__xludf.dummyfunction("""COMPUTED_VALUE"""),"szmaciarz/szmata ")</f>
        <v>szmaciarz/szmata</v>
      </c>
      <c r="E158" s="17" t="n">
        <f aca="false">COUNTIF($C$59:$C$426,D158)</f>
        <v>0</v>
      </c>
      <c r="G158" s="0" t="s">
        <v>1328</v>
      </c>
      <c r="H158" s="0" t="n">
        <v>1</v>
      </c>
    </row>
    <row r="159" customFormat="false" ht="15.75" hidden="false" customHeight="false" outlineLevel="0" collapsed="false">
      <c r="B159" s="7" t="s">
        <v>1000</v>
      </c>
      <c r="C159" s="0" t="str">
        <f aca="false">IFERROR(__xludf.dummyfunction("LOWER(REGEXREPLACE(B59,""\[.*\]"",""""))"),"dupa wołowa ")</f>
        <v>dupa wołowa</v>
      </c>
      <c r="D159" s="0" t="str">
        <f aca="false">IFERROR(__xludf.dummyfunction("""COMPUTED_VALUE"""),"pojeb ")</f>
        <v>pojeb</v>
      </c>
      <c r="E159" s="17" t="n">
        <f aca="false">COUNTIF($C$59:$C$426,D159)</f>
        <v>0</v>
      </c>
      <c r="G159" s="0" t="s">
        <v>1329</v>
      </c>
      <c r="H159" s="0" t="n">
        <v>1</v>
      </c>
    </row>
    <row r="160" customFormat="false" ht="15.75" hidden="false" customHeight="false" outlineLevel="0" collapsed="false">
      <c r="B160" s="7" t="s">
        <v>1001</v>
      </c>
      <c r="C160" s="0" t="str">
        <f aca="false">IFERROR(__xludf.dummyfunction("LOWER(REGEXREPLACE(B59,""\[.*\]"",""""))"),"dupa wołowa ")</f>
        <v>dupa wołowa</v>
      </c>
      <c r="D160" s="0" t="str">
        <f aca="false">IFERROR(__xludf.dummyfunction("""COMPUTED_VALUE"""),"skurwiel  ")</f>
        <v>skurwiel</v>
      </c>
      <c r="E160" s="17" t="n">
        <f aca="false">COUNTIF($C$59:$C$426,D160)</f>
        <v>0</v>
      </c>
      <c r="G160" s="0" t="s">
        <v>1330</v>
      </c>
      <c r="H160" s="0" t="n">
        <v>1</v>
      </c>
    </row>
    <row r="161" customFormat="false" ht="15.75" hidden="false" customHeight="false" outlineLevel="0" collapsed="false">
      <c r="B161" s="7" t="s">
        <v>1002</v>
      </c>
      <c r="C161" s="0" t="str">
        <f aca="false">IFERROR(__xludf.dummyfunction("LOWER(REGEXREPLACE(B59,""\[.*\]"",""""))"),"dupa wołowa ")</f>
        <v>dupa wołowa</v>
      </c>
      <c r="D161" s="0" t="str">
        <f aca="false">IFERROR(__xludf.dummyfunction("""COMPUTED_VALUE"""),"nierozsądny ")</f>
        <v>nierozsądny</v>
      </c>
      <c r="E161" s="17" t="n">
        <f aca="false">COUNTIF($C$59:$C$426,D161)</f>
        <v>0</v>
      </c>
      <c r="G161" s="0" t="s">
        <v>1331</v>
      </c>
      <c r="H161" s="0" t="n">
        <v>1</v>
      </c>
    </row>
    <row r="162" customFormat="false" ht="15.75" hidden="false" customHeight="false" outlineLevel="0" collapsed="false">
      <c r="B162" s="7" t="s">
        <v>1003</v>
      </c>
      <c r="C162" s="0" t="str">
        <f aca="false">IFERROR(__xludf.dummyfunction("LOWER(REGEXREPLACE(B59,""\[.*\]"",""""))"),"dupa wołowa ")</f>
        <v>dupa wołowa</v>
      </c>
      <c r="D162" s="0" t="str">
        <f aca="false">IFERROR(__xludf.dummyfunction("""COMPUTED_VALUE"""),"niemądry ")</f>
        <v>niemądry</v>
      </c>
      <c r="E162" s="17" t="n">
        <f aca="false">COUNTIF($C$59:$C$426,D162)</f>
        <v>0</v>
      </c>
      <c r="G162" s="0" t="s">
        <v>1332</v>
      </c>
      <c r="H162" s="0" t="n">
        <v>1</v>
      </c>
    </row>
    <row r="163" customFormat="false" ht="15.75" hidden="false" customHeight="false" outlineLevel="0" collapsed="false">
      <c r="B163" s="7" t="s">
        <v>901</v>
      </c>
      <c r="C163" s="0" t="str">
        <f aca="false">IFERROR(__xludf.dummyfunction("LOWER(REGEXREPLACE(B59,""\[.*\]"",""""))"),"dupa wołowa ")</f>
        <v>dupa wołowa</v>
      </c>
      <c r="D163" s="0" t="str">
        <f aca="false">IFERROR(__xludf.dummyfunction("""COMPUTED_VALUE"""),"nieogarnięty ")</f>
        <v>nieogarnięty</v>
      </c>
      <c r="E163" s="17" t="n">
        <f aca="false">COUNTIF($C$59:$C$426,D163)</f>
        <v>0</v>
      </c>
      <c r="G163" s="0" t="s">
        <v>1333</v>
      </c>
      <c r="H163" s="0" t="n">
        <v>1</v>
      </c>
    </row>
    <row r="164" customFormat="false" ht="15.75" hidden="false" customHeight="false" outlineLevel="0" collapsed="false">
      <c r="B164" s="7" t="s">
        <v>990</v>
      </c>
      <c r="C164" s="0" t="str">
        <f aca="false">IFERROR(__xludf.dummyfunction("LOWER(REGEXREPLACE(B59,""\[.*\]"",""""))"),"dupa wołowa ")</f>
        <v>dupa wołowa</v>
      </c>
      <c r="D164" s="0" t="str">
        <f aca="false">IFERROR(__xludf.dummyfunction("""COMPUTED_VALUE"""),"tępy ")</f>
        <v>tępy</v>
      </c>
      <c r="E164" s="17" t="n">
        <f aca="false">COUNTIF($C$59:$C$426,D164)</f>
        <v>0</v>
      </c>
      <c r="G164" s="0" t="s">
        <v>1334</v>
      </c>
      <c r="H164" s="0" t="n">
        <v>1</v>
      </c>
    </row>
    <row r="165" customFormat="false" ht="15.75" hidden="false" customHeight="false" outlineLevel="0" collapsed="false">
      <c r="B165" s="7" t="s">
        <v>991</v>
      </c>
      <c r="C165" s="0" t="str">
        <f aca="false">IFERROR(__xludf.dummyfunction("LOWER(REGEXREPLACE(B59,""\[.*\]"",""""))"),"dupa wołowa ")</f>
        <v>dupa wołowa</v>
      </c>
      <c r="D165" s="0" t="str">
        <f aca="false">IFERROR(__xludf.dummyfunction("""COMPUTED_VALUE"""),"kondom ")</f>
        <v>kondom</v>
      </c>
      <c r="E165" s="17" t="n">
        <f aca="false">COUNTIF($C$59:$C$426,D165)</f>
        <v>0</v>
      </c>
      <c r="G165" s="0" t="s">
        <v>617</v>
      </c>
      <c r="H165" s="0" t="n">
        <v>1</v>
      </c>
    </row>
    <row r="166" customFormat="false" ht="15.75" hidden="false" customHeight="false" outlineLevel="0" collapsed="false">
      <c r="B166" s="7" t="s">
        <v>992</v>
      </c>
      <c r="C166" s="0" t="str">
        <f aca="false">IFERROR(__xludf.dummyfunction("LOWER(REGEXREPLACE(B59,""\[.*\]"",""""))"),"dupa wołowa ")</f>
        <v>dupa wołowa</v>
      </c>
      <c r="D166" s="0" t="str">
        <f aca="false">IFERROR(__xludf.dummyfunction("""COMPUTED_VALUE"""),"blachara ")</f>
        <v>blachara</v>
      </c>
      <c r="E166" s="17" t="n">
        <f aca="false">COUNTIF($C$59:$C$426,D166)</f>
        <v>0</v>
      </c>
      <c r="G166" s="0" t="s">
        <v>1335</v>
      </c>
      <c r="H166" s="0" t="n">
        <v>1</v>
      </c>
    </row>
    <row r="167" customFormat="false" ht="15.75" hidden="false" customHeight="false" outlineLevel="0" collapsed="false">
      <c r="B167" s="7" t="s">
        <v>993</v>
      </c>
      <c r="C167" s="0" t="str">
        <f aca="false">IFERROR(__xludf.dummyfunction("LOWER(REGEXREPLACE(B59,""\[.*\]"",""""))"),"dupa wołowa ")</f>
        <v>dupa wołowa</v>
      </c>
      <c r="D167" s="0" t="str">
        <f aca="false">IFERROR(__xludf.dummyfunction("""COMPUTED_VALUE"""),"niedorozwój ")</f>
        <v>niedorozwój</v>
      </c>
      <c r="E167" s="17" t="n">
        <f aca="false">COUNTIF($C$59:$C$426,D167)</f>
        <v>0</v>
      </c>
      <c r="G167" s="0" t="s">
        <v>1336</v>
      </c>
      <c r="H167" s="0" t="n">
        <v>1</v>
      </c>
    </row>
    <row r="168" customFormat="false" ht="15.75" hidden="false" customHeight="false" outlineLevel="0" collapsed="false">
      <c r="B168" s="7" t="s">
        <v>994</v>
      </c>
      <c r="C168" s="0" t="str">
        <f aca="false">IFERROR(__xludf.dummyfunction("LOWER(REGEXREPLACE(B59,""\[.*\]"",""""))"),"dupa wołowa ")</f>
        <v>dupa wołowa</v>
      </c>
      <c r="D168" s="0" t="str">
        <f aca="false">IFERROR(__xludf.dummyfunction("""COMPUTED_VALUE"""),"wypierdalalaj ")</f>
        <v>wypierdalalaj</v>
      </c>
      <c r="E168" s="17" t="n">
        <f aca="false">COUNTIF($C$59:$C$426,D168)</f>
        <v>0</v>
      </c>
      <c r="G168" s="0" t="s">
        <v>1337</v>
      </c>
      <c r="H168" s="0" t="n">
        <v>1</v>
      </c>
    </row>
    <row r="169" customFormat="false" ht="15.75" hidden="false" customHeight="false" outlineLevel="0" collapsed="false">
      <c r="B169" s="7" t="s">
        <v>1338</v>
      </c>
      <c r="C169" s="0" t="str">
        <f aca="false">IFERROR(__xludf.dummyfunction("LOWER(REGEXREPLACE(B59,""\[.*\]"",""""))"),"dupa wołowa ")</f>
        <v>dupa wołowa</v>
      </c>
      <c r="D169" s="0" t="str">
        <f aca="false">IFERROR(__xludf.dummyfunction("""COMPUTED_VALUE"""),"spierdalaj ")</f>
        <v>spierdalaj</v>
      </c>
      <c r="E169" s="17" t="n">
        <f aca="false">COUNTIF($C$59:$C$426,D169)</f>
        <v>0</v>
      </c>
      <c r="G169" s="0" t="s">
        <v>1339</v>
      </c>
      <c r="H169" s="0" t="n">
        <v>1</v>
      </c>
    </row>
    <row r="170" customFormat="false" ht="15.75" hidden="false" customHeight="false" outlineLevel="0" collapsed="false">
      <c r="B170" s="7" t="s">
        <v>996</v>
      </c>
      <c r="C170" s="0" t="str">
        <f aca="false">IFERROR(__xludf.dummyfunction("LOWER(REGEXREPLACE(B59,""\[.*\]"",""""))"),"dupa wołowa ")</f>
        <v>dupa wołowa</v>
      </c>
      <c r="D170" s="0" t="str">
        <f aca="false">IFERROR(__xludf.dummyfunction("""COMPUTED_VALUE"""),"burak ")</f>
        <v>burak</v>
      </c>
      <c r="E170" s="17" t="n">
        <f aca="false">COUNTIF($C$59:$C$426,D170)</f>
        <v>0</v>
      </c>
      <c r="G170" s="0" t="s">
        <v>1340</v>
      </c>
      <c r="H170" s="0" t="n">
        <v>1</v>
      </c>
    </row>
    <row r="171" customFormat="false" ht="15.75" hidden="false" customHeight="false" outlineLevel="0" collapsed="false">
      <c r="B171" s="7" t="s">
        <v>997</v>
      </c>
      <c r="C171" s="0" t="str">
        <f aca="false">IFERROR(__xludf.dummyfunction("LOWER(REGEXREPLACE(B59,""\[.*\]"",""""))"),"dupa wołowa ")</f>
        <v>dupa wołowa</v>
      </c>
      <c r="D171" s="0" t="str">
        <f aca="false">IFERROR(__xludf.dummyfunction("""COMPUTED_VALUE"""),"wieśniak ")</f>
        <v>wieśniak</v>
      </c>
      <c r="E171" s="17" t="n">
        <f aca="false">COUNTIF($C$59:$C$426,D171)</f>
        <v>0</v>
      </c>
      <c r="G171" s="0" t="s">
        <v>1341</v>
      </c>
      <c r="H171" s="0" t="n">
        <v>1</v>
      </c>
    </row>
    <row r="172" customFormat="false" ht="15.75" hidden="false" customHeight="false" outlineLevel="0" collapsed="false">
      <c r="B172" s="7" t="s">
        <v>906</v>
      </c>
      <c r="C172" s="0" t="str">
        <f aca="false">IFERROR(__xludf.dummyfunction("LOWER(REGEXREPLACE(B59,""\[.*\]"",""""))"),"dupa wołowa ")</f>
        <v>dupa wołowa</v>
      </c>
      <c r="D172" s="0" t="str">
        <f aca="false">IFERROR(__xludf.dummyfunction("""COMPUTED_VALUE"""),"wieśniaczka ")</f>
        <v>wieśniaczka</v>
      </c>
      <c r="E172" s="17" t="n">
        <f aca="false">COUNTIF($C$59:$C$426,D172)</f>
        <v>0</v>
      </c>
      <c r="G172" s="0" t="s">
        <v>1342</v>
      </c>
      <c r="H172" s="0" t="n">
        <v>1</v>
      </c>
    </row>
    <row r="173" customFormat="false" ht="15.75" hidden="false" customHeight="false" outlineLevel="0" collapsed="false">
      <c r="B173" s="7" t="s">
        <v>1005</v>
      </c>
      <c r="C173" s="0" t="str">
        <f aca="false">IFERROR(__xludf.dummyfunction("LOWER(REGEXREPLACE(B59,""\[.*\]"",""""))"),"dupa wołowa ")</f>
        <v>dupa wołowa</v>
      </c>
      <c r="D173" s="0" t="str">
        <f aca="false">IFERROR(__xludf.dummyfunction("""COMPUTED_VALUE"""),"gówniak  o dzieciach")</f>
        <v>gówniak  o dzieciach</v>
      </c>
      <c r="E173" s="17" t="n">
        <f aca="false">COUNTIF($C$59:$C$426,D173)</f>
        <v>0</v>
      </c>
      <c r="G173" s="0" t="s">
        <v>1343</v>
      </c>
      <c r="H173" s="0" t="n">
        <v>1</v>
      </c>
    </row>
    <row r="174" customFormat="false" ht="15.75" hidden="false" customHeight="false" outlineLevel="0" collapsed="false">
      <c r="B174" s="7" t="s">
        <v>1006</v>
      </c>
      <c r="C174" s="0" t="str">
        <f aca="false">IFERROR(__xludf.dummyfunction("LOWER(REGEXREPLACE(B59,""\[.*\]"",""""))"),"dupa wołowa ")</f>
        <v>dupa wołowa</v>
      </c>
      <c r="D174" s="0" t="str">
        <f aca="false">IFERROR(__xludf.dummyfunction("""COMPUTED_VALUE"""),"wydobyciny ")</f>
        <v>wydobyciny</v>
      </c>
      <c r="E174" s="17" t="n">
        <f aca="false">COUNTIF($C$59:$C$426,D174)</f>
        <v>0</v>
      </c>
      <c r="G174" s="0" t="s">
        <v>1344</v>
      </c>
      <c r="H174" s="0" t="n">
        <v>1</v>
      </c>
    </row>
    <row r="175" customFormat="false" ht="15.75" hidden="false" customHeight="false" outlineLevel="0" collapsed="false">
      <c r="B175" s="7" t="s">
        <v>958</v>
      </c>
      <c r="C175" s="0" t="str">
        <f aca="false">IFERROR(__xludf.dummyfunction("LOWER(REGEXREPLACE(B59,""\[.*\]"",""""))"),"dupa wołowa ")</f>
        <v>dupa wołowa</v>
      </c>
      <c r="D175" s="0" t="str">
        <f aca="false">IFERROR(__xludf.dummyfunction("""COMPUTED_VALUE"""),"locha  o kobiecie")</f>
        <v>locha  o kobiecie</v>
      </c>
      <c r="E175" s="17" t="n">
        <f aca="false">COUNTIF($C$59:$C$426,D175)</f>
        <v>0</v>
      </c>
      <c r="G175" s="0" t="s">
        <v>1345</v>
      </c>
      <c r="H175" s="0" t="n">
        <v>1</v>
      </c>
    </row>
    <row r="176" customFormat="false" ht="15.75" hidden="false" customHeight="false" outlineLevel="0" collapsed="false">
      <c r="B176" s="7" t="s">
        <v>1007</v>
      </c>
      <c r="C176" s="0" t="str">
        <f aca="false">IFERROR(__xludf.dummyfunction("LOWER(REGEXREPLACE(B59,""\[.*\]"",""""))"),"dupa wołowa ")</f>
        <v>dupa wołowa</v>
      </c>
      <c r="D176" s="0" t="str">
        <f aca="false">IFERROR(__xludf.dummyfunction("""COMPUTED_VALUE"""),"prostak ")</f>
        <v>prostak</v>
      </c>
      <c r="E176" s="17" t="n">
        <f aca="false">COUNTIF($C$59:$C$426,D176)</f>
        <v>0</v>
      </c>
      <c r="G176" s="0" t="s">
        <v>1346</v>
      </c>
      <c r="H176" s="0" t="n">
        <v>1</v>
      </c>
    </row>
    <row r="177" customFormat="false" ht="15.75" hidden="false" customHeight="false" outlineLevel="0" collapsed="false">
      <c r="B177" s="7" t="s">
        <v>1008</v>
      </c>
      <c r="C177" s="0" t="str">
        <f aca="false">IFERROR(__xludf.dummyfunction("LOWER(REGEXREPLACE(B59,""\[.*\]"",""""))"),"dupa wołowa ")</f>
        <v>dupa wołowa</v>
      </c>
      <c r="D177" s="0" t="str">
        <f aca="false">IFERROR(__xludf.dummyfunction("""COMPUTED_VALUE"""),"imbecyl ")</f>
        <v>imbecyl</v>
      </c>
      <c r="E177" s="17" t="n">
        <f aca="false">COUNTIF($C$59:$C$426,D177)</f>
        <v>0</v>
      </c>
      <c r="G177" s="0" t="s">
        <v>1347</v>
      </c>
      <c r="H177" s="0" t="n">
        <v>1</v>
      </c>
    </row>
    <row r="178" customFormat="false" ht="15.75" hidden="false" customHeight="false" outlineLevel="0" collapsed="false">
      <c r="B178" s="7" t="s">
        <v>1009</v>
      </c>
      <c r="C178" s="0" t="str">
        <f aca="false">IFERROR(__xludf.dummyfunction("LOWER(REGEXREPLACE(B59,""\[.*\]"",""""))"),"dupa wołowa ")</f>
        <v>dupa wołowa</v>
      </c>
      <c r="D178" s="0" t="str">
        <f aca="false">IFERROR(__xludf.dummyfunction("""COMPUTED_VALUE"""),"niedorozwinięty ")</f>
        <v>niedorozwinięty</v>
      </c>
      <c r="E178" s="17" t="n">
        <f aca="false">COUNTIF($C$59:$C$426,D178)</f>
        <v>0</v>
      </c>
      <c r="G178" s="0" t="s">
        <v>1348</v>
      </c>
      <c r="H178" s="0" t="n">
        <v>1</v>
      </c>
    </row>
    <row r="179" customFormat="false" ht="15.75" hidden="false" customHeight="false" outlineLevel="0" collapsed="false">
      <c r="B179" s="7" t="s">
        <v>1010</v>
      </c>
      <c r="C179" s="0" t="str">
        <f aca="false">IFERROR(__xludf.dummyfunction("LOWER(REGEXREPLACE(B59,""\[.*\]"",""""))"),"dupa wołowa ")</f>
        <v>dupa wołowa</v>
      </c>
      <c r="D179" s="0" t="str">
        <f aca="false">IFERROR(__xludf.dummyfunction("""COMPUTED_VALUE"""),"przygłup ")</f>
        <v>przygłup</v>
      </c>
      <c r="E179" s="17" t="n">
        <f aca="false">COUNTIF($C$59:$C$426,D179)</f>
        <v>0</v>
      </c>
      <c r="G179" s="0" t="s">
        <v>1349</v>
      </c>
      <c r="H179" s="0" t="n">
        <v>1</v>
      </c>
    </row>
    <row r="180" customFormat="false" ht="15.75" hidden="false" customHeight="false" outlineLevel="0" collapsed="false">
      <c r="B180" s="7" t="s">
        <v>1011</v>
      </c>
      <c r="C180" s="0" t="str">
        <f aca="false">IFERROR(__xludf.dummyfunction("LOWER(REGEXREPLACE(B59,""\[.*\]"",""""))"),"dupa wołowa ")</f>
        <v>dupa wołowa</v>
      </c>
      <c r="D180" s="0" t="str">
        <f aca="false">IFERROR(__xludf.dummyfunction("""COMPUTED_VALUE"""),"nieuk ")</f>
        <v>nieuk</v>
      </c>
      <c r="E180" s="17" t="n">
        <f aca="false">COUNTIF($C$59:$C$426,D180)</f>
        <v>0</v>
      </c>
      <c r="G180" s="0" t="s">
        <v>715</v>
      </c>
      <c r="H180" s="0" t="n">
        <v>1</v>
      </c>
    </row>
    <row r="181" customFormat="false" ht="15.75" hidden="false" customHeight="false" outlineLevel="0" collapsed="false">
      <c r="B181" s="7" t="s">
        <v>1014</v>
      </c>
      <c r="C181" s="0" t="str">
        <f aca="false">IFERROR(__xludf.dummyfunction("LOWER(REGEXREPLACE(B59,""\[.*\]"",""""))"),"dupa wołowa ")</f>
        <v>dupa wołowa</v>
      </c>
      <c r="D181" s="0" t="str">
        <f aca="false">IFERROR(__xludf.dummyfunction("""COMPUTED_VALUE"""),"śmieć ")</f>
        <v>śmieć</v>
      </c>
      <c r="E181" s="17" t="n">
        <f aca="false">COUNTIF($C$59:$C$426,D181)</f>
        <v>0</v>
      </c>
      <c r="G181" s="0" t="s">
        <v>1350</v>
      </c>
      <c r="H181" s="0" t="n">
        <v>1</v>
      </c>
    </row>
    <row r="182" customFormat="false" ht="15.75" hidden="false" customHeight="false" outlineLevel="0" collapsed="false">
      <c r="B182" s="7" t="s">
        <v>901</v>
      </c>
      <c r="C182" s="0" t="str">
        <f aca="false">IFERROR(__xludf.dummyfunction("LOWER(REGEXREPLACE(B59,""\[.*\]"",""""))"),"dupa wołowa ")</f>
        <v>dupa wołowa</v>
      </c>
      <c r="D182" s="0" t="str">
        <f aca="false">IFERROR(__xludf.dummyfunction("""COMPUTED_VALUE"""),"fan legii warszawa ")</f>
        <v>fan legii warszawa</v>
      </c>
      <c r="E182" s="17" t="n">
        <f aca="false">COUNTIF($C$59:$C$426,D182)</f>
        <v>0</v>
      </c>
      <c r="G182" s="0" t="s">
        <v>1351</v>
      </c>
      <c r="H182" s="0" t="n">
        <v>1</v>
      </c>
    </row>
    <row r="183" customFormat="false" ht="15.75" hidden="false" customHeight="false" outlineLevel="0" collapsed="false">
      <c r="B183" s="7" t="s">
        <v>1015</v>
      </c>
      <c r="C183" s="0" t="str">
        <f aca="false">IFERROR(__xludf.dummyfunction("LOWER(REGEXREPLACE(B59,""\[.*\]"",""""))"),"dupa wołowa ")</f>
        <v>dupa wołowa</v>
      </c>
      <c r="D183" s="0" t="str">
        <f aca="false">IFERROR(__xludf.dummyfunction("""COMPUTED_VALUE"""),"twój stary ")</f>
        <v>twój stary</v>
      </c>
      <c r="E183" s="17" t="n">
        <f aca="false">COUNTIF($C$59:$C$426,D183)</f>
        <v>0</v>
      </c>
      <c r="G183" s="0" t="s">
        <v>1352</v>
      </c>
      <c r="H183" s="0" t="n">
        <v>1</v>
      </c>
    </row>
    <row r="184" customFormat="false" ht="15.75" hidden="false" customHeight="false" outlineLevel="0" collapsed="false">
      <c r="B184" s="7" t="s">
        <v>1016</v>
      </c>
      <c r="C184" s="0" t="str">
        <f aca="false">IFERROR(__xludf.dummyfunction("LOWER(REGEXREPLACE(B59,""\[.*\]"",""""))"),"dupa wołowa ")</f>
        <v>dupa wołowa</v>
      </c>
      <c r="D184" s="0" t="str">
        <f aca="false">IFERROR(__xludf.dummyfunction("""COMPUTED_VALUE"""),"twoja stara ")</f>
        <v>twoja stara</v>
      </c>
      <c r="E184" s="17" t="n">
        <f aca="false">COUNTIF($C$59:$C$426,D184)</f>
        <v>0</v>
      </c>
      <c r="G184" s="0" t="s">
        <v>1353</v>
      </c>
      <c r="H184" s="0" t="n">
        <v>1</v>
      </c>
    </row>
    <row r="185" customFormat="false" ht="15.75" hidden="false" customHeight="false" outlineLevel="0" collapsed="false">
      <c r="B185" s="7" t="s">
        <v>1017</v>
      </c>
      <c r="C185" s="0" t="str">
        <f aca="false">IFERROR(__xludf.dummyfunction("LOWER(REGEXREPLACE(B59,""\[.*\]"",""""))"),"dupa wołowa ")</f>
        <v>dupa wołowa</v>
      </c>
      <c r="D185" s="0" t="str">
        <f aca="false">IFERROR(__xludf.dummyfunction("""COMPUTED_VALUE"""),"jeb się ")</f>
        <v>jeb się</v>
      </c>
      <c r="E185" s="17" t="n">
        <f aca="false">COUNTIF($C$59:$C$426,D185)</f>
        <v>0</v>
      </c>
      <c r="G185" s="0" t="s">
        <v>1354</v>
      </c>
      <c r="H185" s="0" t="n">
        <v>1</v>
      </c>
    </row>
    <row r="186" customFormat="false" ht="15.75" hidden="false" customHeight="false" outlineLevel="0" collapsed="false">
      <c r="B186" s="7" t="s">
        <v>1018</v>
      </c>
      <c r="C186" s="0" t="str">
        <f aca="false">IFERROR(__xludf.dummyfunction("LOWER(REGEXREPLACE(B59,""\[.*\]"",""""))"),"dupa wołowa ")</f>
        <v>dupa wołowa</v>
      </c>
      <c r="D186" s="0" t="str">
        <f aca="false">IFERROR(__xludf.dummyfunction("""COMPUTED_VALUE"""),"chuj ci w dupe pedale ")</f>
        <v>chuj ci w dupe pedale</v>
      </c>
      <c r="E186" s="17" t="n">
        <f aca="false">COUNTIF($C$59:$C$426,D186)</f>
        <v>0</v>
      </c>
      <c r="G186" s="0" t="s">
        <v>1355</v>
      </c>
      <c r="H186" s="0" t="n">
        <v>1</v>
      </c>
    </row>
    <row r="187" customFormat="false" ht="15.75" hidden="false" customHeight="false" outlineLevel="0" collapsed="false">
      <c r="B187" s="7" t="s">
        <v>1019</v>
      </c>
      <c r="C187" s="0" t="str">
        <f aca="false">IFERROR(__xludf.dummyfunction("LOWER(REGEXREPLACE(B59,""\[.*\]"",""""))"),"dupa wołowa ")</f>
        <v>dupa wołowa</v>
      </c>
      <c r="D187" s="0" t="str">
        <f aca="false">IFERROR(__xludf.dummyfunction("""COMPUTED_VALUE"""),"rozjebie ci ryj ")</f>
        <v>rozjebie ci ryj</v>
      </c>
      <c r="E187" s="17" t="n">
        <f aca="false">COUNTIF($C$59:$C$426,D187)</f>
        <v>0</v>
      </c>
      <c r="G187" s="0" t="s">
        <v>745</v>
      </c>
      <c r="H187" s="0" t="n">
        <v>1</v>
      </c>
    </row>
    <row r="188" customFormat="false" ht="15.75" hidden="false" customHeight="false" outlineLevel="0" collapsed="false">
      <c r="B188" s="7" t="s">
        <v>1020</v>
      </c>
      <c r="C188" s="0" t="str">
        <f aca="false">IFERROR(__xludf.dummyfunction("LOWER(REGEXREPLACE(B59,""\[.*\]"",""""))"),"dupa wołowa ")</f>
        <v>dupa wołowa</v>
      </c>
      <c r="D188" s="0" t="str">
        <f aca="false">IFERROR(__xludf.dummyfunction("""COMPUTED_VALUE"""),"pantofel ")</f>
        <v>pantofel</v>
      </c>
      <c r="E188" s="17" t="n">
        <f aca="false">COUNTIF($C$59:$C$426,D188)</f>
        <v>0</v>
      </c>
      <c r="G188" s="0" t="s">
        <v>1356</v>
      </c>
      <c r="H188" s="0" t="n">
        <v>1</v>
      </c>
    </row>
    <row r="189" customFormat="false" ht="15.75" hidden="false" customHeight="false" outlineLevel="0" collapsed="false">
      <c r="B189" s="7" t="s">
        <v>1021</v>
      </c>
      <c r="C189" s="0" t="str">
        <f aca="false">IFERROR(__xludf.dummyfunction("LOWER(REGEXREPLACE(B59,""\[.*\]"",""""))"),"dupa wołowa ")</f>
        <v>dupa wołowa</v>
      </c>
      <c r="D189" s="0" t="str">
        <f aca="false">IFERROR(__xludf.dummyfunction("""COMPUTED_VALUE"""),"spierdolony ")</f>
        <v>spierdolony</v>
      </c>
      <c r="E189" s="17" t="n">
        <f aca="false">COUNTIF($C$59:$C$426,D189)</f>
        <v>0</v>
      </c>
      <c r="G189" s="0" t="s">
        <v>1357</v>
      </c>
      <c r="H189" s="0" t="n">
        <v>1</v>
      </c>
    </row>
    <row r="190" customFormat="false" ht="15.75" hidden="false" customHeight="false" outlineLevel="0" collapsed="false">
      <c r="B190" s="7" t="s">
        <v>1358</v>
      </c>
      <c r="C190" s="0" t="str">
        <f aca="false">IFERROR(__xludf.dummyfunction("LOWER(REGEXREPLACE(B59,""\[.*\]"",""""))"),"dupa wołowa ")</f>
        <v>dupa wołowa</v>
      </c>
      <c r="D190" s="0" t="str">
        <f aca="false">IFERROR(__xludf.dummyfunction("""COMPUTED_VALUE"""),"cymbał ")</f>
        <v>cymbał</v>
      </c>
      <c r="E190" s="17" t="n">
        <f aca="false">COUNTIF($C$59:$C$426,D190)</f>
        <v>0</v>
      </c>
      <c r="G190" s="0" t="s">
        <v>1359</v>
      </c>
      <c r="H190" s="0" t="n">
        <v>1</v>
      </c>
    </row>
    <row r="191" customFormat="false" ht="15.75" hidden="false" customHeight="false" outlineLevel="0" collapsed="false">
      <c r="B191" s="7" t="s">
        <v>941</v>
      </c>
      <c r="C191" s="0" t="str">
        <f aca="false">IFERROR(__xludf.dummyfunction("LOWER(REGEXREPLACE(B59,""\[.*\]"",""""))"),"dupa wołowa ")</f>
        <v>dupa wołowa</v>
      </c>
      <c r="D191" s="0" t="str">
        <f aca="false">IFERROR(__xludf.dummyfunction("""COMPUTED_VALUE"""),"jebnięty ")</f>
        <v>jebnięty</v>
      </c>
      <c r="E191" s="17" t="n">
        <f aca="false">COUNTIF($C$59:$C$426,D191)</f>
        <v>0</v>
      </c>
      <c r="G191" s="0" t="s">
        <v>1360</v>
      </c>
      <c r="H191" s="0" t="n">
        <v>1</v>
      </c>
    </row>
    <row r="192" customFormat="false" ht="15.75" hidden="false" customHeight="false" outlineLevel="0" collapsed="false">
      <c r="B192" s="7" t="s">
        <v>1024</v>
      </c>
      <c r="C192" s="0" t="str">
        <f aca="false">IFERROR(__xludf.dummyfunction("LOWER(REGEXREPLACE(B59,""\[.*\]"",""""))"),"dupa wołowa ")</f>
        <v>dupa wołowa</v>
      </c>
      <c r="D192" s="0" t="str">
        <f aca="false">IFERROR(__xludf.dummyfunction("""COMPUTED_VALUE"""),"łajza ")</f>
        <v>łajza</v>
      </c>
      <c r="E192" s="17" t="n">
        <f aca="false">COUNTIF($C$59:$C$426,D192)</f>
        <v>0</v>
      </c>
      <c r="G192" s="0" t="s">
        <v>1361</v>
      </c>
      <c r="H192" s="0" t="n">
        <v>1</v>
      </c>
    </row>
    <row r="193" customFormat="false" ht="15.75" hidden="false" customHeight="false" outlineLevel="0" collapsed="false">
      <c r="B193" s="7" t="s">
        <v>1025</v>
      </c>
      <c r="C193" s="0" t="str">
        <f aca="false">IFERROR(__xludf.dummyfunction("LOWER(REGEXREPLACE(B59,""\[.*\]"",""""))"),"dupa wołowa ")</f>
        <v>dupa wołowa</v>
      </c>
      <c r="D193" s="0" t="str">
        <f aca="false">IFERROR(__xludf.dummyfunction("""COMPUTED_VALUE"""),"wypierdalaj ")</f>
        <v>wypierdalaj</v>
      </c>
      <c r="E193" s="17" t="n">
        <f aca="false">COUNTIF($C$59:$C$426,D193)</f>
        <v>0</v>
      </c>
      <c r="G193" s="0" t="s">
        <v>1362</v>
      </c>
      <c r="H193" s="0" t="n">
        <v>1</v>
      </c>
    </row>
    <row r="194" customFormat="false" ht="15.75" hidden="false" customHeight="false" outlineLevel="0" collapsed="false">
      <c r="B194" s="7" t="s">
        <v>903</v>
      </c>
      <c r="C194" s="0" t="str">
        <f aca="false">IFERROR(__xludf.dummyfunction("LOWER(REGEXREPLACE(B59,""\[.*\]"",""""))"),"dupa wołowa ")</f>
        <v>dupa wołowa</v>
      </c>
      <c r="D194" s="0" t="str">
        <f aca="false">IFERROR(__xludf.dummyfunction("""COMPUTED_VALUE"""),"pierdol się ")</f>
        <v>pierdol się</v>
      </c>
      <c r="E194" s="17" t="n">
        <f aca="false">COUNTIF($C$59:$C$426,D194)</f>
        <v>0</v>
      </c>
      <c r="G194" s="0" t="s">
        <v>1363</v>
      </c>
      <c r="H194" s="0" t="n">
        <v>1</v>
      </c>
    </row>
    <row r="195" customFormat="false" ht="15.75" hidden="false" customHeight="false" outlineLevel="0" collapsed="false">
      <c r="B195" s="7" t="s">
        <v>1026</v>
      </c>
      <c r="C195" s="0" t="str">
        <f aca="false">IFERROR(__xludf.dummyfunction("LOWER(REGEXREPLACE(B59,""\[.*\]"",""""))"),"dupa wołowa ")</f>
        <v>dupa wołowa</v>
      </c>
      <c r="D195" s="0" t="str">
        <f aca="false">IFERROR(__xludf.dummyfunction("""COMPUTED_VALUE"""),"jebany ")</f>
        <v>jebany</v>
      </c>
      <c r="E195" s="17" t="n">
        <f aca="false">COUNTIF($C$59:$C$426,D195)</f>
        <v>0</v>
      </c>
      <c r="G195" s="0" t="s">
        <v>1364</v>
      </c>
      <c r="H195" s="0" t="n">
        <v>1</v>
      </c>
    </row>
    <row r="196" customFormat="false" ht="15.75" hidden="false" customHeight="false" outlineLevel="0" collapsed="false">
      <c r="B196" s="7" t="s">
        <v>1027</v>
      </c>
      <c r="C196" s="0" t="str">
        <f aca="false">IFERROR(__xludf.dummyfunction("LOWER(REGEXREPLACE(B59,""\[.*\]"",""""))"),"dupa wołowa ")</f>
        <v>dupa wołowa</v>
      </c>
      <c r="D196" s="0" t="str">
        <f aca="false">IFERROR(__xludf.dummyfunction("""COMPUTED_VALUE"""),"łosiu ")</f>
        <v>łosiu</v>
      </c>
      <c r="E196" s="17" t="n">
        <f aca="false">COUNTIF($C$59:$C$426,D196)</f>
        <v>0</v>
      </c>
      <c r="G196" s="0" t="s">
        <v>1365</v>
      </c>
      <c r="H196" s="0" t="n">
        <v>1</v>
      </c>
    </row>
    <row r="197" customFormat="false" ht="15.75" hidden="false" customHeight="false" outlineLevel="0" collapsed="false">
      <c r="B197" s="7" t="s">
        <v>1028</v>
      </c>
      <c r="C197" s="0" t="str">
        <f aca="false">IFERROR(__xludf.dummyfunction("LOWER(REGEXREPLACE(B59,""\[.*\]"",""""))"),"dupa wołowa ")</f>
        <v>dupa wołowa</v>
      </c>
      <c r="D197" s="0" t="str">
        <f aca="false">IFERROR(__xludf.dummyfunction("""COMPUTED_VALUE"""),"cipa grochowa ")</f>
        <v>cipa grochowa</v>
      </c>
      <c r="E197" s="17" t="n">
        <f aca="false">COUNTIF($C$59:$C$426,D197)</f>
        <v>0</v>
      </c>
      <c r="G197" s="0" t="s">
        <v>1366</v>
      </c>
      <c r="H197" s="0" t="n">
        <v>1</v>
      </c>
    </row>
    <row r="198" customFormat="false" ht="15.75" hidden="false" customHeight="false" outlineLevel="0" collapsed="false">
      <c r="B198" s="7" t="s">
        <v>1029</v>
      </c>
      <c r="C198" s="0" t="str">
        <f aca="false">IFERROR(__xludf.dummyfunction("LOWER(REGEXREPLACE(B59,""\[.*\]"",""""))"),"dupa wołowa ")</f>
        <v>dupa wołowa</v>
      </c>
      <c r="D198" s="0" t="str">
        <f aca="false">IFERROR(__xludf.dummyfunction("""COMPUTED_VALUE"""),"kurwa pierdolona ")</f>
        <v>kurwa pierdolona</v>
      </c>
      <c r="E198" s="17" t="n">
        <f aca="false">COUNTIF($C$59:$C$426,D198)</f>
        <v>0</v>
      </c>
      <c r="G198" s="0" t="s">
        <v>1367</v>
      </c>
      <c r="H198" s="0" t="n">
        <v>1</v>
      </c>
    </row>
    <row r="199" customFormat="false" ht="15.75" hidden="false" customHeight="false" outlineLevel="0" collapsed="false">
      <c r="B199" s="7" t="s">
        <v>1030</v>
      </c>
      <c r="C199" s="0" t="str">
        <f aca="false">IFERROR(__xludf.dummyfunction("LOWER(REGEXREPLACE(B59,""\[.*\]"",""""))"),"dupa wołowa ")</f>
        <v>dupa wołowa</v>
      </c>
      <c r="D199" s="0" t="str">
        <f aca="false">IFERROR(__xludf.dummyfunction("""COMPUTED_VALUE"""),"złamas ")</f>
        <v>złamas</v>
      </c>
      <c r="E199" s="17" t="n">
        <f aca="false">COUNTIF($C$59:$C$426,D199)</f>
        <v>0</v>
      </c>
      <c r="G199" s="0" t="s">
        <v>1368</v>
      </c>
      <c r="H199" s="0" t="n">
        <v>1</v>
      </c>
    </row>
    <row r="200" customFormat="false" ht="15.75" hidden="false" customHeight="false" outlineLevel="0" collapsed="false">
      <c r="B200" s="7" t="s">
        <v>1031</v>
      </c>
      <c r="C200" s="0" t="str">
        <f aca="false">IFERROR(__xludf.dummyfunction("LOWER(REGEXREPLACE(B59,""\[.*\]"",""""))"),"dupa wołowa ")</f>
        <v>dupa wołowa</v>
      </c>
      <c r="D200" s="0" t="str">
        <f aca="false">IFERROR(__xludf.dummyfunction("""COMPUTED_VALUE"""),"popierdolec ")</f>
        <v>popierdolec</v>
      </c>
      <c r="E200" s="17" t="n">
        <f aca="false">COUNTIF($C$59:$C$426,D200)</f>
        <v>0</v>
      </c>
      <c r="G200" s="0" t="s">
        <v>870</v>
      </c>
      <c r="H200" s="0" t="n">
        <v>1</v>
      </c>
    </row>
    <row r="201" customFormat="false" ht="15.75" hidden="false" customHeight="false" outlineLevel="0" collapsed="false">
      <c r="B201" s="7" t="s">
        <v>1052</v>
      </c>
      <c r="C201" s="0" t="str">
        <f aca="false">IFERROR(__xludf.dummyfunction("LOWER(REGEXREPLACE(B59,""\[.*\]"",""""))"),"dupa wołowa ")</f>
        <v>dupa wołowa</v>
      </c>
      <c r="E201" s="17"/>
    </row>
    <row r="202" customFormat="false" ht="15.75" hidden="false" customHeight="false" outlineLevel="0" collapsed="false">
      <c r="B202" s="7" t="s">
        <v>1053</v>
      </c>
      <c r="C202" s="0" t="str">
        <f aca="false">IFERROR(__xludf.dummyfunction("LOWER(REGEXREPLACE(B59,""\[.*\]"",""""))"),"dupa wołowa ")</f>
        <v>dupa wołowa</v>
      </c>
      <c r="E202" s="17"/>
    </row>
    <row r="203" customFormat="false" ht="15.75" hidden="false" customHeight="false" outlineLevel="0" collapsed="false">
      <c r="B203" s="7" t="s">
        <v>1054</v>
      </c>
      <c r="C203" s="0" t="str">
        <f aca="false">IFERROR(__xludf.dummyfunction("LOWER(REGEXREPLACE(B59,""\[.*\]"",""""))"),"dupa wołowa ")</f>
        <v>dupa wołowa</v>
      </c>
      <c r="E203" s="17"/>
    </row>
    <row r="204" customFormat="false" ht="15.75" hidden="false" customHeight="false" outlineLevel="0" collapsed="false">
      <c r="B204" s="7" t="s">
        <v>1055</v>
      </c>
      <c r="C204" s="0" t="str">
        <f aca="false">IFERROR(__xludf.dummyfunction("LOWER(REGEXREPLACE(B59,""\[.*\]"",""""))"),"dupa wołowa ")</f>
        <v>dupa wołowa</v>
      </c>
      <c r="E204" s="17"/>
    </row>
    <row r="205" customFormat="false" ht="15.75" hidden="false" customHeight="false" outlineLevel="0" collapsed="false">
      <c r="B205" s="7" t="s">
        <v>1056</v>
      </c>
      <c r="C205" s="0" t="str">
        <f aca="false">IFERROR(__xludf.dummyfunction("LOWER(REGEXREPLACE(B59,""\[.*\]"",""""))"),"dupa wołowa ")</f>
        <v>dupa wołowa</v>
      </c>
      <c r="E205" s="17"/>
    </row>
    <row r="206" customFormat="false" ht="15.75" hidden="false" customHeight="false" outlineLevel="0" collapsed="false">
      <c r="B206" s="7" t="s">
        <v>1057</v>
      </c>
      <c r="C206" s="0" t="str">
        <f aca="false">IFERROR(__xludf.dummyfunction("LOWER(REGEXREPLACE(B59,""\[.*\]"",""""))"),"dupa wołowa ")</f>
        <v>dupa wołowa</v>
      </c>
      <c r="E206" s="17"/>
    </row>
    <row r="207" customFormat="false" ht="15.75" hidden="false" customHeight="false" outlineLevel="0" collapsed="false">
      <c r="B207" s="7" t="s">
        <v>1058</v>
      </c>
      <c r="C207" s="0" t="str">
        <f aca="false">IFERROR(__xludf.dummyfunction("LOWER(REGEXREPLACE(B59,""\[.*\]"",""""))"),"dupa wołowa ")</f>
        <v>dupa wołowa</v>
      </c>
      <c r="E207" s="17"/>
    </row>
    <row r="208" customFormat="false" ht="15.75" hidden="false" customHeight="false" outlineLevel="0" collapsed="false">
      <c r="B208" s="7" t="s">
        <v>1059</v>
      </c>
      <c r="C208" s="0" t="str">
        <f aca="false">IFERROR(__xludf.dummyfunction("LOWER(REGEXREPLACE(B59,""\[.*\]"",""""))"),"dupa wołowa ")</f>
        <v>dupa wołowa</v>
      </c>
      <c r="E208" s="17"/>
    </row>
    <row r="209" customFormat="false" ht="15.75" hidden="false" customHeight="false" outlineLevel="0" collapsed="false">
      <c r="B209" s="7" t="s">
        <v>1060</v>
      </c>
      <c r="C209" s="0" t="str">
        <f aca="false">IFERROR(__xludf.dummyfunction("LOWER(REGEXREPLACE(B59,""\[.*\]"",""""))"),"dupa wołowa ")</f>
        <v>dupa wołowa</v>
      </c>
      <c r="E209" s="17"/>
    </row>
    <row r="210" customFormat="false" ht="15.75" hidden="false" customHeight="false" outlineLevel="0" collapsed="false">
      <c r="B210" s="7" t="s">
        <v>1033</v>
      </c>
      <c r="C210" s="0" t="str">
        <f aca="false">IFERROR(__xludf.dummyfunction("LOWER(REGEXREPLACE(B59,""\[.*\]"",""""))"),"dupa wołowa ")</f>
        <v>dupa wołowa</v>
      </c>
      <c r="E210" s="17"/>
    </row>
    <row r="211" customFormat="false" ht="15.75" hidden="false" customHeight="false" outlineLevel="0" collapsed="false">
      <c r="B211" s="7" t="s">
        <v>1034</v>
      </c>
      <c r="C211" s="0" t="str">
        <f aca="false">IFERROR(__xludf.dummyfunction("LOWER(REGEXREPLACE(B59,""\[.*\]"",""""))"),"dupa wołowa ")</f>
        <v>dupa wołowa</v>
      </c>
      <c r="E211" s="17"/>
    </row>
    <row r="212" customFormat="false" ht="15.75" hidden="false" customHeight="false" outlineLevel="0" collapsed="false">
      <c r="B212" s="7" t="s">
        <v>1035</v>
      </c>
      <c r="C212" s="0" t="str">
        <f aca="false">IFERROR(__xludf.dummyfunction("LOWER(REGEXREPLACE(B59,""\[.*\]"",""""))"),"dupa wołowa ")</f>
        <v>dupa wołowa</v>
      </c>
      <c r="E212" s="17"/>
    </row>
    <row r="213" customFormat="false" ht="15.75" hidden="false" customHeight="false" outlineLevel="0" collapsed="false">
      <c r="B213" s="7" t="s">
        <v>1036</v>
      </c>
      <c r="C213" s="0" t="str">
        <f aca="false">IFERROR(__xludf.dummyfunction("LOWER(REGEXREPLACE(B59,""\[.*\]"",""""))"),"dupa wołowa ")</f>
        <v>dupa wołowa</v>
      </c>
      <c r="E213" s="17"/>
    </row>
    <row r="214" customFormat="false" ht="15.75" hidden="false" customHeight="false" outlineLevel="0" collapsed="false">
      <c r="B214" s="7" t="s">
        <v>1037</v>
      </c>
      <c r="C214" s="0" t="str">
        <f aca="false">IFERROR(__xludf.dummyfunction("LOWER(REGEXREPLACE(B59,""\[.*\]"",""""))"),"dupa wołowa ")</f>
        <v>dupa wołowa</v>
      </c>
      <c r="E214" s="17"/>
    </row>
    <row r="215" customFormat="false" ht="15.75" hidden="false" customHeight="false" outlineLevel="0" collapsed="false">
      <c r="B215" s="7" t="s">
        <v>1038</v>
      </c>
      <c r="C215" s="0" t="str">
        <f aca="false">IFERROR(__xludf.dummyfunction("LOWER(REGEXREPLACE(B59,""\[.*\]"",""""))"),"dupa wołowa ")</f>
        <v>dupa wołowa</v>
      </c>
      <c r="E215" s="17"/>
    </row>
    <row r="216" customFormat="false" ht="15.75" hidden="false" customHeight="false" outlineLevel="0" collapsed="false">
      <c r="B216" s="7" t="s">
        <v>1039</v>
      </c>
      <c r="C216" s="0" t="str">
        <f aca="false">IFERROR(__xludf.dummyfunction("LOWER(REGEXREPLACE(B59,""\[.*\]"",""""))"),"dupa wołowa ")</f>
        <v>dupa wołowa</v>
      </c>
      <c r="E216" s="17"/>
    </row>
    <row r="217" customFormat="false" ht="15.75" hidden="false" customHeight="false" outlineLevel="0" collapsed="false">
      <c r="B217" s="7" t="s">
        <v>1040</v>
      </c>
      <c r="C217" s="0" t="str">
        <f aca="false">IFERROR(__xludf.dummyfunction("LOWER(REGEXREPLACE(B59,""\[.*\]"",""""))"),"dupa wołowa ")</f>
        <v>dupa wołowa</v>
      </c>
      <c r="E217" s="17"/>
    </row>
    <row r="218" customFormat="false" ht="15.75" hidden="false" customHeight="false" outlineLevel="0" collapsed="false">
      <c r="B218" s="7" t="s">
        <v>1041</v>
      </c>
      <c r="C218" s="0" t="str">
        <f aca="false">IFERROR(__xludf.dummyfunction("LOWER(REGEXREPLACE(B59,""\[.*\]"",""""))"),"dupa wołowa ")</f>
        <v>dupa wołowa</v>
      </c>
      <c r="E218" s="17"/>
    </row>
    <row r="219" customFormat="false" ht="15.75" hidden="false" customHeight="false" outlineLevel="0" collapsed="false">
      <c r="B219" s="7" t="s">
        <v>1042</v>
      </c>
      <c r="C219" s="0" t="str">
        <f aca="false">IFERROR(__xludf.dummyfunction("LOWER(REGEXREPLACE(B59,""\[.*\]"",""""))"),"dupa wołowa ")</f>
        <v>dupa wołowa</v>
      </c>
      <c r="E219" s="17"/>
    </row>
    <row r="220" customFormat="false" ht="15.75" hidden="false" customHeight="false" outlineLevel="0" collapsed="false">
      <c r="B220" s="7" t="s">
        <v>1045</v>
      </c>
      <c r="C220" s="0" t="str">
        <f aca="false">IFERROR(__xludf.dummyfunction("LOWER(REGEXREPLACE(B59,""\[.*\]"",""""))"),"dupa wołowa ")</f>
        <v>dupa wołowa</v>
      </c>
      <c r="E220" s="17"/>
    </row>
    <row r="221" customFormat="false" ht="15.75" hidden="false" customHeight="false" outlineLevel="0" collapsed="false">
      <c r="B221" s="7" t="s">
        <v>1046</v>
      </c>
      <c r="C221" s="0" t="str">
        <f aca="false">IFERROR(__xludf.dummyfunction("LOWER(REGEXREPLACE(B59,""\[.*\]"",""""))"),"dupa wołowa ")</f>
        <v>dupa wołowa</v>
      </c>
      <c r="E221" s="17"/>
    </row>
    <row r="222" customFormat="false" ht="15.75" hidden="false" customHeight="false" outlineLevel="0" collapsed="false">
      <c r="B222" s="7" t="s">
        <v>1047</v>
      </c>
      <c r="C222" s="0" t="str">
        <f aca="false">IFERROR(__xludf.dummyfunction("LOWER(REGEXREPLACE(B59,""\[.*\]"",""""))"),"dupa wołowa ")</f>
        <v>dupa wołowa</v>
      </c>
      <c r="E222" s="17"/>
    </row>
    <row r="223" customFormat="false" ht="15.75" hidden="false" customHeight="false" outlineLevel="0" collapsed="false">
      <c r="B223" s="7" t="s">
        <v>1048</v>
      </c>
      <c r="C223" s="0" t="str">
        <f aca="false">IFERROR(__xludf.dummyfunction("LOWER(REGEXREPLACE(B59,""\[.*\]"",""""))"),"dupa wołowa ")</f>
        <v>dupa wołowa</v>
      </c>
      <c r="E223" s="17"/>
    </row>
    <row r="224" customFormat="false" ht="15.75" hidden="false" customHeight="false" outlineLevel="0" collapsed="false">
      <c r="B224" s="7" t="s">
        <v>1049</v>
      </c>
      <c r="C224" s="0" t="str">
        <f aca="false">IFERROR(__xludf.dummyfunction("LOWER(REGEXREPLACE(B59,""\[.*\]"",""""))"),"dupa wołowa ")</f>
        <v>dupa wołowa</v>
      </c>
      <c r="E224" s="17"/>
    </row>
    <row r="225" customFormat="false" ht="15.75" hidden="false" customHeight="false" outlineLevel="0" collapsed="false">
      <c r="B225" s="7" t="s">
        <v>1050</v>
      </c>
      <c r="C225" s="0" t="str">
        <f aca="false">IFERROR(__xludf.dummyfunction("LOWER(REGEXREPLACE(B59,""\[.*\]"",""""))"),"dupa wołowa ")</f>
        <v>dupa wołowa</v>
      </c>
      <c r="E225" s="17"/>
    </row>
    <row r="226" customFormat="false" ht="15.75" hidden="false" customHeight="false" outlineLevel="0" collapsed="false">
      <c r="B226" s="7" t="s">
        <v>1051</v>
      </c>
      <c r="C226" s="0" t="str">
        <f aca="false">IFERROR(__xludf.dummyfunction("LOWER(REGEXREPLACE(B59,""\[.*\]"",""""))"),"dupa wołowa ")</f>
        <v>dupa wołowa</v>
      </c>
      <c r="E226" s="17"/>
    </row>
    <row r="227" customFormat="false" ht="15.75" hidden="false" customHeight="false" outlineLevel="0" collapsed="false">
      <c r="B227" s="7" t="s">
        <v>934</v>
      </c>
      <c r="C227" s="0" t="str">
        <f aca="false">IFERROR(__xludf.dummyfunction("LOWER(REGEXREPLACE(B59,""\[.*\]"",""""))"),"dupa wołowa ")</f>
        <v>dupa wołowa</v>
      </c>
      <c r="E227" s="17"/>
    </row>
    <row r="228" customFormat="false" ht="15.75" hidden="false" customHeight="false" outlineLevel="0" collapsed="false">
      <c r="B228" s="7" t="s">
        <v>1062</v>
      </c>
      <c r="C228" s="0" t="str">
        <f aca="false">IFERROR(__xludf.dummyfunction("LOWER(REGEXREPLACE(B59,""\[.*\]"",""""))"),"dupa wołowa ")</f>
        <v>dupa wołowa</v>
      </c>
      <c r="E228" s="17"/>
    </row>
    <row r="229" customFormat="false" ht="15.75" hidden="false" customHeight="false" outlineLevel="0" collapsed="false">
      <c r="B229" s="7" t="s">
        <v>1063</v>
      </c>
      <c r="C229" s="0" t="str">
        <f aca="false">IFERROR(__xludf.dummyfunction("LOWER(REGEXREPLACE(B59,""\[.*\]"",""""))"),"dupa wołowa ")</f>
        <v>dupa wołowa</v>
      </c>
      <c r="E229" s="17"/>
    </row>
    <row r="230" customFormat="false" ht="15.75" hidden="false" customHeight="false" outlineLevel="0" collapsed="false">
      <c r="B230" s="7" t="s">
        <v>982</v>
      </c>
      <c r="C230" s="0" t="str">
        <f aca="false">IFERROR(__xludf.dummyfunction("LOWER(REGEXREPLACE(B59,""\[.*\]"",""""))"),"dupa wołowa ")</f>
        <v>dupa wołowa</v>
      </c>
      <c r="E230" s="17"/>
    </row>
    <row r="231" customFormat="false" ht="15.75" hidden="false" customHeight="false" outlineLevel="0" collapsed="false">
      <c r="B231" s="7" t="s">
        <v>1064</v>
      </c>
      <c r="C231" s="0" t="str">
        <f aca="false">IFERROR(__xludf.dummyfunction("LOWER(REGEXREPLACE(B59,""\[.*\]"",""""))"),"dupa wołowa ")</f>
        <v>dupa wołowa</v>
      </c>
      <c r="E231" s="17"/>
    </row>
    <row r="232" customFormat="false" ht="15.75" hidden="false" customHeight="false" outlineLevel="0" collapsed="false">
      <c r="B232" s="7" t="s">
        <v>1065</v>
      </c>
      <c r="C232" s="0" t="str">
        <f aca="false">IFERROR(__xludf.dummyfunction("LOWER(REGEXREPLACE(B59,""\[.*\]"",""""))"),"dupa wołowa ")</f>
        <v>dupa wołowa</v>
      </c>
      <c r="E232" s="17"/>
    </row>
    <row r="233" customFormat="false" ht="15.75" hidden="false" customHeight="false" outlineLevel="0" collapsed="false">
      <c r="B233" s="7" t="s">
        <v>1066</v>
      </c>
      <c r="C233" s="0" t="str">
        <f aca="false">IFERROR(__xludf.dummyfunction("LOWER(REGEXREPLACE(B59,""\[.*\]"",""""))"),"dupa wołowa ")</f>
        <v>dupa wołowa</v>
      </c>
      <c r="E233" s="17"/>
    </row>
    <row r="234" customFormat="false" ht="15.75" hidden="false" customHeight="false" outlineLevel="0" collapsed="false">
      <c r="B234" s="7" t="s">
        <v>1067</v>
      </c>
      <c r="C234" s="0" t="str">
        <f aca="false">IFERROR(__xludf.dummyfunction("LOWER(REGEXREPLACE(B59,""\[.*\]"",""""))"),"dupa wołowa ")</f>
        <v>dupa wołowa</v>
      </c>
      <c r="E234" s="17"/>
    </row>
    <row r="235" customFormat="false" ht="15.75" hidden="false" customHeight="false" outlineLevel="0" collapsed="false">
      <c r="B235" s="7" t="s">
        <v>1068</v>
      </c>
      <c r="C235" s="0" t="str">
        <f aca="false">IFERROR(__xludf.dummyfunction("LOWER(REGEXREPLACE(B59,""\[.*\]"",""""))"),"dupa wołowa ")</f>
        <v>dupa wołowa</v>
      </c>
      <c r="E235" s="17"/>
    </row>
    <row r="236" customFormat="false" ht="15.75" hidden="false" customHeight="false" outlineLevel="0" collapsed="false">
      <c r="B236" s="7" t="s">
        <v>1070</v>
      </c>
      <c r="C236" s="0" t="str">
        <f aca="false">IFERROR(__xludf.dummyfunction("LOWER(REGEXREPLACE(B59,""\[.*\]"",""""))"),"dupa wołowa ")</f>
        <v>dupa wołowa</v>
      </c>
      <c r="E236" s="17"/>
    </row>
    <row r="237" customFormat="false" ht="15.75" hidden="false" customHeight="false" outlineLevel="0" collapsed="false">
      <c r="B237" s="7" t="s">
        <v>1071</v>
      </c>
      <c r="C237" s="0" t="str">
        <f aca="false">IFERROR(__xludf.dummyfunction("LOWER(REGEXREPLACE(B59,""\[.*\]"",""""))"),"dupa wołowa ")</f>
        <v>dupa wołowa</v>
      </c>
      <c r="E237" s="17"/>
    </row>
    <row r="238" customFormat="false" ht="15.75" hidden="false" customHeight="false" outlineLevel="0" collapsed="false">
      <c r="B238" s="7" t="s">
        <v>1072</v>
      </c>
      <c r="C238" s="0" t="str">
        <f aca="false">IFERROR(__xludf.dummyfunction("LOWER(REGEXREPLACE(B59,""\[.*\]"",""""))"),"dupa wołowa ")</f>
        <v>dupa wołowa</v>
      </c>
      <c r="E238" s="17"/>
    </row>
    <row r="239" customFormat="false" ht="15.75" hidden="false" customHeight="false" outlineLevel="0" collapsed="false">
      <c r="B239" s="7" t="s">
        <v>1073</v>
      </c>
      <c r="C239" s="0" t="str">
        <f aca="false">IFERROR(__xludf.dummyfunction("LOWER(REGEXREPLACE(B59,""\[.*\]"",""""))"),"dupa wołowa ")</f>
        <v>dupa wołowa</v>
      </c>
      <c r="E239" s="17"/>
    </row>
    <row r="240" customFormat="false" ht="15.75" hidden="false" customHeight="false" outlineLevel="0" collapsed="false">
      <c r="B240" s="7" t="s">
        <v>1074</v>
      </c>
      <c r="C240" s="0" t="str">
        <f aca="false">IFERROR(__xludf.dummyfunction("LOWER(REGEXREPLACE(B59,""\[.*\]"",""""))"),"dupa wołowa ")</f>
        <v>dupa wołowa</v>
      </c>
      <c r="E240" s="17"/>
    </row>
    <row r="241" customFormat="false" ht="15.75" hidden="false" customHeight="false" outlineLevel="0" collapsed="false">
      <c r="B241" s="7" t="s">
        <v>1075</v>
      </c>
      <c r="C241" s="0" t="str">
        <f aca="false">IFERROR(__xludf.dummyfunction("LOWER(REGEXREPLACE(B59,""\[.*\]"",""""))"),"dupa wołowa ")</f>
        <v>dupa wołowa</v>
      </c>
      <c r="E241" s="17"/>
    </row>
    <row r="242" customFormat="false" ht="15.75" hidden="false" customHeight="false" outlineLevel="0" collapsed="false">
      <c r="B242" s="7" t="s">
        <v>1076</v>
      </c>
      <c r="C242" s="0" t="str">
        <f aca="false">IFERROR(__xludf.dummyfunction("LOWER(REGEXREPLACE(B59,""\[.*\]"",""""))"),"dupa wołowa ")</f>
        <v>dupa wołowa</v>
      </c>
      <c r="E242" s="17"/>
    </row>
    <row r="243" customFormat="false" ht="15.75" hidden="false" customHeight="false" outlineLevel="0" collapsed="false">
      <c r="B243" s="7" t="s">
        <v>1077</v>
      </c>
      <c r="C243" s="0" t="str">
        <f aca="false">IFERROR(__xludf.dummyfunction("LOWER(REGEXREPLACE(B59,""\[.*\]"",""""))"),"dupa wołowa ")</f>
        <v>dupa wołowa</v>
      </c>
      <c r="E243" s="17"/>
    </row>
    <row r="244" customFormat="false" ht="15.75" hidden="false" customHeight="false" outlineLevel="0" collapsed="false">
      <c r="B244" s="7" t="s">
        <v>1078</v>
      </c>
      <c r="C244" s="0" t="str">
        <f aca="false">IFERROR(__xludf.dummyfunction("LOWER(REGEXREPLACE(B59,""\[.*\]"",""""))"),"dupa wołowa ")</f>
        <v>dupa wołowa</v>
      </c>
      <c r="E244" s="17"/>
    </row>
    <row r="245" customFormat="false" ht="15.75" hidden="false" customHeight="false" outlineLevel="0" collapsed="false">
      <c r="B245" s="7" t="s">
        <v>1079</v>
      </c>
      <c r="C245" s="0" t="str">
        <f aca="false">IFERROR(__xludf.dummyfunction("LOWER(REGEXREPLACE(B59,""\[.*\]"",""""))"),"dupa wołowa ")</f>
        <v>dupa wołowa</v>
      </c>
      <c r="E245" s="17"/>
    </row>
    <row r="246" customFormat="false" ht="15.75" hidden="false" customHeight="false" outlineLevel="0" collapsed="false">
      <c r="B246" s="7" t="s">
        <v>909</v>
      </c>
      <c r="C246" s="0" t="str">
        <f aca="false">IFERROR(__xludf.dummyfunction("LOWER(REGEXREPLACE(B59,""\[.*\]"",""""))"),"dupa wołowa ")</f>
        <v>dupa wołowa</v>
      </c>
      <c r="E246" s="17"/>
    </row>
    <row r="247" customFormat="false" ht="15.75" hidden="false" customHeight="false" outlineLevel="0" collapsed="false">
      <c r="B247" s="7" t="s">
        <v>1080</v>
      </c>
      <c r="C247" s="0" t="str">
        <f aca="false">IFERROR(__xludf.dummyfunction("LOWER(REGEXREPLACE(B59,""\[.*\]"",""""))"),"dupa wołowa ")</f>
        <v>dupa wołowa</v>
      </c>
      <c r="E247" s="17"/>
    </row>
    <row r="248" customFormat="false" ht="15.75" hidden="false" customHeight="false" outlineLevel="0" collapsed="false">
      <c r="B248" s="7" t="s">
        <v>1081</v>
      </c>
      <c r="C248" s="0" t="str">
        <f aca="false">IFERROR(__xludf.dummyfunction("LOWER(REGEXREPLACE(B59,""\[.*\]"",""""))"),"dupa wołowa ")</f>
        <v>dupa wołowa</v>
      </c>
      <c r="E248" s="17"/>
    </row>
    <row r="249" customFormat="false" ht="15.75" hidden="false" customHeight="false" outlineLevel="0" collapsed="false">
      <c r="B249" s="7" t="s">
        <v>1082</v>
      </c>
      <c r="C249" s="0" t="str">
        <f aca="false">IFERROR(__xludf.dummyfunction("LOWER(REGEXREPLACE(B59,""\[.*\]"",""""))"),"dupa wołowa ")</f>
        <v>dupa wołowa</v>
      </c>
      <c r="E249" s="17"/>
    </row>
    <row r="250" customFormat="false" ht="15.75" hidden="false" customHeight="false" outlineLevel="0" collapsed="false">
      <c r="B250" s="7" t="s">
        <v>1083</v>
      </c>
      <c r="C250" s="0" t="str">
        <f aca="false">IFERROR(__xludf.dummyfunction("LOWER(REGEXREPLACE(B59,""\[.*\]"",""""))"),"dupa wołowa ")</f>
        <v>dupa wołowa</v>
      </c>
      <c r="E250" s="17"/>
    </row>
    <row r="251" customFormat="false" ht="15.75" hidden="false" customHeight="false" outlineLevel="0" collapsed="false">
      <c r="B251" s="7" t="s">
        <v>1084</v>
      </c>
      <c r="C251" s="0" t="str">
        <f aca="false">IFERROR(__xludf.dummyfunction("LOWER(REGEXREPLACE(B59,""\[.*\]"",""""))"),"dupa wołowa ")</f>
        <v>dupa wołowa</v>
      </c>
      <c r="E251" s="17"/>
    </row>
    <row r="252" customFormat="false" ht="15.75" hidden="false" customHeight="false" outlineLevel="0" collapsed="false">
      <c r="B252" s="7" t="s">
        <v>1085</v>
      </c>
      <c r="C252" s="0" t="str">
        <f aca="false">IFERROR(__xludf.dummyfunction("LOWER(REGEXREPLACE(B59,""\[.*\]"",""""))"),"dupa wołowa ")</f>
        <v>dupa wołowa</v>
      </c>
      <c r="E252" s="17"/>
    </row>
    <row r="253" customFormat="false" ht="15.75" hidden="false" customHeight="false" outlineLevel="0" collapsed="false">
      <c r="B253" s="7" t="s">
        <v>1086</v>
      </c>
      <c r="C253" s="0" t="str">
        <f aca="false">IFERROR(__xludf.dummyfunction("LOWER(REGEXREPLACE(B59,""\[.*\]"",""""))"),"dupa wołowa ")</f>
        <v>dupa wołowa</v>
      </c>
      <c r="E253" s="17"/>
    </row>
    <row r="254" customFormat="false" ht="15.75" hidden="false" customHeight="false" outlineLevel="0" collapsed="false">
      <c r="B254" s="7" t="s">
        <v>1087</v>
      </c>
      <c r="C254" s="0" t="str">
        <f aca="false">IFERROR(__xludf.dummyfunction("LOWER(REGEXREPLACE(B59,""\[.*\]"",""""))"),"dupa wołowa ")</f>
        <v>dupa wołowa</v>
      </c>
      <c r="E254" s="17"/>
    </row>
    <row r="255" customFormat="false" ht="15.75" hidden="false" customHeight="false" outlineLevel="0" collapsed="false">
      <c r="B255" s="7" t="s">
        <v>1088</v>
      </c>
      <c r="C255" s="0" t="str">
        <f aca="false">IFERROR(__xludf.dummyfunction("LOWER(REGEXREPLACE(B59,""\[.*\]"",""""))"),"dupa wołowa ")</f>
        <v>dupa wołowa</v>
      </c>
      <c r="E255" s="17"/>
    </row>
    <row r="256" customFormat="false" ht="15.75" hidden="false" customHeight="false" outlineLevel="0" collapsed="false">
      <c r="B256" s="7" t="s">
        <v>1089</v>
      </c>
      <c r="C256" s="0" t="str">
        <f aca="false">IFERROR(__xludf.dummyfunction("LOWER(REGEXREPLACE(B59,""\[.*\]"",""""))"),"dupa wołowa ")</f>
        <v>dupa wołowa</v>
      </c>
    </row>
    <row r="257" customFormat="false" ht="15.75" hidden="false" customHeight="false" outlineLevel="0" collapsed="false">
      <c r="B257" s="7" t="s">
        <v>1090</v>
      </c>
      <c r="C257" s="0" t="str">
        <f aca="false">IFERROR(__xludf.dummyfunction("LOWER(REGEXREPLACE(B59,""\[.*\]"",""""))"),"dupa wołowa ")</f>
        <v>dupa wołowa</v>
      </c>
    </row>
    <row r="258" customFormat="false" ht="15.75" hidden="false" customHeight="false" outlineLevel="0" collapsed="false">
      <c r="B258" s="7" t="s">
        <v>1091</v>
      </c>
      <c r="C258" s="0" t="str">
        <f aca="false">IFERROR(__xludf.dummyfunction("LOWER(REGEXREPLACE(B59,""\[.*\]"",""""))"),"dupa wołowa ")</f>
        <v>dupa wołowa</v>
      </c>
    </row>
    <row r="259" customFormat="false" ht="15.75" hidden="false" customHeight="false" outlineLevel="0" collapsed="false">
      <c r="B259" s="7" t="s">
        <v>1092</v>
      </c>
      <c r="C259" s="0" t="str">
        <f aca="false">IFERROR(__xludf.dummyfunction("LOWER(REGEXREPLACE(B59,""\[.*\]"",""""))"),"dupa wołowa ")</f>
        <v>dupa wołowa</v>
      </c>
    </row>
    <row r="260" customFormat="false" ht="15.75" hidden="false" customHeight="false" outlineLevel="0" collapsed="false">
      <c r="B260" s="7" t="s">
        <v>1093</v>
      </c>
      <c r="C260" s="0" t="str">
        <f aca="false">IFERROR(__xludf.dummyfunction("LOWER(REGEXREPLACE(B59,""\[.*\]"",""""))"),"dupa wołowa ")</f>
        <v>dupa wołowa</v>
      </c>
    </row>
    <row r="261" customFormat="false" ht="15.75" hidden="false" customHeight="false" outlineLevel="0" collapsed="false">
      <c r="B261" s="7" t="s">
        <v>1094</v>
      </c>
      <c r="C261" s="0" t="str">
        <f aca="false">IFERROR(__xludf.dummyfunction("LOWER(REGEXREPLACE(B59,""\[.*\]"",""""))"),"dupa wołowa ")</f>
        <v>dupa wołowa</v>
      </c>
    </row>
    <row r="262" customFormat="false" ht="15.75" hidden="false" customHeight="false" outlineLevel="0" collapsed="false">
      <c r="B262" s="7" t="s">
        <v>1095</v>
      </c>
      <c r="C262" s="0" t="str">
        <f aca="false">IFERROR(__xludf.dummyfunction("LOWER(REGEXREPLACE(B59,""\[.*\]"",""""))"),"dupa wołowa ")</f>
        <v>dupa wołowa</v>
      </c>
    </row>
    <row r="263" customFormat="false" ht="15.75" hidden="false" customHeight="false" outlineLevel="0" collapsed="false">
      <c r="B263" s="7" t="s">
        <v>1096</v>
      </c>
      <c r="C263" s="0" t="str">
        <f aca="false">IFERROR(__xludf.dummyfunction("LOWER(REGEXREPLACE(B59,""\[.*\]"",""""))"),"dupa wołowa ")</f>
        <v>dupa wołowa</v>
      </c>
    </row>
    <row r="264" customFormat="false" ht="15.75" hidden="false" customHeight="false" outlineLevel="0" collapsed="false">
      <c r="B264" s="7" t="s">
        <v>1097</v>
      </c>
      <c r="C264" s="0" t="str">
        <f aca="false">IFERROR(__xludf.dummyfunction("LOWER(REGEXREPLACE(B59,""\[.*\]"",""""))"),"dupa wołowa ")</f>
        <v>dupa wołowa</v>
      </c>
    </row>
    <row r="265" customFormat="false" ht="15.75" hidden="false" customHeight="false" outlineLevel="0" collapsed="false">
      <c r="B265" s="7" t="s">
        <v>1098</v>
      </c>
      <c r="C265" s="0" t="str">
        <f aca="false">IFERROR(__xludf.dummyfunction("LOWER(REGEXREPLACE(B59,""\[.*\]"",""""))"),"dupa wołowa ")</f>
        <v>dupa wołowa</v>
      </c>
    </row>
    <row r="266" customFormat="false" ht="15.75" hidden="false" customHeight="false" outlineLevel="0" collapsed="false">
      <c r="B266" s="7" t="s">
        <v>1099</v>
      </c>
      <c r="C266" s="0" t="str">
        <f aca="false">IFERROR(__xludf.dummyfunction("LOWER(REGEXREPLACE(B59,""\[.*\]"",""""))"),"dupa wołowa ")</f>
        <v>dupa wołowa</v>
      </c>
    </row>
    <row r="267" customFormat="false" ht="15.75" hidden="false" customHeight="false" outlineLevel="0" collapsed="false">
      <c r="B267" s="7" t="s">
        <v>1100</v>
      </c>
      <c r="C267" s="0" t="str">
        <f aca="false">IFERROR(__xludf.dummyfunction("LOWER(REGEXREPLACE(B59,""\[.*\]"",""""))"),"dupa wołowa ")</f>
        <v>dupa wołowa</v>
      </c>
    </row>
    <row r="268" customFormat="false" ht="15.75" hidden="false" customHeight="false" outlineLevel="0" collapsed="false">
      <c r="B268" s="7" t="s">
        <v>1101</v>
      </c>
      <c r="C268" s="0" t="str">
        <f aca="false">IFERROR(__xludf.dummyfunction("LOWER(REGEXREPLACE(B59,""\[.*\]"",""""))"),"dupa wołowa ")</f>
        <v>dupa wołowa</v>
      </c>
    </row>
    <row r="269" customFormat="false" ht="15.75" hidden="false" customHeight="false" outlineLevel="0" collapsed="false">
      <c r="B269" s="7" t="s">
        <v>1102</v>
      </c>
      <c r="C269" s="0" t="str">
        <f aca="false">IFERROR(__xludf.dummyfunction("LOWER(REGEXREPLACE(B59,""\[.*\]"",""""))"),"dupa wołowa ")</f>
        <v>dupa wołowa</v>
      </c>
    </row>
    <row r="270" customFormat="false" ht="15.75" hidden="false" customHeight="false" outlineLevel="0" collapsed="false">
      <c r="B270" s="7" t="s">
        <v>1369</v>
      </c>
      <c r="C270" s="0" t="str">
        <f aca="false">IFERROR(__xludf.dummyfunction("LOWER(REGEXREPLACE(B59,""\[.*\]"",""""))"),"dupa wołowa ")</f>
        <v>dupa wołowa</v>
      </c>
    </row>
    <row r="271" customFormat="false" ht="15.75" hidden="false" customHeight="false" outlineLevel="0" collapsed="false">
      <c r="B271" s="7" t="s">
        <v>1104</v>
      </c>
      <c r="C271" s="0" t="str">
        <f aca="false">IFERROR(__xludf.dummyfunction("LOWER(REGEXREPLACE(B59,""\[.*\]"",""""))"),"dupa wołowa ")</f>
        <v>dupa wołowa</v>
      </c>
    </row>
    <row r="272" customFormat="false" ht="15.75" hidden="false" customHeight="false" outlineLevel="0" collapsed="false">
      <c r="B272" s="7" t="s">
        <v>1105</v>
      </c>
      <c r="C272" s="0" t="str">
        <f aca="false">IFERROR(__xludf.dummyfunction("LOWER(REGEXREPLACE(B59,""\[.*\]"",""""))"),"dupa wołowa ")</f>
        <v>dupa wołowa</v>
      </c>
    </row>
    <row r="273" customFormat="false" ht="15.75" hidden="false" customHeight="false" outlineLevel="0" collapsed="false">
      <c r="B273" s="7" t="s">
        <v>1106</v>
      </c>
      <c r="C273" s="0" t="str">
        <f aca="false">IFERROR(__xludf.dummyfunction("LOWER(REGEXREPLACE(B59,""\[.*\]"",""""))"),"dupa wołowa ")</f>
        <v>dupa wołowa</v>
      </c>
    </row>
    <row r="274" customFormat="false" ht="15.75" hidden="false" customHeight="false" outlineLevel="0" collapsed="false">
      <c r="B274" s="7" t="s">
        <v>1107</v>
      </c>
      <c r="C274" s="0" t="str">
        <f aca="false">IFERROR(__xludf.dummyfunction("LOWER(REGEXREPLACE(B59,""\[.*\]"",""""))"),"dupa wołowa ")</f>
        <v>dupa wołowa</v>
      </c>
    </row>
    <row r="275" customFormat="false" ht="15.75" hidden="false" customHeight="false" outlineLevel="0" collapsed="false">
      <c r="B275" s="7" t="s">
        <v>1108</v>
      </c>
      <c r="C275" s="0" t="str">
        <f aca="false">IFERROR(__xludf.dummyfunction("LOWER(REGEXREPLACE(B59,""\[.*\]"",""""))"),"dupa wołowa ")</f>
        <v>dupa wołowa</v>
      </c>
    </row>
    <row r="276" customFormat="false" ht="15.75" hidden="false" customHeight="false" outlineLevel="0" collapsed="false">
      <c r="B276" s="7" t="s">
        <v>1109</v>
      </c>
      <c r="C276" s="0" t="str">
        <f aca="false">IFERROR(__xludf.dummyfunction("LOWER(REGEXREPLACE(B59,""\[.*\]"",""""))"),"dupa wołowa ")</f>
        <v>dupa wołowa</v>
      </c>
    </row>
    <row r="277" customFormat="false" ht="15.75" hidden="false" customHeight="false" outlineLevel="0" collapsed="false">
      <c r="B277" s="7" t="s">
        <v>1110</v>
      </c>
      <c r="C277" s="0" t="str">
        <f aca="false">IFERROR(__xludf.dummyfunction("LOWER(REGEXREPLACE(B59,""\[.*\]"",""""))"),"dupa wołowa ")</f>
        <v>dupa wołowa</v>
      </c>
    </row>
    <row r="278" customFormat="false" ht="15.75" hidden="false" customHeight="false" outlineLevel="0" collapsed="false">
      <c r="B278" s="7" t="s">
        <v>1111</v>
      </c>
      <c r="C278" s="0" t="str">
        <f aca="false">IFERROR(__xludf.dummyfunction("LOWER(REGEXREPLACE(B59,""\[.*\]"",""""))"),"dupa wołowa ")</f>
        <v>dupa wołowa</v>
      </c>
    </row>
    <row r="279" customFormat="false" ht="15.75" hidden="false" customHeight="false" outlineLevel="0" collapsed="false">
      <c r="B279" s="7" t="s">
        <v>1112</v>
      </c>
      <c r="C279" s="0" t="str">
        <f aca="false">IFERROR(__xludf.dummyfunction("LOWER(REGEXREPLACE(B59,""\[.*\]"",""""))"),"dupa wołowa ")</f>
        <v>dupa wołowa</v>
      </c>
    </row>
    <row r="280" customFormat="false" ht="15.75" hidden="false" customHeight="false" outlineLevel="0" collapsed="false">
      <c r="B280" s="7" t="s">
        <v>1113</v>
      </c>
      <c r="C280" s="0" t="str">
        <f aca="false">IFERROR(__xludf.dummyfunction("LOWER(REGEXREPLACE(B59,""\[.*\]"",""""))"),"dupa wołowa ")</f>
        <v>dupa wołowa</v>
      </c>
    </row>
    <row r="281" customFormat="false" ht="15.75" hidden="false" customHeight="false" outlineLevel="0" collapsed="false">
      <c r="B281" s="7" t="s">
        <v>1114</v>
      </c>
      <c r="C281" s="0" t="str">
        <f aca="false">IFERROR(__xludf.dummyfunction("LOWER(REGEXREPLACE(B59,""\[.*\]"",""""))"),"dupa wołowa ")</f>
        <v>dupa wołowa</v>
      </c>
    </row>
    <row r="282" customFormat="false" ht="15.75" hidden="false" customHeight="false" outlineLevel="0" collapsed="false">
      <c r="B282" s="7" t="s">
        <v>941</v>
      </c>
      <c r="C282" s="0" t="str">
        <f aca="false">IFERROR(__xludf.dummyfunction("LOWER(REGEXREPLACE(B59,""\[.*\]"",""""))"),"dupa wołowa ")</f>
        <v>dupa wołowa</v>
      </c>
    </row>
    <row r="283" customFormat="false" ht="15.75" hidden="false" customHeight="false" outlineLevel="0" collapsed="false">
      <c r="B283" s="7" t="s">
        <v>1116</v>
      </c>
      <c r="C283" s="0" t="str">
        <f aca="false">IFERROR(__xludf.dummyfunction("LOWER(REGEXREPLACE(B59,""\[.*\]"",""""))"),"dupa wołowa ")</f>
        <v>dupa wołowa</v>
      </c>
    </row>
    <row r="284" customFormat="false" ht="15.75" hidden="false" customHeight="false" outlineLevel="0" collapsed="false">
      <c r="B284" s="7" t="s">
        <v>930</v>
      </c>
      <c r="C284" s="0" t="str">
        <f aca="false">IFERROR(__xludf.dummyfunction("LOWER(REGEXREPLACE(B59,""\[.*\]"",""""))"),"dupa wołowa ")</f>
        <v>dupa wołowa</v>
      </c>
    </row>
    <row r="285" customFormat="false" ht="15.75" hidden="false" customHeight="false" outlineLevel="0" collapsed="false">
      <c r="B285" s="7" t="s">
        <v>1117</v>
      </c>
      <c r="C285" s="0" t="str">
        <f aca="false">IFERROR(__xludf.dummyfunction("LOWER(REGEXREPLACE(B59,""\[.*\]"",""""))"),"dupa wołowa ")</f>
        <v>dupa wołowa</v>
      </c>
    </row>
    <row r="286" customFormat="false" ht="15.75" hidden="false" customHeight="false" outlineLevel="0" collapsed="false">
      <c r="B286" s="7" t="s">
        <v>1118</v>
      </c>
      <c r="C286" s="0" t="str">
        <f aca="false">IFERROR(__xludf.dummyfunction("LOWER(REGEXREPLACE(B59,""\[.*\]"",""""))"),"dupa wołowa ")</f>
        <v>dupa wołowa</v>
      </c>
    </row>
    <row r="287" customFormat="false" ht="15.75" hidden="false" customHeight="false" outlineLevel="0" collapsed="false">
      <c r="B287" s="7" t="s">
        <v>929</v>
      </c>
      <c r="C287" s="0" t="str">
        <f aca="false">IFERROR(__xludf.dummyfunction("LOWER(REGEXREPLACE(B59,""\[.*\]"",""""))"),"dupa wołowa ")</f>
        <v>dupa wołowa</v>
      </c>
    </row>
    <row r="288" customFormat="false" ht="15.75" hidden="false" customHeight="false" outlineLevel="0" collapsed="false">
      <c r="B288" s="7" t="s">
        <v>928</v>
      </c>
      <c r="C288" s="0" t="str">
        <f aca="false">IFERROR(__xludf.dummyfunction("LOWER(REGEXREPLACE(B59,""\[.*\]"",""""))"),"dupa wołowa ")</f>
        <v>dupa wołowa</v>
      </c>
    </row>
    <row r="289" customFormat="false" ht="15.75" hidden="false" customHeight="false" outlineLevel="0" collapsed="false">
      <c r="B289" s="7" t="s">
        <v>1119</v>
      </c>
      <c r="C289" s="0" t="str">
        <f aca="false">IFERROR(__xludf.dummyfunction("LOWER(REGEXREPLACE(B59,""\[.*\]"",""""))"),"dupa wołowa ")</f>
        <v>dupa wołowa</v>
      </c>
    </row>
    <row r="290" customFormat="false" ht="15.75" hidden="false" customHeight="false" outlineLevel="0" collapsed="false">
      <c r="B290" s="7" t="s">
        <v>1120</v>
      </c>
      <c r="C290" s="0" t="str">
        <f aca="false">IFERROR(__xludf.dummyfunction("LOWER(REGEXREPLACE(B59,""\[.*\]"",""""))"),"dupa wołowa ")</f>
        <v>dupa wołowa</v>
      </c>
    </row>
    <row r="291" customFormat="false" ht="15.75" hidden="false" customHeight="false" outlineLevel="0" collapsed="false">
      <c r="B291" s="7" t="s">
        <v>1121</v>
      </c>
      <c r="C291" s="0" t="str">
        <f aca="false">IFERROR(__xludf.dummyfunction("LOWER(REGEXREPLACE(B59,""\[.*\]"",""""))"),"dupa wołowa ")</f>
        <v>dupa wołowa</v>
      </c>
    </row>
    <row r="292" customFormat="false" ht="15.75" hidden="false" customHeight="false" outlineLevel="0" collapsed="false">
      <c r="B292" s="7" t="s">
        <v>1122</v>
      </c>
      <c r="C292" s="0" t="str">
        <f aca="false">IFERROR(__xludf.dummyfunction("LOWER(REGEXREPLACE(B59,""\[.*\]"",""""))"),"dupa wołowa ")</f>
        <v>dupa wołowa</v>
      </c>
    </row>
    <row r="293" customFormat="false" ht="15.75" hidden="false" customHeight="false" outlineLevel="0" collapsed="false">
      <c r="B293" s="7" t="s">
        <v>1123</v>
      </c>
      <c r="C293" s="0" t="str">
        <f aca="false">IFERROR(__xludf.dummyfunction("LOWER(REGEXREPLACE(B59,""\[.*\]"",""""))"),"dupa wołowa ")</f>
        <v>dupa wołowa</v>
      </c>
    </row>
    <row r="294" customFormat="false" ht="15.75" hidden="false" customHeight="false" outlineLevel="0" collapsed="false">
      <c r="B294" s="7" t="s">
        <v>990</v>
      </c>
      <c r="C294" s="0" t="str">
        <f aca="false">IFERROR(__xludf.dummyfunction("LOWER(REGEXREPLACE(B59,""\[.*\]"",""""))"),"dupa wołowa ")</f>
        <v>dupa wołowa</v>
      </c>
    </row>
    <row r="295" customFormat="false" ht="15.75" hidden="false" customHeight="false" outlineLevel="0" collapsed="false">
      <c r="B295" s="7" t="s">
        <v>1124</v>
      </c>
      <c r="C295" s="0" t="str">
        <f aca="false">IFERROR(__xludf.dummyfunction("LOWER(REGEXREPLACE(B59,""\[.*\]"",""""))"),"dupa wołowa ")</f>
        <v>dupa wołowa</v>
      </c>
    </row>
    <row r="296" customFormat="false" ht="15.75" hidden="false" customHeight="false" outlineLevel="0" collapsed="false">
      <c r="B296" s="7" t="s">
        <v>1125</v>
      </c>
      <c r="C296" s="0" t="str">
        <f aca="false">IFERROR(__xludf.dummyfunction("LOWER(REGEXREPLACE(B59,""\[.*\]"",""""))"),"dupa wołowa ")</f>
        <v>dupa wołowa</v>
      </c>
    </row>
    <row r="297" customFormat="false" ht="15.75" hidden="false" customHeight="false" outlineLevel="0" collapsed="false">
      <c r="B297" s="7" t="s">
        <v>1126</v>
      </c>
      <c r="C297" s="0" t="str">
        <f aca="false">IFERROR(__xludf.dummyfunction("LOWER(REGEXREPLACE(B59,""\[.*\]"",""""))"),"dupa wołowa ")</f>
        <v>dupa wołowa</v>
      </c>
    </row>
    <row r="298" customFormat="false" ht="15.75" hidden="false" customHeight="false" outlineLevel="0" collapsed="false">
      <c r="B298" s="7" t="s">
        <v>1127</v>
      </c>
      <c r="C298" s="0" t="str">
        <f aca="false">IFERROR(__xludf.dummyfunction("LOWER(REGEXREPLACE(B59,""\[.*\]"",""""))"),"dupa wołowa ")</f>
        <v>dupa wołowa</v>
      </c>
    </row>
    <row r="299" customFormat="false" ht="15.75" hidden="false" customHeight="false" outlineLevel="0" collapsed="false">
      <c r="B299" s="7" t="s">
        <v>975</v>
      </c>
      <c r="C299" s="0" t="str">
        <f aca="false">IFERROR(__xludf.dummyfunction("LOWER(REGEXREPLACE(B59,""\[.*\]"",""""))"),"dupa wołowa ")</f>
        <v>dupa wołowa</v>
      </c>
    </row>
    <row r="300" customFormat="false" ht="15.75" hidden="false" customHeight="false" outlineLevel="0" collapsed="false">
      <c r="B300" s="7" t="s">
        <v>944</v>
      </c>
      <c r="C300" s="0" t="str">
        <f aca="false">IFERROR(__xludf.dummyfunction("LOWER(REGEXREPLACE(B59,""\[.*\]"",""""))"),"dupa wołowa ")</f>
        <v>dupa wołowa</v>
      </c>
    </row>
    <row r="301" customFormat="false" ht="15.75" hidden="false" customHeight="false" outlineLevel="0" collapsed="false">
      <c r="B301" s="7" t="s">
        <v>1128</v>
      </c>
      <c r="C301" s="0" t="str">
        <f aca="false">IFERROR(__xludf.dummyfunction("LOWER(REGEXREPLACE(B59,""\[.*\]"",""""))"),"dupa wołowa ")</f>
        <v>dupa wołowa</v>
      </c>
    </row>
    <row r="302" customFormat="false" ht="15.75" hidden="false" customHeight="false" outlineLevel="0" collapsed="false">
      <c r="B302" s="7" t="s">
        <v>930</v>
      </c>
      <c r="C302" s="0" t="str">
        <f aca="false">IFERROR(__xludf.dummyfunction("LOWER(REGEXREPLACE(B59,""\[.*\]"",""""))"),"dupa wołowa ")</f>
        <v>dupa wołowa</v>
      </c>
    </row>
    <row r="303" customFormat="false" ht="15.75" hidden="false" customHeight="false" outlineLevel="0" collapsed="false">
      <c r="B303" s="7" t="s">
        <v>1129</v>
      </c>
      <c r="C303" s="0" t="str">
        <f aca="false">IFERROR(__xludf.dummyfunction("LOWER(REGEXREPLACE(B59,""\[.*\]"",""""))"),"dupa wołowa ")</f>
        <v>dupa wołowa</v>
      </c>
    </row>
    <row r="304" customFormat="false" ht="15.75" hidden="false" customHeight="false" outlineLevel="0" collapsed="false">
      <c r="B304" s="7" t="s">
        <v>1130</v>
      </c>
      <c r="C304" s="0" t="str">
        <f aca="false">IFERROR(__xludf.dummyfunction("LOWER(REGEXREPLACE(B59,""\[.*\]"",""""))"),"dupa wołowa ")</f>
        <v>dupa wołowa</v>
      </c>
    </row>
    <row r="305" customFormat="false" ht="15.75" hidden="false" customHeight="false" outlineLevel="0" collapsed="false">
      <c r="B305" s="7" t="s">
        <v>1131</v>
      </c>
      <c r="C305" s="0" t="str">
        <f aca="false">IFERROR(__xludf.dummyfunction("LOWER(REGEXREPLACE(B59,""\[.*\]"",""""))"),"dupa wołowa ")</f>
        <v>dupa wołowa</v>
      </c>
    </row>
    <row r="306" customFormat="false" ht="15.75" hidden="false" customHeight="false" outlineLevel="0" collapsed="false">
      <c r="B306" s="7" t="s">
        <v>941</v>
      </c>
      <c r="C306" s="0" t="str">
        <f aca="false">IFERROR(__xludf.dummyfunction("LOWER(REGEXREPLACE(B59,""\[.*\]"",""""))"),"dupa wołowa ")</f>
        <v>dupa wołowa</v>
      </c>
    </row>
    <row r="307" customFormat="false" ht="15.75" hidden="false" customHeight="false" outlineLevel="0" collapsed="false">
      <c r="B307" s="7" t="s">
        <v>1132</v>
      </c>
      <c r="C307" s="0" t="str">
        <f aca="false">IFERROR(__xludf.dummyfunction("LOWER(REGEXREPLACE(B59,""\[.*\]"",""""))"),"dupa wołowa ")</f>
        <v>dupa wołowa</v>
      </c>
    </row>
    <row r="308" customFormat="false" ht="15.75" hidden="false" customHeight="false" outlineLevel="0" collapsed="false">
      <c r="B308" s="7" t="s">
        <v>901</v>
      </c>
      <c r="C308" s="0" t="str">
        <f aca="false">IFERROR(__xludf.dummyfunction("LOWER(REGEXREPLACE(B59,""\[.*\]"",""""))"),"dupa wołowa ")</f>
        <v>dupa wołowa</v>
      </c>
    </row>
    <row r="309" customFormat="false" ht="15.75" hidden="false" customHeight="false" outlineLevel="0" collapsed="false">
      <c r="B309" s="7" t="s">
        <v>1133</v>
      </c>
      <c r="C309" s="0" t="str">
        <f aca="false">IFERROR(__xludf.dummyfunction("LOWER(REGEXREPLACE(B59,""\[.*\]"",""""))"),"dupa wołowa ")</f>
        <v>dupa wołowa</v>
      </c>
    </row>
    <row r="310" customFormat="false" ht="15.75" hidden="false" customHeight="false" outlineLevel="0" collapsed="false">
      <c r="B310" s="7" t="s">
        <v>1134</v>
      </c>
      <c r="C310" s="0" t="str">
        <f aca="false">IFERROR(__xludf.dummyfunction("LOWER(REGEXREPLACE(B59,""\[.*\]"",""""))"),"dupa wołowa ")</f>
        <v>dupa wołowa</v>
      </c>
    </row>
    <row r="311" customFormat="false" ht="15.75" hidden="false" customHeight="false" outlineLevel="0" collapsed="false">
      <c r="B311" s="7" t="s">
        <v>1135</v>
      </c>
      <c r="C311" s="0" t="str">
        <f aca="false">IFERROR(__xludf.dummyfunction("LOWER(REGEXREPLACE(B59,""\[.*\]"",""""))"),"dupa wołowa ")</f>
        <v>dupa wołowa</v>
      </c>
    </row>
    <row r="312" customFormat="false" ht="15.75" hidden="false" customHeight="false" outlineLevel="0" collapsed="false">
      <c r="B312" s="7" t="s">
        <v>1136</v>
      </c>
      <c r="C312" s="0" t="str">
        <f aca="false">IFERROR(__xludf.dummyfunction("LOWER(REGEXREPLACE(B59,""\[.*\]"",""""))"),"dupa wołowa ")</f>
        <v>dupa wołowa</v>
      </c>
    </row>
    <row r="313" customFormat="false" ht="15.75" hidden="false" customHeight="false" outlineLevel="0" collapsed="false">
      <c r="B313" s="7" t="s">
        <v>982</v>
      </c>
      <c r="C313" s="0" t="str">
        <f aca="false">IFERROR(__xludf.dummyfunction("LOWER(REGEXREPLACE(B59,""\[.*\]"",""""))"),"dupa wołowa ")</f>
        <v>dupa wołowa</v>
      </c>
    </row>
    <row r="314" customFormat="false" ht="15.75" hidden="false" customHeight="false" outlineLevel="0" collapsed="false">
      <c r="B314" s="7" t="s">
        <v>1137</v>
      </c>
      <c r="C314" s="0" t="str">
        <f aca="false">IFERROR(__xludf.dummyfunction("LOWER(REGEXREPLACE(B59,""\[.*\]"",""""))"),"dupa wołowa ")</f>
        <v>dupa wołowa</v>
      </c>
    </row>
    <row r="315" customFormat="false" ht="15.75" hidden="false" customHeight="false" outlineLevel="0" collapsed="false">
      <c r="B315" s="7" t="s">
        <v>1138</v>
      </c>
      <c r="C315" s="0" t="str">
        <f aca="false">IFERROR(__xludf.dummyfunction("LOWER(REGEXREPLACE(B59,""\[.*\]"",""""))"),"dupa wołowa ")</f>
        <v>dupa wołowa</v>
      </c>
    </row>
    <row r="316" customFormat="false" ht="15.75" hidden="false" customHeight="false" outlineLevel="0" collapsed="false">
      <c r="B316" s="7" t="s">
        <v>1139</v>
      </c>
      <c r="C316" s="0" t="str">
        <f aca="false">IFERROR(__xludf.dummyfunction("LOWER(REGEXREPLACE(B59,""\[.*\]"",""""))"),"dupa wołowa ")</f>
        <v>dupa wołowa</v>
      </c>
    </row>
    <row r="317" customFormat="false" ht="15.75" hidden="false" customHeight="false" outlineLevel="0" collapsed="false">
      <c r="B317" s="7" t="s">
        <v>1140</v>
      </c>
      <c r="C317" s="0" t="str">
        <f aca="false">IFERROR(__xludf.dummyfunction("LOWER(REGEXREPLACE(B59,""\[.*\]"",""""))"),"dupa wołowa ")</f>
        <v>dupa wołowa</v>
      </c>
    </row>
    <row r="318" customFormat="false" ht="15.75" hidden="false" customHeight="false" outlineLevel="0" collapsed="false">
      <c r="B318" s="7" t="s">
        <v>1141</v>
      </c>
      <c r="C318" s="0" t="str">
        <f aca="false">IFERROR(__xludf.dummyfunction("LOWER(REGEXREPLACE(B59,""\[.*\]"",""""))"),"dupa wołowa ")</f>
        <v>dupa wołowa</v>
      </c>
    </row>
    <row r="319" customFormat="false" ht="15.75" hidden="false" customHeight="false" outlineLevel="0" collapsed="false">
      <c r="B319" s="7" t="s">
        <v>1142</v>
      </c>
      <c r="C319" s="0" t="str">
        <f aca="false">IFERROR(__xludf.dummyfunction("LOWER(REGEXREPLACE(B59,""\[.*\]"",""""))"),"dupa wołowa ")</f>
        <v>dupa wołowa</v>
      </c>
    </row>
    <row r="320" customFormat="false" ht="15.75" hidden="false" customHeight="false" outlineLevel="0" collapsed="false">
      <c r="B320" s="7" t="s">
        <v>1143</v>
      </c>
      <c r="C320" s="0" t="str">
        <f aca="false">IFERROR(__xludf.dummyfunction("LOWER(REGEXREPLACE(B59,""\[.*\]"",""""))"),"dupa wołowa ")</f>
        <v>dupa wołowa</v>
      </c>
    </row>
    <row r="321" customFormat="false" ht="15.75" hidden="false" customHeight="false" outlineLevel="0" collapsed="false">
      <c r="B321" s="7" t="s">
        <v>1144</v>
      </c>
      <c r="C321" s="0" t="str">
        <f aca="false">IFERROR(__xludf.dummyfunction("LOWER(REGEXREPLACE(B59,""\[.*\]"",""""))"),"dupa wołowa ")</f>
        <v>dupa wołowa</v>
      </c>
    </row>
    <row r="322" customFormat="false" ht="15.75" hidden="false" customHeight="false" outlineLevel="0" collapsed="false">
      <c r="B322" s="7" t="s">
        <v>1145</v>
      </c>
      <c r="C322" s="0" t="str">
        <f aca="false">IFERROR(__xludf.dummyfunction("LOWER(REGEXREPLACE(B59,""\[.*\]"",""""))"),"dupa wołowa ")</f>
        <v>dupa wołowa</v>
      </c>
    </row>
    <row r="323" customFormat="false" ht="15.75" hidden="false" customHeight="false" outlineLevel="0" collapsed="false">
      <c r="B323" s="7" t="s">
        <v>1370</v>
      </c>
      <c r="C323" s="0" t="str">
        <f aca="false">IFERROR(__xludf.dummyfunction("LOWER(REGEXREPLACE(B59,""\[.*\]"",""""))"),"dupa wołowa ")</f>
        <v>dupa wołowa</v>
      </c>
    </row>
    <row r="324" customFormat="false" ht="15.75" hidden="false" customHeight="false" outlineLevel="0" collapsed="false">
      <c r="B324" s="7" t="s">
        <v>1371</v>
      </c>
      <c r="C324" s="0" t="str">
        <f aca="false">IFERROR(__xludf.dummyfunction("LOWER(REGEXREPLACE(B59,""\[.*\]"",""""))"),"dupa wołowa ")</f>
        <v>dupa wołowa</v>
      </c>
    </row>
    <row r="325" customFormat="false" ht="15.75" hidden="false" customHeight="false" outlineLevel="0" collapsed="false">
      <c r="B325" s="7" t="s">
        <v>1372</v>
      </c>
      <c r="C325" s="0" t="str">
        <f aca="false">IFERROR(__xludf.dummyfunction("LOWER(REGEXREPLACE(B59,""\[.*\]"",""""))"),"dupa wołowa ")</f>
        <v>dupa wołowa</v>
      </c>
    </row>
    <row r="326" customFormat="false" ht="15.75" hidden="false" customHeight="false" outlineLevel="0" collapsed="false">
      <c r="B326" s="7" t="s">
        <v>1151</v>
      </c>
      <c r="C326" s="0" t="str">
        <f aca="false">IFERROR(__xludf.dummyfunction("LOWER(REGEXREPLACE(B59,""\[.*\]"",""""))"),"dupa wołowa ")</f>
        <v>dupa wołowa</v>
      </c>
    </row>
    <row r="327" customFormat="false" ht="15.75" hidden="false" customHeight="false" outlineLevel="0" collapsed="false">
      <c r="B327" s="7" t="s">
        <v>1152</v>
      </c>
      <c r="C327" s="0" t="str">
        <f aca="false">IFERROR(__xludf.dummyfunction("LOWER(REGEXREPLACE(B59,""\[.*\]"",""""))"),"dupa wołowa ")</f>
        <v>dupa wołowa</v>
      </c>
    </row>
    <row r="328" customFormat="false" ht="15.75" hidden="false" customHeight="false" outlineLevel="0" collapsed="false">
      <c r="B328" s="7" t="s">
        <v>1153</v>
      </c>
      <c r="C328" s="0" t="str">
        <f aca="false">IFERROR(__xludf.dummyfunction("LOWER(REGEXREPLACE(B59,""\[.*\]"",""""))"),"dupa wołowa ")</f>
        <v>dupa wołowa</v>
      </c>
    </row>
    <row r="329" customFormat="false" ht="15.75" hidden="false" customHeight="false" outlineLevel="0" collapsed="false">
      <c r="B329" s="7" t="s">
        <v>1154</v>
      </c>
      <c r="C329" s="0" t="str">
        <f aca="false">IFERROR(__xludf.dummyfunction("LOWER(REGEXREPLACE(B59,""\[.*\]"",""""))"),"dupa wołowa ")</f>
        <v>dupa wołowa</v>
      </c>
    </row>
    <row r="330" customFormat="false" ht="15.75" hidden="false" customHeight="false" outlineLevel="0" collapsed="false">
      <c r="B330" s="7" t="s">
        <v>1155</v>
      </c>
      <c r="C330" s="0" t="str">
        <f aca="false">IFERROR(__xludf.dummyfunction("LOWER(REGEXREPLACE(B59,""\[.*\]"",""""))"),"dupa wołowa ")</f>
        <v>dupa wołowa</v>
      </c>
    </row>
    <row r="331" customFormat="false" ht="15.75" hidden="false" customHeight="false" outlineLevel="0" collapsed="false">
      <c r="B331" s="7" t="s">
        <v>1156</v>
      </c>
      <c r="C331" s="0" t="str">
        <f aca="false">IFERROR(__xludf.dummyfunction("LOWER(REGEXREPLACE(B59,""\[.*\]"",""""))"),"dupa wołowa ")</f>
        <v>dupa wołowa</v>
      </c>
    </row>
    <row r="332" customFormat="false" ht="15.75" hidden="false" customHeight="false" outlineLevel="0" collapsed="false">
      <c r="B332" s="7" t="s">
        <v>1157</v>
      </c>
      <c r="C332" s="0" t="str">
        <f aca="false">IFERROR(__xludf.dummyfunction("LOWER(REGEXREPLACE(B59,""\[.*\]"",""""))"),"dupa wołowa ")</f>
        <v>dupa wołowa</v>
      </c>
    </row>
    <row r="333" customFormat="false" ht="15.75" hidden="false" customHeight="false" outlineLevel="0" collapsed="false">
      <c r="B333" s="7" t="s">
        <v>1071</v>
      </c>
      <c r="C333" s="0" t="str">
        <f aca="false">IFERROR(__xludf.dummyfunction("LOWER(REGEXREPLACE(B59,""\[.*\]"",""""))"),"dupa wołowa ")</f>
        <v>dupa wołowa</v>
      </c>
    </row>
    <row r="334" customFormat="false" ht="15.75" hidden="false" customHeight="false" outlineLevel="0" collapsed="false">
      <c r="B334" s="7" t="s">
        <v>1158</v>
      </c>
      <c r="C334" s="0" t="str">
        <f aca="false">IFERROR(__xludf.dummyfunction("LOWER(REGEXREPLACE(B59,""\[.*\]"",""""))"),"dupa wołowa ")</f>
        <v>dupa wołowa</v>
      </c>
    </row>
    <row r="335" customFormat="false" ht="15.75" hidden="false" customHeight="false" outlineLevel="0" collapsed="false">
      <c r="B335" s="7" t="s">
        <v>1159</v>
      </c>
      <c r="C335" s="0" t="str">
        <f aca="false">IFERROR(__xludf.dummyfunction("LOWER(REGEXREPLACE(B59,""\[.*\]"",""""))"),"dupa wołowa ")</f>
        <v>dupa wołowa</v>
      </c>
    </row>
    <row r="336" customFormat="false" ht="15.75" hidden="false" customHeight="false" outlineLevel="0" collapsed="false">
      <c r="B336" s="7" t="s">
        <v>1160</v>
      </c>
      <c r="C336" s="0" t="str">
        <f aca="false">IFERROR(__xludf.dummyfunction("LOWER(REGEXREPLACE(B59,""\[.*\]"",""""))"),"dupa wołowa ")</f>
        <v>dupa wołowa</v>
      </c>
    </row>
    <row r="337" customFormat="false" ht="15.75" hidden="false" customHeight="false" outlineLevel="0" collapsed="false">
      <c r="B337" s="7" t="s">
        <v>1161</v>
      </c>
      <c r="C337" s="0" t="str">
        <f aca="false">IFERROR(__xludf.dummyfunction("LOWER(REGEXREPLACE(B59,""\[.*\]"",""""))"),"dupa wołowa ")</f>
        <v>dupa wołowa</v>
      </c>
    </row>
    <row r="338" customFormat="false" ht="15.75" hidden="false" customHeight="false" outlineLevel="0" collapsed="false">
      <c r="B338" s="7" t="s">
        <v>916</v>
      </c>
      <c r="C338" s="0" t="str">
        <f aca="false">IFERROR(__xludf.dummyfunction("LOWER(REGEXREPLACE(B59,""\[.*\]"",""""))"),"dupa wołowa ")</f>
        <v>dupa wołowa</v>
      </c>
    </row>
    <row r="339" customFormat="false" ht="15.75" hidden="false" customHeight="false" outlineLevel="0" collapsed="false">
      <c r="B339" s="7" t="s">
        <v>1162</v>
      </c>
      <c r="C339" s="0" t="str">
        <f aca="false">IFERROR(__xludf.dummyfunction("LOWER(REGEXREPLACE(B59,""\[.*\]"",""""))"),"dupa wołowa ")</f>
        <v>dupa wołowa</v>
      </c>
    </row>
    <row r="340" customFormat="false" ht="15.75" hidden="false" customHeight="false" outlineLevel="0" collapsed="false">
      <c r="B340" s="7" t="s">
        <v>944</v>
      </c>
      <c r="C340" s="0" t="str">
        <f aca="false">IFERROR(__xludf.dummyfunction("LOWER(REGEXREPLACE(B59,""\[.*\]"",""""))"),"dupa wołowa ")</f>
        <v>dupa wołowa</v>
      </c>
    </row>
    <row r="341" customFormat="false" ht="15.75" hidden="false" customHeight="false" outlineLevel="0" collapsed="false">
      <c r="B341" s="7" t="s">
        <v>978</v>
      </c>
      <c r="C341" s="0" t="str">
        <f aca="false">IFERROR(__xludf.dummyfunction("LOWER(REGEXREPLACE(B59,""\[.*\]"",""""))"),"dupa wołowa ")</f>
        <v>dupa wołowa</v>
      </c>
    </row>
    <row r="342" customFormat="false" ht="15.75" hidden="false" customHeight="false" outlineLevel="0" collapsed="false">
      <c r="B342" s="7" t="s">
        <v>1373</v>
      </c>
      <c r="C342" s="0" t="str">
        <f aca="false">IFERROR(__xludf.dummyfunction("LOWER(REGEXREPLACE(B59,""\[.*\]"",""""))"),"dupa wołowa ")</f>
        <v>dupa wołowa</v>
      </c>
    </row>
    <row r="343" customFormat="false" ht="15.75" hidden="false" customHeight="false" outlineLevel="0" collapsed="false">
      <c r="B343" s="7" t="s">
        <v>1167</v>
      </c>
      <c r="C343" s="0" t="str">
        <f aca="false">IFERROR(__xludf.dummyfunction("LOWER(REGEXREPLACE(B59,""\[.*\]"",""""))"),"dupa wołowa ")</f>
        <v>dupa wołowa</v>
      </c>
    </row>
    <row r="344" customFormat="false" ht="15.75" hidden="false" customHeight="false" outlineLevel="0" collapsed="false">
      <c r="B344" s="7" t="s">
        <v>1168</v>
      </c>
      <c r="C344" s="0" t="str">
        <f aca="false">IFERROR(__xludf.dummyfunction("LOWER(REGEXREPLACE(B59,""\[.*\]"",""""))"),"dupa wołowa ")</f>
        <v>dupa wołowa</v>
      </c>
    </row>
    <row r="345" customFormat="false" ht="15.75" hidden="false" customHeight="false" outlineLevel="0" collapsed="false">
      <c r="B345" s="7" t="s">
        <v>1169</v>
      </c>
      <c r="C345" s="0" t="str">
        <f aca="false">IFERROR(__xludf.dummyfunction("LOWER(REGEXREPLACE(B59,""\[.*\]"",""""))"),"dupa wołowa ")</f>
        <v>dupa wołowa</v>
      </c>
    </row>
    <row r="346" customFormat="false" ht="15.75" hidden="false" customHeight="false" outlineLevel="0" collapsed="false">
      <c r="B346" s="7" t="s">
        <v>1170</v>
      </c>
      <c r="C346" s="0" t="str">
        <f aca="false">IFERROR(__xludf.dummyfunction("LOWER(REGEXREPLACE(B59,""\[.*\]"",""""))"),"dupa wołowa ")</f>
        <v>dupa wołowa</v>
      </c>
    </row>
    <row r="347" customFormat="false" ht="15.75" hidden="false" customHeight="false" outlineLevel="0" collapsed="false">
      <c r="B347" s="7" t="s">
        <v>1171</v>
      </c>
      <c r="C347" s="0" t="str">
        <f aca="false">IFERROR(__xludf.dummyfunction("LOWER(REGEXREPLACE(B59,""\[.*\]"",""""))"),"dupa wołowa ")</f>
        <v>dupa wołowa</v>
      </c>
    </row>
    <row r="348" customFormat="false" ht="15.75" hidden="false" customHeight="false" outlineLevel="0" collapsed="false">
      <c r="B348" s="7" t="s">
        <v>1172</v>
      </c>
      <c r="C348" s="0" t="str">
        <f aca="false">IFERROR(__xludf.dummyfunction("LOWER(REGEXREPLACE(B59,""\[.*\]"",""""))"),"dupa wołowa ")</f>
        <v>dupa wołowa</v>
      </c>
    </row>
    <row r="349" customFormat="false" ht="15.75" hidden="false" customHeight="false" outlineLevel="0" collapsed="false">
      <c r="B349" s="7" t="s">
        <v>1174</v>
      </c>
      <c r="C349" s="0" t="str">
        <f aca="false">IFERROR(__xludf.dummyfunction("LOWER(REGEXREPLACE(B59,""\[.*\]"",""""))"),"dupa wołowa ")</f>
        <v>dupa wołowa</v>
      </c>
    </row>
    <row r="350" customFormat="false" ht="15.75" hidden="false" customHeight="false" outlineLevel="0" collapsed="false">
      <c r="B350" s="7" t="s">
        <v>1175</v>
      </c>
      <c r="C350" s="0" t="str">
        <f aca="false">IFERROR(__xludf.dummyfunction("LOWER(REGEXREPLACE(B59,""\[.*\]"",""""))"),"dupa wołowa ")</f>
        <v>dupa wołowa</v>
      </c>
    </row>
    <row r="351" customFormat="false" ht="15.75" hidden="false" customHeight="false" outlineLevel="0" collapsed="false">
      <c r="B351" s="7" t="s">
        <v>1176</v>
      </c>
      <c r="C351" s="0" t="str">
        <f aca="false">IFERROR(__xludf.dummyfunction("LOWER(REGEXREPLACE(B59,""\[.*\]"",""""))"),"dupa wołowa ")</f>
        <v>dupa wołowa</v>
      </c>
    </row>
    <row r="352" customFormat="false" ht="15.75" hidden="false" customHeight="false" outlineLevel="0" collapsed="false">
      <c r="B352" s="7" t="s">
        <v>1177</v>
      </c>
      <c r="C352" s="0" t="str">
        <f aca="false">IFERROR(__xludf.dummyfunction("LOWER(REGEXREPLACE(B59,""\[.*\]"",""""))"),"dupa wołowa ")</f>
        <v>dupa wołowa</v>
      </c>
    </row>
    <row r="353" customFormat="false" ht="15.75" hidden="false" customHeight="false" outlineLevel="0" collapsed="false">
      <c r="B353" s="7" t="s">
        <v>1178</v>
      </c>
      <c r="C353" s="0" t="str">
        <f aca="false">IFERROR(__xludf.dummyfunction("LOWER(REGEXREPLACE(B59,""\[.*\]"",""""))"),"dupa wołowa ")</f>
        <v>dupa wołowa</v>
      </c>
    </row>
    <row r="354" customFormat="false" ht="15.75" hidden="false" customHeight="false" outlineLevel="0" collapsed="false">
      <c r="B354" s="7" t="s">
        <v>1179</v>
      </c>
      <c r="C354" s="0" t="str">
        <f aca="false">IFERROR(__xludf.dummyfunction("LOWER(REGEXREPLACE(B59,""\[.*\]"",""""))"),"dupa wołowa ")</f>
        <v>dupa wołowa</v>
      </c>
    </row>
    <row r="355" customFormat="false" ht="15.75" hidden="false" customHeight="false" outlineLevel="0" collapsed="false">
      <c r="B355" s="7" t="s">
        <v>1180</v>
      </c>
      <c r="C355" s="0" t="str">
        <f aca="false">IFERROR(__xludf.dummyfunction("LOWER(REGEXREPLACE(B59,""\[.*\]"",""""))"),"dupa wołowa ")</f>
        <v>dupa wołowa</v>
      </c>
    </row>
    <row r="356" customFormat="false" ht="15.75" hidden="false" customHeight="false" outlineLevel="0" collapsed="false">
      <c r="B356" s="7" t="s">
        <v>909</v>
      </c>
      <c r="C356" s="0" t="str">
        <f aca="false">IFERROR(__xludf.dummyfunction("LOWER(REGEXREPLACE(B59,""\[.*\]"",""""))"),"dupa wołowa ")</f>
        <v>dupa wołowa</v>
      </c>
    </row>
    <row r="357" customFormat="false" ht="15.75" hidden="false" customHeight="false" outlineLevel="0" collapsed="false">
      <c r="B357" s="7" t="s">
        <v>1182</v>
      </c>
      <c r="C357" s="0" t="str">
        <f aca="false">IFERROR(__xludf.dummyfunction("LOWER(REGEXREPLACE(B59,""\[.*\]"",""""))"),"dupa wołowa ")</f>
        <v>dupa wołowa</v>
      </c>
    </row>
    <row r="358" customFormat="false" ht="15.75" hidden="false" customHeight="false" outlineLevel="0" collapsed="false">
      <c r="B358" s="7" t="s">
        <v>1184</v>
      </c>
      <c r="C358" s="0" t="str">
        <f aca="false">IFERROR(__xludf.dummyfunction("LOWER(REGEXREPLACE(B59,""\[.*\]"",""""))"),"dupa wołowa ")</f>
        <v>dupa wołowa</v>
      </c>
    </row>
    <row r="359" customFormat="false" ht="15.75" hidden="false" customHeight="false" outlineLevel="0" collapsed="false">
      <c r="B359" s="7" t="s">
        <v>1185</v>
      </c>
      <c r="C359" s="0" t="str">
        <f aca="false">IFERROR(__xludf.dummyfunction("LOWER(REGEXREPLACE(B59,""\[.*\]"",""""))"),"dupa wołowa ")</f>
        <v>dupa wołowa</v>
      </c>
    </row>
    <row r="360" customFormat="false" ht="15.75" hidden="false" customHeight="false" outlineLevel="0" collapsed="false">
      <c r="B360" s="7" t="s">
        <v>1186</v>
      </c>
      <c r="C360" s="0" t="str">
        <f aca="false">IFERROR(__xludf.dummyfunction("LOWER(REGEXREPLACE(B59,""\[.*\]"",""""))"),"dupa wołowa ")</f>
        <v>dupa wołowa</v>
      </c>
    </row>
    <row r="361" customFormat="false" ht="15.75" hidden="false" customHeight="false" outlineLevel="0" collapsed="false">
      <c r="B361" s="7" t="s">
        <v>1187</v>
      </c>
      <c r="C361" s="0" t="str">
        <f aca="false">IFERROR(__xludf.dummyfunction("LOWER(REGEXREPLACE(B59,""\[.*\]"",""""))"),"dupa wołowa ")</f>
        <v>dupa wołowa</v>
      </c>
    </row>
    <row r="362" customFormat="false" ht="15.75" hidden="false" customHeight="false" outlineLevel="0" collapsed="false">
      <c r="B362" s="7" t="s">
        <v>1188</v>
      </c>
      <c r="C362" s="0" t="str">
        <f aca="false">IFERROR(__xludf.dummyfunction("LOWER(REGEXREPLACE(B59,""\[.*\]"",""""))"),"dupa wołowa ")</f>
        <v>dupa wołowa</v>
      </c>
    </row>
    <row r="363" customFormat="false" ht="15.75" hidden="false" customHeight="false" outlineLevel="0" collapsed="false">
      <c r="B363" s="7" t="s">
        <v>1189</v>
      </c>
      <c r="C363" s="0" t="str">
        <f aca="false">IFERROR(__xludf.dummyfunction("LOWER(REGEXREPLACE(B59,""\[.*\]"",""""))"),"dupa wołowa ")</f>
        <v>dupa wołowa</v>
      </c>
    </row>
    <row r="364" customFormat="false" ht="15.75" hidden="false" customHeight="false" outlineLevel="0" collapsed="false">
      <c r="B364" s="7" t="s">
        <v>1190</v>
      </c>
      <c r="C364" s="0" t="str">
        <f aca="false">IFERROR(__xludf.dummyfunction("LOWER(REGEXREPLACE(B59,""\[.*\]"",""""))"),"dupa wołowa ")</f>
        <v>dupa wołowa</v>
      </c>
    </row>
    <row r="365" customFormat="false" ht="15.75" hidden="false" customHeight="false" outlineLevel="0" collapsed="false">
      <c r="B365" s="7" t="s">
        <v>1374</v>
      </c>
      <c r="C365" s="0" t="str">
        <f aca="false">IFERROR(__xludf.dummyfunction("LOWER(REGEXREPLACE(B59,""\[.*\]"",""""))"),"dupa wołowa ")</f>
        <v>dupa wołowa</v>
      </c>
    </row>
    <row r="366" customFormat="false" ht="15.75" hidden="false" customHeight="false" outlineLevel="0" collapsed="false">
      <c r="B366" s="7" t="s">
        <v>1192</v>
      </c>
      <c r="C366" s="0" t="str">
        <f aca="false">IFERROR(__xludf.dummyfunction("LOWER(REGEXREPLACE(B59,""\[.*\]"",""""))"),"dupa wołowa ")</f>
        <v>dupa wołowa</v>
      </c>
    </row>
    <row r="367" customFormat="false" ht="15.75" hidden="false" customHeight="false" outlineLevel="0" collapsed="false">
      <c r="B367" s="7" t="s">
        <v>1193</v>
      </c>
      <c r="C367" s="0" t="str">
        <f aca="false">IFERROR(__xludf.dummyfunction("LOWER(REGEXREPLACE(B59,""\[.*\]"",""""))"),"dupa wołowa ")</f>
        <v>dupa wołowa</v>
      </c>
    </row>
    <row r="368" customFormat="false" ht="15.75" hidden="false" customHeight="false" outlineLevel="0" collapsed="false">
      <c r="B368" s="7" t="s">
        <v>1194</v>
      </c>
      <c r="C368" s="0" t="str">
        <f aca="false">IFERROR(__xludf.dummyfunction("LOWER(REGEXREPLACE(B59,""\[.*\]"",""""))"),"dupa wołowa ")</f>
        <v>dupa wołowa</v>
      </c>
    </row>
    <row r="369" customFormat="false" ht="15.75" hidden="false" customHeight="false" outlineLevel="0" collapsed="false">
      <c r="B369" s="7" t="s">
        <v>1195</v>
      </c>
      <c r="C369" s="0" t="str">
        <f aca="false">IFERROR(__xludf.dummyfunction("LOWER(REGEXREPLACE(B59,""\[.*\]"",""""))"),"dupa wołowa ")</f>
        <v>dupa wołowa</v>
      </c>
    </row>
    <row r="370" customFormat="false" ht="15.75" hidden="false" customHeight="false" outlineLevel="0" collapsed="false">
      <c r="B370" s="7" t="s">
        <v>1196</v>
      </c>
      <c r="C370" s="0" t="str">
        <f aca="false">IFERROR(__xludf.dummyfunction("LOWER(REGEXREPLACE(B59,""\[.*\]"",""""))"),"dupa wołowa ")</f>
        <v>dupa wołowa</v>
      </c>
    </row>
    <row r="371" customFormat="false" ht="15.75" hidden="false" customHeight="false" outlineLevel="0" collapsed="false">
      <c r="B371" s="7" t="s">
        <v>1197</v>
      </c>
      <c r="C371" s="0" t="str">
        <f aca="false">IFERROR(__xludf.dummyfunction("LOWER(REGEXREPLACE(B59,""\[.*\]"",""""))"),"dupa wołowa ")</f>
        <v>dupa wołowa</v>
      </c>
    </row>
    <row r="372" customFormat="false" ht="15.75" hidden="false" customHeight="false" outlineLevel="0" collapsed="false">
      <c r="B372" s="7" t="s">
        <v>1198</v>
      </c>
      <c r="C372" s="0" t="str">
        <f aca="false">IFERROR(__xludf.dummyfunction("LOWER(REGEXREPLACE(B59,""\[.*\]"",""""))"),"dupa wołowa ")</f>
        <v>dupa wołowa</v>
      </c>
    </row>
    <row r="373" customFormat="false" ht="15.75" hidden="false" customHeight="false" outlineLevel="0" collapsed="false">
      <c r="B373" s="7" t="s">
        <v>1199</v>
      </c>
      <c r="C373" s="0" t="str">
        <f aca="false">IFERROR(__xludf.dummyfunction("LOWER(REGEXREPLACE(B59,""\[.*\]"",""""))"),"dupa wołowa ")</f>
        <v>dupa wołowa</v>
      </c>
    </row>
    <row r="374" customFormat="false" ht="15.75" hidden="false" customHeight="false" outlineLevel="0" collapsed="false">
      <c r="B374" s="7" t="s">
        <v>1200</v>
      </c>
      <c r="C374" s="0" t="str">
        <f aca="false">IFERROR(__xludf.dummyfunction("LOWER(REGEXREPLACE(B59,""\[.*\]"",""""))"),"dupa wołowa ")</f>
        <v>dupa wołowa</v>
      </c>
    </row>
    <row r="375" customFormat="false" ht="15.75" hidden="false" customHeight="false" outlineLevel="0" collapsed="false">
      <c r="B375" s="7" t="s">
        <v>1201</v>
      </c>
      <c r="C375" s="0" t="str">
        <f aca="false">IFERROR(__xludf.dummyfunction("LOWER(REGEXREPLACE(B59,""\[.*\]"",""""))"),"dupa wołowa ")</f>
        <v>dupa wołowa</v>
      </c>
    </row>
    <row r="376" customFormat="false" ht="15.75" hidden="false" customHeight="false" outlineLevel="0" collapsed="false">
      <c r="B376" s="7" t="s">
        <v>1375</v>
      </c>
      <c r="C376" s="0" t="str">
        <f aca="false">IFERROR(__xludf.dummyfunction("LOWER(REGEXREPLACE(B376:B377,""\[.*\]"",""""))"),"głupek ")</f>
        <v>głupek</v>
      </c>
    </row>
    <row r="377" customFormat="false" ht="15.75" hidden="false" customHeight="false" outlineLevel="0" collapsed="false">
      <c r="B377" s="7" t="s">
        <v>1376</v>
      </c>
      <c r="C377" s="0" t="str">
        <f aca="false">IFERROR(__xludf.dummyfunction("LOWER(REGEXREPLACE(B376:B377,""\[.*\]"",""""))"),"debil ")</f>
        <v>debil</v>
      </c>
    </row>
    <row r="378" customFormat="false" ht="15.75" hidden="false" customHeight="false" outlineLevel="0" collapsed="false">
      <c r="B378" s="7" t="s">
        <v>1377</v>
      </c>
      <c r="C378" s="0" t="str">
        <f aca="false">IFERROR(__xludf.dummyfunction("LOWER(REGEXREPLACE(B376:B377,""\[.*\]"",""""))"),"debil ")</f>
        <v>debil</v>
      </c>
    </row>
    <row r="379" customFormat="false" ht="15.75" hidden="false" customHeight="false" outlineLevel="0" collapsed="false">
      <c r="B379" s="7" t="s">
        <v>901</v>
      </c>
      <c r="C379" s="0" t="str">
        <f aca="false">IFERROR(__xludf.dummyfunction("LOWER(REGEXREPLACE(B376:B377,""\[.*\]"",""""))"),"debil ")</f>
        <v>debil</v>
      </c>
    </row>
    <row r="380" customFormat="false" ht="15.75" hidden="false" customHeight="false" outlineLevel="0" collapsed="false">
      <c r="B380" s="7" t="s">
        <v>1132</v>
      </c>
      <c r="C380" s="0" t="str">
        <f aca="false">IFERROR(__xludf.dummyfunction("LOWER(REGEXREPLACE(B376:B377,""\[.*\]"",""""))"),"debil ")</f>
        <v>debil</v>
      </c>
    </row>
    <row r="381" customFormat="false" ht="15.75" hidden="false" customHeight="false" outlineLevel="0" collapsed="false">
      <c r="B381" s="7" t="s">
        <v>958</v>
      </c>
      <c r="C381" s="0" t="str">
        <f aca="false">IFERROR(__xludf.dummyfunction("LOWER(REGEXREPLACE(B376:B377,""\[.*\]"",""""))"),"debil ")</f>
        <v>debil</v>
      </c>
    </row>
    <row r="382" customFormat="false" ht="15.75" hidden="false" customHeight="false" outlineLevel="0" collapsed="false">
      <c r="B382" s="7" t="s">
        <v>1378</v>
      </c>
      <c r="C382" s="0" t="str">
        <f aca="false">IFERROR(__xludf.dummyfunction("LOWER(REGEXREPLACE(B376:B377,""\[.*\]"",""""))"),"debil ")</f>
        <v>debil</v>
      </c>
    </row>
    <row r="383" customFormat="false" ht="15.75" hidden="false" customHeight="false" outlineLevel="0" collapsed="false">
      <c r="B383" s="7" t="s">
        <v>1379</v>
      </c>
      <c r="C383" s="0" t="str">
        <f aca="false">IFERROR(__xludf.dummyfunction("LOWER(REGEXREPLACE(B376:B377,""\[.*\]"",""""))"),"debil ")</f>
        <v>debil</v>
      </c>
    </row>
    <row r="384" customFormat="false" ht="15.75" hidden="false" customHeight="false" outlineLevel="0" collapsed="false">
      <c r="B384" s="7" t="s">
        <v>1380</v>
      </c>
      <c r="C384" s="0" t="str">
        <f aca="false">IFERROR(__xludf.dummyfunction("LOWER(REGEXREPLACE(B376:B377,""\[.*\]"",""""))"),"debil ")</f>
        <v>debil</v>
      </c>
    </row>
    <row r="385" customFormat="false" ht="15.75" hidden="false" customHeight="false" outlineLevel="0" collapsed="false">
      <c r="B385" s="7" t="s">
        <v>1211</v>
      </c>
      <c r="C385" s="0" t="str">
        <f aca="false">IFERROR(__xludf.dummyfunction("LOWER(REGEXREPLACE(B376:B377,""\[.*\]"",""""))"),"debil ")</f>
        <v>debil</v>
      </c>
    </row>
    <row r="386" customFormat="false" ht="15.75" hidden="false" customHeight="false" outlineLevel="0" collapsed="false">
      <c r="B386" s="7" t="s">
        <v>1212</v>
      </c>
      <c r="C386" s="0" t="str">
        <f aca="false">IFERROR(__xludf.dummyfunction("LOWER(REGEXREPLACE(B376:B377,""\[.*\]"",""""))"),"debil ")</f>
        <v>debil</v>
      </c>
    </row>
    <row r="387" customFormat="false" ht="15.75" hidden="false" customHeight="false" outlineLevel="0" collapsed="false">
      <c r="B387" s="7" t="s">
        <v>901</v>
      </c>
      <c r="C387" s="0" t="str">
        <f aca="false">IFERROR(__xludf.dummyfunction("LOWER(REGEXREPLACE(B376:B377,""\[.*\]"",""""))"),"debil ")</f>
        <v>debil</v>
      </c>
    </row>
    <row r="388" customFormat="false" ht="15.75" hidden="false" customHeight="false" outlineLevel="0" collapsed="false">
      <c r="B388" s="7" t="s">
        <v>1213</v>
      </c>
      <c r="C388" s="0" t="str">
        <f aca="false">IFERROR(__xludf.dummyfunction("LOWER(REGEXREPLACE(B376:B377,""\[.*\]"",""""))"),"debil ")</f>
        <v>debil</v>
      </c>
    </row>
    <row r="389" customFormat="false" ht="15.75" hidden="false" customHeight="false" outlineLevel="0" collapsed="false">
      <c r="B389" s="7" t="s">
        <v>1214</v>
      </c>
      <c r="C389" s="0" t="str">
        <f aca="false">IFERROR(__xludf.dummyfunction("LOWER(REGEXREPLACE(B376:B377,""\[.*\]"",""""))"),"debil ")</f>
        <v>debil</v>
      </c>
    </row>
    <row r="390" customFormat="false" ht="15.75" hidden="false" customHeight="false" outlineLevel="0" collapsed="false">
      <c r="B390" s="7" t="s">
        <v>1215</v>
      </c>
      <c r="C390" s="0" t="str">
        <f aca="false">IFERROR(__xludf.dummyfunction("LOWER(REGEXREPLACE(B376:B377,""\[.*\]"",""""))"),"debil ")</f>
        <v>debil</v>
      </c>
    </row>
    <row r="391" customFormat="false" ht="15.75" hidden="false" customHeight="false" outlineLevel="0" collapsed="false">
      <c r="B391" s="7" t="s">
        <v>1014</v>
      </c>
      <c r="C391" s="0" t="str">
        <f aca="false">IFERROR(__xludf.dummyfunction("LOWER(REGEXREPLACE(B376:B377,""\[.*\]"",""""))"),"debil ")</f>
        <v>debil</v>
      </c>
    </row>
    <row r="392" customFormat="false" ht="15.75" hidden="false" customHeight="false" outlineLevel="0" collapsed="false">
      <c r="B392" s="7" t="s">
        <v>901</v>
      </c>
      <c r="C392" s="0" t="str">
        <f aca="false">IFERROR(__xludf.dummyfunction("LOWER(REGEXREPLACE(B376:B377,""\[.*\]"",""""))"),"debil ")</f>
        <v>debil</v>
      </c>
    </row>
    <row r="393" customFormat="false" ht="15.75" hidden="false" customHeight="false" outlineLevel="0" collapsed="false">
      <c r="B393" s="7" t="s">
        <v>1216</v>
      </c>
      <c r="C393" s="0" t="str">
        <f aca="false">IFERROR(__xludf.dummyfunction("LOWER(REGEXREPLACE(B376:B377,""\[.*\]"",""""))"),"debil ")</f>
        <v>debil</v>
      </c>
    </row>
    <row r="394" customFormat="false" ht="15.75" hidden="false" customHeight="false" outlineLevel="0" collapsed="false">
      <c r="B394" s="7" t="s">
        <v>1014</v>
      </c>
      <c r="C394" s="0" t="str">
        <f aca="false">IFERROR(__xludf.dummyfunction("LOWER(REGEXREPLACE(B376:B377,""\[.*\]"",""""))"),"debil ")</f>
        <v>debil</v>
      </c>
    </row>
    <row r="395" customFormat="false" ht="15.75" hidden="false" customHeight="false" outlineLevel="0" collapsed="false">
      <c r="B395" s="7" t="s">
        <v>1217</v>
      </c>
      <c r="C395" s="0" t="str">
        <f aca="false">IFERROR(__xludf.dummyfunction("LOWER(REGEXREPLACE(B376:B377,""\[.*\]"",""""))"),"debil ")</f>
        <v>debil</v>
      </c>
    </row>
    <row r="396" customFormat="false" ht="15.75" hidden="false" customHeight="false" outlineLevel="0" collapsed="false">
      <c r="B396" s="7" t="s">
        <v>1381</v>
      </c>
      <c r="C396" s="0" t="str">
        <f aca="false">IFERROR(__xludf.dummyfunction("LOWER(REGEXREPLACE(B376:B377,""\[.*\]"",""""))"),"debil ")</f>
        <v>debil</v>
      </c>
    </row>
    <row r="397" customFormat="false" ht="15.75" hidden="false" customHeight="false" outlineLevel="0" collapsed="false">
      <c r="B397" s="7" t="s">
        <v>1219</v>
      </c>
      <c r="C397" s="0" t="str">
        <f aca="false">IFERROR(__xludf.dummyfunction("LOWER(REGEXREPLACE(B376:B377,""\[.*\]"",""""))"),"debil ")</f>
        <v>debil</v>
      </c>
    </row>
    <row r="398" customFormat="false" ht="15.75" hidden="false" customHeight="false" outlineLevel="0" collapsed="false">
      <c r="B398" s="7" t="s">
        <v>1220</v>
      </c>
      <c r="C398" s="0" t="str">
        <f aca="false">IFERROR(__xludf.dummyfunction("LOWER(REGEXREPLACE(B376:B377,""\[.*\]"",""""))"),"debil ")</f>
        <v>debil</v>
      </c>
    </row>
    <row r="399" customFormat="false" ht="15.75" hidden="false" customHeight="false" outlineLevel="0" collapsed="false">
      <c r="B399" s="7" t="s">
        <v>1221</v>
      </c>
      <c r="C399" s="0" t="str">
        <f aca="false">IFERROR(__xludf.dummyfunction("LOWER(REGEXREPLACE(B376:B377,""\[.*\]"",""""))"),"debil ")</f>
        <v>debil</v>
      </c>
    </row>
    <row r="400" customFormat="false" ht="15.75" hidden="false" customHeight="false" outlineLevel="0" collapsed="false">
      <c r="B400" s="7" t="s">
        <v>1222</v>
      </c>
      <c r="C400" s="0" t="str">
        <f aca="false">IFERROR(__xludf.dummyfunction("LOWER(REGEXREPLACE(B376:B377,""\[.*\]"",""""))"),"debil ")</f>
        <v>debil</v>
      </c>
    </row>
    <row r="401" customFormat="false" ht="15.75" hidden="false" customHeight="false" outlineLevel="0" collapsed="false">
      <c r="B401" s="7" t="s">
        <v>1223</v>
      </c>
      <c r="C401" s="0" t="str">
        <f aca="false">IFERROR(__xludf.dummyfunction("LOWER(REGEXREPLACE(B376:B377,""\[.*\]"",""""))"),"debil ")</f>
        <v>debil</v>
      </c>
    </row>
    <row r="402" customFormat="false" ht="15.75" hidden="false" customHeight="false" outlineLevel="0" collapsed="false">
      <c r="B402" s="7" t="s">
        <v>935</v>
      </c>
      <c r="C402" s="0" t="str">
        <f aca="false">IFERROR(__xludf.dummyfunction("LOWER(REGEXREPLACE(B376:B377,""\[.*\]"",""""))"),"debil ")</f>
        <v>debil</v>
      </c>
    </row>
    <row r="403" customFormat="false" ht="15.75" hidden="false" customHeight="false" outlineLevel="0" collapsed="false">
      <c r="B403" s="7" t="s">
        <v>1224</v>
      </c>
      <c r="C403" s="0" t="str">
        <f aca="false">IFERROR(__xludf.dummyfunction("LOWER(REGEXREPLACE(B376:B377,""\[.*\]"",""""))"),"debil ")</f>
        <v>debil</v>
      </c>
    </row>
    <row r="404" customFormat="false" ht="15.75" hidden="false" customHeight="false" outlineLevel="0" collapsed="false">
      <c r="B404" s="7" t="s">
        <v>1046</v>
      </c>
      <c r="C404" s="0" t="str">
        <f aca="false">IFERROR(__xludf.dummyfunction("LOWER(REGEXREPLACE(B376:B377,""\[.*\]"",""""))"),"debil ")</f>
        <v>debil</v>
      </c>
    </row>
    <row r="405" customFormat="false" ht="15.75" hidden="false" customHeight="false" outlineLevel="0" collapsed="false">
      <c r="B405" s="7" t="s">
        <v>1382</v>
      </c>
      <c r="C405" s="0" t="str">
        <f aca="false">IFERROR(__xludf.dummyfunction("LOWER(REGEXREPLACE(B376:B377,""\[.*\]"",""""))"),"debil ")</f>
        <v>debil</v>
      </c>
    </row>
    <row r="406" customFormat="false" ht="15.75" hidden="false" customHeight="false" outlineLevel="0" collapsed="false">
      <c r="B406" s="7" t="s">
        <v>1383</v>
      </c>
      <c r="C406" s="0" t="str">
        <f aca="false">IFERROR(__xludf.dummyfunction("LOWER(REGEXREPLACE(B376:B377,""\[.*\]"",""""))"),"debil ")</f>
        <v>debil</v>
      </c>
    </row>
    <row r="407" customFormat="false" ht="15.75" hidden="false" customHeight="false" outlineLevel="0" collapsed="false">
      <c r="B407" s="7" t="s">
        <v>1384</v>
      </c>
      <c r="C407" s="0" t="str">
        <f aca="false">IFERROR(__xludf.dummyfunction("LOWER(REGEXREPLACE(B376:B377,""\[.*\]"",""""))"),"debil ")</f>
        <v>debil</v>
      </c>
    </row>
    <row r="408" customFormat="false" ht="15.75" hidden="false" customHeight="false" outlineLevel="0" collapsed="false">
      <c r="B408" s="7" t="s">
        <v>1229</v>
      </c>
      <c r="C408" s="0" t="str">
        <f aca="false">IFERROR(__xludf.dummyfunction("LOWER(REGEXREPLACE(B376:B377,""\[.*\]"",""""))"),"debil ")</f>
        <v>debil</v>
      </c>
    </row>
    <row r="409" customFormat="false" ht="15.75" hidden="false" customHeight="false" outlineLevel="0" collapsed="false">
      <c r="B409" s="7" t="s">
        <v>934</v>
      </c>
      <c r="C409" s="0" t="str">
        <f aca="false">IFERROR(__xludf.dummyfunction("LOWER(REGEXREPLACE(B376:B377,""\[.*\]"",""""))"),"debil ")</f>
        <v>debil</v>
      </c>
    </row>
    <row r="410" customFormat="false" ht="15.75" hidden="false" customHeight="false" outlineLevel="0" collapsed="false">
      <c r="B410" s="7" t="s">
        <v>910</v>
      </c>
      <c r="C410" s="0" t="str">
        <f aca="false">IFERROR(__xludf.dummyfunction("LOWER(REGEXREPLACE(B376:B377,""\[.*\]"",""""))"),"debil ")</f>
        <v>debil</v>
      </c>
    </row>
    <row r="411" customFormat="false" ht="15.75" hidden="false" customHeight="false" outlineLevel="0" collapsed="false">
      <c r="B411" s="7" t="s">
        <v>1230</v>
      </c>
      <c r="C411" s="0" t="str">
        <f aca="false">IFERROR(__xludf.dummyfunction("LOWER(REGEXREPLACE(B376:B377,""\[.*\]"",""""))"),"debil ")</f>
        <v>debil</v>
      </c>
    </row>
    <row r="412" customFormat="false" ht="15.75" hidden="false" customHeight="false" outlineLevel="0" collapsed="false">
      <c r="B412" s="7" t="s">
        <v>1159</v>
      </c>
      <c r="C412" s="0" t="str">
        <f aca="false">IFERROR(__xludf.dummyfunction("LOWER(REGEXREPLACE(B376:B377,""\[.*\]"",""""))"),"debil ")</f>
        <v>debil</v>
      </c>
    </row>
    <row r="413" customFormat="false" ht="15.75" hidden="false" customHeight="false" outlineLevel="0" collapsed="false">
      <c r="B413" s="7" t="s">
        <v>1231</v>
      </c>
      <c r="C413" s="0" t="str">
        <f aca="false">IFERROR(__xludf.dummyfunction("LOWER(REGEXREPLACE(B376:B377,""\[.*\]"",""""))"),"debil ")</f>
        <v>debil</v>
      </c>
    </row>
    <row r="414" customFormat="false" ht="15.75" hidden="false" customHeight="false" outlineLevel="0" collapsed="false">
      <c r="B414" s="7" t="s">
        <v>1232</v>
      </c>
      <c r="C414" s="0" t="str">
        <f aca="false">IFERROR(__xludf.dummyfunction("LOWER(REGEXREPLACE(B376:B377,""\[.*\]"",""""))"),"debil ")</f>
        <v>debil</v>
      </c>
    </row>
    <row r="415" customFormat="false" ht="15.75" hidden="false" customHeight="false" outlineLevel="0" collapsed="false">
      <c r="B415" s="7" t="s">
        <v>1233</v>
      </c>
      <c r="C415" s="0" t="str">
        <f aca="false">IFERROR(__xludf.dummyfunction("LOWER(REGEXREPLACE(B376:B377,""\[.*\]"",""""))"),"debil ")</f>
        <v>debil</v>
      </c>
    </row>
    <row r="416" customFormat="false" ht="15.75" hidden="false" customHeight="false" outlineLevel="0" collapsed="false">
      <c r="B416" s="7" t="s">
        <v>1234</v>
      </c>
      <c r="C416" s="0" t="str">
        <f aca="false">IFERROR(__xludf.dummyfunction("LOWER(REGEXREPLACE(B376:B377,""\[.*\]"",""""))"),"debil ")</f>
        <v>debil</v>
      </c>
    </row>
    <row r="417" customFormat="false" ht="15.75" hidden="false" customHeight="false" outlineLevel="0" collapsed="false">
      <c r="B417" s="7" t="s">
        <v>1235</v>
      </c>
      <c r="C417" s="0" t="str">
        <f aca="false">IFERROR(__xludf.dummyfunction("LOWER(REGEXREPLACE(B376:B377,""\[.*\]"",""""))"),"debil ")</f>
        <v>debil</v>
      </c>
    </row>
    <row r="418" customFormat="false" ht="15.75" hidden="false" customHeight="false" outlineLevel="0" collapsed="false">
      <c r="B418" s="7" t="s">
        <v>901</v>
      </c>
      <c r="C418" s="0" t="str">
        <f aca="false">IFERROR(__xludf.dummyfunction("LOWER(REGEXREPLACE(B376:B377,""\[.*\]"",""""))"),"debil ")</f>
        <v>debil</v>
      </c>
    </row>
    <row r="419" customFormat="false" ht="15.75" hidden="false" customHeight="false" outlineLevel="0" collapsed="false">
      <c r="B419" s="7" t="s">
        <v>910</v>
      </c>
      <c r="C419" s="0" t="str">
        <f aca="false">IFERROR(__xludf.dummyfunction("LOWER(REGEXREPLACE(B376:B377,""\[.*\]"",""""))"),"debil ")</f>
        <v>debil</v>
      </c>
    </row>
    <row r="420" customFormat="false" ht="15.75" hidden="false" customHeight="false" outlineLevel="0" collapsed="false">
      <c r="B420" s="7" t="s">
        <v>985</v>
      </c>
      <c r="C420" s="0" t="str">
        <f aca="false">IFERROR(__xludf.dummyfunction("LOWER(REGEXREPLACE(B376:B377,""\[.*\]"",""""))"),"debil ")</f>
        <v>debil</v>
      </c>
    </row>
    <row r="421" customFormat="false" ht="15.75" hidden="false" customHeight="false" outlineLevel="0" collapsed="false">
      <c r="B421" s="7" t="s">
        <v>971</v>
      </c>
      <c r="C421" s="0" t="str">
        <f aca="false">IFERROR(__xludf.dummyfunction("LOWER(REGEXREPLACE(B376:B377,""\[.*\]"",""""))"),"debil ")</f>
        <v>debil</v>
      </c>
    </row>
    <row r="422" customFormat="false" ht="15.75" hidden="false" customHeight="false" outlineLevel="0" collapsed="false">
      <c r="B422" s="7" t="s">
        <v>1237</v>
      </c>
      <c r="C422" s="0" t="str">
        <f aca="false">IFERROR(__xludf.dummyfunction("LOWER(REGEXREPLACE(B376:B377,""\[.*\]"",""""))"),"debil ")</f>
        <v>debil</v>
      </c>
    </row>
    <row r="423" customFormat="false" ht="15.75" hidden="false" customHeight="false" outlineLevel="0" collapsed="false">
      <c r="B423" s="7" t="s">
        <v>1238</v>
      </c>
      <c r="C423" s="0" t="str">
        <f aca="false">IFERROR(__xludf.dummyfunction("LOWER(REGEXREPLACE(B376:B377,""\[.*\]"",""""))"),"debil ")</f>
        <v>debil</v>
      </c>
    </row>
    <row r="424" customFormat="false" ht="15.75" hidden="false" customHeight="false" outlineLevel="0" collapsed="false">
      <c r="B424" s="7" t="s">
        <v>969</v>
      </c>
      <c r="C424" s="0" t="str">
        <f aca="false">IFERROR(__xludf.dummyfunction("LOWER(REGEXREPLACE(B376:B377,""\[.*\]"",""""))"),"debil ")</f>
        <v>debil</v>
      </c>
    </row>
    <row r="425" customFormat="false" ht="15.75" hidden="false" customHeight="false" outlineLevel="0" collapsed="false">
      <c r="B425" s="7" t="s">
        <v>1239</v>
      </c>
      <c r="C425" s="0" t="str">
        <f aca="false">IFERROR(__xludf.dummyfunction("LOWER(REGEXREPLACE(B376:B377,""\[.*\]"",""""))"),"debil ")</f>
        <v>debil</v>
      </c>
    </row>
    <row r="426" customFormat="false" ht="15.75" hidden="false" customHeight="false" outlineLevel="0" collapsed="false">
      <c r="B426" s="7" t="s">
        <v>1240</v>
      </c>
      <c r="C426" s="0" t="str">
        <f aca="false">IFERROR(__xludf.dummyfunction("LOWER(REGEXREPLACE(B426,""\[.*\]"",""""))"),"frajer ")</f>
        <v>frajer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249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pl-PL</dc:language>
  <cp:lastModifiedBy/>
  <dcterms:modified xsi:type="dcterms:W3CDTF">2019-12-08T20:24:46Z</dcterms:modified>
  <cp:revision>3</cp:revision>
  <dc:subject/>
  <dc:title/>
</cp:coreProperties>
</file>