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ace290947994e4/000 B^0R Projekt/000 Dokumenty Ogolne/02 Finanse BRProjekt/000_Doradztwo/"/>
    </mc:Choice>
  </mc:AlternateContent>
  <xr:revisionPtr revIDLastSave="0" documentId="8_{4F3A6C41-6859-4F47-BAB2-B25FDB765A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1" l="1"/>
  <c r="C21" i="1"/>
  <c r="C17" i="1" l="1"/>
  <c r="C16" i="1"/>
  <c r="C14" i="1"/>
  <c r="C13" i="1"/>
  <c r="I30" i="1" l="1"/>
  <c r="I31" i="1" s="1"/>
  <c r="C11" i="1"/>
  <c r="C9" i="1"/>
  <c r="C30" i="1" l="1"/>
  <c r="C25" i="1"/>
  <c r="C23" i="1"/>
  <c r="C19" i="1"/>
  <c r="C22" i="1" s="1"/>
  <c r="J6" i="1"/>
  <c r="J5" i="1"/>
  <c r="M15" i="1"/>
  <c r="M8" i="1"/>
  <c r="M7" i="1"/>
  <c r="M14" i="1"/>
  <c r="M12" i="1"/>
  <c r="J8" i="1"/>
  <c r="F8" i="1"/>
  <c r="M13" i="1" s="1"/>
  <c r="C32" i="1"/>
  <c r="C7" i="1"/>
  <c r="J14" i="1"/>
  <c r="I32" i="1" l="1"/>
  <c r="I33" i="1" s="1"/>
  <c r="C26" i="1"/>
  <c r="C27" i="1" s="1"/>
  <c r="J7" i="1"/>
  <c r="J12" i="1" s="1"/>
  <c r="C34" i="1" l="1"/>
  <c r="C28" i="1"/>
  <c r="J9" i="1"/>
  <c r="J11" i="1" s="1"/>
  <c r="J10" i="1" l="1"/>
  <c r="J15" i="1" s="1"/>
  <c r="J16" i="1" s="1"/>
</calcChain>
</file>

<file path=xl/sharedStrings.xml><?xml version="1.0" encoding="utf-8"?>
<sst xmlns="http://schemas.openxmlformats.org/spreadsheetml/2006/main" count="75" uniqueCount="66">
  <si>
    <t>Spółka zoo</t>
  </si>
  <si>
    <t>JDG liniowy</t>
  </si>
  <si>
    <t>Parametry</t>
  </si>
  <si>
    <t>Przychód spółki</t>
  </si>
  <si>
    <t>Przychód</t>
  </si>
  <si>
    <t>PIT</t>
  </si>
  <si>
    <t>Zdrowotna</t>
  </si>
  <si>
    <t>Koszty spółki</t>
  </si>
  <si>
    <t>CIT</t>
  </si>
  <si>
    <t>Koszty</t>
  </si>
  <si>
    <t>liniowy</t>
  </si>
  <si>
    <t>Dochód spółki</t>
  </si>
  <si>
    <t>Kwota wolna</t>
  </si>
  <si>
    <t>Dochód</t>
  </si>
  <si>
    <t>Skala</t>
  </si>
  <si>
    <t>Art. 176 KSH współnik 1</t>
  </si>
  <si>
    <t>KUP roczny skala</t>
  </si>
  <si>
    <t>ZUS społeczne</t>
  </si>
  <si>
    <t>PIT 176 KSH współnik 1</t>
  </si>
  <si>
    <t>Stawka skala</t>
  </si>
  <si>
    <t>Podstawa do opodatkowania</t>
  </si>
  <si>
    <t>ryczałt</t>
  </si>
  <si>
    <t>Art. 176 KSH współnik 2</t>
  </si>
  <si>
    <t>2 próg skala</t>
  </si>
  <si>
    <t>Podatek</t>
  </si>
  <si>
    <t>PIT 176 KSH współnik 2</t>
  </si>
  <si>
    <t>Danina solidarnościowa</t>
  </si>
  <si>
    <t>Składka zdrowotna</t>
  </si>
  <si>
    <t>Wynagrodzenie członek zarządu 1</t>
  </si>
  <si>
    <t>Podatek najem</t>
  </si>
  <si>
    <t>PIT członek zarządu 1</t>
  </si>
  <si>
    <t>2 próg najem</t>
  </si>
  <si>
    <t>Ksiegowość</t>
  </si>
  <si>
    <t>Składka zdrowotna członek zarządu 1</t>
  </si>
  <si>
    <t>Koszt księgowości</t>
  </si>
  <si>
    <t>Wynagrodzenie członek zarządu 2</t>
  </si>
  <si>
    <t>Dywidenda</t>
  </si>
  <si>
    <t>Suma obciążeń</t>
  </si>
  <si>
    <t>PIT członek zarządu 2</t>
  </si>
  <si>
    <t>Efektywna skala obciążeń</t>
  </si>
  <si>
    <t>Składka zdrowotna członek zarządu 2</t>
  </si>
  <si>
    <t>Umowa o dzieło członek zarządu 1</t>
  </si>
  <si>
    <t>PIT UOD członek zarządu 1</t>
  </si>
  <si>
    <t>Umowa o dzoeło członek zarządu 2</t>
  </si>
  <si>
    <t>PIT UOD członek zarządu 2</t>
  </si>
  <si>
    <t>Łacznie PIT członek zarządu 1</t>
  </si>
  <si>
    <t>Łacznie PIT członek zarządu 2</t>
  </si>
  <si>
    <t>Kwota wynajem</t>
  </si>
  <si>
    <t>Podatek wynajem</t>
  </si>
  <si>
    <t>Dochód netto</t>
  </si>
  <si>
    <t>CIT do zapłaty</t>
  </si>
  <si>
    <t>ile możesz wypłacić zysku</t>
  </si>
  <si>
    <t>Ile wypłacasz zysku</t>
  </si>
  <si>
    <t>Skala rozliczenie z małżonką zarabiającą 0 zł</t>
  </si>
  <si>
    <t>PIT od dywidendy</t>
  </si>
  <si>
    <t>Księgowość</t>
  </si>
  <si>
    <t>Koszt księgowości roczny</t>
  </si>
  <si>
    <t>PIT do zapłaty</t>
  </si>
  <si>
    <t>usprawnienia:</t>
  </si>
  <si>
    <t>lista rozwijana rodzaj opodatkowania lub dodać 2 tabele skala i ryczałt</t>
  </si>
  <si>
    <t>po wybraniu - parametry składek i podatków zmieniają się</t>
  </si>
  <si>
    <t>skala podatkowa dodać funkcję jeżeli</t>
  </si>
  <si>
    <t>odliczanie składek zus funcja jeżeli</t>
  </si>
  <si>
    <t>albo korzystać z kalkulatora IF dot. formy opodatkowania, wpisać wyniki</t>
  </si>
  <si>
    <t>rozliczenie skala z wpisywaniem kwoty dochodu małżonki</t>
  </si>
  <si>
    <t>funkcja jeżeli aby nie pojawiały się kwoty na 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</si>
</sst>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#,##0\ &quot;zł&quot;;[Red]\-#,##0\ &quot;zł&quot;"/>
    <numFmt numFmtId="42" formatCode="_-* #,##0\ &quot;zł&quot;_-;\-* #,##0\ &quot;zł&quot;_-;_-* &quot;-&quot;\ &quot;zł&quot;_-;_-@_-"/>
    <numFmt numFmtId="44" formatCode="_-* #,##0.00\ &quot;zł&quot;_-;\-* #,##0.00\ &quot;zł&quot;_-;_-* &quot;-&quot;??\ &quot;zł&quot;_-;_-@_-"/>
  </numFmts>
  <fonts count="4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0" xfId="0" quotePrefix="1"/>
    <xf numFmtId="44" fontId="0" fillId="0" borderId="0" xfId="1" applyFont="1"/>
    <xf numFmtId="42" fontId="0" fillId="0" borderId="1" xfId="1" applyNumberFormat="1" applyFont="1" applyBorder="1"/>
    <xf numFmtId="9" fontId="0" fillId="0" borderId="0" xfId="0" applyNumberFormat="1"/>
    <xf numFmtId="9" fontId="0" fillId="0" borderId="0" xfId="1" applyNumberFormat="1" applyFont="1"/>
    <xf numFmtId="10" fontId="0" fillId="0" borderId="0" xfId="1" applyNumberFormat="1" applyFont="1"/>
    <xf numFmtId="10" fontId="0" fillId="0" borderId="0" xfId="0" applyNumberFormat="1"/>
    <xf numFmtId="9" fontId="0" fillId="0" borderId="0" xfId="0" quotePrefix="1" applyNumberFormat="1"/>
    <xf numFmtId="10" fontId="0" fillId="0" borderId="0" xfId="0" quotePrefix="1" applyNumberFormat="1"/>
    <xf numFmtId="44" fontId="0" fillId="0" borderId="0" xfId="0" quotePrefix="1" applyNumberFormat="1"/>
    <xf numFmtId="42" fontId="0" fillId="0" borderId="1" xfId="1" applyNumberFormat="1" applyFont="1" applyFill="1" applyBorder="1"/>
    <xf numFmtId="0" fontId="3" fillId="0" borderId="1" xfId="0" applyFont="1" applyBorder="1"/>
    <xf numFmtId="10" fontId="3" fillId="0" borderId="1" xfId="2" applyNumberFormat="1" applyFont="1" applyBorder="1"/>
    <xf numFmtId="6" fontId="0" fillId="2" borderId="1" xfId="1" applyNumberFormat="1" applyFont="1" applyFill="1" applyBorder="1"/>
    <xf numFmtId="6" fontId="0" fillId="0" borderId="1" xfId="1" applyNumberFormat="1" applyFont="1" applyBorder="1"/>
    <xf numFmtId="42" fontId="0" fillId="0" borderId="1" xfId="0" applyNumberFormat="1" applyBorder="1"/>
  </cellXfs>
  <cellStyles count="3">
    <cellStyle name="Normalny" xfId="0" builtinId="0"/>
    <cellStyle name="Procentowy" xfId="2" builtinId="5"/>
    <cellStyle name="Walutow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45"/>
  <sheetViews>
    <sheetView tabSelected="1" topLeftCell="A7" workbookViewId="0">
      <selection activeCell="Q38" sqref="Q38"/>
    </sheetView>
  </sheetViews>
  <sheetFormatPr defaultRowHeight="15"/>
  <cols>
    <col min="2" max="2" width="31.5703125" bestFit="1" customWidth="1"/>
    <col min="3" max="3" width="13.28515625" customWidth="1"/>
    <col min="5" max="5" width="16" hidden="1" customWidth="1"/>
    <col min="6" max="6" width="13.140625" hidden="1" customWidth="1"/>
    <col min="9" max="9" width="25.140625" bestFit="1" customWidth="1"/>
    <col min="10" max="10" width="17.7109375" customWidth="1"/>
    <col min="12" max="12" width="13.85546875" hidden="1" customWidth="1"/>
    <col min="13" max="13" width="11.85546875" hidden="1" customWidth="1"/>
    <col min="14" max="14" width="11.7109375" hidden="1" customWidth="1"/>
  </cols>
  <sheetData>
    <row r="3" spans="2:14">
      <c r="B3" t="s">
        <v>0</v>
      </c>
      <c r="I3" t="s">
        <v>1</v>
      </c>
    </row>
    <row r="4" spans="2:14">
      <c r="L4" t="s">
        <v>2</v>
      </c>
    </row>
    <row r="5" spans="2:14">
      <c r="B5" s="1" t="s">
        <v>3</v>
      </c>
      <c r="C5" s="15">
        <v>350000</v>
      </c>
      <c r="E5" t="s">
        <v>2</v>
      </c>
      <c r="I5" s="1" t="s">
        <v>4</v>
      </c>
      <c r="J5" s="12">
        <f>C5</f>
        <v>350000</v>
      </c>
      <c r="L5" t="s">
        <v>5</v>
      </c>
      <c r="N5" t="s">
        <v>6</v>
      </c>
    </row>
    <row r="6" spans="2:14">
      <c r="B6" s="1" t="s">
        <v>7</v>
      </c>
      <c r="C6" s="15">
        <v>100000</v>
      </c>
      <c r="E6" t="s">
        <v>8</v>
      </c>
      <c r="F6" s="5">
        <v>0.09</v>
      </c>
      <c r="I6" s="1" t="s">
        <v>9</v>
      </c>
      <c r="J6" s="12">
        <f>C6</f>
        <v>100000</v>
      </c>
      <c r="L6" t="s">
        <v>10</v>
      </c>
      <c r="M6" s="5">
        <v>0.19</v>
      </c>
      <c r="N6" s="8">
        <v>4.9000000000000002E-2</v>
      </c>
    </row>
    <row r="7" spans="2:14">
      <c r="B7" s="1" t="s">
        <v>11</v>
      </c>
      <c r="C7" s="16">
        <f>C5-C6</f>
        <v>250000</v>
      </c>
      <c r="E7" s="2" t="s">
        <v>12</v>
      </c>
      <c r="F7" s="3">
        <v>30000</v>
      </c>
      <c r="I7" s="1" t="s">
        <v>13</v>
      </c>
      <c r="J7" s="4">
        <f>J5-J6</f>
        <v>250000</v>
      </c>
      <c r="L7" t="s">
        <v>14</v>
      </c>
      <c r="M7" s="9">
        <f>F9</f>
        <v>0.12</v>
      </c>
      <c r="N7" s="6">
        <v>0.09</v>
      </c>
    </row>
    <row r="8" spans="2:14">
      <c r="B8" s="1" t="s">
        <v>15</v>
      </c>
      <c r="C8" s="15">
        <v>0</v>
      </c>
      <c r="E8" s="2" t="s">
        <v>16</v>
      </c>
      <c r="F8" s="3">
        <f>250*12</f>
        <v>3000</v>
      </c>
      <c r="I8" s="1" t="s">
        <v>17</v>
      </c>
      <c r="J8" s="4">
        <f>12*F14</f>
        <v>17021.760000000002</v>
      </c>
      <c r="M8" s="9">
        <f>F10</f>
        <v>0.32</v>
      </c>
      <c r="N8" s="6">
        <v>0.09</v>
      </c>
    </row>
    <row r="9" spans="2:14">
      <c r="B9" s="1" t="s">
        <v>18</v>
      </c>
      <c r="C9" s="16">
        <f>C8*F9</f>
        <v>0</v>
      </c>
      <c r="E9" s="2" t="s">
        <v>19</v>
      </c>
      <c r="F9" s="6">
        <v>0.12</v>
      </c>
      <c r="I9" s="1" t="s">
        <v>20</v>
      </c>
      <c r="J9" s="4">
        <f>J7-J8</f>
        <v>232978.24</v>
      </c>
      <c r="L9" t="s">
        <v>21</v>
      </c>
      <c r="M9" s="10">
        <v>8.5000000000000006E-2</v>
      </c>
      <c r="N9" s="3">
        <v>376.16</v>
      </c>
    </row>
    <row r="10" spans="2:14">
      <c r="B10" s="1" t="s">
        <v>22</v>
      </c>
      <c r="C10" s="15">
        <v>0</v>
      </c>
      <c r="E10" s="2" t="s">
        <v>23</v>
      </c>
      <c r="F10" s="6">
        <v>0.32</v>
      </c>
      <c r="I10" s="1" t="s">
        <v>24</v>
      </c>
      <c r="J10" s="4">
        <f>J9*M6</f>
        <v>44265.865599999997</v>
      </c>
      <c r="M10" s="2"/>
      <c r="N10" s="3">
        <v>626.92999999999995</v>
      </c>
    </row>
    <row r="11" spans="2:14">
      <c r="B11" s="1" t="s">
        <v>25</v>
      </c>
      <c r="C11" s="16">
        <f>C10*F9</f>
        <v>0</v>
      </c>
      <c r="E11" s="2" t="s">
        <v>26</v>
      </c>
      <c r="F11" s="6">
        <v>0.04</v>
      </c>
      <c r="I11" s="1" t="s">
        <v>27</v>
      </c>
      <c r="J11" s="4">
        <f>J9*N6</f>
        <v>11415.93376</v>
      </c>
      <c r="M11" s="2"/>
      <c r="N11" s="3">
        <v>1128.48</v>
      </c>
    </row>
    <row r="12" spans="2:14">
      <c r="B12" s="1" t="s">
        <v>28</v>
      </c>
      <c r="C12" s="15">
        <v>0</v>
      </c>
      <c r="E12" s="2" t="s">
        <v>29</v>
      </c>
      <c r="F12" s="7">
        <v>8.5000000000000006E-2</v>
      </c>
      <c r="I12" s="1" t="s">
        <v>26</v>
      </c>
      <c r="J12" s="4">
        <f>IF(J7&gt;1000000,(J7-1000000)*M15,0)</f>
        <v>0</v>
      </c>
      <c r="L12" s="2" t="s">
        <v>12</v>
      </c>
      <c r="M12" s="3">
        <f>F7</f>
        <v>30000</v>
      </c>
      <c r="N12" s="3"/>
    </row>
    <row r="13" spans="2:14">
      <c r="B13" s="1" t="s">
        <v>30</v>
      </c>
      <c r="C13" s="16">
        <f>C12*F9</f>
        <v>0</v>
      </c>
      <c r="E13" s="2" t="s">
        <v>31</v>
      </c>
      <c r="F13" s="7">
        <v>0.125</v>
      </c>
      <c r="I13" s="1" t="s">
        <v>32</v>
      </c>
      <c r="J13" s="4">
        <v>350</v>
      </c>
      <c r="L13" s="2" t="s">
        <v>16</v>
      </c>
      <c r="M13" s="3">
        <f>F8</f>
        <v>3000</v>
      </c>
      <c r="N13" s="3"/>
    </row>
    <row r="14" spans="2:14">
      <c r="B14" s="1" t="s">
        <v>33</v>
      </c>
      <c r="C14" s="16">
        <f>C12*F6</f>
        <v>0</v>
      </c>
      <c r="E14" t="s">
        <v>17</v>
      </c>
      <c r="F14" s="3">
        <v>1418.48</v>
      </c>
      <c r="I14" s="1" t="s">
        <v>34</v>
      </c>
      <c r="J14" s="4">
        <f>13*J13</f>
        <v>4550</v>
      </c>
      <c r="L14" t="s">
        <v>17</v>
      </c>
      <c r="M14" s="11">
        <f>F14</f>
        <v>1418.48</v>
      </c>
      <c r="N14" s="3"/>
    </row>
    <row r="15" spans="2:14">
      <c r="B15" s="1" t="s">
        <v>35</v>
      </c>
      <c r="C15" s="15">
        <v>0</v>
      </c>
      <c r="E15" t="s">
        <v>36</v>
      </c>
      <c r="F15" s="5">
        <v>0.19</v>
      </c>
      <c r="I15" s="1" t="s">
        <v>37</v>
      </c>
      <c r="J15" s="4">
        <f>J14+J8+J10+J11+J12</f>
        <v>77253.559359999999</v>
      </c>
      <c r="L15" s="2" t="s">
        <v>26</v>
      </c>
      <c r="M15" s="6">
        <f>F11</f>
        <v>0.04</v>
      </c>
    </row>
    <row r="16" spans="2:14">
      <c r="B16" s="1" t="s">
        <v>38</v>
      </c>
      <c r="C16" s="16">
        <f>C15*F9</f>
        <v>0</v>
      </c>
      <c r="I16" s="13" t="s">
        <v>39</v>
      </c>
      <c r="J16" s="14">
        <f>J15/J7</f>
        <v>0.30901423744000001</v>
      </c>
    </row>
    <row r="17" spans="2:10">
      <c r="B17" s="1" t="s">
        <v>40</v>
      </c>
      <c r="C17" s="16">
        <f>C15*F6</f>
        <v>0</v>
      </c>
    </row>
    <row r="18" spans="2:10">
      <c r="B18" s="1" t="s">
        <v>41</v>
      </c>
      <c r="C18" s="15">
        <v>60000</v>
      </c>
    </row>
    <row r="19" spans="2:10">
      <c r="B19" s="1" t="s">
        <v>42</v>
      </c>
      <c r="C19" s="16">
        <f>C18*F9</f>
        <v>7200</v>
      </c>
    </row>
    <row r="20" spans="2:10">
      <c r="B20" s="1" t="s">
        <v>43</v>
      </c>
      <c r="C20" s="15">
        <v>100000</v>
      </c>
    </row>
    <row r="21" spans="2:10">
      <c r="B21" s="1" t="s">
        <v>44</v>
      </c>
      <c r="C21" s="16">
        <f>C20*F9</f>
        <v>12000</v>
      </c>
    </row>
    <row r="22" spans="2:10">
      <c r="B22" s="1" t="s">
        <v>45</v>
      </c>
      <c r="C22" s="16">
        <f>C9+C13+C19-F7*F9-F8*F9</f>
        <v>3240</v>
      </c>
    </row>
    <row r="23" spans="2:10">
      <c r="B23" s="1" t="s">
        <v>46</v>
      </c>
      <c r="C23" s="16">
        <f>C11+C16+C21-F7*F9-F8*F9</f>
        <v>8040</v>
      </c>
    </row>
    <row r="24" spans="2:10">
      <c r="B24" s="1" t="s">
        <v>47</v>
      </c>
      <c r="C24" s="15">
        <v>0</v>
      </c>
    </row>
    <row r="25" spans="2:10">
      <c r="B25" s="1" t="s">
        <v>48</v>
      </c>
      <c r="C25" s="16">
        <f>C24*F12</f>
        <v>0</v>
      </c>
    </row>
    <row r="26" spans="2:10">
      <c r="B26" s="1" t="s">
        <v>49</v>
      </c>
      <c r="C26" s="16">
        <f>C7-C8-C10-C24-C12-C15-C18-C20</f>
        <v>90000</v>
      </c>
    </row>
    <row r="27" spans="2:10">
      <c r="B27" s="1" t="s">
        <v>50</v>
      </c>
      <c r="C27" s="16">
        <f>C26*F6</f>
        <v>8100</v>
      </c>
    </row>
    <row r="28" spans="2:10">
      <c r="B28" s="1" t="s">
        <v>51</v>
      </c>
      <c r="C28" s="16">
        <f>C26-C27</f>
        <v>81900</v>
      </c>
    </row>
    <row r="29" spans="2:10">
      <c r="B29" s="1" t="s">
        <v>52</v>
      </c>
      <c r="C29" s="15">
        <v>45500</v>
      </c>
      <c r="I29" s="1" t="s">
        <v>53</v>
      </c>
      <c r="J29" s="1"/>
    </row>
    <row r="30" spans="2:10">
      <c r="B30" s="1" t="s">
        <v>54</v>
      </c>
      <c r="C30" s="16">
        <f>C29*F15</f>
        <v>8645</v>
      </c>
      <c r="I30" s="17">
        <f>C8+C12+C15+C18</f>
        <v>60000</v>
      </c>
      <c r="J30" s="1"/>
    </row>
    <row r="31" spans="2:10">
      <c r="B31" s="1" t="s">
        <v>55</v>
      </c>
      <c r="C31" s="15">
        <v>1500</v>
      </c>
      <c r="I31" s="17">
        <f>I30/2</f>
        <v>30000</v>
      </c>
      <c r="J31" s="1"/>
    </row>
    <row r="32" spans="2:10">
      <c r="B32" s="1" t="s">
        <v>56</v>
      </c>
      <c r="C32" s="16">
        <f>C31*13</f>
        <v>19500</v>
      </c>
      <c r="I32" s="17">
        <f>I31*F9-F8</f>
        <v>600</v>
      </c>
      <c r="J32" s="1"/>
    </row>
    <row r="33" spans="2:10">
      <c r="B33" s="1" t="s">
        <v>37</v>
      </c>
      <c r="C33" s="16">
        <f>C22+C23+C25+C27+C30+C32</f>
        <v>47525</v>
      </c>
      <c r="I33" s="17">
        <f>I32*2</f>
        <v>1200</v>
      </c>
      <c r="J33" s="1" t="s">
        <v>57</v>
      </c>
    </row>
    <row r="34" spans="2:10">
      <c r="B34" s="13" t="s">
        <v>39</v>
      </c>
      <c r="C34" s="14">
        <f>C33/C7</f>
        <v>0.19009999999999999</v>
      </c>
    </row>
    <row r="38" spans="2:10">
      <c r="B38" t="s">
        <v>58</v>
      </c>
    </row>
    <row r="39" spans="2:10">
      <c r="B39" t="s">
        <v>59</v>
      </c>
    </row>
    <row r="40" spans="2:10">
      <c r="B40" t="s">
        <v>60</v>
      </c>
    </row>
    <row r="41" spans="2:10">
      <c r="B41" t="s">
        <v>61</v>
      </c>
    </row>
    <row r="42" spans="2:10">
      <c r="B42" t="s">
        <v>62</v>
      </c>
    </row>
    <row r="43" spans="2:10">
      <c r="B43" t="s">
        <v>63</v>
      </c>
    </row>
    <row r="44" spans="2:10">
      <c r="B44" t="s">
        <v>64</v>
      </c>
    </row>
    <row r="45" spans="2:10">
      <c r="B45" t="s">
        <v>65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BR_Project_2</dc:creator>
  <cp:keywords/>
  <dc:description/>
  <cp:lastModifiedBy>Robert Stebelski</cp:lastModifiedBy>
  <cp:revision/>
  <dcterms:created xsi:type="dcterms:W3CDTF">2023-02-14T09:54:46Z</dcterms:created>
  <dcterms:modified xsi:type="dcterms:W3CDTF">2023-10-29T14:21:20Z</dcterms:modified>
  <cp:category/>
  <cp:contentStatus/>
</cp:coreProperties>
</file>