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56"/>
  </bookViews>
  <sheets>
    <sheet name="상품코드표" sheetId="1" r:id="rId1"/>
    <sheet name="상품입고내역서" sheetId="2" r:id="rId2"/>
    <sheet name="사원명단" sheetId="3" r:id="rId3"/>
    <sheet name="회원증명서" sheetId="4" r:id="rId4"/>
    <sheet name="회원명단" sheetId="6" r:id="rId5"/>
  </sheets>
  <definedNames>
    <definedName name="가입일">회원명단!$E$2:$E$14</definedName>
    <definedName name="동적상품코드표">OFFSET(상품코드표!$A$10,0,0,COUNTA(상품코드표!$A:$A)-1,9)</definedName>
    <definedName name="발행번호">회원증명서!$D$4</definedName>
    <definedName name="상품명">상품코드표!$B$10:$B$15</definedName>
    <definedName name="상품코드">상품코드표!$A$10:$A$15</definedName>
    <definedName name="상품코드표">상품코드표!$A$10:$C$16</definedName>
    <definedName name="성명">회원명단!$B$2:$B$14</definedName>
    <definedName name="수량">상품입고내역서!$E$4:$E$8</definedName>
    <definedName name="주민번호">회원명단!$C$2:$C$14</definedName>
    <definedName name="주소">회원명단!$H$2:$H$14</definedName>
    <definedName name="지역">회원명단!$G$2:$G$14</definedName>
    <definedName name="직업">회원명단!$D$2:$D$14</definedName>
    <definedName name="탈퇴일">회원명단!$F$2:$F$14</definedName>
    <definedName name="할인율표">상품코드표!$B$4:$G$5</definedName>
    <definedName name="회원번호">회원명단!$A$2:$A$14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/>
  <c r="B8"/>
  <c r="B7"/>
  <c r="B6"/>
  <c r="B5"/>
  <c r="B4"/>
  <c r="B3"/>
  <c r="C8" i="2"/>
  <c r="D8"/>
  <c r="F8"/>
  <c r="F6"/>
  <c r="G6" s="1"/>
  <c r="F7"/>
  <c r="G7" s="1"/>
  <c r="D6"/>
  <c r="D7"/>
  <c r="C6"/>
  <c r="C7"/>
  <c r="C4"/>
  <c r="J7" s="1"/>
  <c r="D5"/>
  <c r="D4"/>
  <c r="C5"/>
  <c r="F9" i="1"/>
  <c r="F5" i="2"/>
  <c r="F4"/>
  <c r="D6" i="4" l="1"/>
  <c r="G8" i="2"/>
  <c r="G5"/>
  <c r="G4"/>
</calcChain>
</file>

<file path=xl/sharedStrings.xml><?xml version="1.0" encoding="utf-8"?>
<sst xmlns="http://schemas.openxmlformats.org/spreadsheetml/2006/main" count="156" uniqueCount="130">
  <si>
    <t>상품코드</t>
    <phoneticPr fontId="1" type="noConversion"/>
  </si>
  <si>
    <t>상품명</t>
    <phoneticPr fontId="1" type="noConversion"/>
  </si>
  <si>
    <t>단가</t>
    <phoneticPr fontId="1" type="noConversion"/>
  </si>
  <si>
    <t>M001</t>
    <phoneticPr fontId="1" type="noConversion"/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</si>
  <si>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</si>
  <si>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</si>
  <si>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</si>
  <si>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</si>
  <si>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D001</t>
    <phoneticPr fontId="1" type="noConversion"/>
  </si>
  <si>
    <t>MP3</t>
    <phoneticPr fontId="1" type="noConversion"/>
  </si>
  <si>
    <t>PDA</t>
    <phoneticPr fontId="1" type="noConversion"/>
  </si>
  <si>
    <t>PSP</t>
    <phoneticPr fontId="1" type="noConversion"/>
  </si>
  <si>
    <t>Computer</t>
    <phoneticPr fontId="1" type="noConversion"/>
  </si>
  <si>
    <t>Notebook</t>
    <phoneticPr fontId="1" type="noConversion"/>
  </si>
  <si>
    <t>전자사전</t>
    <phoneticPr fontId="1" type="noConversion"/>
  </si>
  <si>
    <t>수량</t>
    <phoneticPr fontId="1" type="noConversion"/>
  </si>
  <si>
    <t>할인율</t>
    <phoneticPr fontId="1" type="noConversion"/>
  </si>
  <si>
    <t>&lt;&lt;상품 수량별 할인율 표&gt;&gt;</t>
    <phoneticPr fontId="1" type="noConversion"/>
  </si>
  <si>
    <t>&lt;&lt;상품 코드표&gt;&gt;</t>
    <phoneticPr fontId="1" type="noConversion"/>
  </si>
  <si>
    <t>상품 입고 내역서</t>
    <phoneticPr fontId="1" type="noConversion"/>
  </si>
  <si>
    <t>입고날짜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</si>
  <si>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</si>
  <si>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</si>
  <si>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</si>
  <si>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</si>
  <si>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</si>
  <si>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</si>
  <si>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9일</t>
    <phoneticPr fontId="1" type="noConversion"/>
  </si>
  <si>
    <t>5월 8일</t>
    <phoneticPr fontId="1" type="noConversion"/>
  </si>
  <si>
    <t>M001</t>
    <phoneticPr fontId="1" type="noConversion"/>
  </si>
  <si>
    <t>D001</t>
    <phoneticPr fontId="1" type="noConversion"/>
  </si>
  <si>
    <t>전자사전</t>
    <phoneticPr fontId="1" type="noConversion"/>
  </si>
  <si>
    <t>사원명</t>
    <phoneticPr fontId="1" type="noConversion"/>
  </si>
  <si>
    <t>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</si>
  <si>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</si>
  <si>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</si>
  <si>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</si>
  <si>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</si>
  <si>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</si>
  <si>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</si>
  <si>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</si>
  <si>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</si>
  <si>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P98000</t>
    <phoneticPr fontId="1" type="noConversion"/>
  </si>
  <si>
    <t>P03003</t>
    <phoneticPr fontId="1" type="noConversion"/>
  </si>
  <si>
    <t>P03004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</si>
  <si>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</si>
  <si>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</si>
  <si>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</si>
  <si>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</si>
  <si>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650210-2******</t>
  </si>
  <si>
    <t>650210-2******</t>
    <phoneticPr fontId="1" type="noConversion"/>
  </si>
  <si>
    <t>700217-1******</t>
    <phoneticPr fontId="1" type="noConversion"/>
  </si>
  <si>
    <t>710213-2******</t>
    <phoneticPr fontId="1" type="noConversion"/>
  </si>
  <si>
    <t>651203-2******</t>
    <phoneticPr fontId="1" type="noConversion"/>
  </si>
  <si>
    <t>영업부</t>
    <phoneticPr fontId="1" type="noConversion"/>
  </si>
  <si>
    <t>생산부</t>
    <phoneticPr fontId="1" type="noConversion"/>
  </si>
  <si>
    <t>홍보부</t>
    <phoneticPr fontId="1" type="noConversion"/>
  </si>
  <si>
    <t>관리부</t>
    <phoneticPr fontId="1" type="noConversion"/>
  </si>
  <si>
    <t>차장</t>
    <phoneticPr fontId="1" type="noConversion"/>
  </si>
  <si>
    <t>과장</t>
    <phoneticPr fontId="1" type="noConversion"/>
  </si>
  <si>
    <t>부장</t>
    <phoneticPr fontId="1" type="noConversion"/>
  </si>
  <si>
    <t>대리</t>
    <phoneticPr fontId="1" type="noConversion"/>
  </si>
  <si>
    <t>서울시 강동구 천호동</t>
    <phoneticPr fontId="1" type="noConversion"/>
  </si>
  <si>
    <t xml:space="preserve">서울시 종로구 수송동 </t>
    <phoneticPr fontId="1" type="noConversion"/>
  </si>
  <si>
    <t>서울시 강남구 도곡동</t>
    <phoneticPr fontId="1" type="noConversion"/>
  </si>
  <si>
    <t>서울시 강서구 내발산동</t>
    <phoneticPr fontId="1" type="noConversion"/>
  </si>
  <si>
    <t>&lt;&lt;사원 명단&gt;&gt;</t>
    <phoneticPr fontId="1" type="noConversion"/>
  </si>
  <si>
    <t>C001</t>
    <phoneticPr fontId="1" type="noConversion"/>
  </si>
  <si>
    <t>5월 18일</t>
    <phoneticPr fontId="1" type="noConversion"/>
  </si>
  <si>
    <t>5월 20일</t>
    <phoneticPr fontId="1" type="noConversion"/>
  </si>
  <si>
    <t xml:space="preserve">                 개수
  상품명</t>
    <phoneticPr fontId="1" type="noConversion"/>
  </si>
  <si>
    <t>회원번호</t>
    <phoneticPr fontId="1" type="noConversion"/>
  </si>
  <si>
    <t>K0007</t>
  </si>
  <si>
    <t>정수민</t>
    <phoneticPr fontId="1" type="noConversion"/>
  </si>
  <si>
    <t>클럽지역</t>
    <phoneticPr fontId="1" type="noConversion"/>
  </si>
  <si>
    <t>부산시 동래구 구서동</t>
    <phoneticPr fontId="1" type="noConversion"/>
  </si>
  <si>
    <t>주민등록번호</t>
    <phoneticPr fontId="1" type="noConversion"/>
  </si>
  <si>
    <t>직업</t>
    <phoneticPr fontId="1" type="noConversion"/>
  </si>
  <si>
    <t>가입일</t>
    <phoneticPr fontId="1" type="noConversion"/>
  </si>
  <si>
    <t>탈퇴일</t>
    <phoneticPr fontId="1" type="noConversion"/>
  </si>
  <si>
    <t>K0001</t>
    <phoneticPr fontId="1" type="noConversion"/>
  </si>
  <si>
    <t>K0002</t>
  </si>
  <si>
    <t>K0003</t>
  </si>
  <si>
    <t>K0004</t>
  </si>
  <si>
    <t>K0005</t>
  </si>
  <si>
    <t>K0006</t>
  </si>
  <si>
    <t>K0008</t>
  </si>
  <si>
    <t>K0009</t>
  </si>
  <si>
    <t>K0010</t>
  </si>
  <si>
    <t>K0011</t>
  </si>
  <si>
    <t>K0012</t>
  </si>
  <si>
    <t>K0013</t>
  </si>
  <si>
    <t>김복자</t>
    <phoneticPr fontId="1" type="noConversion"/>
  </si>
  <si>
    <t>이수동</t>
    <phoneticPr fontId="1" type="noConversion"/>
  </si>
  <si>
    <t>이호종</t>
    <phoneticPr fontId="1" type="noConversion"/>
  </si>
  <si>
    <t>최정수</t>
    <phoneticPr fontId="1" type="noConversion"/>
  </si>
  <si>
    <t>홍재동</t>
    <phoneticPr fontId="1" type="noConversion"/>
  </si>
  <si>
    <t>김한섭</t>
    <phoneticPr fontId="1" type="noConversion"/>
  </si>
  <si>
    <t>김갑들</t>
    <phoneticPr fontId="1" type="noConversion"/>
  </si>
  <si>
    <t>차수경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</si>
  <si>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</si>
  <si>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</si>
  <si>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</si>
  <si>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공무원</t>
    <phoneticPr fontId="1" type="noConversion"/>
  </si>
  <si>
    <t>대학생</t>
    <phoneticPr fontId="1" type="noConversion"/>
  </si>
  <si>
    <t>부산시 부산진구 부전동</t>
    <phoneticPr fontId="1" type="noConversion"/>
  </si>
  <si>
    <t>부산시 돌래구 장전동</t>
    <phoneticPr fontId="1" type="noConversion"/>
  </si>
  <si>
    <t>부산시 부산진구 전포동</t>
    <phoneticPr fontId="1" type="noConversion"/>
  </si>
  <si>
    <t>부사신 연제구 거제동</t>
    <phoneticPr fontId="1" type="noConversion"/>
  </si>
  <si>
    <t>부산시 연제구 연산동</t>
    <phoneticPr fontId="1" type="noConversion"/>
  </si>
  <si>
    <t>부산시 해운대고 좌동</t>
    <phoneticPr fontId="1" type="noConversion"/>
  </si>
  <si>
    <t>부산시 해운대구 우동</t>
    <phoneticPr fontId="1" type="noConversion"/>
  </si>
  <si>
    <t>부산시 동래구 온천동</t>
    <phoneticPr fontId="1" type="noConversion"/>
  </si>
  <si>
    <t>부산시 해운대구 중동</t>
    <phoneticPr fontId="1" type="noConversion"/>
  </si>
  <si>
    <t>790210-6******</t>
    <phoneticPr fontId="1" type="noConversion"/>
  </si>
  <si>
    <t>700210-7******</t>
    <phoneticPr fontId="1" type="noConversion"/>
  </si>
  <si>
    <t>700210-8******</t>
    <phoneticPr fontId="1" type="noConversion"/>
  </si>
  <si>
    <t>700215-1******</t>
    <phoneticPr fontId="1" type="noConversion"/>
  </si>
  <si>
    <t>700211-1******</t>
    <phoneticPr fontId="1" type="noConversion"/>
  </si>
  <si>
    <t>700213-1******</t>
    <phoneticPr fontId="1" type="noConversion"/>
  </si>
  <si>
    <t>700210-1******</t>
    <phoneticPr fontId="1" type="noConversion"/>
  </si>
  <si>
    <t>750210-9******</t>
    <phoneticPr fontId="1" type="noConversion"/>
  </si>
  <si>
    <t>731210-1******</t>
    <phoneticPr fontId="1" type="noConversion"/>
  </si>
  <si>
    <t>회원 증명서</t>
    <phoneticPr fontId="1" type="noConversion"/>
  </si>
  <si>
    <t>회원번호</t>
    <phoneticPr fontId="1" type="noConversion"/>
  </si>
  <si>
    <t>성 명</t>
    <phoneticPr fontId="1" type="noConversion"/>
  </si>
  <si>
    <t>주소</t>
    <phoneticPr fontId="1" type="noConversion"/>
  </si>
  <si>
    <t>회원 기간</t>
    <phoneticPr fontId="1" type="noConversion"/>
  </si>
  <si>
    <t>탈퇴 구분</t>
    <phoneticPr fontId="1" type="noConversion"/>
  </si>
  <si>
    <r>
      <t xml:space="preserve">위의 사실을 증명합니다.
2011년 3월 29일
</t>
    </r>
    <r>
      <rPr>
        <b/>
        <sz val="16"/>
        <color theme="1"/>
        <rFont val="맑은 고딕"/>
        <family val="3"/>
        <charset val="129"/>
        <scheme val="minor"/>
      </rPr>
      <t>우리 스포츠클럽</t>
    </r>
    <phoneticPr fontId="1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</si>
</sst>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mm&quot;월&quot;\ dd&quot;일&quot;"/>
    <numFmt numFmtId="177" formatCode="General\ &quot;개 이상&quot;"/>
    <numFmt numFmtId="178" formatCode="General&quot; 회&quot;"/>
    <numFmt numFmtId="179" formatCode="yyyy&quot;년&quot;\ mm&quot;월&quot;\ dd&quot;일&quot;&quot; 부터&quot;"/>
    <numFmt numFmtId="180" formatCode="yyyy&quot;년&quot;\ mm&quot;월&quot;\ dd&quot;일&quot;&quot; 까지&quot;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6"/>
  <sheetViews>
    <sheetView tabSelected="1" workbookViewId="0">
      <selection activeCell="D17" sqref="D17"/>
    </sheetView>
  </sheetViews>
  <sheetFormatPr defaultColWidth="9" defaultRowHeight="17.399999999999999"/>
  <cols>
    <col min="1" max="1" width="9" style="1"/>
    <col min="2" max="2" width="10" style="1" bestFit="1" customWidth="1"/>
    <col min="3" max="3" width="10.8984375" style="1" bestFit="1" customWidth="1"/>
    <col min="4" max="16384" width="9" style="1"/>
  </cols>
  <sheetData>
    <row r="3" spans="1:7">
      <c r="A3" s="22" t="s">
        <v>17</v>
      </c>
      <c r="B3" s="22"/>
      <c r="C3" s="22"/>
      <c r="D3" s="22"/>
      <c r="E3" s="22"/>
      <c r="F3" s="22"/>
    </row>
    <row r="4" spans="1:7">
      <c r="A4" s="4" t="s">
        <v>15</v>
      </c>
      <c r="B4" s="3">
        <v>100</v>
      </c>
      <c r="C4" s="3">
        <v>200</v>
      </c>
      <c r="D4" s="3">
        <v>300</v>
      </c>
      <c r="E4" s="3">
        <v>400</v>
      </c>
      <c r="F4" s="3">
        <v>500</v>
      </c>
      <c r="G4" s="3"/>
    </row>
    <row r="5" spans="1:7">
      <c r="A5" s="5" t="s">
        <v>16</v>
      </c>
      <c r="B5" s="6">
        <v>0.05</v>
      </c>
      <c r="C5" s="6">
        <v>0.1</v>
      </c>
      <c r="D5" s="6">
        <v>0.15</v>
      </c>
      <c r="E5" s="6">
        <v>0.2</v>
      </c>
      <c r="F5" s="6">
        <v>0.25</v>
      </c>
      <c r="G5" s="3"/>
    </row>
    <row r="8" spans="1:7" ht="18" thickBot="1">
      <c r="A8" s="22" t="s">
        <v>18</v>
      </c>
      <c r="B8" s="22"/>
      <c r="C8" s="22"/>
    </row>
    <row r="9" spans="1:7">
      <c r="A9" s="7" t="s">
        <v>0</v>
      </c>
      <c r="B9" s="10" t="s">
        <v>1</v>
      </c>
      <c r="C9" s="5" t="s">
        <v>2</v>
      </c>
      <c r="F9" s="1">
        <f>COUNTA($A:$A)-6</f>
        <v>5</v>
      </c>
    </row>
    <row r="10" spans="1:7">
      <c r="A10" s="8" t="s">
        <v>3</v>
      </c>
      <c r="B10" s="11" t="s">
        <v>9</v>
      </c>
      <c r="C10" s="12">
        <v>235000</v>
      </c>
    </row>
    <row r="11" spans="1:7">
      <c r="A11" s="8" t="s">
        <v>4</v>
      </c>
      <c r="B11" s="11" t="s">
        <v>10</v>
      </c>
      <c r="C11" s="12">
        <v>300000</v>
      </c>
    </row>
    <row r="12" spans="1:7">
      <c r="A12" s="8" t="s">
        <v>5</v>
      </c>
      <c r="B12" s="11" t="s">
        <v>11</v>
      </c>
      <c r="C12" s="12">
        <v>543000</v>
      </c>
    </row>
    <row r="13" spans="1:7">
      <c r="A13" s="8" t="s">
        <v>6</v>
      </c>
      <c r="B13" s="11" t="s">
        <v>12</v>
      </c>
      <c r="C13" s="12">
        <v>985000</v>
      </c>
    </row>
    <row r="14" spans="1:7">
      <c r="A14" s="8" t="s">
        <v>7</v>
      </c>
      <c r="B14" s="11" t="s">
        <v>13</v>
      </c>
      <c r="C14" s="12">
        <v>1150000</v>
      </c>
    </row>
    <row r="15" spans="1:7">
      <c r="A15" s="8" t="s">
        <v>8</v>
      </c>
      <c r="B15" s="11" t="s">
        <v>14</v>
      </c>
      <c r="C15" s="12">
        <v>256000</v>
      </c>
    </row>
    <row r="16" spans="1:7" ht="18" thickBot="1">
      <c r="A16" s="9"/>
      <c r="B16" s="11"/>
      <c r="C16" s="13"/>
    </row>
  </sheetData>
  <mergeCells count="2">
    <mergeCell ref="A3:F3"/>
    <mergeCell ref="A8:C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6" sqref="B26"/>
    </sheetView>
  </sheetViews>
  <sheetFormatPr defaultRowHeight="17.399999999999999"/>
  <cols>
    <col min="1" max="1" width="9.8984375" bestFit="1" customWidth="1"/>
    <col min="3" max="3" width="10" bestFit="1" customWidth="1"/>
    <col min="4" max="4" width="9.3984375" bestFit="1" customWidth="1"/>
    <col min="7" max="7" width="11.8984375" bestFit="1" customWidth="1"/>
    <col min="9" max="9" width="16.59765625" customWidth="1"/>
    <col min="10" max="10" width="12.19921875" bestFit="1" customWidth="1"/>
  </cols>
  <sheetData>
    <row r="1" spans="1:10">
      <c r="A1" s="22" t="s">
        <v>19</v>
      </c>
      <c r="B1" s="22"/>
      <c r="C1" s="22"/>
      <c r="D1" s="22"/>
      <c r="E1" s="22"/>
      <c r="F1" s="22"/>
      <c r="G1" s="22"/>
    </row>
    <row r="2" spans="1:10">
      <c r="A2" s="22"/>
      <c r="B2" s="22"/>
      <c r="C2" s="22"/>
      <c r="D2" s="22"/>
      <c r="E2" s="22"/>
      <c r="F2" s="22"/>
      <c r="G2" s="22"/>
    </row>
    <row r="3" spans="1:10">
      <c r="A3" s="20" t="s">
        <v>20</v>
      </c>
      <c r="B3" s="20" t="s">
        <v>21</v>
      </c>
      <c r="C3" s="20" t="s">
        <v>22</v>
      </c>
      <c r="D3" s="20" t="s">
        <v>23</v>
      </c>
      <c r="E3" s="20" t="s">
        <v>24</v>
      </c>
      <c r="F3" s="20" t="s">
        <v>25</v>
      </c>
      <c r="G3" s="20" t="s">
        <v>26</v>
      </c>
    </row>
    <row r="4" spans="1:10">
      <c r="A4" s="1" t="s">
        <v>28</v>
      </c>
      <c r="B4" s="1" t="s">
        <v>29</v>
      </c>
      <c r="C4" s="1" t="str">
        <f ca="1">VLOOKUP(B4,동적상품코드표,2,0)</f>
        <v>MP3</v>
      </c>
      <c r="D4" s="14">
        <f>VLOOKUP(B4,상품코드표, 3,0)</f>
        <v>235000</v>
      </c>
      <c r="E4" s="1">
        <v>100</v>
      </c>
      <c r="F4" s="15">
        <f>IFERROR(HLOOKUP(E4,상품코드표!$B$4:$F$5,2),"")</f>
        <v>0.05</v>
      </c>
      <c r="G4" s="14">
        <f>D4*E4*(1-F4)</f>
        <v>22325000</v>
      </c>
      <c r="I4" s="26"/>
      <c r="J4" s="26"/>
    </row>
    <row r="5" spans="1:10">
      <c r="A5" s="16" t="s">
        <v>27</v>
      </c>
      <c r="B5" s="1" t="s">
        <v>30</v>
      </c>
      <c r="C5" s="1" t="str">
        <f>VLOOKUP(B5,상품코드표,2,0)</f>
        <v>전자사전</v>
      </c>
      <c r="D5" s="14">
        <f>VLOOKUP(B5,상품코드표, 3,0)</f>
        <v>256000</v>
      </c>
      <c r="E5" s="1">
        <v>200</v>
      </c>
      <c r="F5" s="15">
        <f>IFERROR(HLOOKUP(E5,상품코드표!$B$4:$F$5,2),"")</f>
        <v>0.1</v>
      </c>
      <c r="G5" s="14">
        <f>D5*E5*(1-F5)</f>
        <v>46080000</v>
      </c>
      <c r="I5" s="23" t="s">
        <v>70</v>
      </c>
      <c r="J5" s="25">
        <v>100</v>
      </c>
    </row>
    <row r="6" spans="1:10">
      <c r="A6" s="1" t="s">
        <v>68</v>
      </c>
      <c r="B6" s="1" t="s">
        <v>67</v>
      </c>
      <c r="C6" s="1" t="str">
        <f>VLOOKUP(B6,상품코드표,2,0)</f>
        <v>Computer</v>
      </c>
      <c r="D6" s="14">
        <f>VLOOKUP(B6,상품코드표, 3,0)</f>
        <v>985000</v>
      </c>
      <c r="E6" s="1">
        <v>150</v>
      </c>
      <c r="F6" s="15">
        <f>IFERROR(HLOOKUP(E6,상품코드표!$B$4:$F$5,2),"")</f>
        <v>0.05</v>
      </c>
      <c r="G6" s="14">
        <f t="shared" ref="G6:G7" si="0">D6*E6*(1-F6)</f>
        <v>140362500</v>
      </c>
      <c r="I6" s="24"/>
      <c r="J6" s="25"/>
    </row>
    <row r="7" spans="1:10">
      <c r="A7" s="1" t="s">
        <v>68</v>
      </c>
      <c r="B7" s="1" t="s">
        <v>30</v>
      </c>
      <c r="C7" s="1" t="str">
        <f>VLOOKUP(B7,상품코드표,2,0)</f>
        <v>전자사전</v>
      </c>
      <c r="D7" s="14">
        <f>VLOOKUP(B7,상품코드표, 3,0)</f>
        <v>256000</v>
      </c>
      <c r="E7" s="1">
        <v>100</v>
      </c>
      <c r="F7" s="15">
        <f>IFERROR(HLOOKUP(E7,상품코드표!$B$4:$F$5,2),"")</f>
        <v>0.05</v>
      </c>
      <c r="G7" s="14">
        <f t="shared" si="0"/>
        <v>24320000</v>
      </c>
      <c r="I7" s="26" t="s">
        <v>31</v>
      </c>
      <c r="J7" s="27">
        <f ca="1">COUNTIFS(C4:C8,I7,수량,"&gt;="&amp;J5)</f>
        <v>2</v>
      </c>
    </row>
    <row r="8" spans="1:10">
      <c r="A8" s="1" t="s">
        <v>69</v>
      </c>
      <c r="B8" s="1" t="s">
        <v>29</v>
      </c>
      <c r="C8" s="1" t="str">
        <f>VLOOKUP(B8,상품코드표,2,0)</f>
        <v>MP3</v>
      </c>
      <c r="D8" s="14">
        <f>VLOOKUP(B8,상품코드표, 3,0)</f>
        <v>235000</v>
      </c>
      <c r="E8" s="1">
        <v>100</v>
      </c>
      <c r="F8" s="15">
        <f>IFERROR(HLOOKUP(E8,상품코드표!$B$4:$F$5,2),"")</f>
        <v>0.05</v>
      </c>
      <c r="G8" s="14">
        <f t="shared" ref="G8" si="1">D8*E8*(1-F8)</f>
        <v>22325000</v>
      </c>
      <c r="I8" s="26"/>
      <c r="J8" s="27"/>
    </row>
  </sheetData>
  <mergeCells count="6">
    <mergeCell ref="A1:G2"/>
    <mergeCell ref="I5:I6"/>
    <mergeCell ref="J5:J6"/>
    <mergeCell ref="I7:I8"/>
    <mergeCell ref="J7:J8"/>
    <mergeCell ref="I4:J4"/>
  </mergeCells>
  <phoneticPr fontId="1" type="noConversion"/>
  <dataValidations count="4">
    <dataValidation type="list" allowBlank="1" showInputMessage="1" showErrorMessage="1" sqref="B4">
      <formula1>상품코드</formula1>
    </dataValidation>
    <dataValidation type="list" allowBlank="1" showInputMessage="1" showErrorMessage="1" sqref="I7:I8">
      <formula1>상품명</formula1>
    </dataValidation>
    <dataValidation type="list" allowBlank="1" showInputMessage="1" showErrorMessage="1" sqref="J5:J6">
      <formula1>수량</formula1>
    </dataValidation>
    <dataValidation type="whole" operator="greaterThanOrEqual" allowBlank="1" showInputMessage="1" showErrorMessage="1" sqref="E3:E8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F4" sqref="F4"/>
    </sheetView>
  </sheetViews>
  <sheetFormatPr defaultRowHeight="17.399999999999999"/>
  <cols>
    <col min="3" max="3" width="14.09765625" bestFit="1" customWidth="1"/>
    <col min="6" max="7" width="11.09765625" bestFit="1" customWidth="1"/>
    <col min="9" max="9" width="22.69921875" bestFit="1" customWidth="1"/>
  </cols>
  <sheetData>
    <row r="1" spans="1:9">
      <c r="A1" s="1"/>
      <c r="B1" s="1"/>
      <c r="C1" s="1"/>
      <c r="D1" s="22" t="s">
        <v>66</v>
      </c>
      <c r="E1" s="22"/>
      <c r="F1" s="22"/>
      <c r="G1" s="22"/>
      <c r="H1" s="1"/>
      <c r="I1" s="1"/>
    </row>
    <row r="2" spans="1:9">
      <c r="A2" s="1"/>
      <c r="B2" s="1"/>
      <c r="C2" s="1"/>
      <c r="D2" s="22"/>
      <c r="E2" s="22"/>
      <c r="F2" s="22"/>
      <c r="G2" s="22"/>
      <c r="H2" s="1"/>
      <c r="I2" s="1"/>
    </row>
    <row r="3" spans="1:9">
      <c r="A3" s="18" t="s">
        <v>32</v>
      </c>
      <c r="B3" s="19" t="s">
        <v>33</v>
      </c>
      <c r="C3" s="19" t="s">
        <v>34</v>
      </c>
      <c r="D3" s="19" t="s">
        <v>35</v>
      </c>
      <c r="E3" s="19" t="s">
        <v>36</v>
      </c>
      <c r="F3" s="19" t="s">
        <v>37</v>
      </c>
      <c r="G3" s="19" t="s">
        <v>38</v>
      </c>
      <c r="H3" s="19" t="s">
        <v>39</v>
      </c>
      <c r="I3" s="19" t="s">
        <v>40</v>
      </c>
    </row>
    <row r="4" spans="1:9">
      <c r="A4" s="1" t="s">
        <v>41</v>
      </c>
      <c r="B4" s="1" t="s">
        <v>45</v>
      </c>
      <c r="C4" s="1" t="s">
        <v>50</v>
      </c>
      <c r="D4" s="1" t="s">
        <v>54</v>
      </c>
      <c r="E4" s="1" t="s">
        <v>58</v>
      </c>
      <c r="F4" s="17">
        <v>35064</v>
      </c>
      <c r="G4" s="17">
        <v>39020</v>
      </c>
      <c r="H4" s="1">
        <v>1</v>
      </c>
      <c r="I4" s="1" t="s">
        <v>62</v>
      </c>
    </row>
    <row r="5" spans="1:9">
      <c r="A5" s="1" t="s">
        <v>42</v>
      </c>
      <c r="B5" s="1" t="s">
        <v>46</v>
      </c>
      <c r="C5" s="1" t="s">
        <v>51</v>
      </c>
      <c r="D5" s="1" t="s">
        <v>57</v>
      </c>
      <c r="E5" s="1" t="s">
        <v>59</v>
      </c>
      <c r="F5" s="17">
        <v>36160</v>
      </c>
      <c r="G5" s="17">
        <v>38478</v>
      </c>
      <c r="H5" s="1">
        <v>2</v>
      </c>
      <c r="I5" s="1" t="s">
        <v>63</v>
      </c>
    </row>
    <row r="6" spans="1:9">
      <c r="A6" s="1" t="s">
        <v>43</v>
      </c>
      <c r="B6" s="1" t="s">
        <v>47</v>
      </c>
      <c r="C6" s="1" t="s">
        <v>52</v>
      </c>
      <c r="D6" s="1" t="s">
        <v>55</v>
      </c>
      <c r="E6" s="1" t="s">
        <v>61</v>
      </c>
      <c r="F6" s="17">
        <v>38868</v>
      </c>
      <c r="G6" s="1"/>
      <c r="H6" s="1">
        <v>3</v>
      </c>
      <c r="I6" s="1" t="s">
        <v>64</v>
      </c>
    </row>
    <row r="7" spans="1:9">
      <c r="A7" s="1" t="s">
        <v>44</v>
      </c>
      <c r="B7" s="1" t="s">
        <v>48</v>
      </c>
      <c r="C7" s="1" t="s">
        <v>53</v>
      </c>
      <c r="D7" s="1" t="s">
        <v>56</v>
      </c>
      <c r="E7" s="1" t="s">
        <v>60</v>
      </c>
      <c r="F7" s="17">
        <v>37437</v>
      </c>
      <c r="G7" s="17">
        <v>39020</v>
      </c>
      <c r="H7" s="1">
        <v>1</v>
      </c>
      <c r="I7" s="1" t="s">
        <v>65</v>
      </c>
    </row>
  </sheetData>
  <mergeCells count="1">
    <mergeCell ref="D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F11" sqref="F11:G11"/>
    </sheetView>
  </sheetViews>
  <sheetFormatPr defaultRowHeight="17.399999999999999"/>
  <cols>
    <col min="1" max="4" width="15.69921875" customWidth="1"/>
  </cols>
  <sheetData>
    <row r="1" spans="1:4">
      <c r="A1" s="28" t="s">
        <v>123</v>
      </c>
      <c r="B1" s="28"/>
      <c r="C1" s="28"/>
      <c r="D1" s="28"/>
    </row>
    <row r="2" spans="1:4" ht="18" thickBot="1">
      <c r="A2" s="28"/>
      <c r="B2" s="28"/>
      <c r="C2" s="28"/>
      <c r="D2" s="28"/>
    </row>
    <row r="3" spans="1:4" ht="18" thickBot="1">
      <c r="A3" s="35" t="s">
        <v>124</v>
      </c>
      <c r="B3" s="36" t="str">
        <f>INDEX(회원번호,MATCH(발행번호,주민번호,0))</f>
        <v>K0001</v>
      </c>
      <c r="C3" s="26"/>
      <c r="D3" s="26"/>
    </row>
    <row r="4" spans="1:4">
      <c r="A4" s="4" t="s">
        <v>125</v>
      </c>
      <c r="B4" s="3" t="str">
        <f>INDEX(성명,MATCH(발행번호,주민번호,0))</f>
        <v>정유진</v>
      </c>
      <c r="C4" s="37" t="s">
        <v>76</v>
      </c>
      <c r="D4" s="38" t="s">
        <v>49</v>
      </c>
    </row>
    <row r="5" spans="1:4">
      <c r="A5" s="4" t="s">
        <v>126</v>
      </c>
      <c r="B5" s="30" t="str">
        <f>INDEX(주소,MATCH(발행번호,주민번호,0))</f>
        <v>부산시 부산진구 부전동</v>
      </c>
      <c r="C5" s="30"/>
      <c r="D5" s="31"/>
    </row>
    <row r="6" spans="1:4">
      <c r="A6" s="32" t="s">
        <v>127</v>
      </c>
      <c r="B6" s="33">
        <f>INDEX(가입일,MATCH(발행번호,주민번호,0))</f>
        <v>35064</v>
      </c>
      <c r="C6" s="33"/>
      <c r="D6" s="31" t="str">
        <f ca="1">"("&amp;DATEDIF(B6,B7,"y")&amp;"년"&amp;DATEDIF(B6,B7,"ym")&amp;"개월)"</f>
        <v>(10년9개월)</v>
      </c>
    </row>
    <row r="7" spans="1:4">
      <c r="A7" s="32"/>
      <c r="B7" s="34">
        <f ca="1">IF(INDEX(탈퇴일,MATCH(발행번호,주민번호,0))="",TODAY(),INDEX(탈퇴일,MATCH(발행번호,주민번호,0)))</f>
        <v>39020</v>
      </c>
      <c r="C7" s="34"/>
      <c r="D7" s="31"/>
    </row>
    <row r="8" spans="1:4">
      <c r="A8" s="4" t="s">
        <v>128</v>
      </c>
      <c r="B8" s="3" t="str">
        <f>IF(INDEX(탈퇴일,MATCH(발행번호,주민번호,0))="","현재 회원임","회원 탈퇴")</f>
        <v>회원 탈퇴</v>
      </c>
      <c r="C8" s="3" t="s">
        <v>74</v>
      </c>
      <c r="D8" s="39" t="str">
        <f>CHOOSE(INDEX(지역,MATCH(발행번호,주민번호,0)),"해운대구","동래구","강서구","부산진구")</f>
        <v>해운대구</v>
      </c>
    </row>
    <row r="9" spans="1:4" ht="19.95" customHeight="1">
      <c r="A9" s="41" t="s">
        <v>129</v>
      </c>
      <c r="B9" s="40"/>
      <c r="C9" s="40"/>
      <c r="D9" s="40"/>
    </row>
    <row r="10" spans="1:4" ht="19.95" customHeight="1">
      <c r="A10" s="29"/>
      <c r="B10" s="29"/>
      <c r="C10" s="29"/>
      <c r="D10" s="29"/>
    </row>
    <row r="11" spans="1:4" ht="19.95" customHeight="1">
      <c r="A11" s="29"/>
      <c r="B11" s="29"/>
      <c r="C11" s="29"/>
      <c r="D11" s="29"/>
    </row>
    <row r="12" spans="1:4" ht="19.95" customHeight="1">
      <c r="A12" s="29"/>
      <c r="B12" s="29"/>
      <c r="C12" s="29"/>
      <c r="D12" s="29"/>
    </row>
    <row r="13" spans="1:4" ht="19.95" customHeight="1">
      <c r="A13" s="29"/>
      <c r="B13" s="29"/>
      <c r="C13" s="29"/>
      <c r="D13" s="29"/>
    </row>
    <row r="14" spans="1:4">
      <c r="A14" s="2"/>
    </row>
  </sheetData>
  <mergeCells count="8">
    <mergeCell ref="A1:D2"/>
    <mergeCell ref="C3:D3"/>
    <mergeCell ref="A9:D13"/>
    <mergeCell ref="A6:A7"/>
    <mergeCell ref="B7:C7"/>
    <mergeCell ref="B6:C6"/>
    <mergeCell ref="B5:D5"/>
    <mergeCell ref="D6:D7"/>
  </mergeCells>
  <phoneticPr fontId="1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3" sqref="G3"/>
    </sheetView>
  </sheetViews>
  <sheetFormatPr defaultRowHeight="17.399999999999999"/>
  <cols>
    <col min="3" max="3" width="14.09765625" bestFit="1" customWidth="1"/>
    <col min="4" max="4" width="7.09765625" bestFit="1" customWidth="1"/>
    <col min="5" max="6" width="11.09765625" bestFit="1" customWidth="1"/>
    <col min="8" max="8" width="22.69921875" bestFit="1" customWidth="1"/>
  </cols>
  <sheetData>
    <row r="1" spans="1:8">
      <c r="A1" s="5" t="s">
        <v>71</v>
      </c>
      <c r="B1" s="5" t="s">
        <v>33</v>
      </c>
      <c r="C1" s="5" t="s">
        <v>34</v>
      </c>
      <c r="D1" s="5" t="s">
        <v>77</v>
      </c>
      <c r="E1" s="5" t="s">
        <v>78</v>
      </c>
      <c r="F1" s="5" t="s">
        <v>79</v>
      </c>
      <c r="G1" s="5" t="s">
        <v>39</v>
      </c>
      <c r="H1" s="5" t="s">
        <v>40</v>
      </c>
    </row>
    <row r="2" spans="1:8">
      <c r="A2" s="3" t="s">
        <v>80</v>
      </c>
      <c r="B2" s="3" t="s">
        <v>45</v>
      </c>
      <c r="C2" s="3" t="s">
        <v>50</v>
      </c>
      <c r="D2" s="3" t="s">
        <v>100</v>
      </c>
      <c r="E2" s="21">
        <v>35064</v>
      </c>
      <c r="F2" s="21">
        <v>39020</v>
      </c>
      <c r="G2" s="3">
        <v>1</v>
      </c>
      <c r="H2" s="3" t="s">
        <v>105</v>
      </c>
    </row>
    <row r="3" spans="1:8">
      <c r="A3" s="3" t="s">
        <v>81</v>
      </c>
      <c r="B3" s="3" t="s">
        <v>46</v>
      </c>
      <c r="C3" s="3" t="s">
        <v>51</v>
      </c>
      <c r="D3" s="3" t="s">
        <v>101</v>
      </c>
      <c r="E3" s="21">
        <v>36160</v>
      </c>
      <c r="F3" s="21">
        <v>38478</v>
      </c>
      <c r="G3" s="3">
        <v>2</v>
      </c>
      <c r="H3" s="3" t="s">
        <v>106</v>
      </c>
    </row>
    <row r="4" spans="1:8">
      <c r="A4" s="3" t="s">
        <v>82</v>
      </c>
      <c r="B4" s="3" t="s">
        <v>47</v>
      </c>
      <c r="C4" s="3" t="s">
        <v>52</v>
      </c>
      <c r="D4" s="3" t="s">
        <v>102</v>
      </c>
      <c r="E4" s="21">
        <v>38868</v>
      </c>
      <c r="F4" s="3"/>
      <c r="G4" s="3">
        <v>3</v>
      </c>
      <c r="H4" s="3" t="s">
        <v>106</v>
      </c>
    </row>
    <row r="5" spans="1:8">
      <c r="A5" s="3" t="s">
        <v>83</v>
      </c>
      <c r="B5" s="3" t="s">
        <v>48</v>
      </c>
      <c r="C5" s="3" t="s">
        <v>53</v>
      </c>
      <c r="D5" s="3" t="s">
        <v>100</v>
      </c>
      <c r="E5" s="21">
        <v>37437</v>
      </c>
      <c r="F5" s="21">
        <v>39020</v>
      </c>
      <c r="G5" s="3">
        <v>1</v>
      </c>
      <c r="H5" s="3" t="s">
        <v>107</v>
      </c>
    </row>
    <row r="6" spans="1:8">
      <c r="A6" s="3" t="s">
        <v>84</v>
      </c>
      <c r="B6" s="3" t="s">
        <v>92</v>
      </c>
      <c r="C6" s="3" t="s">
        <v>114</v>
      </c>
      <c r="D6" s="3" t="s">
        <v>101</v>
      </c>
      <c r="E6" s="21">
        <v>38929</v>
      </c>
      <c r="F6" s="21">
        <v>39446</v>
      </c>
      <c r="G6" s="3">
        <v>2</v>
      </c>
      <c r="H6" s="3" t="s">
        <v>108</v>
      </c>
    </row>
    <row r="7" spans="1:8">
      <c r="A7" s="3" t="s">
        <v>85</v>
      </c>
      <c r="B7" s="3" t="s">
        <v>93</v>
      </c>
      <c r="C7" s="3" t="s">
        <v>115</v>
      </c>
      <c r="D7" s="3" t="s">
        <v>103</v>
      </c>
      <c r="E7" s="21">
        <v>37590</v>
      </c>
      <c r="F7" s="3"/>
      <c r="G7" s="3">
        <v>3</v>
      </c>
      <c r="H7" s="3" t="s">
        <v>109</v>
      </c>
    </row>
    <row r="8" spans="1:8">
      <c r="A8" s="3" t="s">
        <v>72</v>
      </c>
      <c r="B8" s="3" t="s">
        <v>73</v>
      </c>
      <c r="C8" s="3" t="s">
        <v>116</v>
      </c>
      <c r="D8" s="3" t="s">
        <v>103</v>
      </c>
      <c r="E8" s="21">
        <v>39447</v>
      </c>
      <c r="F8" s="3"/>
      <c r="G8" s="3">
        <v>4</v>
      </c>
      <c r="H8" s="3" t="s">
        <v>75</v>
      </c>
    </row>
    <row r="9" spans="1:8">
      <c r="A9" s="3" t="s">
        <v>86</v>
      </c>
      <c r="B9" s="3" t="s">
        <v>94</v>
      </c>
      <c r="C9" s="3" t="s">
        <v>117</v>
      </c>
      <c r="D9" s="3" t="s">
        <v>101</v>
      </c>
      <c r="E9" s="21">
        <v>38352</v>
      </c>
      <c r="F9" s="21">
        <v>39081</v>
      </c>
      <c r="G9" s="3">
        <v>4</v>
      </c>
      <c r="H9" s="3" t="s">
        <v>75</v>
      </c>
    </row>
    <row r="10" spans="1:8">
      <c r="A10" s="3" t="s">
        <v>87</v>
      </c>
      <c r="B10" s="3" t="s">
        <v>95</v>
      </c>
      <c r="C10" s="3" t="s">
        <v>118</v>
      </c>
      <c r="D10" s="3" t="s">
        <v>104</v>
      </c>
      <c r="E10" s="21">
        <v>38018</v>
      </c>
      <c r="F10" s="21">
        <v>39446</v>
      </c>
      <c r="G10" s="3">
        <v>1</v>
      </c>
      <c r="H10" s="3" t="s">
        <v>110</v>
      </c>
    </row>
    <row r="11" spans="1:8">
      <c r="A11" s="3" t="s">
        <v>88</v>
      </c>
      <c r="B11" s="3" t="s">
        <v>96</v>
      </c>
      <c r="C11" s="3" t="s">
        <v>119</v>
      </c>
      <c r="D11" s="3" t="s">
        <v>104</v>
      </c>
      <c r="E11" s="21">
        <v>38383</v>
      </c>
      <c r="F11" s="21">
        <v>38747</v>
      </c>
      <c r="G11" s="3">
        <v>2</v>
      </c>
      <c r="H11" s="3" t="s">
        <v>111</v>
      </c>
    </row>
    <row r="12" spans="1:8">
      <c r="A12" s="3" t="s">
        <v>89</v>
      </c>
      <c r="B12" s="3" t="s">
        <v>97</v>
      </c>
      <c r="C12" s="3" t="s">
        <v>120</v>
      </c>
      <c r="D12" s="3" t="s">
        <v>101</v>
      </c>
      <c r="E12" s="21">
        <v>38749</v>
      </c>
      <c r="F12" s="3"/>
      <c r="G12" s="3">
        <v>3</v>
      </c>
      <c r="H12" s="3" t="s">
        <v>112</v>
      </c>
    </row>
    <row r="13" spans="1:8">
      <c r="A13" s="3" t="s">
        <v>90</v>
      </c>
      <c r="B13" s="3" t="s">
        <v>98</v>
      </c>
      <c r="C13" s="3" t="s">
        <v>121</v>
      </c>
      <c r="D13" s="3" t="s">
        <v>102</v>
      </c>
      <c r="E13" s="21">
        <v>39417</v>
      </c>
      <c r="F13" s="3"/>
      <c r="G13" s="3">
        <v>2</v>
      </c>
      <c r="H13" s="3" t="s">
        <v>113</v>
      </c>
    </row>
    <row r="14" spans="1:8">
      <c r="A14" s="3" t="s">
        <v>91</v>
      </c>
      <c r="B14" s="3" t="s">
        <v>99</v>
      </c>
      <c r="C14" s="3" t="s">
        <v>122</v>
      </c>
      <c r="D14" s="3" t="s">
        <v>100</v>
      </c>
      <c r="E14" s="21">
        <v>39448</v>
      </c>
      <c r="F14" s="3"/>
      <c r="G14" s="3">
        <v>1</v>
      </c>
      <c r="H14" s="3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14</vt:i4>
      </vt:variant>
    </vt:vector>
  </HeadingPairs>
  <TitlesOfParts>
    <vt:vector size="19" baseType="lpstr">
      <vt:lpstr>상품코드표</vt:lpstr>
      <vt:lpstr>상품입고내역서</vt:lpstr>
      <vt:lpstr>사원명단</vt:lpstr>
      <vt:lpstr>회원증명서</vt:lpstr>
      <vt:lpstr>회원명단</vt:lpstr>
      <vt:lpstr>가입일</vt:lpstr>
      <vt:lpstr>발행번호</vt:lpstr>
      <vt:lpstr>상품명</vt:lpstr>
      <vt:lpstr>상품코드</vt:lpstr>
      <vt:lpstr>상품코드표</vt:lpstr>
      <vt:lpstr>성명</vt:lpstr>
      <vt:lpstr>수량</vt:lpstr>
      <vt:lpstr>주민번호</vt:lpstr>
      <vt:lpstr>주소</vt:lpstr>
      <vt:lpstr>지역</vt:lpstr>
      <vt:lpstr>직업</vt:lpstr>
      <vt:lpstr>탈퇴일</vt:lpstr>
      <vt:lpstr>할인율표</vt:lpstr>
      <vt:lpstr>회원번호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JungHwan Kim</cp:lastModifiedBy>
  <dcterms:created xsi:type="dcterms:W3CDTF">2015-09-22T06:15:32Z</dcterms:created>
  <dcterms:modified xsi:type="dcterms:W3CDTF">2015-09-23T11:28:00Z</dcterms:modified>
</cp:coreProperties>
</file>