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Прога\Excel\"/>
    </mc:Choice>
  </mc:AlternateContent>
  <xr:revisionPtr revIDLastSave="0" documentId="13_ncr:1_{138F4149-0DB0-47C7-8E69-EDF9880348C9}" xr6:coauthVersionLast="47" xr6:coauthVersionMax="47" xr10:uidLastSave="{00000000-0000-0000-0000-000000000000}"/>
  <bookViews>
    <workbookView xWindow="-108" yWindow="-108" windowWidth="23256" windowHeight="12576" tabRatio="768" activeTab="6" xr2:uid="{00000000-000D-0000-FFFF-FFFF00000000}"/>
  </bookViews>
  <sheets>
    <sheet name="Сводные таблицы" sheetId="18" r:id="rId1"/>
    <sheet name="Продажи" sheetId="16" r:id="rId2"/>
    <sheet name="ИнформацияТовары" sheetId="2" r:id="rId3"/>
    <sheet name=" Информация Клиенты" sheetId="1" r:id="rId4"/>
    <sheet name="Информация Менеджеры" sheetId="3" r:id="rId5"/>
    <sheet name="Премии" sheetId="14" r:id="rId6"/>
    <sheet name="Отчет1" sheetId="15" r:id="rId7"/>
    <sheet name="Отчет2" sheetId="17" r:id="rId8"/>
  </sheets>
  <definedNames>
    <definedName name="_xlnm._FilterDatabase" localSheetId="1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личество_проданных">Таблица1[[Количество проданных ]]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  <definedName name="Чистая_стоимость">Таблица1[Чистая стоимость]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15" l="1"/>
  <c r="D21" i="17" a="1"/>
  <c r="D21" i="17" s="1"/>
  <c r="C21" i="17" a="1"/>
  <c r="C21" i="17" s="1"/>
  <c r="B21" i="17" a="1"/>
  <c r="B21" i="17" s="1"/>
  <c r="D19" i="17" a="1"/>
  <c r="D19" i="17" s="1"/>
  <c r="C19" i="17" a="1"/>
  <c r="C19" i="17" s="1"/>
  <c r="B19" i="17" a="1"/>
  <c r="B19" i="17" s="1"/>
  <c r="D20" i="17"/>
  <c r="C20" i="17"/>
  <c r="B20" i="17"/>
  <c r="D18" i="17"/>
  <c r="C18" i="17"/>
  <c r="B18" i="17"/>
  <c r="E7" i="17"/>
  <c r="E8" i="17"/>
  <c r="E9" i="17"/>
  <c r="E10" i="17"/>
  <c r="E11" i="17"/>
  <c r="E12" i="17"/>
  <c r="E13" i="17"/>
  <c r="E14" i="17"/>
  <c r="B7" i="17"/>
  <c r="B8" i="17"/>
  <c r="B9" i="17"/>
  <c r="B10" i="17"/>
  <c r="B11" i="17"/>
  <c r="C21" i="15"/>
  <c r="D21" i="15"/>
  <c r="E21" i="15"/>
  <c r="F21" i="15"/>
  <c r="G21" i="15"/>
  <c r="H21" i="15"/>
  <c r="I21" i="15"/>
  <c r="C22" i="15"/>
  <c r="D22" i="15"/>
  <c r="E22" i="15"/>
  <c r="F22" i="15"/>
  <c r="G22" i="15"/>
  <c r="H22" i="15"/>
  <c r="I22" i="15"/>
  <c r="C23" i="15"/>
  <c r="D23" i="15"/>
  <c r="E23" i="15"/>
  <c r="F23" i="15"/>
  <c r="G23" i="15"/>
  <c r="H23" i="15"/>
  <c r="I23" i="15"/>
  <c r="C24" i="15"/>
  <c r="D24" i="15"/>
  <c r="E24" i="15"/>
  <c r="F24" i="15"/>
  <c r="G24" i="15"/>
  <c r="H24" i="15"/>
  <c r="I24" i="15"/>
  <c r="C25" i="15"/>
  <c r="D25" i="15"/>
  <c r="E25" i="15"/>
  <c r="F25" i="15"/>
  <c r="G25" i="15"/>
  <c r="H25" i="15"/>
  <c r="I25" i="15"/>
  <c r="B22" i="15"/>
  <c r="B23" i="15"/>
  <c r="B24" i="15"/>
  <c r="B25" i="15"/>
  <c r="B21" i="15"/>
  <c r="C17" i="15"/>
  <c r="D17" i="15"/>
  <c r="E17" i="15"/>
  <c r="F17" i="15"/>
  <c r="G17" i="15"/>
  <c r="H17" i="15"/>
  <c r="I17" i="15"/>
  <c r="B17" i="15"/>
  <c r="H14" i="15" a="1"/>
  <c r="H14" i="15" s="1"/>
  <c r="B15" i="15" a="1"/>
  <c r="B15" i="15" s="1"/>
  <c r="E12" i="15" a="1"/>
  <c r="E12" i="15" s="1"/>
  <c r="G12" i="15" a="1"/>
  <c r="G12" i="15" s="1"/>
  <c r="L2" i="16"/>
  <c r="D13" i="15" s="1" a="1"/>
  <c r="D13" i="15" s="1"/>
  <c r="L3" i="16"/>
  <c r="L4" i="16"/>
  <c r="I16" i="15" s="1" a="1"/>
  <c r="I16" i="15" s="1"/>
  <c r="L5" i="16"/>
  <c r="L6" i="16"/>
  <c r="L7" i="16"/>
  <c r="L8" i="16"/>
  <c r="F16" i="15" s="1" a="1"/>
  <c r="F16" i="15" s="1"/>
  <c r="L9" i="16"/>
  <c r="L10" i="16"/>
  <c r="L11" i="16"/>
  <c r="G15" i="15" s="1" a="1"/>
  <c r="G15" i="15" s="1"/>
  <c r="L12" i="16"/>
  <c r="L13" i="16"/>
  <c r="I15" i="15" s="1" a="1"/>
  <c r="I15" i="15" s="1"/>
  <c r="L14" i="16"/>
  <c r="L15" i="16"/>
  <c r="L16" i="16"/>
  <c r="E16" i="15" s="1" a="1"/>
  <c r="E16" i="15" s="1"/>
  <c r="L17" i="16"/>
  <c r="L18" i="16"/>
  <c r="L19" i="16"/>
  <c r="L20" i="16"/>
  <c r="L21" i="16"/>
  <c r="L22" i="16"/>
  <c r="C12" i="15" s="1" a="1"/>
  <c r="C12" i="15" s="1"/>
  <c r="L23" i="16"/>
  <c r="L24" i="16"/>
  <c r="L25" i="16"/>
  <c r="L26" i="16"/>
  <c r="D12" i="15" s="1" a="1"/>
  <c r="D12" i="15" s="1"/>
  <c r="L27" i="16"/>
  <c r="L28" i="16"/>
  <c r="L29" i="16"/>
  <c r="L30" i="16"/>
  <c r="L31" i="16"/>
  <c r="E13" i="15" s="1" a="1"/>
  <c r="E13" i="15" s="1"/>
  <c r="L32" i="16"/>
  <c r="L33" i="16"/>
  <c r="L34" i="16"/>
  <c r="L35" i="16"/>
  <c r="L36" i="16"/>
  <c r="L37" i="16"/>
  <c r="L38" i="16"/>
  <c r="L39" i="16"/>
  <c r="L40" i="16"/>
  <c r="L41" i="16"/>
  <c r="L42" i="16"/>
  <c r="D16" i="15" s="1" a="1"/>
  <c r="D16" i="15" s="1"/>
  <c r="L43" i="16"/>
  <c r="F12" i="15" s="1" a="1"/>
  <c r="F12" i="15" s="1"/>
  <c r="L44" i="16"/>
  <c r="L45" i="16"/>
  <c r="L46" i="16"/>
  <c r="L47" i="16"/>
  <c r="L48" i="16"/>
  <c r="L49" i="16"/>
  <c r="L50" i="16"/>
  <c r="L51" i="16"/>
  <c r="L52" i="16"/>
  <c r="C15" i="15" s="1" a="1"/>
  <c r="C15" i="15" s="1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B16" i="15" s="1" a="1"/>
  <c r="B16" i="15" s="1"/>
  <c r="L67" i="16"/>
  <c r="L68" i="16"/>
  <c r="L69" i="16"/>
  <c r="L70" i="16"/>
  <c r="L71" i="16"/>
  <c r="L72" i="16"/>
  <c r="L73" i="16"/>
  <c r="L74" i="16"/>
  <c r="L75" i="16"/>
  <c r="L76" i="16"/>
  <c r="D14" i="15" s="1" a="1"/>
  <c r="D14" i="15" s="1"/>
  <c r="L77" i="16"/>
  <c r="L78" i="16"/>
  <c r="L79" i="16"/>
  <c r="L80" i="16"/>
  <c r="L81" i="16"/>
  <c r="L82" i="16"/>
  <c r="L83" i="16"/>
  <c r="L84" i="16"/>
  <c r="L85" i="16"/>
  <c r="L86" i="16"/>
  <c r="B12" i="15" s="1" a="1"/>
  <c r="B12" i="15" s="1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C16" i="15" s="1" a="1"/>
  <c r="C16" i="15" s="1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H6" i="15" a="1"/>
  <c r="H6" i="15" s="1"/>
  <c r="B7" i="15" a="1"/>
  <c r="B7" i="15" s="1"/>
  <c r="E4" i="15" a="1"/>
  <c r="E4" i="15" s="1"/>
  <c r="L14" i="18" a="1"/>
  <c r="L14" i="18" s="1"/>
  <c r="I6" i="18" a="1"/>
  <c r="I6" i="18" s="1"/>
  <c r="H15" i="15" l="1" a="1"/>
  <c r="H15" i="15" s="1"/>
  <c r="F14" i="15" a="1"/>
  <c r="F14" i="15" s="1"/>
  <c r="G14" i="15" a="1"/>
  <c r="G14" i="15" s="1"/>
  <c r="H12" i="15" a="1"/>
  <c r="H12" i="15" s="1"/>
  <c r="H18" i="15" s="1"/>
  <c r="H13" i="15" a="1"/>
  <c r="H13" i="15" s="1"/>
  <c r="F15" i="15" a="1"/>
  <c r="F15" i="15" s="1"/>
  <c r="E14" i="15" a="1"/>
  <c r="E14" i="15" s="1"/>
  <c r="E15" i="15" a="1"/>
  <c r="E15" i="15" s="1"/>
  <c r="F13" i="15" a="1"/>
  <c r="F13" i="15" s="1"/>
  <c r="G16" i="15" a="1"/>
  <c r="G16" i="15" s="1"/>
  <c r="I14" i="15" a="1"/>
  <c r="I14" i="15" s="1"/>
  <c r="J14" i="15" s="1"/>
  <c r="H16" i="15" a="1"/>
  <c r="H16" i="15" s="1"/>
  <c r="J16" i="15" s="1"/>
  <c r="I12" i="15" a="1"/>
  <c r="I12" i="15" s="1"/>
  <c r="J12" i="15" s="1"/>
  <c r="B13" i="15" a="1"/>
  <c r="B13" i="15" s="1"/>
  <c r="J13" i="15" s="1"/>
  <c r="D15" i="15" a="1"/>
  <c r="D15" i="15" s="1"/>
  <c r="I13" i="15" a="1"/>
  <c r="I13" i="15" s="1"/>
  <c r="I18" i="15" s="1"/>
  <c r="G13" i="15" a="1"/>
  <c r="G13" i="15" s="1"/>
  <c r="B14" i="15" a="1"/>
  <c r="B14" i="15" s="1"/>
  <c r="C14" i="15" a="1"/>
  <c r="C14" i="15" s="1"/>
  <c r="C13" i="15" a="1"/>
  <c r="C13" i="15" s="1"/>
  <c r="G18" i="15"/>
  <c r="F18" i="15"/>
  <c r="E18" i="15"/>
  <c r="D18" i="15"/>
  <c r="C18" i="15"/>
  <c r="J15" i="15"/>
  <c r="F2" i="16"/>
  <c r="J2" i="16" s="1"/>
  <c r="F3" i="16"/>
  <c r="J3" i="16" s="1"/>
  <c r="F4" i="16"/>
  <c r="J4" i="16" s="1"/>
  <c r="F5" i="16"/>
  <c r="J5" i="16" s="1"/>
  <c r="F6" i="16"/>
  <c r="J6" i="16" s="1"/>
  <c r="F7" i="16"/>
  <c r="J7" i="16" s="1"/>
  <c r="F8" i="16"/>
  <c r="J8" i="16" s="1"/>
  <c r="F9" i="16"/>
  <c r="J9" i="16" s="1"/>
  <c r="F10" i="16"/>
  <c r="J10" i="16" s="1"/>
  <c r="F11" i="16"/>
  <c r="J11" i="16" s="1"/>
  <c r="F12" i="16"/>
  <c r="J12" i="16" s="1"/>
  <c r="F13" i="16"/>
  <c r="J13" i="16" s="1"/>
  <c r="F14" i="16"/>
  <c r="J14" i="16" s="1"/>
  <c r="F15" i="16"/>
  <c r="J15" i="16" s="1"/>
  <c r="F16" i="16"/>
  <c r="J16" i="16" s="1"/>
  <c r="F17" i="16"/>
  <c r="J17" i="16" s="1"/>
  <c r="F18" i="16"/>
  <c r="J18" i="16" s="1"/>
  <c r="F19" i="16"/>
  <c r="J19" i="16" s="1"/>
  <c r="F20" i="16"/>
  <c r="J20" i="16" s="1"/>
  <c r="F21" i="16"/>
  <c r="J21" i="16" s="1"/>
  <c r="F22" i="16"/>
  <c r="J22" i="16" s="1"/>
  <c r="F23" i="16"/>
  <c r="J23" i="16" s="1"/>
  <c r="F24" i="16"/>
  <c r="J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J30" i="16" s="1"/>
  <c r="F31" i="16"/>
  <c r="J31" i="16" s="1"/>
  <c r="F32" i="16"/>
  <c r="J32" i="16" s="1"/>
  <c r="F33" i="16"/>
  <c r="J33" i="16" s="1"/>
  <c r="F34" i="16"/>
  <c r="J34" i="16" s="1"/>
  <c r="F35" i="16"/>
  <c r="J35" i="16" s="1"/>
  <c r="F36" i="16"/>
  <c r="J36" i="16" s="1"/>
  <c r="F37" i="16"/>
  <c r="J37" i="16" s="1"/>
  <c r="F38" i="16"/>
  <c r="J38" i="16" s="1"/>
  <c r="F39" i="16"/>
  <c r="J39" i="16" s="1"/>
  <c r="F40" i="16"/>
  <c r="J40" i="16" s="1"/>
  <c r="F41" i="16"/>
  <c r="J41" i="16" s="1"/>
  <c r="F42" i="16"/>
  <c r="J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J48" i="16" s="1"/>
  <c r="F49" i="16"/>
  <c r="J49" i="16" s="1"/>
  <c r="F50" i="16"/>
  <c r="J50" i="16" s="1"/>
  <c r="F51" i="16"/>
  <c r="J51" i="16" s="1"/>
  <c r="F52" i="16"/>
  <c r="J52" i="16" s="1"/>
  <c r="F53" i="16"/>
  <c r="J53" i="16" s="1"/>
  <c r="F54" i="16"/>
  <c r="J54" i="16" s="1"/>
  <c r="F55" i="16"/>
  <c r="J55" i="16" s="1"/>
  <c r="F56" i="16"/>
  <c r="J56" i="16" s="1"/>
  <c r="F57" i="16"/>
  <c r="J57" i="16" s="1"/>
  <c r="F58" i="16"/>
  <c r="J58" i="16" s="1"/>
  <c r="F59" i="16"/>
  <c r="J59" i="16" s="1"/>
  <c r="F60" i="16"/>
  <c r="J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J66" i="16" s="1"/>
  <c r="F67" i="16"/>
  <c r="J67" i="16" s="1"/>
  <c r="F68" i="16"/>
  <c r="J68" i="16" s="1"/>
  <c r="F69" i="16"/>
  <c r="J69" i="16" s="1"/>
  <c r="F70" i="16"/>
  <c r="J70" i="16" s="1"/>
  <c r="F71" i="16"/>
  <c r="J71" i="16" s="1"/>
  <c r="F72" i="16"/>
  <c r="J72" i="16" s="1"/>
  <c r="F73" i="16"/>
  <c r="J73" i="16" s="1"/>
  <c r="F74" i="16"/>
  <c r="J74" i="16" s="1"/>
  <c r="F75" i="16"/>
  <c r="J75" i="16" s="1"/>
  <c r="F76" i="16"/>
  <c r="J76" i="16" s="1"/>
  <c r="F77" i="16"/>
  <c r="J77" i="16" s="1"/>
  <c r="F78" i="16"/>
  <c r="J78" i="16" s="1"/>
  <c r="F79" i="16"/>
  <c r="J79" i="16" s="1"/>
  <c r="F80" i="16"/>
  <c r="J80" i="16" s="1"/>
  <c r="F81" i="16"/>
  <c r="J81" i="16" s="1"/>
  <c r="F82" i="16"/>
  <c r="J82" i="16" s="1"/>
  <c r="F83" i="16"/>
  <c r="J83" i="16" s="1"/>
  <c r="F84" i="16"/>
  <c r="J84" i="16" s="1"/>
  <c r="F85" i="16"/>
  <c r="J85" i="16" s="1"/>
  <c r="F86" i="16"/>
  <c r="J86" i="16" s="1"/>
  <c r="F87" i="16"/>
  <c r="J87" i="16" s="1"/>
  <c r="F88" i="16"/>
  <c r="J88" i="16" s="1"/>
  <c r="F89" i="16"/>
  <c r="J89" i="16" s="1"/>
  <c r="F90" i="16"/>
  <c r="J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J96" i="16" s="1"/>
  <c r="F97" i="16"/>
  <c r="J97" i="16" s="1"/>
  <c r="F98" i="16"/>
  <c r="J98" i="16" s="1"/>
  <c r="F99" i="16"/>
  <c r="J99" i="16" s="1"/>
  <c r="F100" i="16"/>
  <c r="J100" i="16" s="1"/>
  <c r="F101" i="16"/>
  <c r="J101" i="16" s="1"/>
  <c r="F102" i="16"/>
  <c r="J102" i="16" s="1"/>
  <c r="F103" i="16"/>
  <c r="J103" i="16" s="1"/>
  <c r="F104" i="16"/>
  <c r="J104" i="16" s="1"/>
  <c r="F105" i="16"/>
  <c r="J105" i="16" s="1"/>
  <c r="F106" i="16"/>
  <c r="J106" i="16" s="1"/>
  <c r="F107" i="16"/>
  <c r="J107" i="16" s="1"/>
  <c r="F108" i="16"/>
  <c r="J108" i="16" s="1"/>
  <c r="F109" i="16"/>
  <c r="J109" i="16" s="1"/>
  <c r="F110" i="16"/>
  <c r="J110" i="16" s="1"/>
  <c r="F111" i="16"/>
  <c r="J111" i="16" s="1"/>
  <c r="F112" i="16"/>
  <c r="J112" i="16" s="1"/>
  <c r="F113" i="16"/>
  <c r="J113" i="16" s="1"/>
  <c r="F114" i="16"/>
  <c r="J114" i="16" s="1"/>
  <c r="F115" i="16"/>
  <c r="J115" i="16" s="1"/>
  <c r="F116" i="16"/>
  <c r="J116" i="16" s="1"/>
  <c r="F117" i="16"/>
  <c r="J117" i="16" s="1"/>
  <c r="F118" i="16"/>
  <c r="J118" i="16" s="1"/>
  <c r="F119" i="16"/>
  <c r="J119" i="16" s="1"/>
  <c r="F120" i="16"/>
  <c r="J120" i="16" s="1"/>
  <c r="F121" i="16"/>
  <c r="J121" i="16" s="1"/>
  <c r="F122" i="16"/>
  <c r="J122" i="16" s="1"/>
  <c r="F123" i="16"/>
  <c r="J123" i="16" s="1"/>
  <c r="F124" i="16"/>
  <c r="J124" i="16" s="1"/>
  <c r="F125" i="16"/>
  <c r="J125" i="16" s="1"/>
  <c r="F126" i="16"/>
  <c r="J126" i="16" s="1"/>
  <c r="F127" i="16"/>
  <c r="J127" i="16" s="1"/>
  <c r="F128" i="16"/>
  <c r="J128" i="16" s="1"/>
  <c r="F129" i="16"/>
  <c r="J129" i="16" s="1"/>
  <c r="F130" i="16"/>
  <c r="J130" i="16" s="1"/>
  <c r="F131" i="16"/>
  <c r="J131" i="16" s="1"/>
  <c r="G114" i="16"/>
  <c r="G2" i="16"/>
  <c r="K2" i="16" s="1"/>
  <c r="G3" i="16"/>
  <c r="G4" i="16"/>
  <c r="G5" i="16"/>
  <c r="K5" i="16" s="1"/>
  <c r="G6" i="16"/>
  <c r="G7" i="16"/>
  <c r="K7" i="16" s="1"/>
  <c r="G8" i="16"/>
  <c r="G9" i="16"/>
  <c r="G10" i="16"/>
  <c r="K10" i="16" s="1"/>
  <c r="G11" i="16"/>
  <c r="K11" i="16" s="1"/>
  <c r="G12" i="16"/>
  <c r="K12" i="16" s="1"/>
  <c r="G13" i="16"/>
  <c r="K13" i="16" s="1"/>
  <c r="G14" i="16"/>
  <c r="K14" i="16" s="1"/>
  <c r="G15" i="16"/>
  <c r="G16" i="16"/>
  <c r="G17" i="16"/>
  <c r="K17" i="16" s="1"/>
  <c r="G18" i="16"/>
  <c r="G19" i="16"/>
  <c r="K19" i="16" s="1"/>
  <c r="G20" i="16"/>
  <c r="G21" i="16"/>
  <c r="G22" i="16"/>
  <c r="K22" i="16" s="1"/>
  <c r="G23" i="16"/>
  <c r="K23" i="16" s="1"/>
  <c r="G24" i="16"/>
  <c r="K24" i="16" s="1"/>
  <c r="G25" i="16"/>
  <c r="K25" i="16" s="1"/>
  <c r="G26" i="16"/>
  <c r="K26" i="16" s="1"/>
  <c r="G27" i="16"/>
  <c r="G28" i="16"/>
  <c r="G29" i="16"/>
  <c r="K29" i="16" s="1"/>
  <c r="G30" i="16"/>
  <c r="G31" i="16"/>
  <c r="K31" i="16" s="1"/>
  <c r="G32" i="16"/>
  <c r="G33" i="16"/>
  <c r="G34" i="16"/>
  <c r="K34" i="16" s="1"/>
  <c r="G35" i="16"/>
  <c r="K35" i="16" s="1"/>
  <c r="G36" i="16"/>
  <c r="K36" i="16" s="1"/>
  <c r="G37" i="16"/>
  <c r="K37" i="16" s="1"/>
  <c r="G38" i="16"/>
  <c r="K38" i="16" s="1"/>
  <c r="G39" i="16"/>
  <c r="G40" i="16"/>
  <c r="G41" i="16"/>
  <c r="K41" i="16" s="1"/>
  <c r="G42" i="16"/>
  <c r="G43" i="16"/>
  <c r="K43" i="16" s="1"/>
  <c r="G44" i="16"/>
  <c r="G45" i="16"/>
  <c r="G46" i="16"/>
  <c r="K46" i="16" s="1"/>
  <c r="G47" i="16"/>
  <c r="K47" i="16" s="1"/>
  <c r="G48" i="16"/>
  <c r="K48" i="16" s="1"/>
  <c r="G49" i="16"/>
  <c r="K49" i="16" s="1"/>
  <c r="G50" i="16"/>
  <c r="K50" i="16" s="1"/>
  <c r="G51" i="16"/>
  <c r="G52" i="16"/>
  <c r="G53" i="16"/>
  <c r="K53" i="16" s="1"/>
  <c r="G54" i="16"/>
  <c r="G55" i="16"/>
  <c r="K55" i="16" s="1"/>
  <c r="G56" i="16"/>
  <c r="G57" i="16"/>
  <c r="G58" i="16"/>
  <c r="K58" i="16" s="1"/>
  <c r="G59" i="16"/>
  <c r="K59" i="16" s="1"/>
  <c r="G60" i="16"/>
  <c r="K60" i="16" s="1"/>
  <c r="G61" i="16"/>
  <c r="K61" i="16" s="1"/>
  <c r="G62" i="16"/>
  <c r="K62" i="16" s="1"/>
  <c r="G63" i="16"/>
  <c r="G64" i="16"/>
  <c r="G65" i="16"/>
  <c r="K65" i="16" s="1"/>
  <c r="G66" i="16"/>
  <c r="G67" i="16"/>
  <c r="K67" i="16" s="1"/>
  <c r="G68" i="16"/>
  <c r="G69" i="16"/>
  <c r="G70" i="16"/>
  <c r="K70" i="16" s="1"/>
  <c r="G71" i="16"/>
  <c r="K71" i="16" s="1"/>
  <c r="G72" i="16"/>
  <c r="K72" i="16" s="1"/>
  <c r="G73" i="16"/>
  <c r="K73" i="16" s="1"/>
  <c r="G74" i="16"/>
  <c r="K74" i="16" s="1"/>
  <c r="G75" i="16"/>
  <c r="G76" i="16"/>
  <c r="G77" i="16"/>
  <c r="K77" i="16" s="1"/>
  <c r="G78" i="16"/>
  <c r="G79" i="16"/>
  <c r="K79" i="16" s="1"/>
  <c r="G80" i="16"/>
  <c r="G81" i="16"/>
  <c r="G82" i="16"/>
  <c r="K82" i="16" s="1"/>
  <c r="G83" i="16"/>
  <c r="K83" i="16" s="1"/>
  <c r="G84" i="16"/>
  <c r="K84" i="16" s="1"/>
  <c r="G85" i="16"/>
  <c r="K85" i="16" s="1"/>
  <c r="G86" i="16"/>
  <c r="K86" i="16" s="1"/>
  <c r="G87" i="16"/>
  <c r="G88" i="16"/>
  <c r="G89" i="16"/>
  <c r="K89" i="16" s="1"/>
  <c r="G90" i="16"/>
  <c r="G91" i="16"/>
  <c r="K91" i="16" s="1"/>
  <c r="G92" i="16"/>
  <c r="G93" i="16"/>
  <c r="G94" i="16"/>
  <c r="K94" i="16" s="1"/>
  <c r="G95" i="16"/>
  <c r="K95" i="16" s="1"/>
  <c r="G96" i="16"/>
  <c r="K96" i="16" s="1"/>
  <c r="G97" i="16"/>
  <c r="K97" i="16" s="1"/>
  <c r="G98" i="16"/>
  <c r="K98" i="16" s="1"/>
  <c r="G99" i="16"/>
  <c r="G100" i="16"/>
  <c r="G101" i="16"/>
  <c r="K101" i="16" s="1"/>
  <c r="G102" i="16"/>
  <c r="G103" i="16"/>
  <c r="K103" i="16" s="1"/>
  <c r="G104" i="16"/>
  <c r="G105" i="16"/>
  <c r="G106" i="16"/>
  <c r="K106" i="16" s="1"/>
  <c r="G107" i="16"/>
  <c r="K107" i="16" s="1"/>
  <c r="G108" i="16"/>
  <c r="K108" i="16" s="1"/>
  <c r="G109" i="16"/>
  <c r="K109" i="16" s="1"/>
  <c r="G110" i="16"/>
  <c r="K110" i="16" s="1"/>
  <c r="G111" i="16"/>
  <c r="G112" i="16"/>
  <c r="G113" i="16"/>
  <c r="K113" i="16" s="1"/>
  <c r="G115" i="16"/>
  <c r="K115" i="16" s="1"/>
  <c r="G116" i="16"/>
  <c r="K116" i="16" s="1"/>
  <c r="G117" i="16"/>
  <c r="G118" i="16"/>
  <c r="K118" i="16" s="1"/>
  <c r="G119" i="16"/>
  <c r="K119" i="16" s="1"/>
  <c r="G120" i="16"/>
  <c r="K120" i="16" s="1"/>
  <c r="G121" i="16"/>
  <c r="K121" i="16" s="1"/>
  <c r="G122" i="16"/>
  <c r="K122" i="16" s="1"/>
  <c r="G123" i="16"/>
  <c r="G124" i="16"/>
  <c r="G125" i="16"/>
  <c r="K125" i="16" s="1"/>
  <c r="G126" i="16"/>
  <c r="K126" i="16" s="1"/>
  <c r="G127" i="16"/>
  <c r="K127" i="16" s="1"/>
  <c r="G128" i="16"/>
  <c r="K128" i="16" s="1"/>
  <c r="G129" i="16"/>
  <c r="G130" i="16"/>
  <c r="K130" i="16" s="1"/>
  <c r="G131" i="16"/>
  <c r="K131" i="16" s="1"/>
  <c r="D16" i="17"/>
  <c r="B16" i="17"/>
  <c r="B26" i="15"/>
  <c r="C26" i="15"/>
  <c r="D26" i="15"/>
  <c r="E26" i="15"/>
  <c r="F26" i="15"/>
  <c r="G26" i="15"/>
  <c r="H26" i="15"/>
  <c r="I26" i="15"/>
  <c r="J25" i="15"/>
  <c r="J24" i="15"/>
  <c r="J23" i="15"/>
  <c r="J22" i="15"/>
  <c r="J21" i="15"/>
  <c r="K112" i="16" l="1"/>
  <c r="K124" i="16"/>
  <c r="K111" i="16"/>
  <c r="K99" i="16"/>
  <c r="K87" i="16"/>
  <c r="K75" i="16"/>
  <c r="K63" i="16"/>
  <c r="K51" i="16"/>
  <c r="K39" i="16"/>
  <c r="K27" i="16"/>
  <c r="K15" i="16"/>
  <c r="K3" i="16"/>
  <c r="C5" i="15" s="1" a="1"/>
  <c r="C5" i="15" s="1"/>
  <c r="K88" i="16"/>
  <c r="K64" i="16"/>
  <c r="K52" i="16"/>
  <c r="K40" i="16"/>
  <c r="K28" i="16"/>
  <c r="K16" i="16"/>
  <c r="K4" i="16"/>
  <c r="K123" i="16"/>
  <c r="B18" i="15"/>
  <c r="K100" i="16"/>
  <c r="K76" i="16"/>
  <c r="K114" i="16"/>
  <c r="K104" i="16"/>
  <c r="K92" i="16"/>
  <c r="K80" i="16"/>
  <c r="K68" i="16"/>
  <c r="K56" i="16"/>
  <c r="K44" i="16"/>
  <c r="K32" i="16"/>
  <c r="K20" i="16"/>
  <c r="K8" i="16"/>
  <c r="K102" i="16"/>
  <c r="K90" i="16"/>
  <c r="K78" i="16"/>
  <c r="L6" i="18" s="1" a="1"/>
  <c r="L6" i="18" s="1"/>
  <c r="K66" i="16"/>
  <c r="K54" i="16"/>
  <c r="K42" i="16"/>
  <c r="K30" i="16"/>
  <c r="K18" i="16"/>
  <c r="K6" i="16"/>
  <c r="K69" i="16"/>
  <c r="K57" i="16"/>
  <c r="K45" i="16"/>
  <c r="K33" i="16"/>
  <c r="K21" i="16"/>
  <c r="K9" i="16"/>
  <c r="I4" i="18" s="1" a="1"/>
  <c r="I4" i="18" s="1"/>
  <c r="K129" i="16"/>
  <c r="K117" i="16"/>
  <c r="K81" i="16"/>
  <c r="K105" i="16"/>
  <c r="K93" i="16"/>
  <c r="I7" i="18" a="1"/>
  <c r="I7" i="18" s="1"/>
  <c r="M14" i="18" a="1"/>
  <c r="M14" i="18" s="1"/>
  <c r="F4" i="15" a="1"/>
  <c r="F4" i="15" s="1"/>
  <c r="D7" i="15" a="1"/>
  <c r="D7" i="15" s="1"/>
  <c r="L5" i="18" a="1"/>
  <c r="L5" i="18" s="1"/>
  <c r="K17" i="18" a="1"/>
  <c r="K17" i="18" s="1"/>
  <c r="O18" i="18" a="1"/>
  <c r="O18" i="18" s="1"/>
  <c r="H8" i="15" a="1"/>
  <c r="H8" i="15" s="1"/>
  <c r="M9" i="18" a="1"/>
  <c r="M9" i="18" s="1"/>
  <c r="G7" i="15" a="1"/>
  <c r="G7" i="15" s="1"/>
  <c r="N17" i="18" a="1"/>
  <c r="N17" i="18" s="1"/>
  <c r="L8" i="18" a="1"/>
  <c r="L8" i="18" s="1"/>
  <c r="M3" i="18" a="1"/>
  <c r="M3" i="18" s="1"/>
  <c r="B8" i="15" a="1"/>
  <c r="B8" i="15" s="1"/>
  <c r="I18" i="18" a="1"/>
  <c r="I18" i="18" s="1"/>
  <c r="K18" i="18" a="1"/>
  <c r="K18" i="18" s="1"/>
  <c r="M5" i="18" a="1"/>
  <c r="M5" i="18" s="1"/>
  <c r="D8" i="15" a="1"/>
  <c r="D8" i="15" s="1"/>
  <c r="H5" i="15" a="1"/>
  <c r="H5" i="15" s="1"/>
  <c r="D4" i="15" a="1"/>
  <c r="D4" i="15" s="1"/>
  <c r="K14" i="18" a="1"/>
  <c r="K14" i="18" s="1"/>
  <c r="I5" i="18" a="1"/>
  <c r="I5" i="18" s="1"/>
  <c r="E6" i="15" a="1"/>
  <c r="E6" i="15" s="1"/>
  <c r="K6" i="18" a="1"/>
  <c r="K6" i="18" s="1"/>
  <c r="L16" i="18" a="1"/>
  <c r="L16" i="18" s="1"/>
  <c r="J5" i="18" a="1"/>
  <c r="J5" i="18" s="1"/>
  <c r="D5" i="15" a="1"/>
  <c r="D5" i="15" s="1"/>
  <c r="K15" i="18" a="1"/>
  <c r="K15" i="18" s="1"/>
  <c r="O16" i="18" a="1"/>
  <c r="O16" i="18" s="1"/>
  <c r="K9" i="18" a="1"/>
  <c r="K9" i="18" s="1"/>
  <c r="M4" i="18" a="1"/>
  <c r="M4" i="18" s="1"/>
  <c r="C8" i="15" a="1"/>
  <c r="C8" i="15" s="1"/>
  <c r="J18" i="18" a="1"/>
  <c r="J18" i="18" s="1"/>
  <c r="B5" i="15" a="1"/>
  <c r="B5" i="15" s="1"/>
  <c r="I15" i="18" a="1"/>
  <c r="I15" i="18" s="1"/>
  <c r="J3" i="18" a="1"/>
  <c r="J3" i="18" s="1"/>
  <c r="L17" i="18" a="1"/>
  <c r="L17" i="18" s="1"/>
  <c r="E7" i="15" a="1"/>
  <c r="E7" i="15" s="1"/>
  <c r="M15" i="18" a="1"/>
  <c r="M15" i="18" s="1"/>
  <c r="J7" i="18" a="1"/>
  <c r="J7" i="18" s="1"/>
  <c r="F5" i="15" a="1"/>
  <c r="F5" i="15" s="1"/>
  <c r="I7" i="15" a="1"/>
  <c r="I7" i="15" s="1"/>
  <c r="L10" i="18" a="1"/>
  <c r="L10" i="18" s="1"/>
  <c r="P17" i="18" a="1"/>
  <c r="P17" i="18" s="1"/>
  <c r="K3" i="18" a="1"/>
  <c r="K3" i="18" s="1"/>
  <c r="B6" i="15" a="1"/>
  <c r="B6" i="15" s="1"/>
  <c r="I16" i="18" a="1"/>
  <c r="I16" i="18" s="1"/>
  <c r="J10" i="18" a="1"/>
  <c r="J10" i="18" s="1"/>
  <c r="I5" i="15" a="1"/>
  <c r="I5" i="15" s="1"/>
  <c r="P15" i="18" a="1"/>
  <c r="P15" i="18" s="1"/>
  <c r="M17" i="18" a="1"/>
  <c r="M17" i="18" s="1"/>
  <c r="F7" i="15" a="1"/>
  <c r="F7" i="15" s="1"/>
  <c r="L7" i="18" a="1"/>
  <c r="L7" i="18" s="1"/>
  <c r="N14" i="18" a="1"/>
  <c r="N14" i="18" s="1"/>
  <c r="I8" i="18" a="1"/>
  <c r="I8" i="18" s="1"/>
  <c r="G4" i="15" a="1"/>
  <c r="G4" i="15" s="1"/>
  <c r="O17" i="18" a="1"/>
  <c r="O17" i="18" s="1"/>
  <c r="H7" i="15" a="1"/>
  <c r="H7" i="15" s="1"/>
  <c r="L9" i="18" a="1"/>
  <c r="L9" i="18" s="1"/>
  <c r="G5" i="15" a="1"/>
  <c r="G5" i="15" s="1"/>
  <c r="N15" i="18" a="1"/>
  <c r="N15" i="18" s="1"/>
  <c r="J8" i="18" a="1"/>
  <c r="J8" i="18" s="1"/>
  <c r="J14" i="18" a="1"/>
  <c r="J14" i="18" s="1"/>
  <c r="C4" i="15" a="1"/>
  <c r="C4" i="15" s="1"/>
  <c r="L3" i="18" a="1"/>
  <c r="L3" i="18" s="1"/>
  <c r="I17" i="18" a="1"/>
  <c r="I17" i="18" s="1"/>
  <c r="M8" i="18" a="1"/>
  <c r="M8" i="18" s="1"/>
  <c r="N18" i="18" a="1"/>
  <c r="N18" i="18" s="1"/>
  <c r="G8" i="15" a="1"/>
  <c r="G8" i="15" s="1"/>
  <c r="N16" i="18" a="1"/>
  <c r="N16" i="18" s="1"/>
  <c r="G6" i="15" a="1"/>
  <c r="G6" i="15" s="1"/>
  <c r="K8" i="18" a="1"/>
  <c r="K8" i="18" s="1"/>
  <c r="L18" i="18" a="1"/>
  <c r="L18" i="18" s="1"/>
  <c r="E8" i="15" a="1"/>
  <c r="E8" i="15" s="1"/>
  <c r="M6" i="18" a="1"/>
  <c r="M6" i="18" s="1"/>
  <c r="F8" i="15" a="1"/>
  <c r="F8" i="15" s="1"/>
  <c r="M18" i="18" a="1"/>
  <c r="M18" i="18" s="1"/>
  <c r="M7" i="18" a="1"/>
  <c r="M7" i="18" s="1"/>
  <c r="K5" i="18" a="1"/>
  <c r="K5" i="18" s="1"/>
  <c r="K16" i="18" a="1"/>
  <c r="K16" i="18" s="1"/>
  <c r="D6" i="15" a="1"/>
  <c r="D6" i="15" s="1"/>
  <c r="L15" i="18" a="1"/>
  <c r="L15" i="18" s="1"/>
  <c r="J6" i="18" a="1"/>
  <c r="J6" i="18" s="1"/>
  <c r="E5" i="15" a="1"/>
  <c r="E5" i="15" s="1"/>
  <c r="I10" i="18" a="1"/>
  <c r="I10" i="18" s="1"/>
  <c r="I4" i="15" a="1"/>
  <c r="I4" i="15" s="1"/>
  <c r="P14" i="18" a="1"/>
  <c r="P14" i="18" s="1"/>
  <c r="B4" i="15" a="1"/>
  <c r="B4" i="15" s="1"/>
  <c r="I14" i="18" a="1"/>
  <c r="I14" i="18" s="1"/>
  <c r="I3" i="18" a="1"/>
  <c r="I3" i="18" s="1"/>
  <c r="M16" i="18" a="1"/>
  <c r="M16" i="18" s="1"/>
  <c r="K7" i="18" a="1"/>
  <c r="K7" i="18" s="1"/>
  <c r="F6" i="15" a="1"/>
  <c r="F6" i="15" s="1"/>
  <c r="C7" i="15" a="1"/>
  <c r="C7" i="15" s="1"/>
  <c r="L4" i="18" a="1"/>
  <c r="L4" i="18" s="1"/>
  <c r="J17" i="18" a="1"/>
  <c r="J17" i="18" s="1"/>
  <c r="K4" i="18" a="1"/>
  <c r="K4" i="18" s="1"/>
  <c r="J16" i="18" a="1"/>
  <c r="J16" i="18" s="1"/>
  <c r="C6" i="15" a="1"/>
  <c r="C6" i="15" s="1"/>
  <c r="K10" i="18" a="1"/>
  <c r="K10" i="18" s="1"/>
  <c r="P16" i="18" a="1"/>
  <c r="P16" i="18" s="1"/>
  <c r="I6" i="15" a="1"/>
  <c r="I6" i="15" s="1"/>
  <c r="O14" i="18" a="1"/>
  <c r="O14" i="18" s="1"/>
  <c r="I9" i="18" a="1"/>
  <c r="I9" i="18" s="1"/>
  <c r="H4" i="15" a="1"/>
  <c r="H4" i="15" s="1"/>
  <c r="M10" i="18" a="1"/>
  <c r="M10" i="18" s="1"/>
  <c r="I8" i="15" a="1"/>
  <c r="I8" i="15" s="1"/>
  <c r="P18" i="18" a="1"/>
  <c r="P18" i="18" s="1"/>
  <c r="C5" i="14"/>
  <c r="C8" i="14"/>
  <c r="C4" i="14"/>
  <c r="C7" i="14"/>
  <c r="C6" i="14"/>
  <c r="N2" i="2"/>
  <c r="N3" i="2"/>
  <c r="N4" i="2"/>
  <c r="N5" i="2"/>
  <c r="N6" i="2"/>
  <c r="N7" i="2"/>
  <c r="N8" i="2"/>
  <c r="N9" i="2"/>
  <c r="J4" i="18" l="1" a="1"/>
  <c r="J4" i="18" s="1"/>
  <c r="J15" i="18" a="1"/>
  <c r="J15" i="18" s="1"/>
  <c r="O15" i="18" a="1"/>
  <c r="O15" i="18" s="1"/>
  <c r="D7" i="14"/>
  <c r="E7" i="14"/>
  <c r="F7" i="14"/>
  <c r="C9" i="15"/>
  <c r="J9" i="18" a="1"/>
  <c r="J9" i="18" s="1"/>
  <c r="F4" i="14"/>
  <c r="D4" i="14"/>
  <c r="C9" i="14"/>
  <c r="E4" i="14"/>
  <c r="D5" i="14"/>
  <c r="G7" i="14"/>
  <c r="F5" i="14"/>
  <c r="G5" i="14"/>
  <c r="G6" i="14"/>
  <c r="E5" i="14"/>
  <c r="D6" i="14"/>
  <c r="E6" i="14"/>
  <c r="G8" i="14"/>
  <c r="G4" i="14"/>
  <c r="F6" i="14"/>
  <c r="D8" i="14"/>
  <c r="E8" i="14"/>
  <c r="F8" i="14"/>
  <c r="J5" i="15"/>
  <c r="H9" i="15"/>
  <c r="B9" i="15"/>
  <c r="J4" i="15"/>
  <c r="G9" i="15"/>
  <c r="J7" i="15"/>
  <c r="I9" i="15"/>
  <c r="F9" i="15"/>
  <c r="J6" i="15"/>
  <c r="E9" i="15"/>
  <c r="D9" i="15"/>
  <c r="J8" i="15"/>
  <c r="E9" i="14" l="1"/>
  <c r="G9" i="14"/>
  <c r="D9" i="14"/>
  <c r="F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<sst xmlns="http://schemas.openxmlformats.org/spreadsheetml/2006/main" count="674" uniqueCount="98">
  <si>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</si>
  <si>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</si>
  <si>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</si>
  <si>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</si>
  <si>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</si>
  <si>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</si>
  <si>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</si>
  <si>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</si>
  <si>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</si>
  <si>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</si>
  <si>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</si>
  <si>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</si>
  <si>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</si>
  <si>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</si>
  <si>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</si>
  <si>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</si>
  <si>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</si>
  <si>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</si>
  <si>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</si>
  <si>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</si>
  <si>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</si>
  <si>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</si>
  <si>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</si>
  <si>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</si>
  <si>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</si>
  <si>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</si>
  <si>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</si>
  <si>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</si>
  <si>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</si>
  <si>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</si>
  <si>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</si>
  <si>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</si>
  <si>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</si>
  <si>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</si>
  <si>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</si>
  <si>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</si>
  <si>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</si>
  <si>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</si>
  <si>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</si>
  <si>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</si>
  <si>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</si>
  <si>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</si>
  <si>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</si>
  <si>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</si>
  <si>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</si>
  <si>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</si>
  <si>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</si>
  <si>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</si>
  <si>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</si>
  <si>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</si>
  <si>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</si>
  <si>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</si>
  <si>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</si>
  <si>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</si>
  <si>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</si>
  <si>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</si>
  <si>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</si>
  <si>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</si>
  <si>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</si>
  <si>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</si>
  <si>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</si>
  <si>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</si>
  <si>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</si>
  <si>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</si>
  <si>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</si>
  <si>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</si>
  <si>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</si>
  <si>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</si>
  <si>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</si>
  <si>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</si>
  <si>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</si>
  <si>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</si>
  <si>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</si>
  <si>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</si>
  <si>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</si>
  <si>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</si>
  <si>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</si>
  <si>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</si>
  <si>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</si>
  <si>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</si>
  <si>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</si>
  <si>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</si>
  <si>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</si>
  <si>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</si>
  <si>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</si>
  <si>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</si>
  <si>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</si>
  <si>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</si>
  <si>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</si>
  <si>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</si>
  <si>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</si>
  <si>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</si>
  <si>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</si>
  <si>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</si>
  <si>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</si>
  <si>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Сумма по полю Чистая стоимость</t>
  </si>
  <si>
    <t>Названия столбцов</t>
  </si>
  <si>
    <t xml:space="preserve">Количество проданных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</si>
</sst>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44" fontId="0" fillId="0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left" indent="1"/>
    </xf>
    <xf numFmtId="10" fontId="1" fillId="0" borderId="3" xfId="0" applyNumberFormat="1" applyFont="1" applyBorder="1"/>
    <xf numFmtId="10" fontId="1" fillId="0" borderId="3" xfId="2" applyNumberFormat="1" applyFont="1" applyBorder="1"/>
    <xf numFmtId="10" fontId="1" fillId="0" borderId="0" xfId="0" applyNumberFormat="1" applyFont="1"/>
    <xf numFmtId="44" fontId="1" fillId="0" borderId="0" xfId="0" applyNumberFormat="1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ём" refreshedDate="44516.469911689812" createdVersion="7" refreshedVersion="7" minRefreshableVersion="3" recordCount="130" xr:uid="{CD190060-EB16-4CA8-ABD1-807BE51BCAA1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n v="4500"/>
  </r>
  <r>
    <d v="2017-01-11T00:00:00"/>
    <x v="0"/>
    <s v="ООО Четвертый"/>
    <x v="1"/>
    <n v="110"/>
    <n v="32"/>
    <n v="3520"/>
    <m/>
    <m/>
    <n v="0"/>
    <n v="3520"/>
  </r>
  <r>
    <d v="2017-01-12T00:00:00"/>
    <x v="1"/>
    <s v="ООО Второй"/>
    <x v="2"/>
    <n v="110"/>
    <n v="136"/>
    <n v="14960"/>
    <m/>
    <m/>
    <n v="0"/>
    <n v="14960"/>
  </r>
  <r>
    <d v="2017-01-17T00:00:00"/>
    <x v="2"/>
    <s v="ООО Первый"/>
    <x v="3"/>
    <n v="70"/>
    <n v="25"/>
    <n v="1750"/>
    <m/>
    <m/>
    <n v="0"/>
    <n v="1750"/>
  </r>
  <r>
    <d v="2017-01-19T00:00:00"/>
    <x v="0"/>
    <s v="ООО Первый"/>
    <x v="3"/>
    <n v="78"/>
    <n v="25"/>
    <n v="1950"/>
    <m/>
    <m/>
    <n v="0"/>
    <n v="1950"/>
  </r>
  <r>
    <d v="2017-01-24T00:00:00"/>
    <x v="3"/>
    <s v="ООО Четвертый"/>
    <x v="2"/>
    <n v="120"/>
    <n v="136"/>
    <n v="16320"/>
    <d v="2017-01-30T00:00:00"/>
    <n v="80"/>
    <n v="10880"/>
    <n v="5440"/>
  </r>
  <r>
    <d v="2017-01-24T00:00:00"/>
    <x v="1"/>
    <s v="ООО Второй"/>
    <x v="4"/>
    <n v="230"/>
    <n v="65"/>
    <n v="14950"/>
    <m/>
    <m/>
    <n v="0"/>
    <n v="14950"/>
  </r>
  <r>
    <d v="2017-01-25T00:00:00"/>
    <x v="3"/>
    <s v="ООО Первый"/>
    <x v="1"/>
    <n v="100"/>
    <n v="32"/>
    <n v="3200"/>
    <m/>
    <m/>
    <n v="0"/>
    <n v="3200"/>
  </r>
  <r>
    <d v="2017-01-31T00:00:00"/>
    <x v="2"/>
    <s v="ООО Четвертый"/>
    <x v="5"/>
    <n v="129"/>
    <n v="54"/>
    <n v="6966"/>
    <m/>
    <m/>
    <n v="0"/>
    <n v="6966"/>
  </r>
  <r>
    <d v="2017-02-02T00:00:00"/>
    <x v="4"/>
    <s v="ООО Четвертый"/>
    <x v="6"/>
    <n v="300"/>
    <n v="87"/>
    <n v="26100"/>
    <m/>
    <m/>
    <n v="0"/>
    <n v="26100"/>
  </r>
  <r>
    <d v="2017-02-03T00:00:00"/>
    <x v="3"/>
    <s v="ООО Второй"/>
    <x v="7"/>
    <n v="500"/>
    <n v="110"/>
    <n v="55000"/>
    <m/>
    <m/>
    <n v="0"/>
    <n v="55000"/>
  </r>
  <r>
    <d v="2017-02-03T00:00:00"/>
    <x v="4"/>
    <s v="ООО Первый"/>
    <x v="2"/>
    <n v="110"/>
    <n v="136"/>
    <n v="14960"/>
    <d v="2017-02-20T00:00:00"/>
    <n v="50"/>
    <n v="6800"/>
    <n v="8160"/>
  </r>
  <r>
    <d v="2017-02-03T00:00:00"/>
    <x v="2"/>
    <s v="ООО Первый"/>
    <x v="3"/>
    <n v="80"/>
    <n v="25"/>
    <n v="2000"/>
    <m/>
    <m/>
    <n v="0"/>
    <n v="2000"/>
  </r>
  <r>
    <d v="2017-02-08T00:00:00"/>
    <x v="0"/>
    <s v="ООО Четвертый"/>
    <x v="1"/>
    <n v="150"/>
    <n v="32"/>
    <n v="4800"/>
    <d v="2017-02-16T00:00:00"/>
    <n v="50"/>
    <n v="1600"/>
    <n v="3200"/>
  </r>
  <r>
    <d v="2017-02-09T00:00:00"/>
    <x v="1"/>
    <s v="ООО Второй"/>
    <x v="5"/>
    <n v="90"/>
    <n v="54"/>
    <n v="4860"/>
    <m/>
    <m/>
    <n v="0"/>
    <n v="4860"/>
  </r>
  <r>
    <d v="2017-02-17T00:00:00"/>
    <x v="0"/>
    <s v="ООО Четвертый"/>
    <x v="6"/>
    <n v="310"/>
    <n v="87"/>
    <n v="26970"/>
    <m/>
    <m/>
    <n v="0"/>
    <n v="26970"/>
  </r>
  <r>
    <d v="2017-02-17T00:00:00"/>
    <x v="0"/>
    <s v="ООО Четвертый"/>
    <x v="1"/>
    <n v="100"/>
    <n v="32"/>
    <n v="3200"/>
    <d v="2017-03-01T00:00:00"/>
    <n v="10"/>
    <n v="320"/>
    <n v="2880"/>
  </r>
  <r>
    <d v="2017-02-20T00:00:00"/>
    <x v="1"/>
    <s v="ООО Четвертый"/>
    <x v="7"/>
    <n v="120"/>
    <n v="110"/>
    <n v="13200"/>
    <m/>
    <m/>
    <n v="0"/>
    <n v="13200"/>
  </r>
  <r>
    <d v="2017-02-21T00:00:00"/>
    <x v="2"/>
    <s v="ООО Второй"/>
    <x v="2"/>
    <n v="130"/>
    <n v="136"/>
    <n v="17680"/>
    <m/>
    <m/>
    <n v="0"/>
    <n v="17680"/>
  </r>
  <r>
    <d v="2017-02-21T00:00:00"/>
    <x v="0"/>
    <s v="ООО Первый"/>
    <x v="3"/>
    <n v="78"/>
    <n v="25"/>
    <n v="1950"/>
    <m/>
    <m/>
    <n v="0"/>
    <n v="1950"/>
  </r>
  <r>
    <d v="2017-03-13T00:00:00"/>
    <x v="3"/>
    <s v="ООО Первый"/>
    <x v="1"/>
    <n v="89"/>
    <n v="32"/>
    <n v="2848"/>
    <m/>
    <m/>
    <n v="0"/>
    <n v="2848"/>
  </r>
  <r>
    <d v="2017-03-13T00:00:00"/>
    <x v="1"/>
    <s v="ООО Четвертый"/>
    <x v="5"/>
    <n v="140"/>
    <n v="54"/>
    <n v="7560"/>
    <m/>
    <m/>
    <n v="0"/>
    <n v="7560"/>
  </r>
  <r>
    <d v="2017-03-14T00:00:00"/>
    <x v="2"/>
    <s v="ООО Второй"/>
    <x v="6"/>
    <n v="160"/>
    <n v="87"/>
    <n v="13920"/>
    <d v="2017-03-29T00:00:00"/>
    <n v="60"/>
    <n v="5220"/>
    <n v="8700"/>
  </r>
  <r>
    <d v="2017-03-15T00:00:00"/>
    <x v="4"/>
    <s v="ООО Четвертый"/>
    <x v="7"/>
    <n v="160"/>
    <n v="110"/>
    <n v="17600"/>
    <d v="2017-03-30T00:00:00"/>
    <n v="40"/>
    <n v="4400"/>
    <n v="13200"/>
  </r>
  <r>
    <d v="2017-03-16T00:00:00"/>
    <x v="3"/>
    <s v="ООО Четвертый"/>
    <x v="0"/>
    <n v="56"/>
    <n v="45"/>
    <n v="2520"/>
    <m/>
    <m/>
    <n v="0"/>
    <n v="2520"/>
  </r>
  <r>
    <d v="2017-03-17T00:00:00"/>
    <x v="4"/>
    <s v="ООО Второй"/>
    <x v="0"/>
    <n v="120"/>
    <n v="45"/>
    <n v="5400"/>
    <m/>
    <m/>
    <n v="0"/>
    <n v="5400"/>
  </r>
  <r>
    <d v="2017-03-17T00:00:00"/>
    <x v="2"/>
    <s v="ООО Первый"/>
    <x v="1"/>
    <n v="80"/>
    <n v="32"/>
    <n v="2560"/>
    <d v="2017-03-20T00:00:00"/>
    <n v="10"/>
    <n v="320"/>
    <n v="2240"/>
  </r>
  <r>
    <d v="2017-03-17T00:00:00"/>
    <x v="0"/>
    <s v="ООО Первый"/>
    <x v="1"/>
    <n v="70"/>
    <n v="32"/>
    <n v="2240"/>
    <m/>
    <m/>
    <n v="0"/>
    <n v="2240"/>
  </r>
  <r>
    <d v="2017-03-18T00:00:00"/>
    <x v="0"/>
    <s v="ООО Четвертый"/>
    <x v="1"/>
    <n v="60"/>
    <n v="32"/>
    <n v="1920"/>
    <m/>
    <m/>
    <n v="0"/>
    <n v="1920"/>
  </r>
  <r>
    <d v="2017-03-20T00:00:00"/>
    <x v="0"/>
    <s v="ООО Второй"/>
    <x v="5"/>
    <n v="150"/>
    <n v="54"/>
    <n v="8100"/>
    <d v="2017-04-01T00:00:00"/>
    <n v="50"/>
    <n v="2700"/>
    <n v="5400"/>
  </r>
  <r>
    <d v="2017-03-20T00:00:00"/>
    <x v="1"/>
    <s v="ООО Второй"/>
    <x v="6"/>
    <n v="166"/>
    <n v="87"/>
    <n v="14442"/>
    <m/>
    <m/>
    <n v="0"/>
    <n v="14442"/>
  </r>
  <r>
    <d v="2017-03-21T00:00:00"/>
    <x v="3"/>
    <s v="ООО Четвертый"/>
    <x v="6"/>
    <n v="120"/>
    <n v="87"/>
    <n v="10440"/>
    <m/>
    <m/>
    <n v="0"/>
    <n v="10440"/>
  </r>
  <r>
    <d v="2017-03-23T00:00:00"/>
    <x v="0"/>
    <s v="ООО Второй"/>
    <x v="7"/>
    <n v="190"/>
    <n v="110"/>
    <n v="20900"/>
    <m/>
    <m/>
    <n v="0"/>
    <n v="20900"/>
  </r>
  <r>
    <d v="2017-03-24T00:00:00"/>
    <x v="1"/>
    <s v="ООО Четвертый"/>
    <x v="7"/>
    <n v="210"/>
    <n v="110"/>
    <n v="23100"/>
    <d v="2017-04-02T00:00:00"/>
    <n v="30"/>
    <n v="3300"/>
    <n v="19800"/>
  </r>
  <r>
    <d v="2017-03-27T00:00:00"/>
    <x v="2"/>
    <s v="ООО Четвертый"/>
    <x v="3"/>
    <n v="160"/>
    <n v="25"/>
    <n v="4000"/>
    <m/>
    <m/>
    <n v="0"/>
    <n v="4000"/>
  </r>
  <r>
    <d v="2017-04-13T00:00:00"/>
    <x v="4"/>
    <s v="ООО Четвертый"/>
    <x v="6"/>
    <n v="120"/>
    <n v="87"/>
    <n v="10440"/>
    <m/>
    <m/>
    <n v="0"/>
    <n v="10440"/>
  </r>
  <r>
    <d v="2017-04-14T00:00:00"/>
    <x v="2"/>
    <s v="ООО Второй"/>
    <x v="3"/>
    <n v="135"/>
    <n v="25"/>
    <n v="3375"/>
    <d v="2017-04-23T00:00:00"/>
    <n v="48"/>
    <n v="1200"/>
    <n v="2175"/>
  </r>
  <r>
    <d v="2017-04-14T00:00:00"/>
    <x v="0"/>
    <s v="ООО Первый"/>
    <x v="3"/>
    <n v="80"/>
    <n v="25"/>
    <n v="2000"/>
    <m/>
    <m/>
    <n v="0"/>
    <n v="2000"/>
  </r>
  <r>
    <d v="2017-04-18T00:00:00"/>
    <x v="3"/>
    <s v="ООО Первый"/>
    <x v="7"/>
    <n v="80"/>
    <n v="110"/>
    <n v="8800"/>
    <d v="2017-04-22T00:00:00"/>
    <n v="20"/>
    <n v="2200"/>
    <n v="6600"/>
  </r>
  <r>
    <d v="2017-04-17T00:00:00"/>
    <x v="0"/>
    <s v="ООО Четвертый"/>
    <x v="1"/>
    <n v="150"/>
    <n v="32"/>
    <n v="4800"/>
    <m/>
    <m/>
    <n v="0"/>
    <n v="4800"/>
  </r>
  <r>
    <d v="2017-04-17T00:00:00"/>
    <x v="1"/>
    <s v="ООО Второй"/>
    <x v="0"/>
    <n v="213"/>
    <n v="45"/>
    <n v="9585"/>
    <m/>
    <m/>
    <n v="0"/>
    <n v="9585"/>
  </r>
  <r>
    <d v="2017-04-17T00:00:00"/>
    <x v="3"/>
    <s v="ООО Второй"/>
    <x v="4"/>
    <n v="210"/>
    <n v="65"/>
    <n v="13650"/>
    <d v="2017-04-25T00:00:00"/>
    <n v="40"/>
    <n v="2600"/>
    <n v="11050"/>
  </r>
  <r>
    <d v="2017-04-18T00:00:00"/>
    <x v="3"/>
    <s v="ООО Второй"/>
    <x v="7"/>
    <n v="120"/>
    <n v="110"/>
    <n v="13200"/>
    <m/>
    <m/>
    <n v="0"/>
    <n v="13200"/>
  </r>
  <r>
    <d v="2017-04-19T00:00:00"/>
    <x v="0"/>
    <s v="ООО Первый"/>
    <x v="4"/>
    <n v="100"/>
    <n v="65"/>
    <n v="6500"/>
    <m/>
    <m/>
    <n v="0"/>
    <n v="6500"/>
  </r>
  <r>
    <d v="2017-04-20T00:00:00"/>
    <x v="0"/>
    <s v="ООО Четвертый"/>
    <x v="7"/>
    <n v="90"/>
    <n v="110"/>
    <n v="9900"/>
    <m/>
    <m/>
    <n v="0"/>
    <n v="9900"/>
  </r>
  <r>
    <d v="2017-04-21T00:00:00"/>
    <x v="2"/>
    <s v="ООО Второй"/>
    <x v="0"/>
    <n v="110"/>
    <n v="45"/>
    <n v="4950"/>
    <m/>
    <m/>
    <n v="0"/>
    <n v="4950"/>
  </r>
  <r>
    <d v="2017-04-20T00:00:00"/>
    <x v="0"/>
    <s v="ООО Четвертый"/>
    <x v="7"/>
    <n v="100"/>
    <n v="110"/>
    <n v="11000"/>
    <d v="2017-04-30T00:00:00"/>
    <n v="60"/>
    <n v="6600"/>
    <n v="4400"/>
  </r>
  <r>
    <d v="2017-04-21T00:00:00"/>
    <x v="4"/>
    <s v="ООО Второй"/>
    <x v="4"/>
    <n v="310"/>
    <n v="65"/>
    <n v="20150"/>
    <m/>
    <m/>
    <n v="0"/>
    <n v="20150"/>
  </r>
  <r>
    <d v="2017-04-22T00:00:00"/>
    <x v="2"/>
    <s v="ООО Четвертый"/>
    <x v="1"/>
    <n v="231"/>
    <n v="32"/>
    <n v="7392"/>
    <m/>
    <m/>
    <n v="0"/>
    <n v="7392"/>
  </r>
  <r>
    <d v="2017-04-24T00:00:00"/>
    <x v="0"/>
    <s v="ООО Второй"/>
    <x v="1"/>
    <n v="80"/>
    <n v="32"/>
    <n v="2560"/>
    <m/>
    <m/>
    <n v="0"/>
    <n v="2560"/>
  </r>
  <r>
    <d v="2017-04-24T00:00:00"/>
    <x v="4"/>
    <s v="ООО Первый"/>
    <x v="1"/>
    <n v="60"/>
    <n v="32"/>
    <n v="1920"/>
    <m/>
    <m/>
    <n v="0"/>
    <n v="1920"/>
  </r>
  <r>
    <d v="2017-05-17T00:00:00"/>
    <x v="2"/>
    <s v="ООО Первый"/>
    <x v="1"/>
    <n v="130"/>
    <n v="32"/>
    <n v="4160"/>
    <d v="2017-05-20T00:00:00"/>
    <n v="30"/>
    <n v="960"/>
    <n v="3200"/>
  </r>
  <r>
    <d v="2017-05-25T00:00:00"/>
    <x v="2"/>
    <s v="ООО Первый"/>
    <x v="3"/>
    <n v="56"/>
    <n v="25"/>
    <n v="1400"/>
    <m/>
    <m/>
    <n v="0"/>
    <n v="1400"/>
  </r>
  <r>
    <d v="2017-05-25T00:00:00"/>
    <x v="4"/>
    <s v="ООО Четвертый"/>
    <x v="4"/>
    <n v="120"/>
    <n v="65"/>
    <n v="7800"/>
    <d v="2017-06-01T00:00:00"/>
    <n v="34"/>
    <n v="2210"/>
    <n v="5590"/>
  </r>
  <r>
    <d v="2017-05-26T00:00:00"/>
    <x v="4"/>
    <s v="ООО Четвертый"/>
    <x v="1"/>
    <n v="100"/>
    <n v="32"/>
    <n v="3200"/>
    <m/>
    <m/>
    <n v="0"/>
    <n v="3200"/>
  </r>
  <r>
    <d v="2017-05-26T00:00:00"/>
    <x v="2"/>
    <s v="ООО Второй"/>
    <x v="3"/>
    <n v="60"/>
    <n v="25"/>
    <n v="1500"/>
    <m/>
    <m/>
    <n v="0"/>
    <n v="1500"/>
  </r>
  <r>
    <d v="2017-05-27T00:00:00"/>
    <x v="2"/>
    <s v="ООО Второй"/>
    <x v="1"/>
    <n v="200"/>
    <n v="32"/>
    <n v="6400"/>
    <m/>
    <m/>
    <n v="0"/>
    <n v="6400"/>
  </r>
  <r>
    <d v="2017-06-06T00:00:00"/>
    <x v="1"/>
    <s v="ООО Второй"/>
    <x v="6"/>
    <n v="210"/>
    <n v="87"/>
    <n v="18270"/>
    <d v="2017-06-18T00:00:00"/>
    <n v="50"/>
    <n v="4350"/>
    <n v="13920"/>
  </r>
  <r>
    <d v="2017-06-08T00:00:00"/>
    <x v="2"/>
    <s v="ООО Первый"/>
    <x v="4"/>
    <n v="120"/>
    <n v="65"/>
    <n v="7800"/>
    <m/>
    <m/>
    <n v="0"/>
    <n v="7800"/>
  </r>
  <r>
    <d v="2017-06-09T00:00:00"/>
    <x v="4"/>
    <s v="ООО Первый"/>
    <x v="2"/>
    <n v="180"/>
    <n v="136"/>
    <n v="24480"/>
    <d v="2017-06-28T00:00:00"/>
    <n v="80"/>
    <n v="10880"/>
    <n v="13600"/>
  </r>
  <r>
    <d v="2017-06-10T00:00:00"/>
    <x v="4"/>
    <s v="ООО Четвертый"/>
    <x v="7"/>
    <n v="12"/>
    <n v="110"/>
    <n v="1320"/>
    <m/>
    <m/>
    <n v="0"/>
    <n v="1320"/>
  </r>
  <r>
    <d v="2017-06-13T00:00:00"/>
    <x v="0"/>
    <s v="ООО Второй"/>
    <x v="6"/>
    <n v="160"/>
    <n v="87"/>
    <n v="13920"/>
    <m/>
    <m/>
    <n v="0"/>
    <n v="13920"/>
  </r>
  <r>
    <d v="2017-06-12T00:00:00"/>
    <x v="1"/>
    <s v="ООО Второй"/>
    <x v="7"/>
    <n v="41"/>
    <n v="110"/>
    <n v="4510"/>
    <m/>
    <m/>
    <n v="0"/>
    <n v="4510"/>
  </r>
  <r>
    <d v="2017-06-13T00:00:00"/>
    <x v="0"/>
    <s v="ООО Второй"/>
    <x v="2"/>
    <n v="20"/>
    <n v="136"/>
    <n v="2720"/>
    <m/>
    <m/>
    <n v="0"/>
    <n v="2720"/>
  </r>
  <r>
    <d v="2017-06-15T00:00:00"/>
    <x v="1"/>
    <s v="ООО Первый"/>
    <x v="3"/>
    <n v="100"/>
    <n v="25"/>
    <n v="2500"/>
    <d v="2017-07-01T00:00:00"/>
    <n v="12"/>
    <n v="300"/>
    <n v="2200"/>
  </r>
  <r>
    <d v="2017-06-15T00:00:00"/>
    <x v="4"/>
    <s v="ООО Первый"/>
    <x v="1"/>
    <n v="210"/>
    <n v="32"/>
    <n v="6720"/>
    <d v="2017-06-26T00:00:00"/>
    <n v="80"/>
    <n v="2560"/>
    <n v="4160"/>
  </r>
  <r>
    <d v="2017-07-15T00:00:00"/>
    <x v="2"/>
    <s v="ООО Первый"/>
    <x v="1"/>
    <n v="100"/>
    <n v="32"/>
    <n v="3200"/>
    <m/>
    <m/>
    <n v="0"/>
    <n v="3200"/>
  </r>
  <r>
    <d v="2017-07-16T00:00:00"/>
    <x v="4"/>
    <s v="ООО Четвертый"/>
    <x v="5"/>
    <n v="40"/>
    <n v="54"/>
    <n v="2160"/>
    <m/>
    <m/>
    <n v="0"/>
    <n v="2160"/>
  </r>
  <r>
    <d v="2017-07-17T00:00:00"/>
    <x v="2"/>
    <s v="ООО Второй"/>
    <x v="6"/>
    <n v="60"/>
    <n v="87"/>
    <n v="5220"/>
    <m/>
    <m/>
    <n v="0"/>
    <n v="5220"/>
  </r>
  <r>
    <d v="2017-07-18T00:00:00"/>
    <x v="0"/>
    <s v="ООО Второй"/>
    <x v="7"/>
    <n v="90"/>
    <n v="110"/>
    <n v="9900"/>
    <d v="2017-07-20T00:00:00"/>
    <n v="10"/>
    <n v="1100"/>
    <n v="8800"/>
  </r>
  <r>
    <d v="2017-07-19T00:00:00"/>
    <x v="1"/>
    <s v="ООО Второй"/>
    <x v="2"/>
    <n v="100"/>
    <n v="136"/>
    <n v="13600"/>
    <m/>
    <m/>
    <n v="0"/>
    <n v="13600"/>
  </r>
  <r>
    <d v="2017-07-20T00:00:00"/>
    <x v="0"/>
    <s v="ООО Первый"/>
    <x v="0"/>
    <n v="80"/>
    <n v="45"/>
    <n v="3600"/>
    <m/>
    <m/>
    <n v="0"/>
    <n v="3600"/>
  </r>
  <r>
    <d v="2017-07-21T00:00:00"/>
    <x v="1"/>
    <s v="ООО Первый"/>
    <x v="3"/>
    <n v="90"/>
    <n v="25"/>
    <n v="2250"/>
    <m/>
    <m/>
    <n v="0"/>
    <n v="2250"/>
  </r>
  <r>
    <d v="2017-07-22T00:00:00"/>
    <x v="4"/>
    <s v="ООО Первый"/>
    <x v="1"/>
    <n v="56"/>
    <n v="32"/>
    <n v="1792"/>
    <m/>
    <m/>
    <n v="0"/>
    <n v="1792"/>
  </r>
  <r>
    <d v="2017-07-23T00:00:00"/>
    <x v="2"/>
    <s v="ООО Четвертый"/>
    <x v="0"/>
    <n v="120"/>
    <n v="45"/>
    <n v="5400"/>
    <d v="2017-07-27T00:00:00"/>
    <n v="40"/>
    <n v="1800"/>
    <n v="3600"/>
  </r>
  <r>
    <d v="2017-07-24T00:00:00"/>
    <x v="4"/>
    <s v="ООО Второй"/>
    <x v="5"/>
    <n v="80"/>
    <n v="54"/>
    <n v="4320"/>
    <m/>
    <m/>
    <n v="0"/>
    <n v="4320"/>
  </r>
  <r>
    <d v="2017-07-24T00:00:00"/>
    <x v="4"/>
    <s v="ООО Второй"/>
    <x v="5"/>
    <n v="80"/>
    <n v="54"/>
    <n v="4320"/>
    <m/>
    <m/>
    <n v="0"/>
    <n v="4320"/>
  </r>
  <r>
    <d v="2017-07-25T00:00:00"/>
    <x v="2"/>
    <s v="ООО Второй"/>
    <x v="4"/>
    <n v="40"/>
    <n v="65"/>
    <n v="2600"/>
    <m/>
    <m/>
    <n v="0"/>
    <n v="2600"/>
  </r>
  <r>
    <d v="2017-07-25T00:00:00"/>
    <x v="2"/>
    <s v="ООО Второй"/>
    <x v="4"/>
    <n v="40"/>
    <n v="65"/>
    <n v="2600"/>
    <m/>
    <m/>
    <n v="0"/>
    <n v="2600"/>
  </r>
  <r>
    <d v="2017-07-26T00:00:00"/>
    <x v="0"/>
    <s v="ООО Второй"/>
    <x v="6"/>
    <n v="70"/>
    <n v="87"/>
    <n v="6090"/>
    <d v="2017-08-01T00:00:00"/>
    <n v="10"/>
    <n v="870"/>
    <n v="5220"/>
  </r>
  <r>
    <d v="2017-07-26T00:00:00"/>
    <x v="0"/>
    <s v="ООО Второй"/>
    <x v="6"/>
    <n v="70"/>
    <n v="87"/>
    <n v="6090"/>
    <m/>
    <m/>
    <n v="0"/>
    <n v="6090"/>
  </r>
  <r>
    <d v="2017-07-27T00:00:00"/>
    <x v="1"/>
    <s v="ООО Первый"/>
    <x v="7"/>
    <n v="170"/>
    <n v="110"/>
    <n v="18700"/>
    <d v="2014-07-30T00:00:00"/>
    <n v="40"/>
    <n v="4400"/>
    <n v="14300"/>
  </r>
  <r>
    <d v="2017-07-27T00:00:00"/>
    <x v="1"/>
    <s v="ООО Первый"/>
    <x v="7"/>
    <n v="170"/>
    <n v="110"/>
    <n v="18700"/>
    <m/>
    <m/>
    <n v="0"/>
    <n v="18700"/>
  </r>
  <r>
    <d v="2017-07-28T00:00:00"/>
    <x v="0"/>
    <s v="ООО Первый"/>
    <x v="2"/>
    <n v="49"/>
    <n v="136"/>
    <n v="6664"/>
    <m/>
    <m/>
    <n v="0"/>
    <n v="6664"/>
  </r>
  <r>
    <d v="2017-07-29T00:00:00"/>
    <x v="3"/>
    <s v="ООО Первый"/>
    <x v="3"/>
    <n v="120"/>
    <n v="25"/>
    <n v="3000"/>
    <m/>
    <m/>
    <n v="0"/>
    <n v="3000"/>
  </r>
  <r>
    <d v="2017-08-09T00:00:00"/>
    <x v="2"/>
    <s v="ООО Четвертый"/>
    <x v="1"/>
    <n v="100"/>
    <n v="32"/>
    <n v="3200"/>
    <m/>
    <m/>
    <n v="0"/>
    <n v="3200"/>
  </r>
  <r>
    <d v="2017-08-10T00:00:00"/>
    <x v="4"/>
    <s v="ООО Второй"/>
    <x v="0"/>
    <n v="50"/>
    <n v="45"/>
    <n v="2250"/>
    <d v="2017-08-12T00:00:00"/>
    <n v="10"/>
    <n v="450"/>
    <n v="1800"/>
  </r>
  <r>
    <d v="2017-08-11T00:00:00"/>
    <x v="2"/>
    <s v="ООО Первый"/>
    <x v="5"/>
    <n v="100"/>
    <n v="54"/>
    <n v="5400"/>
    <m/>
    <m/>
    <n v="0"/>
    <n v="5400"/>
  </r>
  <r>
    <d v="2017-08-12T00:00:00"/>
    <x v="0"/>
    <s v="ООО Первый"/>
    <x v="4"/>
    <n v="180"/>
    <n v="65"/>
    <n v="11700"/>
    <m/>
    <m/>
    <n v="0"/>
    <n v="11700"/>
  </r>
  <r>
    <d v="2017-08-13T00:00:00"/>
    <x v="1"/>
    <s v="ООО Четвертый"/>
    <x v="6"/>
    <n v="170"/>
    <n v="87"/>
    <n v="14790"/>
    <m/>
    <m/>
    <n v="0"/>
    <n v="14790"/>
  </r>
  <r>
    <d v="2017-08-14T00:00:00"/>
    <x v="0"/>
    <s v="ООО Второй"/>
    <x v="7"/>
    <n v="80"/>
    <n v="110"/>
    <n v="8800"/>
    <m/>
    <m/>
    <n v="0"/>
    <n v="8800"/>
  </r>
  <r>
    <d v="2017-08-14T00:00:00"/>
    <x v="0"/>
    <s v="ООО Второй"/>
    <x v="7"/>
    <n v="80"/>
    <n v="110"/>
    <n v="8800"/>
    <d v="2017-08-20T00:00:00"/>
    <n v="20"/>
    <n v="2200"/>
    <n v="6600"/>
  </r>
  <r>
    <d v="2017-08-15T00:00:00"/>
    <x v="3"/>
    <s v="ООО Второй"/>
    <x v="2"/>
    <n v="60"/>
    <n v="136"/>
    <n v="8160"/>
    <m/>
    <m/>
    <n v="0"/>
    <n v="8160"/>
  </r>
  <r>
    <d v="2017-08-15T00:00:00"/>
    <x v="3"/>
    <s v="ООО Второй"/>
    <x v="7"/>
    <n v="60"/>
    <n v="110"/>
    <n v="6600"/>
    <m/>
    <m/>
    <n v="0"/>
    <n v="6600"/>
  </r>
  <r>
    <d v="2017-08-16T00:00:00"/>
    <x v="2"/>
    <s v="ООО Второй"/>
    <x v="3"/>
    <n v="130"/>
    <n v="25"/>
    <n v="3250"/>
    <d v="2017-08-20T00:00:00"/>
    <n v="40"/>
    <n v="1000"/>
    <n v="2250"/>
  </r>
  <r>
    <d v="2017-08-16T00:00:00"/>
    <x v="2"/>
    <s v="ООО Второй"/>
    <x v="1"/>
    <n v="130"/>
    <n v="32"/>
    <n v="4160"/>
    <m/>
    <m/>
    <n v="0"/>
    <n v="4160"/>
  </r>
  <r>
    <d v="2017-08-17T00:00:00"/>
    <x v="0"/>
    <s v="ООО Четвертый"/>
    <x v="1"/>
    <n v="56"/>
    <n v="32"/>
    <n v="1792"/>
    <m/>
    <m/>
    <n v="0"/>
    <n v="1792"/>
  </r>
  <r>
    <d v="2017-08-17T00:00:00"/>
    <x v="3"/>
    <s v="ООО Четвертый"/>
    <x v="6"/>
    <n v="56"/>
    <n v="87"/>
    <n v="4872"/>
    <m/>
    <m/>
    <n v="0"/>
    <n v="4872"/>
  </r>
  <r>
    <d v="2017-08-18T00:00:00"/>
    <x v="2"/>
    <s v="ООО Четвертый"/>
    <x v="0"/>
    <n v="135"/>
    <n v="45"/>
    <n v="6075"/>
    <d v="2017-08-22T00:00:00"/>
    <n v="34"/>
    <n v="1530"/>
    <n v="4545"/>
  </r>
  <r>
    <d v="2017-08-18T00:00:00"/>
    <x v="4"/>
    <s v="ООО Четвертый"/>
    <x v="0"/>
    <n v="135"/>
    <n v="45"/>
    <n v="6075"/>
    <m/>
    <m/>
    <n v="0"/>
    <n v="6075"/>
  </r>
  <r>
    <d v="2017-08-19T00:00:00"/>
    <x v="2"/>
    <s v="ООО Второй"/>
    <x v="5"/>
    <n v="80"/>
    <n v="54"/>
    <n v="4320"/>
    <m/>
    <m/>
    <n v="0"/>
    <n v="4320"/>
  </r>
  <r>
    <d v="2017-08-19T00:00:00"/>
    <x v="0"/>
    <s v="ООО Второй"/>
    <x v="2"/>
    <n v="80"/>
    <n v="136"/>
    <n v="10880"/>
    <m/>
    <m/>
    <n v="0"/>
    <n v="10880"/>
  </r>
  <r>
    <d v="2017-08-20T00:00:00"/>
    <x v="1"/>
    <s v="ООО Первый"/>
    <x v="4"/>
    <n v="80"/>
    <n v="65"/>
    <n v="5200"/>
    <m/>
    <m/>
    <n v="0"/>
    <n v="5200"/>
  </r>
  <r>
    <d v="2017-08-20T00:00:00"/>
    <x v="1"/>
    <s v="ООО Первый"/>
    <x v="1"/>
    <n v="80"/>
    <n v="32"/>
    <n v="2560"/>
    <m/>
    <m/>
    <n v="0"/>
    <n v="2560"/>
  </r>
  <r>
    <d v="2017-08-21T00:00:00"/>
    <x v="0"/>
    <s v="ООО Первый"/>
    <x v="6"/>
    <n v="150"/>
    <n v="87"/>
    <n v="13050"/>
    <m/>
    <m/>
    <n v="0"/>
    <n v="13050"/>
  </r>
  <r>
    <d v="2017-08-21T00:00:00"/>
    <x v="0"/>
    <s v="ООО Первый"/>
    <x v="7"/>
    <n v="150"/>
    <n v="110"/>
    <n v="16500"/>
    <d v="2017-08-25T00:00:00"/>
    <n v="45"/>
    <n v="4950"/>
    <n v="11550"/>
  </r>
  <r>
    <d v="2017-08-22T00:00:00"/>
    <x v="3"/>
    <s v="ООО Четвертый"/>
    <x v="7"/>
    <n v="135"/>
    <n v="110"/>
    <n v="14850"/>
    <d v="2017-08-24T00:00:00"/>
    <n v="20"/>
    <n v="2200"/>
    <n v="12650"/>
  </r>
  <r>
    <d v="2017-08-22T00:00:00"/>
    <x v="3"/>
    <s v="ООО Четвертый"/>
    <x v="3"/>
    <n v="135"/>
    <n v="25"/>
    <n v="3375"/>
    <m/>
    <m/>
    <n v="0"/>
    <n v="3375"/>
  </r>
  <r>
    <d v="2017-08-23T00:00:00"/>
    <x v="2"/>
    <s v="ООО Второй"/>
    <x v="2"/>
    <n v="80"/>
    <n v="136"/>
    <n v="10880"/>
    <m/>
    <m/>
    <n v="0"/>
    <n v="10880"/>
  </r>
  <r>
    <d v="2017-08-23T00:00:00"/>
    <x v="3"/>
    <s v="ООО Второй"/>
    <x v="7"/>
    <n v="80"/>
    <n v="110"/>
    <n v="8800"/>
    <d v="2017-08-25T00:00:00"/>
    <n v="20"/>
    <n v="2200"/>
    <n v="6600"/>
  </r>
  <r>
    <d v="2018-09-03T00:00:00"/>
    <x v="4"/>
    <s v="ООО Первый"/>
    <x v="3"/>
    <n v="80"/>
    <n v="25"/>
    <n v="2000"/>
    <m/>
    <m/>
    <n v="0"/>
    <n v="2000"/>
  </r>
  <r>
    <d v="2018-09-03T00:00:00"/>
    <x v="4"/>
    <s v="ООО Первый"/>
    <x v="4"/>
    <n v="80"/>
    <n v="65"/>
    <n v="5200"/>
    <m/>
    <m/>
    <n v="0"/>
    <n v="5200"/>
  </r>
  <r>
    <d v="2018-09-04T00:00:00"/>
    <x v="0"/>
    <s v="ООО Второй"/>
    <x v="7"/>
    <n v="90"/>
    <n v="110"/>
    <n v="9900"/>
    <m/>
    <m/>
    <n v="0"/>
    <n v="9900"/>
  </r>
  <r>
    <d v="2018-09-04T00:00:00"/>
    <x v="0"/>
    <s v="ООО Второй"/>
    <x v="2"/>
    <n v="80"/>
    <n v="136"/>
    <n v="10880"/>
    <m/>
    <m/>
    <n v="0"/>
    <n v="10880"/>
  </r>
  <r>
    <d v="2018-09-05T00:00:00"/>
    <x v="3"/>
    <s v="ООО Второй"/>
    <x v="2"/>
    <n v="160"/>
    <n v="136"/>
    <n v="21760"/>
    <d v="2017-09-08T00:00:00"/>
    <n v="30"/>
    <n v="4080"/>
    <n v="17680"/>
  </r>
  <r>
    <d v="2018-09-05T00:00:00"/>
    <x v="2"/>
    <s v="ООО Второй"/>
    <x v="5"/>
    <n v="110"/>
    <n v="54"/>
    <n v="5940"/>
    <m/>
    <m/>
    <n v="0"/>
    <n v="5940"/>
  </r>
  <r>
    <d v="2018-09-06T00:00:00"/>
    <x v="2"/>
    <s v="ООО Четвертый"/>
    <x v="3"/>
    <n v="230"/>
    <n v="25"/>
    <n v="5750"/>
    <m/>
    <m/>
    <n v="0"/>
    <n v="5750"/>
  </r>
  <r>
    <d v="2018-09-06T00:00:00"/>
    <x v="2"/>
    <s v="ООО Четвертый"/>
    <x v="0"/>
    <n v="230"/>
    <n v="45"/>
    <n v="10350"/>
    <d v="2017-09-11T00:00:00"/>
    <n v="30"/>
    <n v="1350"/>
    <n v="9000"/>
  </r>
  <r>
    <d v="2018-09-07T00:00:00"/>
    <x v="4"/>
    <s v="ООО Четвертый"/>
    <x v="1"/>
    <n v="60"/>
    <n v="32"/>
    <n v="1920"/>
    <m/>
    <m/>
    <n v="0"/>
    <n v="1920"/>
  </r>
  <r>
    <d v="2018-09-07T00:00:00"/>
    <x v="4"/>
    <s v="ООО Четвертый"/>
    <x v="2"/>
    <n v="25"/>
    <n v="136"/>
    <n v="3400"/>
    <m/>
    <m/>
    <n v="0"/>
    <n v="3400"/>
  </r>
  <r>
    <d v="2018-09-10T00:00:00"/>
    <x v="2"/>
    <s v="ООО Второй"/>
    <x v="0"/>
    <n v="170"/>
    <n v="45"/>
    <n v="7650"/>
    <m/>
    <m/>
    <n v="0"/>
    <n v="7650"/>
  </r>
  <r>
    <d v="2018-09-10T00:00:00"/>
    <x v="2"/>
    <s v="ООО Второй"/>
    <x v="3"/>
    <n v="170"/>
    <n v="25"/>
    <n v="4250"/>
    <m/>
    <m/>
    <n v="0"/>
    <n v="4250"/>
  </r>
  <r>
    <d v="2018-09-11T00:00:00"/>
    <x v="2"/>
    <s v="ООО Первый"/>
    <x v="5"/>
    <n v="56"/>
    <n v="54"/>
    <n v="3024"/>
    <m/>
    <m/>
    <n v="0"/>
    <n v="3024"/>
  </r>
  <r>
    <d v="2018-09-11T00:00:00"/>
    <x v="0"/>
    <s v="ООО Первый"/>
    <x v="5"/>
    <n v="56"/>
    <n v="54"/>
    <n v="3024"/>
    <d v="2017-09-15T00:00:00"/>
    <n v="21"/>
    <n v="1134"/>
    <n v="1890"/>
  </r>
  <r>
    <d v="2018-09-12T00:00:00"/>
    <x v="1"/>
    <s v="ООО Первый"/>
    <x v="4"/>
    <n v="90"/>
    <n v="65"/>
    <n v="5850"/>
    <m/>
    <m/>
    <n v="0"/>
    <n v="5850"/>
  </r>
  <r>
    <d v="2018-09-12T00:00:00"/>
    <x v="1"/>
    <s v="ООО Первый"/>
    <x v="5"/>
    <n v="90"/>
    <n v="54"/>
    <n v="4860"/>
    <m/>
    <m/>
    <n v="0"/>
    <n v="4860"/>
  </r>
  <r>
    <d v="2018-09-13T00:00:00"/>
    <x v="3"/>
    <s v="ООО Четвертый"/>
    <x v="6"/>
    <n v="70"/>
    <n v="87"/>
    <n v="6090"/>
    <m/>
    <m/>
    <n v="0"/>
    <n v="6090"/>
  </r>
  <r>
    <d v="2018-09-13T00:00:00"/>
    <x v="0"/>
    <s v="ООО Четвертый"/>
    <x v="6"/>
    <n v="70"/>
    <n v="87"/>
    <n v="6090"/>
    <m/>
    <m/>
    <n v="0"/>
    <n v="6090"/>
  </r>
  <r>
    <d v="2018-09-14T00:00:00"/>
    <x v="2"/>
    <s v="ООО Второй"/>
    <x v="7"/>
    <n v="50"/>
    <n v="110"/>
    <n v="5500"/>
    <m/>
    <m/>
    <n v="0"/>
    <n v="5500"/>
  </r>
  <r>
    <d v="2018-09-14T00:00:00"/>
    <x v="3"/>
    <s v="ООО Второй"/>
    <x v="7"/>
    <n v="50"/>
    <n v="110"/>
    <n v="5500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46E55-C3EE-4878-8D9B-2EF9419168FB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24:P31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EF22E-69C7-46FF-9BA1-CBF84CD262CE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2:B57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/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142CE-1381-4219-9372-194C72A2EFDA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L131" totalsRowShown="0" headerRowDxfId="33" dataDxfId="32" tableBorderDxfId="31">
  <autoFilter ref="A1:L131" xr:uid="{00000000-0009-0000-0100-000001000000}"/>
  <tableColumns count="12">
    <tableColumn id="1" xr3:uid="{A8113154-9406-AF47-8935-9A510E7D72E1}" name="Дата" dataDxfId="30"/>
    <tableColumn id="2" xr3:uid="{1334C2B4-20B2-A442-A4F3-671B65ECB11B}" name="ФИО менеджера" dataDxfId="29"/>
    <tableColumn id="3" xr3:uid="{CA6F0B49-B211-6E46-A299-C6DACE5210CE}" name="Наименование клиента" dataDxfId="28"/>
    <tableColumn id="4" xr3:uid="{B128F39C-208F-8846-AB45-F8C694832C2F}" name="Наименование Товара" dataDxfId="27"/>
    <tableColumn id="5" xr3:uid="{7CB16B93-A4C3-2F48-832A-8F28980BA11D}" name="Количество" dataDxfId="26"/>
    <tableColumn id="7" xr3:uid="{99D661F8-5861-B74E-89C2-D864F4865FCB}" name="Цена" dataDxfId="25">
      <calculatedColumnFormula>VLOOKUP(Таблица1[[#This Row],[Наименование Товара]],Товары_цена[],3,FALSE)</calculatedColumnFormula>
    </tableColumn>
    <tableColumn id="6" xr3:uid="{D4F76BCB-83CB-B54B-AA28-1AB0558F8AC3}" name="Стоимость" dataDxfId="24" dataCellStyle="Денежный">
      <calculatedColumnFormula>VLOOKUP(Таблица1[[#This Row],[Наименование Товара]],Товары_цена[],3,FALSE)*Таблица1[[#This Row],[Количество]]</calculatedColumnFormula>
    </tableColumn>
    <tableColumn id="8" xr3:uid="{D5BA46C4-2F6A-8644-B808-DE6E035CBFEA}" name="Дата возрата по рекламации" dataDxfId="23"/>
    <tableColumn id="9" xr3:uid="{328C5F7A-1219-D645-A955-70AAC1579211}" name="Количество к возврату" dataDxfId="22"/>
    <tableColumn id="10" xr3:uid="{6F63CF1B-9A06-5C42-BC36-634DBDFBB63D}" name="Стоимость возврата" dataDxfId="21">
      <calculatedColumnFormula>Таблица1[[#This Row],[Цена]]*Таблица1[[#This Row],[Количество к возврату]]</calculatedColumnFormula>
    </tableColumn>
    <tableColumn id="11" xr3:uid="{509DAB99-93D4-48D9-B193-8F5A2F041E74}" name="Чистая стоимость" dataDxfId="20">
      <calculatedColumnFormula>Таблица1[[#This Row],[Стоимость]]-Таблица1[[#This Row],[Стоимость возврата]]</calculatedColumnFormula>
    </tableColumn>
    <tableColumn id="12" xr3:uid="{B1195694-263F-4476-AD7F-DDCB06D999C9}" name="Количество проданных " dataDxfId="19">
      <calculatedColumnFormula>Таблица1[[#This Row],[Количество]]-Таблица1[[#This Row],[Количество к возврату]]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8" tableBorderDxfId="17">
  <autoFilter ref="A1:C10" xr:uid="{454C3029-940F-4B72-A163-E14653329684}"/>
  <tableColumns count="3">
    <tableColumn id="1" xr3:uid="{C21BE010-591F-4F91-976D-C3ACDAC571D2}" name="Наименование Товара" dataDxfId="16"/>
    <tableColumn id="2" xr3:uid="{6D28B93F-29BB-4C84-BAC1-094B469F8D36}" name="Товарная группа"/>
    <tableColumn id="3" xr3:uid="{C07542A1-29C5-4DCC-8FBD-CD4C8416012D}" name="Цена товара (фикс)" dataDxfId="15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14" dataDxfId="13" dataCellStyle="Денежный">
  <autoFilter ref="H1:O9" xr:uid="{6CD477E7-D69C-4286-BD95-23EB993B86AF}"/>
  <tableColumns count="8">
    <tableColumn id="1" xr3:uid="{D620B6AA-BC38-42E8-8574-40BE31879CA6}" name="Наименование Товара" dataDxfId="12"/>
    <tableColumn id="2" xr3:uid="{D4DE033C-B84C-443A-A956-9D0C318FE2E5}" name="01.01.2017" dataDxfId="11" dataCellStyle="Денежный"/>
    <tableColumn id="3" xr3:uid="{A9D0B3E3-B7C7-4FB4-BC1A-33516CD49D1A}" name="01.03.2017" dataDxfId="10" dataCellStyle="Денежный"/>
    <tableColumn id="4" xr3:uid="{A023DE96-F723-4D35-BE1F-3FFEC926F7BD}" name="01.05.2017" dataDxfId="9" dataCellStyle="Денежный"/>
    <tableColumn id="5" xr3:uid="{066AC885-6762-4C56-B4AC-F2D0BFC45461}" name="01.07.2017" dataDxfId="8" dataCellStyle="Денежный"/>
    <tableColumn id="6" xr3:uid="{B5A31CE2-7123-46F3-B909-69F6B480159B}" name="01.11.2017" dataDxfId="7" dataCellStyle="Денежный"/>
    <tableColumn id="7" xr3:uid="{04D930A7-BDE4-4452-A8B2-372913D81B00}" name="Среднее" dataDxfId="6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5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BF35-C445-46AE-9B6E-CDC1453AADA7}">
  <dimension ref="A2:P57"/>
  <sheetViews>
    <sheetView workbookViewId="0">
      <selection activeCell="I14" sqref="I14"/>
    </sheetView>
  </sheetViews>
  <sheetFormatPr defaultRowHeight="14.4" x14ac:dyDescent="0.3"/>
  <cols>
    <col min="1" max="1" width="26.109375" bestFit="1" customWidth="1"/>
    <col min="2" max="2" width="31.33203125" bestFit="1" customWidth="1"/>
    <col min="7" max="7" width="31.33203125" bestFit="1" customWidth="1"/>
    <col min="8" max="8" width="20.33203125" bestFit="1" customWidth="1"/>
    <col min="9" max="9" width="25" bestFit="1" customWidth="1"/>
    <col min="10" max="10" width="24.88671875" bestFit="1" customWidth="1"/>
    <col min="11" max="11" width="24.33203125" bestFit="1" customWidth="1"/>
    <col min="12" max="12" width="26.109375" bestFit="1" customWidth="1"/>
    <col min="13" max="13" width="18.44140625" bestFit="1" customWidth="1"/>
    <col min="14" max="14" width="12.109375" bestFit="1" customWidth="1"/>
    <col min="15" max="15" width="9.88671875" bestFit="1" customWidth="1"/>
    <col min="16" max="16" width="11.33203125" bestFit="1" customWidth="1"/>
  </cols>
  <sheetData>
    <row r="2" spans="1:16" x14ac:dyDescent="0.3"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6" x14ac:dyDescent="0.3">
      <c r="A3" s="47" t="s">
        <v>45</v>
      </c>
      <c r="B3" t="s">
        <v>95</v>
      </c>
      <c r="H3" s="49" t="s">
        <v>7</v>
      </c>
      <c r="I3" cm="1">
        <f t="array" ref="I3">SUMIFS(Чистая_стоимость,ФИО_менеджера,'Сводные таблицы'!I$2,Наименование_Товара,'Сводные таблицы'!$H3)</f>
        <v>6375</v>
      </c>
      <c r="J3" cm="1">
        <f t="array" ref="J3">SUMIFS(Чистая_стоимость,ФИО_менеджера,'Сводные таблицы'!J$2,Наименование_Товара,'Сводные таблицы'!$H3)</f>
        <v>5900</v>
      </c>
      <c r="K3" cm="1">
        <f t="array" ref="K3">SUMIFS(Чистая_стоимость,ФИО_менеджера,'Сводные таблицы'!K$2,Наименование_Товара,'Сводные таблицы'!$H3)</f>
        <v>25075</v>
      </c>
      <c r="L3" cm="1">
        <f t="array" ref="L3">SUMIFS(Чистая_стоимость,ФИО_менеджера,'Сводные таблицы'!L$2,Наименование_Товара,'Сводные таблицы'!$H3)</f>
        <v>2000</v>
      </c>
      <c r="M3" cm="1">
        <f t="array" ref="M3">SUMIFS(Чистая_стоимость,ФИО_менеджера,'Сводные таблицы'!M$2,Наименование_Товара,'Сводные таблицы'!$H3)</f>
        <v>4450</v>
      </c>
    </row>
    <row r="4" spans="1:16" x14ac:dyDescent="0.3">
      <c r="A4" s="48" t="s">
        <v>19</v>
      </c>
      <c r="B4" s="29">
        <v>146227</v>
      </c>
      <c r="H4" s="50" t="s">
        <v>9</v>
      </c>
      <c r="I4" cm="1">
        <f t="array" ref="I4">SUMIFS(Чистая_стоимость,ФИО_менеджера,'Сводные таблицы'!I$2,Наименование_Товара,'Сводные таблицы'!$H4)</f>
        <v>6048</v>
      </c>
      <c r="J4" cm="1">
        <f t="array" ref="J4">SUMIFS(Чистая_стоимость,ФИО_менеджера,'Сводные таблицы'!J$2,Наименование_Товара,'Сводные таблицы'!$H4)</f>
        <v>22912</v>
      </c>
      <c r="K4" cm="1">
        <f t="array" ref="K4">SUMIFS(Чистая_стоимость,ФИО_менеджера,'Сводные таблицы'!K$2,Наименование_Товара,'Сводные таблицы'!$H4)</f>
        <v>29792</v>
      </c>
      <c r="L4" cm="1">
        <f t="array" ref="L4">SUMIFS(Чистая_стоимость,ФИО_менеджера,'Сводные таблицы'!L$2,Наименование_Товара,'Сводные таблицы'!$H4)</f>
        <v>12992</v>
      </c>
      <c r="M4" cm="1">
        <f t="array" ref="M4">SUMIFS(Чистая_стоимость,ФИО_менеджера,'Сводные таблицы'!M$2,Наименование_Товара,'Сводные таблицы'!$H4)</f>
        <v>2560</v>
      </c>
    </row>
    <row r="5" spans="1:16" x14ac:dyDescent="0.3">
      <c r="A5" s="48" t="s">
        <v>16</v>
      </c>
      <c r="B5" s="29">
        <v>184825</v>
      </c>
      <c r="H5" s="50" t="s">
        <v>10</v>
      </c>
      <c r="I5" cm="1">
        <f t="array" ref="I5">SUMIFS(Чистая_стоимость,ФИО_менеджера,'Сводные таблицы'!I$2,Наименование_Товара,'Сводные таблицы'!$H5)</f>
        <v>2520</v>
      </c>
      <c r="J5" cm="1">
        <f t="array" ref="J5">SUMIFS(Чистая_стоимость,ФИО_менеджера,'Сводные таблицы'!J$2,Наименование_Товара,'Сводные таблицы'!$H5)</f>
        <v>8100</v>
      </c>
      <c r="K5" cm="1">
        <f t="array" ref="K5">SUMIFS(Чистая_стоимость,ФИО_менеджера,'Сводные таблицы'!K$2,Наименование_Товара,'Сводные таблицы'!$H5)</f>
        <v>29745</v>
      </c>
      <c r="L5" cm="1">
        <f t="array" ref="L5">SUMIFS(Чистая_стоимость,ФИО_менеджера,'Сводные таблицы'!L$2,Наименование_Товара,'Сводные таблицы'!$H5)</f>
        <v>13275</v>
      </c>
      <c r="M5" cm="1">
        <f t="array" ref="M5">SUMIFS(Чистая_стоимость,ФИО_менеджера,'Сводные таблицы'!M$2,Наименование_Товара,'Сводные таблицы'!$H5)</f>
        <v>9585</v>
      </c>
    </row>
    <row r="6" spans="1:16" x14ac:dyDescent="0.3">
      <c r="A6" s="48" t="s">
        <v>17</v>
      </c>
      <c r="B6" s="29">
        <v>245736</v>
      </c>
      <c r="H6" s="50" t="s">
        <v>26</v>
      </c>
      <c r="I6" cm="1">
        <f t="array" ref="I6">SUMIFS(Чистая_стоимость,ФИО_менеджера,'Сводные таблицы'!I$2,Наименование_Товара,'Сводные таблицы'!$H6)</f>
        <v>0</v>
      </c>
      <c r="J6" cm="1">
        <f t="array" ref="J6">SUMIFS(Чистая_стоимость,ФИО_менеджера,'Сводные таблицы'!J$2,Наименование_Товара,'Сводные таблицы'!$H6)</f>
        <v>7290</v>
      </c>
      <c r="K6" cm="1">
        <f t="array" ref="K6">SUMIFS(Чистая_стоимость,ФИО_менеджера,'Сводные таблицы'!K$2,Наименование_Товара,'Сводные таблицы'!$H6)</f>
        <v>25650</v>
      </c>
      <c r="L6" cm="1">
        <f t="array" ref="L6">SUMIFS(Чистая_стоимость,ФИО_менеджера,'Сводные таблицы'!L$2,Наименование_Товара,'Сводные таблицы'!$H6)</f>
        <v>10800</v>
      </c>
      <c r="M6" cm="1">
        <f t="array" ref="M6">SUMIFS(Чистая_стоимость,ФИО_менеджера,'Сводные таблицы'!M$2,Наименование_Товара,'Сводные таблицы'!$H6)</f>
        <v>17280</v>
      </c>
    </row>
    <row r="7" spans="1:16" x14ac:dyDescent="0.3">
      <c r="A7" s="48" t="s">
        <v>18</v>
      </c>
      <c r="B7" s="29">
        <v>171242</v>
      </c>
      <c r="H7" s="50" t="s">
        <v>27</v>
      </c>
      <c r="I7" cm="1">
        <f t="array" ref="I7">SUMIFS(Чистая_стоимость,ФИО_менеджера,'Сводные таблицы'!I$2,Наименование_Товара,'Сводные таблицы'!$H7)</f>
        <v>11050</v>
      </c>
      <c r="J7" cm="1">
        <f t="array" ref="J7">SUMIFS(Чистая_стоимость,ФИО_менеджера,'Сводные таблицы'!J$2,Наименование_Товара,'Сводные таблицы'!$H7)</f>
        <v>18200</v>
      </c>
      <c r="K7" cm="1">
        <f t="array" ref="K7">SUMIFS(Чистая_стоимость,ФИО_менеджера,'Сводные таблицы'!K$2,Наименование_Товара,'Сводные таблицы'!$H7)</f>
        <v>13000</v>
      </c>
      <c r="L7" cm="1">
        <f t="array" ref="L7">SUMIFS(Чистая_стоимость,ФИО_менеджера,'Сводные таблицы'!L$2,Наименование_Товара,'Сводные таблицы'!$H7)</f>
        <v>30940</v>
      </c>
      <c r="M7" cm="1">
        <f t="array" ref="M7">SUMIFS(Чистая_стоимость,ФИО_менеджера,'Сводные таблицы'!M$2,Наименование_Товара,'Сводные таблицы'!$H7)</f>
        <v>26000</v>
      </c>
    </row>
    <row r="8" spans="1:16" x14ac:dyDescent="0.3">
      <c r="A8" s="48" t="s">
        <v>20</v>
      </c>
      <c r="B8" s="29">
        <v>202097</v>
      </c>
      <c r="H8" s="50" t="s">
        <v>28</v>
      </c>
      <c r="I8" cm="1">
        <f t="array" ref="I8">SUMIFS(Чистая_стоимость,ФИО_менеджера,'Сводные таблицы'!I$2,Наименование_Товара,'Сводные таблицы'!$H8)</f>
        <v>21402</v>
      </c>
      <c r="J8" cm="1">
        <f t="array" ref="J8">SUMIFS(Чистая_стоимость,ФИО_менеджера,'Сводные таблицы'!J$2,Наименование_Товара,'Сводные таблицы'!$H8)</f>
        <v>71340</v>
      </c>
      <c r="K8" cm="1">
        <f t="array" ref="K8">SUMIFS(Чистая_стоимость,ФИО_менеджера,'Сводные таблицы'!K$2,Наименование_Товара,'Сводные таблицы'!$H8)</f>
        <v>13920</v>
      </c>
      <c r="L8" cm="1">
        <f t="array" ref="L8">SUMIFS(Чистая_стоимость,ФИО_менеджера,'Сводные таблицы'!L$2,Наименование_Товара,'Сводные таблицы'!$H8)</f>
        <v>36540</v>
      </c>
      <c r="M8" cm="1">
        <f t="array" ref="M8">SUMIFS(Чистая_стоимость,ФИО_менеджера,'Сводные таблицы'!M$2,Наименование_Товара,'Сводные таблицы'!$H8)</f>
        <v>43152</v>
      </c>
    </row>
    <row r="9" spans="1:16" x14ac:dyDescent="0.3">
      <c r="A9" s="48" t="s">
        <v>40</v>
      </c>
      <c r="B9" s="29">
        <v>950127</v>
      </c>
      <c r="H9" s="50" t="s">
        <v>64</v>
      </c>
      <c r="I9" cm="1">
        <f t="array" ref="I9">SUMIFS(Чистая_стоимость,ФИО_менеджера,'Сводные таблицы'!I$2,Наименование_Товара,'Сводные таблицы'!$H9)</f>
        <v>106150</v>
      </c>
      <c r="J9" cm="1">
        <f t="array" ref="J9">SUMIFS(Чистая_стоимость,ФИО_менеджера,'Сводные таблицы'!J$2,Наименование_Товара,'Сводные таблицы'!$H9)</f>
        <v>80850</v>
      </c>
      <c r="K9" cm="1">
        <f t="array" ref="K9">SUMIFS(Чистая_стоимость,ФИО_менеджера,'Сводные таблицы'!K$2,Наименование_Товара,'Сводные таблицы'!$H9)</f>
        <v>5500</v>
      </c>
      <c r="L9" cm="1">
        <f t="array" ref="L9">SUMIFS(Чистая_стоимость,ФИО_менеджера,'Сводные таблицы'!L$2,Наименование_Товара,'Сводные таблицы'!$H9)</f>
        <v>14520</v>
      </c>
      <c r="M9" cm="1">
        <f t="array" ref="M9">SUMIFS(Чистая_стоимость,ФИО_менеджера,'Сводные таблицы'!M$2,Наименование_Товара,'Сводные таблицы'!$H9)</f>
        <v>70510</v>
      </c>
    </row>
    <row r="10" spans="1:16" x14ac:dyDescent="0.3">
      <c r="H10" s="51" t="s">
        <v>65</v>
      </c>
      <c r="I10" cm="1">
        <f t="array" ref="I10">SUMIFS(Чистая_стоимость,ФИО_менеджера,'Сводные таблицы'!I$2,Наименование_Товара,'Сводные таблицы'!$H10)</f>
        <v>31280</v>
      </c>
      <c r="J10" cm="1">
        <f t="array" ref="J10">SUMIFS(Чистая_стоимость,ФИО_менеджера,'Сводные таблицы'!J$2,Наименование_Товара,'Сводные таблицы'!$H10)</f>
        <v>31144</v>
      </c>
      <c r="K10" cm="1">
        <f t="array" ref="K10">SUMIFS(Чистая_стоимость,ФИО_менеджера,'Сводные таблицы'!K$2,Наименование_Товара,'Сводные таблицы'!$H10)</f>
        <v>28560</v>
      </c>
      <c r="L10" cm="1">
        <f t="array" ref="L10">SUMIFS(Чистая_стоимость,ФИО_менеджера,'Сводные таблицы'!L$2,Наименование_Товара,'Сводные таблицы'!$H10)</f>
        <v>25160</v>
      </c>
      <c r="M10" cm="1">
        <f t="array" ref="M10">SUMIFS(Чистая_стоимость,ФИО_менеджера,'Сводные таблицы'!M$2,Наименование_Товара,'Сводные таблицы'!$H10)</f>
        <v>28560</v>
      </c>
    </row>
    <row r="12" spans="1:16" x14ac:dyDescent="0.3">
      <c r="A12" s="47" t="s">
        <v>45</v>
      </c>
      <c r="B12" t="s">
        <v>95</v>
      </c>
    </row>
    <row r="13" spans="1:16" x14ac:dyDescent="0.3">
      <c r="A13" s="48" t="s">
        <v>19</v>
      </c>
      <c r="B13" s="29">
        <v>146227</v>
      </c>
      <c r="I13" s="49" t="s">
        <v>7</v>
      </c>
      <c r="J13" s="50" t="s">
        <v>9</v>
      </c>
      <c r="K13" s="50" t="s">
        <v>10</v>
      </c>
      <c r="L13" s="50" t="s">
        <v>26</v>
      </c>
      <c r="M13" s="50" t="s">
        <v>27</v>
      </c>
      <c r="N13" s="50" t="s">
        <v>28</v>
      </c>
      <c r="O13" s="50" t="s">
        <v>64</v>
      </c>
      <c r="P13" s="51" t="s">
        <v>65</v>
      </c>
    </row>
    <row r="14" spans="1:16" x14ac:dyDescent="0.3">
      <c r="A14" s="52" t="s">
        <v>65</v>
      </c>
      <c r="B14" s="29">
        <v>25160</v>
      </c>
      <c r="H14" t="s">
        <v>16</v>
      </c>
      <c r="I14" cm="1">
        <f t="array" ref="I14">SUMIFS(Чистая_стоимость,ФИО_менеджера,'Сводные таблицы'!$H14,Наименование_Товара,'Сводные таблицы'!I$13)</f>
        <v>6375</v>
      </c>
      <c r="J14" cm="1">
        <f t="array" ref="J14">SUMIFS(Чистая_стоимость,ФИО_менеджера,'Сводные таблицы'!$H14,Наименование_Товара,'Сводные таблицы'!J$13)</f>
        <v>6048</v>
      </c>
      <c r="K14" cm="1">
        <f t="array" ref="K14">SUMIFS(Чистая_стоимость,ФИО_менеджера,'Сводные таблицы'!$H14,Наименование_Товара,'Сводные таблицы'!K$13)</f>
        <v>2520</v>
      </c>
      <c r="L14" cm="1">
        <f t="array" ref="L14">SUMIFS(Чистая_стоимость,ФИО_менеджера,'Сводные таблицы'!$H14,Наименование_Товара,'Сводные таблицы'!L$13)</f>
        <v>0</v>
      </c>
      <c r="M14" cm="1">
        <f t="array" ref="M14">SUMIFS(Чистая_стоимость,ФИО_менеджера,'Сводные таблицы'!$H14,Наименование_Товара,'Сводные таблицы'!M$13)</f>
        <v>11050</v>
      </c>
      <c r="N14" cm="1">
        <f t="array" ref="N14">SUMIFS(Чистая_стоимость,ФИО_менеджера,'Сводные таблицы'!$H14,Наименование_Товара,'Сводные таблицы'!N$13)</f>
        <v>21402</v>
      </c>
      <c r="O14" cm="1">
        <f t="array" ref="O14">SUMIFS(Чистая_стоимость,ФИО_менеджера,'Сводные таблицы'!$H14,Наименование_Товара,'Сводные таблицы'!O$13)</f>
        <v>106150</v>
      </c>
      <c r="P14" cm="1">
        <f t="array" ref="P14">SUMIFS(Чистая_стоимость,ФИО_менеджера,'Сводные таблицы'!$H14,Наименование_Товара,'Сводные таблицы'!P$13)</f>
        <v>31280</v>
      </c>
    </row>
    <row r="15" spans="1:16" x14ac:dyDescent="0.3">
      <c r="A15" s="52" t="s">
        <v>28</v>
      </c>
      <c r="B15" s="29">
        <v>36540</v>
      </c>
      <c r="H15" t="s">
        <v>17</v>
      </c>
      <c r="I15" cm="1">
        <f t="array" ref="I15">SUMIFS(Чистая_стоимость,ФИО_менеджера,'Сводные таблицы'!$H15,Наименование_Товара,'Сводные таблицы'!I$13)</f>
        <v>5900</v>
      </c>
      <c r="J15" cm="1">
        <f t="array" ref="J15">SUMIFS(Чистая_стоимость,ФИО_менеджера,'Сводные таблицы'!$H15,Наименование_Товара,'Сводные таблицы'!J$13)</f>
        <v>22912</v>
      </c>
      <c r="K15" cm="1">
        <f t="array" ref="K15">SUMIFS(Чистая_стоимость,ФИО_менеджера,'Сводные таблицы'!$H15,Наименование_Товара,'Сводные таблицы'!K$13)</f>
        <v>8100</v>
      </c>
      <c r="L15" cm="1">
        <f t="array" ref="L15">SUMIFS(Чистая_стоимость,ФИО_менеджера,'Сводные таблицы'!$H15,Наименование_Товара,'Сводные таблицы'!L$13)</f>
        <v>7290</v>
      </c>
      <c r="M15" cm="1">
        <f t="array" ref="M15">SUMIFS(Чистая_стоимость,ФИО_менеджера,'Сводные таблицы'!$H15,Наименование_Товара,'Сводные таблицы'!M$13)</f>
        <v>18200</v>
      </c>
      <c r="N15" cm="1">
        <f t="array" ref="N15">SUMIFS(Чистая_стоимость,ФИО_менеджера,'Сводные таблицы'!$H15,Наименование_Товара,'Сводные таблицы'!N$13)</f>
        <v>71340</v>
      </c>
      <c r="O15" cm="1">
        <f t="array" ref="O15">SUMIFS(Чистая_стоимость,ФИО_менеджера,'Сводные таблицы'!$H15,Наименование_Товара,'Сводные таблицы'!O$13)</f>
        <v>80850</v>
      </c>
      <c r="P15" cm="1">
        <f t="array" ref="P15">SUMIFS(Чистая_стоимость,ФИО_менеджера,'Сводные таблицы'!$H15,Наименование_Товара,'Сводные таблицы'!P$13)</f>
        <v>31144</v>
      </c>
    </row>
    <row r="16" spans="1:16" x14ac:dyDescent="0.3">
      <c r="A16" s="52" t="s">
        <v>27</v>
      </c>
      <c r="B16" s="29">
        <v>30940</v>
      </c>
      <c r="H16" t="s">
        <v>18</v>
      </c>
      <c r="I16" cm="1">
        <f t="array" ref="I16">SUMIFS(Чистая_стоимость,ФИО_менеджера,'Сводные таблицы'!$H16,Наименование_Товара,'Сводные таблицы'!I$13)</f>
        <v>25075</v>
      </c>
      <c r="J16" cm="1">
        <f t="array" ref="J16">SUMIFS(Чистая_стоимость,ФИО_менеджера,'Сводные таблицы'!$H16,Наименование_Товара,'Сводные таблицы'!J$13)</f>
        <v>29792</v>
      </c>
      <c r="K16" cm="1">
        <f t="array" ref="K16">SUMIFS(Чистая_стоимость,ФИО_менеджера,'Сводные таблицы'!$H16,Наименование_Товара,'Сводные таблицы'!K$13)</f>
        <v>29745</v>
      </c>
      <c r="L16" cm="1">
        <f t="array" ref="L16">SUMIFS(Чистая_стоимость,ФИО_менеджера,'Сводные таблицы'!$H16,Наименование_Товара,'Сводные таблицы'!L$13)</f>
        <v>25650</v>
      </c>
      <c r="M16" cm="1">
        <f t="array" ref="M16">SUMIFS(Чистая_стоимость,ФИО_менеджера,'Сводные таблицы'!$H16,Наименование_Товара,'Сводные таблицы'!M$13)</f>
        <v>13000</v>
      </c>
      <c r="N16" cm="1">
        <f t="array" ref="N16">SUMIFS(Чистая_стоимость,ФИО_менеджера,'Сводные таблицы'!$H16,Наименование_Товара,'Сводные таблицы'!N$13)</f>
        <v>13920</v>
      </c>
      <c r="O16" cm="1">
        <f t="array" ref="O16">SUMIFS(Чистая_стоимость,ФИО_менеджера,'Сводные таблицы'!$H16,Наименование_Товара,'Сводные таблицы'!O$13)</f>
        <v>5500</v>
      </c>
      <c r="P16" cm="1">
        <f t="array" ref="P16">SUMIFS(Чистая_стоимость,ФИО_менеджера,'Сводные таблицы'!$H16,Наименование_Товара,'Сводные таблицы'!P$13)</f>
        <v>28560</v>
      </c>
    </row>
    <row r="17" spans="1:16" x14ac:dyDescent="0.3">
      <c r="A17" s="52" t="s">
        <v>9</v>
      </c>
      <c r="B17" s="29">
        <v>12992</v>
      </c>
      <c r="H17" t="s">
        <v>19</v>
      </c>
      <c r="I17" cm="1">
        <f t="array" ref="I17">SUMIFS(Чистая_стоимость,ФИО_менеджера,'Сводные таблицы'!$H17,Наименование_Товара,'Сводные таблицы'!I$13)</f>
        <v>2000</v>
      </c>
      <c r="J17" cm="1">
        <f t="array" ref="J17">SUMIFS(Чистая_стоимость,ФИО_менеджера,'Сводные таблицы'!$H17,Наименование_Товара,'Сводные таблицы'!J$13)</f>
        <v>12992</v>
      </c>
      <c r="K17" cm="1">
        <f t="array" ref="K17">SUMIFS(Чистая_стоимость,ФИО_менеджера,'Сводные таблицы'!$H17,Наименование_Товара,'Сводные таблицы'!K$13)</f>
        <v>13275</v>
      </c>
      <c r="L17" cm="1">
        <f t="array" ref="L17">SUMIFS(Чистая_стоимость,ФИО_менеджера,'Сводные таблицы'!$H17,Наименование_Товара,'Сводные таблицы'!L$13)</f>
        <v>10800</v>
      </c>
      <c r="M17" cm="1">
        <f t="array" ref="M17">SUMIFS(Чистая_стоимость,ФИО_менеджера,'Сводные таблицы'!$H17,Наименование_Товара,'Сводные таблицы'!M$13)</f>
        <v>30940</v>
      </c>
      <c r="N17" cm="1">
        <f t="array" ref="N17">SUMIFS(Чистая_стоимость,ФИО_менеджера,'Сводные таблицы'!$H17,Наименование_Товара,'Сводные таблицы'!N$13)</f>
        <v>36540</v>
      </c>
      <c r="O17" cm="1">
        <f t="array" ref="O17">SUMIFS(Чистая_стоимость,ФИО_менеджера,'Сводные таблицы'!$H17,Наименование_Товара,'Сводные таблицы'!O$13)</f>
        <v>14520</v>
      </c>
      <c r="P17" cm="1">
        <f t="array" ref="P17">SUMIFS(Чистая_стоимость,ФИО_менеджера,'Сводные таблицы'!$H17,Наименование_Товара,'Сводные таблицы'!P$13)</f>
        <v>25160</v>
      </c>
    </row>
    <row r="18" spans="1:16" x14ac:dyDescent="0.3">
      <c r="A18" s="52" t="s">
        <v>10</v>
      </c>
      <c r="B18" s="29">
        <v>13275</v>
      </c>
      <c r="H18" t="s">
        <v>20</v>
      </c>
      <c r="I18" cm="1">
        <f t="array" ref="I18">SUMIFS(Чистая_стоимость,ФИО_менеджера,'Сводные таблицы'!$H18,Наименование_Товара,'Сводные таблицы'!I$13)</f>
        <v>4450</v>
      </c>
      <c r="J18" cm="1">
        <f t="array" ref="J18">SUMIFS(Чистая_стоимость,ФИО_менеджера,'Сводные таблицы'!$H18,Наименование_Товара,'Сводные таблицы'!J$13)</f>
        <v>2560</v>
      </c>
      <c r="K18" cm="1">
        <f t="array" ref="K18">SUMIFS(Чистая_стоимость,ФИО_менеджера,'Сводные таблицы'!$H18,Наименование_Товара,'Сводные таблицы'!K$13)</f>
        <v>9585</v>
      </c>
      <c r="L18" cm="1">
        <f t="array" ref="L18">SUMIFS(Чистая_стоимость,ФИО_менеджера,'Сводные таблицы'!$H18,Наименование_Товара,'Сводные таблицы'!L$13)</f>
        <v>17280</v>
      </c>
      <c r="M18" cm="1">
        <f t="array" ref="M18">SUMIFS(Чистая_стоимость,ФИО_менеджера,'Сводные таблицы'!$H18,Наименование_Товара,'Сводные таблицы'!M$13)</f>
        <v>26000</v>
      </c>
      <c r="N18" cm="1">
        <f t="array" ref="N18">SUMIFS(Чистая_стоимость,ФИО_менеджера,'Сводные таблицы'!$H18,Наименование_Товара,'Сводные таблицы'!N$13)</f>
        <v>43152</v>
      </c>
      <c r="O18" cm="1">
        <f t="array" ref="O18">SUMIFS(Чистая_стоимость,ФИО_менеджера,'Сводные таблицы'!$H18,Наименование_Товара,'Сводные таблицы'!O$13)</f>
        <v>70510</v>
      </c>
      <c r="P18" cm="1">
        <f t="array" ref="P18">SUMIFS(Чистая_стоимость,ФИО_менеджера,'Сводные таблицы'!$H18,Наименование_Товара,'Сводные таблицы'!P$13)</f>
        <v>28560</v>
      </c>
    </row>
    <row r="19" spans="1:16" x14ac:dyDescent="0.3">
      <c r="A19" s="52" t="s">
        <v>7</v>
      </c>
      <c r="B19" s="29">
        <v>2000</v>
      </c>
    </row>
    <row r="20" spans="1:16" x14ac:dyDescent="0.3">
      <c r="A20" s="52" t="s">
        <v>64</v>
      </c>
      <c r="B20" s="29">
        <v>14520</v>
      </c>
    </row>
    <row r="21" spans="1:16" x14ac:dyDescent="0.3">
      <c r="A21" s="52" t="s">
        <v>26</v>
      </c>
      <c r="B21" s="29">
        <v>10800</v>
      </c>
    </row>
    <row r="22" spans="1:16" x14ac:dyDescent="0.3">
      <c r="A22" s="48" t="s">
        <v>16</v>
      </c>
      <c r="B22" s="29">
        <v>184825</v>
      </c>
    </row>
    <row r="23" spans="1:16" x14ac:dyDescent="0.3">
      <c r="A23" s="52" t="s">
        <v>65</v>
      </c>
      <c r="B23" s="29">
        <v>31280</v>
      </c>
    </row>
    <row r="24" spans="1:16" x14ac:dyDescent="0.3">
      <c r="A24" s="52" t="s">
        <v>28</v>
      </c>
      <c r="B24" s="29">
        <v>21402</v>
      </c>
      <c r="G24" s="47" t="s">
        <v>95</v>
      </c>
      <c r="H24" s="47" t="s">
        <v>96</v>
      </c>
    </row>
    <row r="25" spans="1:16" x14ac:dyDescent="0.3">
      <c r="A25" s="52" t="s">
        <v>27</v>
      </c>
      <c r="B25" s="29">
        <v>11050</v>
      </c>
      <c r="G25" s="47" t="s">
        <v>45</v>
      </c>
      <c r="H25" t="s">
        <v>65</v>
      </c>
      <c r="I25" t="s">
        <v>28</v>
      </c>
      <c r="J25" t="s">
        <v>27</v>
      </c>
      <c r="K25" t="s">
        <v>9</v>
      </c>
      <c r="L25" t="s">
        <v>10</v>
      </c>
      <c r="M25" t="s">
        <v>7</v>
      </c>
      <c r="N25" t="s">
        <v>64</v>
      </c>
      <c r="O25" t="s">
        <v>26</v>
      </c>
      <c r="P25" t="s">
        <v>40</v>
      </c>
    </row>
    <row r="26" spans="1:16" x14ac:dyDescent="0.3">
      <c r="A26" s="52" t="s">
        <v>9</v>
      </c>
      <c r="B26" s="29">
        <v>6048</v>
      </c>
      <c r="G26" s="48" t="s">
        <v>19</v>
      </c>
      <c r="H26" s="29">
        <v>25160</v>
      </c>
      <c r="I26" s="29">
        <v>36540</v>
      </c>
      <c r="J26" s="29">
        <v>30940</v>
      </c>
      <c r="K26" s="29">
        <v>12992</v>
      </c>
      <c r="L26" s="29">
        <v>13275</v>
      </c>
      <c r="M26" s="29">
        <v>2000</v>
      </c>
      <c r="N26" s="29">
        <v>14520</v>
      </c>
      <c r="O26" s="29">
        <v>10800</v>
      </c>
      <c r="P26" s="29">
        <v>146227</v>
      </c>
    </row>
    <row r="27" spans="1:16" x14ac:dyDescent="0.3">
      <c r="A27" s="52" t="s">
        <v>10</v>
      </c>
      <c r="B27" s="29">
        <v>2520</v>
      </c>
      <c r="G27" s="48" t="s">
        <v>16</v>
      </c>
      <c r="H27" s="29">
        <v>31280</v>
      </c>
      <c r="I27" s="29">
        <v>21402</v>
      </c>
      <c r="J27" s="29">
        <v>11050</v>
      </c>
      <c r="K27" s="29">
        <v>6048</v>
      </c>
      <c r="L27" s="29">
        <v>2520</v>
      </c>
      <c r="M27" s="29">
        <v>6375</v>
      </c>
      <c r="N27" s="29">
        <v>106150</v>
      </c>
      <c r="O27" s="29"/>
      <c r="P27" s="29">
        <v>184825</v>
      </c>
    </row>
    <row r="28" spans="1:16" x14ac:dyDescent="0.3">
      <c r="A28" s="52" t="s">
        <v>7</v>
      </c>
      <c r="B28" s="29">
        <v>6375</v>
      </c>
      <c r="G28" s="48" t="s">
        <v>17</v>
      </c>
      <c r="H28" s="29">
        <v>31144</v>
      </c>
      <c r="I28" s="29">
        <v>71340</v>
      </c>
      <c r="J28" s="29">
        <v>18200</v>
      </c>
      <c r="K28" s="29">
        <v>22912</v>
      </c>
      <c r="L28" s="29">
        <v>8100</v>
      </c>
      <c r="M28" s="29">
        <v>5900</v>
      </c>
      <c r="N28" s="29">
        <v>80850</v>
      </c>
      <c r="O28" s="29">
        <v>7290</v>
      </c>
      <c r="P28" s="29">
        <v>245736</v>
      </c>
    </row>
    <row r="29" spans="1:16" x14ac:dyDescent="0.3">
      <c r="A29" s="52" t="s">
        <v>64</v>
      </c>
      <c r="B29" s="29">
        <v>106150</v>
      </c>
      <c r="G29" s="48" t="s">
        <v>18</v>
      </c>
      <c r="H29" s="29">
        <v>28560</v>
      </c>
      <c r="I29" s="29">
        <v>13920</v>
      </c>
      <c r="J29" s="29">
        <v>13000</v>
      </c>
      <c r="K29" s="29">
        <v>29792</v>
      </c>
      <c r="L29" s="29">
        <v>29745</v>
      </c>
      <c r="M29" s="29">
        <v>25075</v>
      </c>
      <c r="N29" s="29">
        <v>5500</v>
      </c>
      <c r="O29" s="29">
        <v>25650</v>
      </c>
      <c r="P29" s="29">
        <v>171242</v>
      </c>
    </row>
    <row r="30" spans="1:16" x14ac:dyDescent="0.3">
      <c r="A30" s="48" t="s">
        <v>17</v>
      </c>
      <c r="B30" s="29">
        <v>245736</v>
      </c>
      <c r="G30" s="48" t="s">
        <v>20</v>
      </c>
      <c r="H30" s="29">
        <v>28560</v>
      </c>
      <c r="I30" s="29">
        <v>43152</v>
      </c>
      <c r="J30" s="29">
        <v>26000</v>
      </c>
      <c r="K30" s="29">
        <v>2560</v>
      </c>
      <c r="L30" s="29">
        <v>9585</v>
      </c>
      <c r="M30" s="29">
        <v>4450</v>
      </c>
      <c r="N30" s="29">
        <v>70510</v>
      </c>
      <c r="O30" s="29">
        <v>17280</v>
      </c>
      <c r="P30" s="29">
        <v>202097</v>
      </c>
    </row>
    <row r="31" spans="1:16" x14ac:dyDescent="0.3">
      <c r="A31" s="52" t="s">
        <v>65</v>
      </c>
      <c r="B31" s="29">
        <v>31144</v>
      </c>
      <c r="G31" s="48" t="s">
        <v>40</v>
      </c>
      <c r="H31" s="29">
        <v>144704</v>
      </c>
      <c r="I31" s="29">
        <v>186354</v>
      </c>
      <c r="J31" s="29">
        <v>99190</v>
      </c>
      <c r="K31" s="29">
        <v>74304</v>
      </c>
      <c r="L31" s="29">
        <v>63225</v>
      </c>
      <c r="M31" s="29">
        <v>43800</v>
      </c>
      <c r="N31" s="29">
        <v>277530</v>
      </c>
      <c r="O31" s="29">
        <v>61020</v>
      </c>
      <c r="P31" s="29">
        <v>950127</v>
      </c>
    </row>
    <row r="32" spans="1:16" x14ac:dyDescent="0.3">
      <c r="A32" s="52" t="s">
        <v>28</v>
      </c>
      <c r="B32" s="29">
        <v>71340</v>
      </c>
    </row>
    <row r="33" spans="1:2" x14ac:dyDescent="0.3">
      <c r="A33" s="52" t="s">
        <v>27</v>
      </c>
      <c r="B33" s="29">
        <v>18200</v>
      </c>
    </row>
    <row r="34" spans="1:2" x14ac:dyDescent="0.3">
      <c r="A34" s="52" t="s">
        <v>9</v>
      </c>
      <c r="B34" s="29">
        <v>22912</v>
      </c>
    </row>
    <row r="35" spans="1:2" x14ac:dyDescent="0.3">
      <c r="A35" s="52" t="s">
        <v>10</v>
      </c>
      <c r="B35" s="29">
        <v>8100</v>
      </c>
    </row>
    <row r="36" spans="1:2" x14ac:dyDescent="0.3">
      <c r="A36" s="52" t="s">
        <v>7</v>
      </c>
      <c r="B36" s="29">
        <v>5900</v>
      </c>
    </row>
    <row r="37" spans="1:2" x14ac:dyDescent="0.3">
      <c r="A37" s="52" t="s">
        <v>64</v>
      </c>
      <c r="B37" s="29">
        <v>80850</v>
      </c>
    </row>
    <row r="38" spans="1:2" x14ac:dyDescent="0.3">
      <c r="A38" s="52" t="s">
        <v>26</v>
      </c>
      <c r="B38" s="29">
        <v>7290</v>
      </c>
    </row>
    <row r="39" spans="1:2" x14ac:dyDescent="0.3">
      <c r="A39" s="48" t="s">
        <v>18</v>
      </c>
      <c r="B39" s="29">
        <v>171242</v>
      </c>
    </row>
    <row r="40" spans="1:2" x14ac:dyDescent="0.3">
      <c r="A40" s="52" t="s">
        <v>65</v>
      </c>
      <c r="B40" s="29">
        <v>28560</v>
      </c>
    </row>
    <row r="41" spans="1:2" x14ac:dyDescent="0.3">
      <c r="A41" s="52" t="s">
        <v>28</v>
      </c>
      <c r="B41" s="29">
        <v>13920</v>
      </c>
    </row>
    <row r="42" spans="1:2" x14ac:dyDescent="0.3">
      <c r="A42" s="52" t="s">
        <v>27</v>
      </c>
      <c r="B42" s="29">
        <v>13000</v>
      </c>
    </row>
    <row r="43" spans="1:2" x14ac:dyDescent="0.3">
      <c r="A43" s="52" t="s">
        <v>9</v>
      </c>
      <c r="B43" s="29">
        <v>29792</v>
      </c>
    </row>
    <row r="44" spans="1:2" x14ac:dyDescent="0.3">
      <c r="A44" s="52" t="s">
        <v>10</v>
      </c>
      <c r="B44" s="29">
        <v>29745</v>
      </c>
    </row>
    <row r="45" spans="1:2" x14ac:dyDescent="0.3">
      <c r="A45" s="52" t="s">
        <v>7</v>
      </c>
      <c r="B45" s="29">
        <v>25075</v>
      </c>
    </row>
    <row r="46" spans="1:2" x14ac:dyDescent="0.3">
      <c r="A46" s="52" t="s">
        <v>64</v>
      </c>
      <c r="B46" s="29">
        <v>5500</v>
      </c>
    </row>
    <row r="47" spans="1:2" x14ac:dyDescent="0.3">
      <c r="A47" s="52" t="s">
        <v>26</v>
      </c>
      <c r="B47" s="29">
        <v>25650</v>
      </c>
    </row>
    <row r="48" spans="1:2" x14ac:dyDescent="0.3">
      <c r="A48" s="48" t="s">
        <v>20</v>
      </c>
      <c r="B48" s="29">
        <v>202097</v>
      </c>
    </row>
    <row r="49" spans="1:2" x14ac:dyDescent="0.3">
      <c r="A49" s="52" t="s">
        <v>65</v>
      </c>
      <c r="B49" s="29">
        <v>28560</v>
      </c>
    </row>
    <row r="50" spans="1:2" x14ac:dyDescent="0.3">
      <c r="A50" s="52" t="s">
        <v>28</v>
      </c>
      <c r="B50" s="29">
        <v>43152</v>
      </c>
    </row>
    <row r="51" spans="1:2" x14ac:dyDescent="0.3">
      <c r="A51" s="52" t="s">
        <v>27</v>
      </c>
      <c r="B51" s="29">
        <v>26000</v>
      </c>
    </row>
    <row r="52" spans="1:2" x14ac:dyDescent="0.3">
      <c r="A52" s="52" t="s">
        <v>9</v>
      </c>
      <c r="B52" s="29">
        <v>2560</v>
      </c>
    </row>
    <row r="53" spans="1:2" x14ac:dyDescent="0.3">
      <c r="A53" s="52" t="s">
        <v>10</v>
      </c>
      <c r="B53" s="29">
        <v>9585</v>
      </c>
    </row>
    <row r="54" spans="1:2" x14ac:dyDescent="0.3">
      <c r="A54" s="52" t="s">
        <v>7</v>
      </c>
      <c r="B54" s="29">
        <v>4450</v>
      </c>
    </row>
    <row r="55" spans="1:2" x14ac:dyDescent="0.3">
      <c r="A55" s="52" t="s">
        <v>64</v>
      </c>
      <c r="B55" s="29">
        <v>70510</v>
      </c>
    </row>
    <row r="56" spans="1:2" x14ac:dyDescent="0.3">
      <c r="A56" s="52" t="s">
        <v>26</v>
      </c>
      <c r="B56" s="29">
        <v>17280</v>
      </c>
    </row>
    <row r="57" spans="1:2" x14ac:dyDescent="0.3">
      <c r="A57" s="48" t="s">
        <v>40</v>
      </c>
      <c r="B57" s="29">
        <v>950127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L131"/>
  <sheetViews>
    <sheetView topLeftCell="B1" workbookViewId="0">
      <pane ySplit="1" topLeftCell="A2" activePane="bottomLeft" state="frozen"/>
      <selection pane="bottomLeft" activeCell="D1" sqref="D1"/>
    </sheetView>
  </sheetViews>
  <sheetFormatPr defaultColWidth="8.77734375" defaultRowHeight="14.4" x14ac:dyDescent="0.3"/>
  <cols>
    <col min="1" max="1" width="10.109375" bestFit="1" customWidth="1"/>
    <col min="2" max="2" width="27.44140625" bestFit="1" customWidth="1"/>
    <col min="3" max="3" width="24.77734375" customWidth="1"/>
    <col min="4" max="4" width="23.6640625" customWidth="1"/>
    <col min="5" max="6" width="13.6640625" customWidth="1"/>
    <col min="7" max="7" width="16.6640625" customWidth="1"/>
    <col min="8" max="8" width="19.6640625" customWidth="1"/>
    <col min="9" max="9" width="16.6640625" customWidth="1"/>
    <col min="10" max="10" width="13.109375" customWidth="1"/>
    <col min="11" max="11" width="12.33203125" bestFit="1" customWidth="1"/>
    <col min="12" max="12" width="13.33203125" bestFit="1" customWidth="1"/>
  </cols>
  <sheetData>
    <row r="1" spans="1:12" s="1" customFormat="1" ht="29.25" customHeight="1" x14ac:dyDescent="0.3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30" t="s">
        <v>72</v>
      </c>
      <c r="I1" s="30" t="s">
        <v>73</v>
      </c>
      <c r="J1" s="1" t="s">
        <v>74</v>
      </c>
      <c r="K1" s="1" t="s">
        <v>94</v>
      </c>
      <c r="L1" s="1" t="s">
        <v>97</v>
      </c>
    </row>
    <row r="2" spans="1:12" x14ac:dyDescent="0.3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Товара]],Товары_цена[],3,FALSE)</f>
        <v>45</v>
      </c>
      <c r="G2" s="33">
        <f>VLOOKUP(Таблица1[[#This Row],[Наименование Товара]],Товары_цена[],3,FALSE)*Таблица1[[#This Row],[Количество]]</f>
        <v>5400</v>
      </c>
      <c r="H2" s="34">
        <v>42751</v>
      </c>
      <c r="I2" s="35">
        <v>20</v>
      </c>
      <c r="J2" s="35">
        <f>Таблица1[[#This Row],[Цена]]*Таблица1[[#This Row],[Количество к возврату]]</f>
        <v>900</v>
      </c>
      <c r="K2" s="46">
        <f>Таблица1[[#This Row],[Стоимость]]-Таблица1[[#This Row],[Стоимость возврата]]</f>
        <v>4500</v>
      </c>
      <c r="L2" s="9">
        <f>Таблица1[[#This Row],[Количество]]-Таблица1[[#This Row],[Количество к возврату]]</f>
        <v>100</v>
      </c>
    </row>
    <row r="3" spans="1:12" x14ac:dyDescent="0.3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Товара]],Товары_цена[],3,FALSE)</f>
        <v>32</v>
      </c>
      <c r="G3" s="33">
        <f>VLOOKUP(Таблица1[[#This Row],[Наименование Товара]],Товары_цена[],3,FALSE)*Таблица1[[#This Row],[Количество]]</f>
        <v>3520</v>
      </c>
      <c r="H3" s="32"/>
      <c r="I3" s="32"/>
      <c r="J3" s="32">
        <f>Таблица1[[#This Row],[Цена]]*Таблица1[[#This Row],[Количество к возврату]]</f>
        <v>0</v>
      </c>
      <c r="K3" s="46">
        <f>Таблица1[[#This Row],[Стоимость]]-Таблица1[[#This Row],[Стоимость возврата]]</f>
        <v>3520</v>
      </c>
      <c r="L3" s="9">
        <f>Таблица1[[#This Row],[Количество]]-Таблица1[[#This Row],[Количество к возврату]]</f>
        <v>110</v>
      </c>
    </row>
    <row r="4" spans="1:12" x14ac:dyDescent="0.3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Товара]],Товары_цена[],3,FALSE)</f>
        <v>136</v>
      </c>
      <c r="G4" s="33">
        <f>VLOOKUP(Таблица1[[#This Row],[Наименование Товара]],Товары_цена[],3,FALSE)*Таблица1[[#This Row],[Количество]]</f>
        <v>14960</v>
      </c>
      <c r="H4" s="32"/>
      <c r="I4" s="32"/>
      <c r="J4" s="32">
        <f>Таблица1[[#This Row],[Цена]]*Таблица1[[#This Row],[Количество к возврату]]</f>
        <v>0</v>
      </c>
      <c r="K4" s="46">
        <f>Таблица1[[#This Row],[Стоимость]]-Таблица1[[#This Row],[Стоимость возврата]]</f>
        <v>14960</v>
      </c>
      <c r="L4" s="9">
        <f>Таблица1[[#This Row],[Количество]]-Таблица1[[#This Row],[Количество к возврату]]</f>
        <v>110</v>
      </c>
    </row>
    <row r="5" spans="1:12" x14ac:dyDescent="0.3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Товара]],Товары_цена[],3,FALSE)</f>
        <v>25</v>
      </c>
      <c r="G5" s="33">
        <f>VLOOKUP(Таблица1[[#This Row],[Наименование Товара]],Товары_цена[],3,FALSE)*Таблица1[[#This Row],[Количество]]</f>
        <v>1750</v>
      </c>
      <c r="H5" s="32"/>
      <c r="I5" s="32"/>
      <c r="J5" s="32">
        <f>Таблица1[[#This Row],[Цена]]*Таблица1[[#This Row],[Количество к возврату]]</f>
        <v>0</v>
      </c>
      <c r="K5" s="46">
        <f>Таблица1[[#This Row],[Стоимость]]-Таблица1[[#This Row],[Стоимость возврата]]</f>
        <v>1750</v>
      </c>
      <c r="L5" s="9">
        <f>Таблица1[[#This Row],[Количество]]-Таблица1[[#This Row],[Количество к возврату]]</f>
        <v>70</v>
      </c>
    </row>
    <row r="6" spans="1:12" x14ac:dyDescent="0.3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Товара]],Товары_цена[],3,FALSE)</f>
        <v>25</v>
      </c>
      <c r="G6" s="33">
        <f>VLOOKUP(Таблица1[[#This Row],[Наименование Товара]],Товары_цена[],3,FALSE)*Таблица1[[#This Row],[Количество]]</f>
        <v>1950</v>
      </c>
      <c r="H6" s="32"/>
      <c r="I6" s="32"/>
      <c r="J6" s="32">
        <f>Таблица1[[#This Row],[Цена]]*Таблица1[[#This Row],[Количество к возврату]]</f>
        <v>0</v>
      </c>
      <c r="K6" s="46">
        <f>Таблица1[[#This Row],[Стоимость]]-Таблица1[[#This Row],[Стоимость возврата]]</f>
        <v>1950</v>
      </c>
      <c r="L6" s="9">
        <f>Таблица1[[#This Row],[Количество]]-Таблица1[[#This Row],[Количество к возврату]]</f>
        <v>78</v>
      </c>
    </row>
    <row r="7" spans="1:12" x14ac:dyDescent="0.3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Товара]],Товары_цена[],3,FALSE)</f>
        <v>136</v>
      </c>
      <c r="G7" s="33">
        <f>VLOOKUP(Таблица1[[#This Row],[Наименование Товара]],Товары_цена[],3,FALSE)*Таблица1[[#This Row],[Количество]]</f>
        <v>16320</v>
      </c>
      <c r="H7" s="31">
        <v>42765</v>
      </c>
      <c r="I7" s="32">
        <v>80</v>
      </c>
      <c r="J7" s="32">
        <f>Таблица1[[#This Row],[Цена]]*Таблица1[[#This Row],[Количество к возврату]]</f>
        <v>10880</v>
      </c>
      <c r="K7" s="46">
        <f>Таблица1[[#This Row],[Стоимость]]-Таблица1[[#This Row],[Стоимость возврата]]</f>
        <v>5440</v>
      </c>
      <c r="L7" s="9">
        <f>Таблица1[[#This Row],[Количество]]-Таблица1[[#This Row],[Количество к возврату]]</f>
        <v>40</v>
      </c>
    </row>
    <row r="8" spans="1:12" x14ac:dyDescent="0.3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Товара]],Товары_цена[],3,FALSE)</f>
        <v>65</v>
      </c>
      <c r="G8" s="33">
        <f>VLOOKUP(Таблица1[[#This Row],[Наименование Товара]],Товары_цена[],3,FALSE)*Таблица1[[#This Row],[Количество]]</f>
        <v>14950</v>
      </c>
      <c r="H8" s="32"/>
      <c r="I8" s="32"/>
      <c r="J8" s="32">
        <f>Таблица1[[#This Row],[Цена]]*Таблица1[[#This Row],[Количество к возврату]]</f>
        <v>0</v>
      </c>
      <c r="K8" s="46">
        <f>Таблица1[[#This Row],[Стоимость]]-Таблица1[[#This Row],[Стоимость возврата]]</f>
        <v>14950</v>
      </c>
      <c r="L8" s="9">
        <f>Таблица1[[#This Row],[Количество]]-Таблица1[[#This Row],[Количество к возврату]]</f>
        <v>230</v>
      </c>
    </row>
    <row r="9" spans="1:12" x14ac:dyDescent="0.3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Товара]],Товары_цена[],3,FALSE)</f>
        <v>32</v>
      </c>
      <c r="G9" s="33">
        <f>VLOOKUP(Таблица1[[#This Row],[Наименование Товара]],Товары_цена[],3,FALSE)*Таблица1[[#This Row],[Количество]]</f>
        <v>3200</v>
      </c>
      <c r="H9" s="32"/>
      <c r="I9" s="32"/>
      <c r="J9" s="32">
        <f>Таблица1[[#This Row],[Цена]]*Таблица1[[#This Row],[Количество к возврату]]</f>
        <v>0</v>
      </c>
      <c r="K9" s="46">
        <f>Таблица1[[#This Row],[Стоимость]]-Таблица1[[#This Row],[Стоимость возврата]]</f>
        <v>3200</v>
      </c>
      <c r="L9" s="9">
        <f>Таблица1[[#This Row],[Количество]]-Таблица1[[#This Row],[Количество к возврату]]</f>
        <v>100</v>
      </c>
    </row>
    <row r="10" spans="1:12" x14ac:dyDescent="0.3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Товара]],Товары_цена[],3,FALSE)</f>
        <v>54</v>
      </c>
      <c r="G10" s="33">
        <f>VLOOKUP(Таблица1[[#This Row],[Наименование Товара]],Товары_цена[],3,FALSE)*Таблица1[[#This Row],[Количество]]</f>
        <v>6966</v>
      </c>
      <c r="H10" s="32"/>
      <c r="I10" s="32"/>
      <c r="J10" s="32">
        <f>Таблица1[[#This Row],[Цена]]*Таблица1[[#This Row],[Количество к возврату]]</f>
        <v>0</v>
      </c>
      <c r="K10" s="46">
        <f>Таблица1[[#This Row],[Стоимость]]-Таблица1[[#This Row],[Стоимость возврата]]</f>
        <v>6966</v>
      </c>
      <c r="L10" s="9">
        <f>Таблица1[[#This Row],[Количество]]-Таблица1[[#This Row],[Количество к возврату]]</f>
        <v>129</v>
      </c>
    </row>
    <row r="11" spans="1:12" x14ac:dyDescent="0.3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Товара]],Товары_цена[],3,FALSE)</f>
        <v>87</v>
      </c>
      <c r="G11" s="33">
        <f>VLOOKUP(Таблица1[[#This Row],[Наименование Товара]],Товары_цена[],3,FALSE)*Таблица1[[#This Row],[Количество]]</f>
        <v>26100</v>
      </c>
      <c r="H11" s="32"/>
      <c r="I11" s="32"/>
      <c r="J11" s="32">
        <f>Таблица1[[#This Row],[Цена]]*Таблица1[[#This Row],[Количество к возврату]]</f>
        <v>0</v>
      </c>
      <c r="K11" s="46">
        <f>Таблица1[[#This Row],[Стоимость]]-Таблица1[[#This Row],[Стоимость возврата]]</f>
        <v>26100</v>
      </c>
      <c r="L11" s="9">
        <f>Таблица1[[#This Row],[Количество]]-Таблица1[[#This Row],[Количество к возврату]]</f>
        <v>300</v>
      </c>
    </row>
    <row r="12" spans="1:12" x14ac:dyDescent="0.3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Товара]],Товары_цена[],3,FALSE)</f>
        <v>110</v>
      </c>
      <c r="G12" s="33">
        <f>VLOOKUP(Таблица1[[#This Row],[Наименование Товара]],Товары_цена[],3,FALSE)*Таблица1[[#This Row],[Количество]]</f>
        <v>55000</v>
      </c>
      <c r="H12" s="32"/>
      <c r="I12" s="32"/>
      <c r="J12" s="32">
        <f>Таблица1[[#This Row],[Цена]]*Таблица1[[#This Row],[Количество к возврату]]</f>
        <v>0</v>
      </c>
      <c r="K12" s="46">
        <f>Таблица1[[#This Row],[Стоимость]]-Таблица1[[#This Row],[Стоимость возврата]]</f>
        <v>55000</v>
      </c>
      <c r="L12" s="9">
        <f>Таблица1[[#This Row],[Количество]]-Таблица1[[#This Row],[Количество к возврату]]</f>
        <v>500</v>
      </c>
    </row>
    <row r="13" spans="1:12" x14ac:dyDescent="0.3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Товара]],Товары_цена[],3,FALSE)</f>
        <v>136</v>
      </c>
      <c r="G13" s="33">
        <f>VLOOKUP(Таблица1[[#This Row],[Наименование Товара]],Товары_цена[],3,FALSE)*Таблица1[[#This Row],[Количество]]</f>
        <v>14960</v>
      </c>
      <c r="H13" s="31">
        <v>42786</v>
      </c>
      <c r="I13" s="32">
        <v>50</v>
      </c>
      <c r="J13" s="32">
        <f>Таблица1[[#This Row],[Цена]]*Таблица1[[#This Row],[Количество к возврату]]</f>
        <v>6800</v>
      </c>
      <c r="K13" s="46">
        <f>Таблица1[[#This Row],[Стоимость]]-Таблица1[[#This Row],[Стоимость возврата]]</f>
        <v>8160</v>
      </c>
      <c r="L13" s="9">
        <f>Таблица1[[#This Row],[Количество]]-Таблица1[[#This Row],[Количество к возврату]]</f>
        <v>60</v>
      </c>
    </row>
    <row r="14" spans="1:12" x14ac:dyDescent="0.3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Товара]],Товары_цена[],3,FALSE)</f>
        <v>25</v>
      </c>
      <c r="G14" s="33">
        <f>VLOOKUP(Таблица1[[#This Row],[Наименование Товара]],Товары_цена[],3,FALSE)*Таблица1[[#This Row],[Количество]]</f>
        <v>2000</v>
      </c>
      <c r="H14" s="32"/>
      <c r="I14" s="32"/>
      <c r="J14" s="32">
        <f>Таблица1[[#This Row],[Цена]]*Таблица1[[#This Row],[Количество к возврату]]</f>
        <v>0</v>
      </c>
      <c r="K14" s="46">
        <f>Таблица1[[#This Row],[Стоимость]]-Таблица1[[#This Row],[Стоимость возврата]]</f>
        <v>2000</v>
      </c>
      <c r="L14" s="9">
        <f>Таблица1[[#This Row],[Количество]]-Таблица1[[#This Row],[Количество к возврату]]</f>
        <v>80</v>
      </c>
    </row>
    <row r="15" spans="1:12" x14ac:dyDescent="0.3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Товара]],Товары_цена[],3,FALSE)</f>
        <v>32</v>
      </c>
      <c r="G15" s="33">
        <f>VLOOKUP(Таблица1[[#This Row],[Наименование Товара]],Товары_цена[],3,FALSE)*Таблица1[[#This Row],[Количество]]</f>
        <v>4800</v>
      </c>
      <c r="H15" s="31">
        <v>42782</v>
      </c>
      <c r="I15" s="32">
        <v>50</v>
      </c>
      <c r="J15" s="32">
        <f>Таблица1[[#This Row],[Цена]]*Таблица1[[#This Row],[Количество к возврату]]</f>
        <v>1600</v>
      </c>
      <c r="K15" s="46">
        <f>Таблица1[[#This Row],[Стоимость]]-Таблица1[[#This Row],[Стоимость возврата]]</f>
        <v>3200</v>
      </c>
      <c r="L15" s="9">
        <f>Таблица1[[#This Row],[Количество]]-Таблица1[[#This Row],[Количество к возврату]]</f>
        <v>100</v>
      </c>
    </row>
    <row r="16" spans="1:12" x14ac:dyDescent="0.3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Товара]],Товары_цена[],3,FALSE)</f>
        <v>54</v>
      </c>
      <c r="G16" s="33">
        <f>VLOOKUP(Таблица1[[#This Row],[Наименование Товара]],Товары_цена[],3,FALSE)*Таблица1[[#This Row],[Количество]]</f>
        <v>4860</v>
      </c>
      <c r="H16" s="32"/>
      <c r="I16" s="32"/>
      <c r="J16" s="32">
        <f>Таблица1[[#This Row],[Цена]]*Таблица1[[#This Row],[Количество к возврату]]</f>
        <v>0</v>
      </c>
      <c r="K16" s="46">
        <f>Таблица1[[#This Row],[Стоимость]]-Таблица1[[#This Row],[Стоимость возврата]]</f>
        <v>4860</v>
      </c>
      <c r="L16" s="9">
        <f>Таблица1[[#This Row],[Количество]]-Таблица1[[#This Row],[Количество к возврату]]</f>
        <v>90</v>
      </c>
    </row>
    <row r="17" spans="1:12" x14ac:dyDescent="0.3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Товара]],Товары_цена[],3,FALSE)</f>
        <v>87</v>
      </c>
      <c r="G17" s="33">
        <f>VLOOKUP(Таблица1[[#This Row],[Наименование Товара]],Товары_цена[],3,FALSE)*Таблица1[[#This Row],[Количество]]</f>
        <v>26970</v>
      </c>
      <c r="H17" s="32"/>
      <c r="I17" s="32"/>
      <c r="J17" s="32">
        <f>Таблица1[[#This Row],[Цена]]*Таблица1[[#This Row],[Количество к возврату]]</f>
        <v>0</v>
      </c>
      <c r="K17" s="46">
        <f>Таблица1[[#This Row],[Стоимость]]-Таблица1[[#This Row],[Стоимость возврата]]</f>
        <v>26970</v>
      </c>
      <c r="L17" s="9">
        <f>Таблица1[[#This Row],[Количество]]-Таблица1[[#This Row],[Количество к возврату]]</f>
        <v>310</v>
      </c>
    </row>
    <row r="18" spans="1:12" x14ac:dyDescent="0.3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Товара]],Товары_цена[],3,FALSE)</f>
        <v>32</v>
      </c>
      <c r="G18" s="33">
        <f>VLOOKUP(Таблица1[[#This Row],[Наименование Товара]],Товары_цена[],3,FALSE)*Таблица1[[#This Row],[Количество]]</f>
        <v>3200</v>
      </c>
      <c r="H18" s="31">
        <v>42795</v>
      </c>
      <c r="I18" s="32">
        <v>10</v>
      </c>
      <c r="J18" s="32">
        <f>Таблица1[[#This Row],[Цена]]*Таблица1[[#This Row],[Количество к возврату]]</f>
        <v>320</v>
      </c>
      <c r="K18" s="46">
        <f>Таблица1[[#This Row],[Стоимость]]-Таблица1[[#This Row],[Стоимость возврата]]</f>
        <v>2880</v>
      </c>
      <c r="L18" s="9">
        <f>Таблица1[[#This Row],[Количество]]-Таблица1[[#This Row],[Количество к возврату]]</f>
        <v>90</v>
      </c>
    </row>
    <row r="19" spans="1:12" x14ac:dyDescent="0.3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Товара]],Товары_цена[],3,FALSE)</f>
        <v>110</v>
      </c>
      <c r="G19" s="33">
        <f>VLOOKUP(Таблица1[[#This Row],[Наименование Товара]],Товары_цена[],3,FALSE)*Таблица1[[#This Row],[Количество]]</f>
        <v>13200</v>
      </c>
      <c r="H19" s="32"/>
      <c r="I19" s="32"/>
      <c r="J19" s="32">
        <f>Таблица1[[#This Row],[Цена]]*Таблица1[[#This Row],[Количество к возврату]]</f>
        <v>0</v>
      </c>
      <c r="K19" s="46">
        <f>Таблица1[[#This Row],[Стоимость]]-Таблица1[[#This Row],[Стоимость возврата]]</f>
        <v>13200</v>
      </c>
      <c r="L19" s="9">
        <f>Таблица1[[#This Row],[Количество]]-Таблица1[[#This Row],[Количество к возврату]]</f>
        <v>120</v>
      </c>
    </row>
    <row r="20" spans="1:12" x14ac:dyDescent="0.3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Товара]],Товары_цена[],3,FALSE)</f>
        <v>136</v>
      </c>
      <c r="G20" s="33">
        <f>VLOOKUP(Таблица1[[#This Row],[Наименование Товара]],Товары_цена[],3,FALSE)*Таблица1[[#This Row],[Количество]]</f>
        <v>17680</v>
      </c>
      <c r="H20" s="32"/>
      <c r="I20" s="32"/>
      <c r="J20" s="32">
        <f>Таблица1[[#This Row],[Цена]]*Таблица1[[#This Row],[Количество к возврату]]</f>
        <v>0</v>
      </c>
      <c r="K20" s="46">
        <f>Таблица1[[#This Row],[Стоимость]]-Таблица1[[#This Row],[Стоимость возврата]]</f>
        <v>17680</v>
      </c>
      <c r="L20" s="9">
        <f>Таблица1[[#This Row],[Количество]]-Таблица1[[#This Row],[Количество к возврату]]</f>
        <v>130</v>
      </c>
    </row>
    <row r="21" spans="1:12" x14ac:dyDescent="0.3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Товара]],Товары_цена[],3,FALSE)</f>
        <v>25</v>
      </c>
      <c r="G21" s="33">
        <f>VLOOKUP(Таблица1[[#This Row],[Наименование Товара]],Товары_цена[],3,FALSE)*Таблица1[[#This Row],[Количество]]</f>
        <v>1950</v>
      </c>
      <c r="H21" s="32"/>
      <c r="I21" s="32"/>
      <c r="J21" s="32">
        <f>Таблица1[[#This Row],[Цена]]*Таблица1[[#This Row],[Количество к возврату]]</f>
        <v>0</v>
      </c>
      <c r="K21" s="46">
        <f>Таблица1[[#This Row],[Стоимость]]-Таблица1[[#This Row],[Стоимость возврата]]</f>
        <v>1950</v>
      </c>
      <c r="L21" s="9">
        <f>Таблица1[[#This Row],[Количество]]-Таблица1[[#This Row],[Количество к возврату]]</f>
        <v>78</v>
      </c>
    </row>
    <row r="22" spans="1:12" x14ac:dyDescent="0.3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Товара]],Товары_цена[],3,FALSE)</f>
        <v>32</v>
      </c>
      <c r="G22" s="33">
        <f>VLOOKUP(Таблица1[[#This Row],[Наименование Товара]],Товары_цена[],3,FALSE)*Таблица1[[#This Row],[Количество]]</f>
        <v>2848</v>
      </c>
      <c r="H22" s="32"/>
      <c r="I22" s="32"/>
      <c r="J22" s="32">
        <f>Таблица1[[#This Row],[Цена]]*Таблица1[[#This Row],[Количество к возврату]]</f>
        <v>0</v>
      </c>
      <c r="K22" s="46">
        <f>Таблица1[[#This Row],[Стоимость]]-Таблица1[[#This Row],[Стоимость возврата]]</f>
        <v>2848</v>
      </c>
      <c r="L22" s="9">
        <f>Таблица1[[#This Row],[Количество]]-Таблица1[[#This Row],[Количество к возврату]]</f>
        <v>89</v>
      </c>
    </row>
    <row r="23" spans="1:12" x14ac:dyDescent="0.3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Товара]],Товары_цена[],3,FALSE)</f>
        <v>54</v>
      </c>
      <c r="G23" s="33">
        <f>VLOOKUP(Таблица1[[#This Row],[Наименование Товара]],Товары_цена[],3,FALSE)*Таблица1[[#This Row],[Количество]]</f>
        <v>7560</v>
      </c>
      <c r="H23" s="32"/>
      <c r="I23" s="32"/>
      <c r="J23" s="32">
        <f>Таблица1[[#This Row],[Цена]]*Таблица1[[#This Row],[Количество к возврату]]</f>
        <v>0</v>
      </c>
      <c r="K23" s="46">
        <f>Таблица1[[#This Row],[Стоимость]]-Таблица1[[#This Row],[Стоимость возврата]]</f>
        <v>7560</v>
      </c>
      <c r="L23" s="9">
        <f>Таблица1[[#This Row],[Количество]]-Таблица1[[#This Row],[Количество к возврату]]</f>
        <v>140</v>
      </c>
    </row>
    <row r="24" spans="1:12" x14ac:dyDescent="0.3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Товара]],Товары_цена[],3,FALSE)</f>
        <v>87</v>
      </c>
      <c r="G24" s="33">
        <f>VLOOKUP(Таблица1[[#This Row],[Наименование Товара]],Товары_цена[],3,FALSE)*Таблица1[[#This Row],[Количество]]</f>
        <v>13920</v>
      </c>
      <c r="H24" s="31">
        <v>42823</v>
      </c>
      <c r="I24" s="32">
        <v>60</v>
      </c>
      <c r="J24" s="32">
        <f>Таблица1[[#This Row],[Цена]]*Таблица1[[#This Row],[Количество к возврату]]</f>
        <v>5220</v>
      </c>
      <c r="K24" s="46">
        <f>Таблица1[[#This Row],[Стоимость]]-Таблица1[[#This Row],[Стоимость возврата]]</f>
        <v>8700</v>
      </c>
      <c r="L24" s="9">
        <f>Таблица1[[#This Row],[Количество]]-Таблица1[[#This Row],[Количество к возврату]]</f>
        <v>100</v>
      </c>
    </row>
    <row r="25" spans="1:12" x14ac:dyDescent="0.3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Товара]],Товары_цена[],3,FALSE)</f>
        <v>110</v>
      </c>
      <c r="G25" s="33">
        <f>VLOOKUP(Таблица1[[#This Row],[Наименование Товара]],Товары_цена[],3,FALSE)*Таблица1[[#This Row],[Количество]]</f>
        <v>17600</v>
      </c>
      <c r="H25" s="31">
        <v>42824</v>
      </c>
      <c r="I25" s="32">
        <v>40</v>
      </c>
      <c r="J25" s="32">
        <f>Таблица1[[#This Row],[Цена]]*Таблица1[[#This Row],[Количество к возврату]]</f>
        <v>4400</v>
      </c>
      <c r="K25" s="46">
        <f>Таблица1[[#This Row],[Стоимость]]-Таблица1[[#This Row],[Стоимость возврата]]</f>
        <v>13200</v>
      </c>
      <c r="L25" s="9">
        <f>Таблица1[[#This Row],[Количество]]-Таблица1[[#This Row],[Количество к возврату]]</f>
        <v>120</v>
      </c>
    </row>
    <row r="26" spans="1:12" x14ac:dyDescent="0.3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Товара]],Товары_цена[],3,FALSE)</f>
        <v>45</v>
      </c>
      <c r="G26" s="33">
        <f>VLOOKUP(Таблица1[[#This Row],[Наименование Товара]],Товары_цена[],3,FALSE)*Таблица1[[#This Row],[Количество]]</f>
        <v>2520</v>
      </c>
      <c r="H26" s="32"/>
      <c r="I26" s="32"/>
      <c r="J26" s="32">
        <f>Таблица1[[#This Row],[Цена]]*Таблица1[[#This Row],[Количество к возврату]]</f>
        <v>0</v>
      </c>
      <c r="K26" s="46">
        <f>Таблица1[[#This Row],[Стоимость]]-Таблица1[[#This Row],[Стоимость возврата]]</f>
        <v>2520</v>
      </c>
      <c r="L26" s="9">
        <f>Таблица1[[#This Row],[Количество]]-Таблица1[[#This Row],[Количество к возврату]]</f>
        <v>56</v>
      </c>
    </row>
    <row r="27" spans="1:12" x14ac:dyDescent="0.3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Товара]],Товары_цена[],3,FALSE)</f>
        <v>45</v>
      </c>
      <c r="G27" s="33">
        <f>VLOOKUP(Таблица1[[#This Row],[Наименование Товара]],Товары_цена[],3,FALSE)*Таблица1[[#This Row],[Количество]]</f>
        <v>5400</v>
      </c>
      <c r="H27" s="32"/>
      <c r="I27" s="32"/>
      <c r="J27" s="32">
        <f>Таблица1[[#This Row],[Цена]]*Таблица1[[#This Row],[Количество к возврату]]</f>
        <v>0</v>
      </c>
      <c r="K27" s="46">
        <f>Таблица1[[#This Row],[Стоимость]]-Таблица1[[#This Row],[Стоимость возврата]]</f>
        <v>5400</v>
      </c>
      <c r="L27" s="9">
        <f>Таблица1[[#This Row],[Количество]]-Таблица1[[#This Row],[Количество к возврату]]</f>
        <v>120</v>
      </c>
    </row>
    <row r="28" spans="1:12" x14ac:dyDescent="0.3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Товара]],Товары_цена[],3,FALSE)</f>
        <v>32</v>
      </c>
      <c r="G28" s="33">
        <f>VLOOKUP(Таблица1[[#This Row],[Наименование Товара]],Товары_цена[],3,FALSE)*Таблица1[[#This Row],[Количество]]</f>
        <v>2560</v>
      </c>
      <c r="H28" s="31">
        <v>42814</v>
      </c>
      <c r="I28" s="32">
        <v>10</v>
      </c>
      <c r="J28" s="32">
        <f>Таблица1[[#This Row],[Цена]]*Таблица1[[#This Row],[Количество к возврату]]</f>
        <v>320</v>
      </c>
      <c r="K28" s="46">
        <f>Таблица1[[#This Row],[Стоимость]]-Таблица1[[#This Row],[Стоимость возврата]]</f>
        <v>2240</v>
      </c>
      <c r="L28" s="9">
        <f>Таблица1[[#This Row],[Количество]]-Таблица1[[#This Row],[Количество к возврату]]</f>
        <v>70</v>
      </c>
    </row>
    <row r="29" spans="1:12" x14ac:dyDescent="0.3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Товара]],Товары_цена[],3,FALSE)</f>
        <v>32</v>
      </c>
      <c r="G29" s="33">
        <f>VLOOKUP(Таблица1[[#This Row],[Наименование Товара]],Товары_цена[],3,FALSE)*Таблица1[[#This Row],[Количество]]</f>
        <v>2240</v>
      </c>
      <c r="H29" s="32"/>
      <c r="I29" s="32"/>
      <c r="J29" s="32">
        <f>Таблица1[[#This Row],[Цена]]*Таблица1[[#This Row],[Количество к возврату]]</f>
        <v>0</v>
      </c>
      <c r="K29" s="46">
        <f>Таблица1[[#This Row],[Стоимость]]-Таблица1[[#This Row],[Стоимость возврата]]</f>
        <v>2240</v>
      </c>
      <c r="L29" s="9">
        <f>Таблица1[[#This Row],[Количество]]-Таблица1[[#This Row],[Количество к возврату]]</f>
        <v>70</v>
      </c>
    </row>
    <row r="30" spans="1:12" x14ac:dyDescent="0.3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Товара]],Товары_цена[],3,FALSE)</f>
        <v>32</v>
      </c>
      <c r="G30" s="33">
        <f>VLOOKUP(Таблица1[[#This Row],[Наименование Товара]],Товары_цена[],3,FALSE)*Таблица1[[#This Row],[Количество]]</f>
        <v>1920</v>
      </c>
      <c r="H30" s="32"/>
      <c r="I30" s="32"/>
      <c r="J30" s="32">
        <f>Таблица1[[#This Row],[Цена]]*Таблица1[[#This Row],[Количество к возврату]]</f>
        <v>0</v>
      </c>
      <c r="K30" s="46">
        <f>Таблица1[[#This Row],[Стоимость]]-Таблица1[[#This Row],[Стоимость возврата]]</f>
        <v>1920</v>
      </c>
      <c r="L30" s="9">
        <f>Таблица1[[#This Row],[Количество]]-Таблица1[[#This Row],[Количество к возврату]]</f>
        <v>60</v>
      </c>
    </row>
    <row r="31" spans="1:12" x14ac:dyDescent="0.3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Товара]],Товары_цена[],3,FALSE)</f>
        <v>54</v>
      </c>
      <c r="G31" s="33">
        <f>VLOOKUP(Таблица1[[#This Row],[Наименование Товара]],Товары_цена[],3,FALSE)*Таблица1[[#This Row],[Количество]]</f>
        <v>8100</v>
      </c>
      <c r="H31" s="31">
        <v>42826</v>
      </c>
      <c r="I31" s="32">
        <v>50</v>
      </c>
      <c r="J31" s="32">
        <f>Таблица1[[#This Row],[Цена]]*Таблица1[[#This Row],[Количество к возврату]]</f>
        <v>2700</v>
      </c>
      <c r="K31" s="46">
        <f>Таблица1[[#This Row],[Стоимость]]-Таблица1[[#This Row],[Стоимость возврата]]</f>
        <v>5400</v>
      </c>
      <c r="L31" s="9">
        <f>Таблица1[[#This Row],[Количество]]-Таблица1[[#This Row],[Количество к возврату]]</f>
        <v>100</v>
      </c>
    </row>
    <row r="32" spans="1:12" x14ac:dyDescent="0.3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Товара]],Товары_цена[],3,FALSE)</f>
        <v>87</v>
      </c>
      <c r="G32" s="33">
        <f>VLOOKUP(Таблица1[[#This Row],[Наименование Товара]],Товары_цена[],3,FALSE)*Таблица1[[#This Row],[Количество]]</f>
        <v>14442</v>
      </c>
      <c r="H32" s="32"/>
      <c r="I32" s="32"/>
      <c r="J32" s="32">
        <f>Таблица1[[#This Row],[Цена]]*Таблица1[[#This Row],[Количество к возврату]]</f>
        <v>0</v>
      </c>
      <c r="K32" s="46">
        <f>Таблица1[[#This Row],[Стоимость]]-Таблица1[[#This Row],[Стоимость возврата]]</f>
        <v>14442</v>
      </c>
      <c r="L32" s="9">
        <f>Таблица1[[#This Row],[Количество]]-Таблица1[[#This Row],[Количество к возврату]]</f>
        <v>166</v>
      </c>
    </row>
    <row r="33" spans="1:12" x14ac:dyDescent="0.3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Товара]],Товары_цена[],3,FALSE)</f>
        <v>87</v>
      </c>
      <c r="G33" s="33">
        <f>VLOOKUP(Таблица1[[#This Row],[Наименование Товара]],Товары_цена[],3,FALSE)*Таблица1[[#This Row],[Количество]]</f>
        <v>10440</v>
      </c>
      <c r="H33" s="32"/>
      <c r="I33" s="32"/>
      <c r="J33" s="32">
        <f>Таблица1[[#This Row],[Цена]]*Таблица1[[#This Row],[Количество к возврату]]</f>
        <v>0</v>
      </c>
      <c r="K33" s="46">
        <f>Таблица1[[#This Row],[Стоимость]]-Таблица1[[#This Row],[Стоимость возврата]]</f>
        <v>10440</v>
      </c>
      <c r="L33" s="9">
        <f>Таблица1[[#This Row],[Количество]]-Таблица1[[#This Row],[Количество к возврату]]</f>
        <v>120</v>
      </c>
    </row>
    <row r="34" spans="1:12" x14ac:dyDescent="0.3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Товара]],Товары_цена[],3,FALSE)</f>
        <v>110</v>
      </c>
      <c r="G34" s="33">
        <f>VLOOKUP(Таблица1[[#This Row],[Наименование Товара]],Товары_цена[],3,FALSE)*Таблица1[[#This Row],[Количество]]</f>
        <v>20900</v>
      </c>
      <c r="H34" s="32"/>
      <c r="I34" s="32"/>
      <c r="J34" s="32">
        <f>Таблица1[[#This Row],[Цена]]*Таблица1[[#This Row],[Количество к возврату]]</f>
        <v>0</v>
      </c>
      <c r="K34" s="46">
        <f>Таблица1[[#This Row],[Стоимость]]-Таблица1[[#This Row],[Стоимость возврата]]</f>
        <v>20900</v>
      </c>
      <c r="L34" s="9">
        <f>Таблица1[[#This Row],[Количество]]-Таблица1[[#This Row],[Количество к возврату]]</f>
        <v>190</v>
      </c>
    </row>
    <row r="35" spans="1:12" x14ac:dyDescent="0.3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Товара]],Товары_цена[],3,FALSE)</f>
        <v>110</v>
      </c>
      <c r="G35" s="33">
        <f>VLOOKUP(Таблица1[[#This Row],[Наименование Товара]],Товары_цена[],3,FALSE)*Таблица1[[#This Row],[Количество]]</f>
        <v>23100</v>
      </c>
      <c r="H35" s="31">
        <v>42827</v>
      </c>
      <c r="I35" s="32">
        <v>30</v>
      </c>
      <c r="J35" s="32">
        <f>Таблица1[[#This Row],[Цена]]*Таблица1[[#This Row],[Количество к возврату]]</f>
        <v>3300</v>
      </c>
      <c r="K35" s="46">
        <f>Таблица1[[#This Row],[Стоимость]]-Таблица1[[#This Row],[Стоимость возврата]]</f>
        <v>19800</v>
      </c>
      <c r="L35" s="9">
        <f>Таблица1[[#This Row],[Количество]]-Таблица1[[#This Row],[Количество к возврату]]</f>
        <v>180</v>
      </c>
    </row>
    <row r="36" spans="1:12" x14ac:dyDescent="0.3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Товара]],Товары_цена[],3,FALSE)</f>
        <v>25</v>
      </c>
      <c r="G36" s="33">
        <f>VLOOKUP(Таблица1[[#This Row],[Наименование Товара]],Товары_цена[],3,FALSE)*Таблица1[[#This Row],[Количество]]</f>
        <v>4000</v>
      </c>
      <c r="H36" s="32"/>
      <c r="I36" s="32"/>
      <c r="J36" s="32">
        <f>Таблица1[[#This Row],[Цена]]*Таблица1[[#This Row],[Количество к возврату]]</f>
        <v>0</v>
      </c>
      <c r="K36" s="46">
        <f>Таблица1[[#This Row],[Стоимость]]-Таблица1[[#This Row],[Стоимость возврата]]</f>
        <v>4000</v>
      </c>
      <c r="L36" s="9">
        <f>Таблица1[[#This Row],[Количество]]-Таблица1[[#This Row],[Количество к возврату]]</f>
        <v>160</v>
      </c>
    </row>
    <row r="37" spans="1:12" x14ac:dyDescent="0.3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Товара]],Товары_цена[],3,FALSE)</f>
        <v>87</v>
      </c>
      <c r="G37" s="33">
        <f>VLOOKUP(Таблица1[[#This Row],[Наименование Товара]],Товары_цена[],3,FALSE)*Таблица1[[#This Row],[Количество]]</f>
        <v>10440</v>
      </c>
      <c r="H37" s="32"/>
      <c r="I37" s="32"/>
      <c r="J37" s="32">
        <f>Таблица1[[#This Row],[Цена]]*Таблица1[[#This Row],[Количество к возврату]]</f>
        <v>0</v>
      </c>
      <c r="K37" s="46">
        <f>Таблица1[[#This Row],[Стоимость]]-Таблица1[[#This Row],[Стоимость возврата]]</f>
        <v>10440</v>
      </c>
      <c r="L37" s="9">
        <f>Таблица1[[#This Row],[Количество]]-Таблица1[[#This Row],[Количество к возврату]]</f>
        <v>120</v>
      </c>
    </row>
    <row r="38" spans="1:12" x14ac:dyDescent="0.3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Товара]],Товары_цена[],3,FALSE)</f>
        <v>25</v>
      </c>
      <c r="G38" s="33">
        <f>VLOOKUP(Таблица1[[#This Row],[Наименование Товара]],Товары_цена[],3,FALSE)*Таблица1[[#This Row],[Количество]]</f>
        <v>3375</v>
      </c>
      <c r="H38" s="31">
        <v>42848</v>
      </c>
      <c r="I38" s="32">
        <v>48</v>
      </c>
      <c r="J38" s="32">
        <f>Таблица1[[#This Row],[Цена]]*Таблица1[[#This Row],[Количество к возврату]]</f>
        <v>1200</v>
      </c>
      <c r="K38" s="46">
        <f>Таблица1[[#This Row],[Стоимость]]-Таблица1[[#This Row],[Стоимость возврата]]</f>
        <v>2175</v>
      </c>
      <c r="L38" s="9">
        <f>Таблица1[[#This Row],[Количество]]-Таблица1[[#This Row],[Количество к возврату]]</f>
        <v>87</v>
      </c>
    </row>
    <row r="39" spans="1:12" x14ac:dyDescent="0.3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Товара]],Товары_цена[],3,FALSE)</f>
        <v>25</v>
      </c>
      <c r="G39" s="33">
        <f>VLOOKUP(Таблица1[[#This Row],[Наименование Товара]],Товары_цена[],3,FALSE)*Таблица1[[#This Row],[Количество]]</f>
        <v>2000</v>
      </c>
      <c r="H39" s="32"/>
      <c r="I39" s="32"/>
      <c r="J39" s="32">
        <f>Таблица1[[#This Row],[Цена]]*Таблица1[[#This Row],[Количество к возврату]]</f>
        <v>0</v>
      </c>
      <c r="K39" s="46">
        <f>Таблица1[[#This Row],[Стоимость]]-Таблица1[[#This Row],[Стоимость возврата]]</f>
        <v>2000</v>
      </c>
      <c r="L39" s="9">
        <f>Таблица1[[#This Row],[Количество]]-Таблица1[[#This Row],[Количество к возврату]]</f>
        <v>80</v>
      </c>
    </row>
    <row r="40" spans="1:12" x14ac:dyDescent="0.3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Товара]],Товары_цена[],3,FALSE)</f>
        <v>110</v>
      </c>
      <c r="G40" s="33">
        <f>VLOOKUP(Таблица1[[#This Row],[Наименование Товара]],Товары_цена[],3,FALSE)*Таблица1[[#This Row],[Количество]]</f>
        <v>8800</v>
      </c>
      <c r="H40" s="31">
        <v>42847</v>
      </c>
      <c r="I40" s="32">
        <v>20</v>
      </c>
      <c r="J40" s="32">
        <f>Таблица1[[#This Row],[Цена]]*Таблица1[[#This Row],[Количество к возврату]]</f>
        <v>2200</v>
      </c>
      <c r="K40" s="46">
        <f>Таблица1[[#This Row],[Стоимость]]-Таблица1[[#This Row],[Стоимость возврата]]</f>
        <v>6600</v>
      </c>
      <c r="L40" s="9">
        <f>Таблица1[[#This Row],[Количество]]-Таблица1[[#This Row],[Количество к возврату]]</f>
        <v>60</v>
      </c>
    </row>
    <row r="41" spans="1:12" x14ac:dyDescent="0.3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Товара]],Товары_цена[],3,FALSE)</f>
        <v>32</v>
      </c>
      <c r="G41" s="33">
        <f>VLOOKUP(Таблица1[[#This Row],[Наименование Товара]],Товары_цена[],3,FALSE)*Таблица1[[#This Row],[Количество]]</f>
        <v>4800</v>
      </c>
      <c r="H41" s="32"/>
      <c r="I41" s="32"/>
      <c r="J41" s="32">
        <f>Таблица1[[#This Row],[Цена]]*Таблица1[[#This Row],[Количество к возврату]]</f>
        <v>0</v>
      </c>
      <c r="K41" s="46">
        <f>Таблица1[[#This Row],[Стоимость]]-Таблица1[[#This Row],[Стоимость возврата]]</f>
        <v>4800</v>
      </c>
      <c r="L41" s="9">
        <f>Таблица1[[#This Row],[Количество]]-Таблица1[[#This Row],[Количество к возврату]]</f>
        <v>150</v>
      </c>
    </row>
    <row r="42" spans="1:12" x14ac:dyDescent="0.3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Товара]],Товары_цена[],3,FALSE)</f>
        <v>45</v>
      </c>
      <c r="G42" s="33">
        <f>VLOOKUP(Таблица1[[#This Row],[Наименование Товара]],Товары_цена[],3,FALSE)*Таблица1[[#This Row],[Количество]]</f>
        <v>9585</v>
      </c>
      <c r="H42" s="32"/>
      <c r="I42" s="32"/>
      <c r="J42" s="32">
        <f>Таблица1[[#This Row],[Цена]]*Таблица1[[#This Row],[Количество к возврату]]</f>
        <v>0</v>
      </c>
      <c r="K42" s="46">
        <f>Таблица1[[#This Row],[Стоимость]]-Таблица1[[#This Row],[Стоимость возврата]]</f>
        <v>9585</v>
      </c>
      <c r="L42" s="9">
        <f>Таблица1[[#This Row],[Количество]]-Таблица1[[#This Row],[Количество к возврату]]</f>
        <v>213</v>
      </c>
    </row>
    <row r="43" spans="1:12" x14ac:dyDescent="0.3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Товара]],Товары_цена[],3,FALSE)</f>
        <v>65</v>
      </c>
      <c r="G43" s="33">
        <f>VLOOKUP(Таблица1[[#This Row],[Наименование Товара]],Товары_цена[],3,FALSE)*Таблица1[[#This Row],[Количество]]</f>
        <v>13650</v>
      </c>
      <c r="H43" s="31">
        <v>42850</v>
      </c>
      <c r="I43" s="32">
        <v>40</v>
      </c>
      <c r="J43" s="32">
        <f>Таблица1[[#This Row],[Цена]]*Таблица1[[#This Row],[Количество к возврату]]</f>
        <v>2600</v>
      </c>
      <c r="K43" s="46">
        <f>Таблица1[[#This Row],[Стоимость]]-Таблица1[[#This Row],[Стоимость возврата]]</f>
        <v>11050</v>
      </c>
      <c r="L43" s="9">
        <f>Таблица1[[#This Row],[Количество]]-Таблица1[[#This Row],[Количество к возврату]]</f>
        <v>170</v>
      </c>
    </row>
    <row r="44" spans="1:12" x14ac:dyDescent="0.3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Товара]],Товары_цена[],3,FALSE)</f>
        <v>110</v>
      </c>
      <c r="G44" s="33">
        <f>VLOOKUP(Таблица1[[#This Row],[Наименование Товара]],Товары_цена[],3,FALSE)*Таблица1[[#This Row],[Количество]]</f>
        <v>13200</v>
      </c>
      <c r="H44" s="32"/>
      <c r="I44" s="32"/>
      <c r="J44" s="32">
        <f>Таблица1[[#This Row],[Цена]]*Таблица1[[#This Row],[Количество к возврату]]</f>
        <v>0</v>
      </c>
      <c r="K44" s="46">
        <f>Таблица1[[#This Row],[Стоимость]]-Таблица1[[#This Row],[Стоимость возврата]]</f>
        <v>13200</v>
      </c>
      <c r="L44" s="9">
        <f>Таблица1[[#This Row],[Количество]]-Таблица1[[#This Row],[Количество к возврату]]</f>
        <v>120</v>
      </c>
    </row>
    <row r="45" spans="1:12" x14ac:dyDescent="0.3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Товара]],Товары_цена[],3,FALSE)</f>
        <v>65</v>
      </c>
      <c r="G45" s="33">
        <f>VLOOKUP(Таблица1[[#This Row],[Наименование Товара]],Товары_цена[],3,FALSE)*Таблица1[[#This Row],[Количество]]</f>
        <v>6500</v>
      </c>
      <c r="H45" s="32"/>
      <c r="I45" s="32"/>
      <c r="J45" s="32">
        <f>Таблица1[[#This Row],[Цена]]*Таблица1[[#This Row],[Количество к возврату]]</f>
        <v>0</v>
      </c>
      <c r="K45" s="46">
        <f>Таблица1[[#This Row],[Стоимость]]-Таблица1[[#This Row],[Стоимость возврата]]</f>
        <v>6500</v>
      </c>
      <c r="L45" s="9">
        <f>Таблица1[[#This Row],[Количество]]-Таблица1[[#This Row],[Количество к возврату]]</f>
        <v>100</v>
      </c>
    </row>
    <row r="46" spans="1:12" x14ac:dyDescent="0.3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Товара]],Товары_цена[],3,FALSE)</f>
        <v>110</v>
      </c>
      <c r="G46" s="33">
        <f>VLOOKUP(Таблица1[[#This Row],[Наименование Товара]],Товары_цена[],3,FALSE)*Таблица1[[#This Row],[Количество]]</f>
        <v>9900</v>
      </c>
      <c r="H46" s="32"/>
      <c r="I46" s="32"/>
      <c r="J46" s="32">
        <f>Таблица1[[#This Row],[Цена]]*Таблица1[[#This Row],[Количество к возврату]]</f>
        <v>0</v>
      </c>
      <c r="K46" s="46">
        <f>Таблица1[[#This Row],[Стоимость]]-Таблица1[[#This Row],[Стоимость возврата]]</f>
        <v>9900</v>
      </c>
      <c r="L46" s="9">
        <f>Таблица1[[#This Row],[Количество]]-Таблица1[[#This Row],[Количество к возврату]]</f>
        <v>90</v>
      </c>
    </row>
    <row r="47" spans="1:12" x14ac:dyDescent="0.3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Товара]],Товары_цена[],3,FALSE)</f>
        <v>45</v>
      </c>
      <c r="G47" s="33">
        <f>VLOOKUP(Таблица1[[#This Row],[Наименование Товара]],Товары_цена[],3,FALSE)*Таблица1[[#This Row],[Количество]]</f>
        <v>4950</v>
      </c>
      <c r="H47" s="32"/>
      <c r="I47" s="32"/>
      <c r="J47" s="32">
        <f>Таблица1[[#This Row],[Цена]]*Таблица1[[#This Row],[Количество к возврату]]</f>
        <v>0</v>
      </c>
      <c r="K47" s="46">
        <f>Таблица1[[#This Row],[Стоимость]]-Таблица1[[#This Row],[Стоимость возврата]]</f>
        <v>4950</v>
      </c>
      <c r="L47" s="9">
        <f>Таблица1[[#This Row],[Количество]]-Таблица1[[#This Row],[Количество к возврату]]</f>
        <v>110</v>
      </c>
    </row>
    <row r="48" spans="1:12" x14ac:dyDescent="0.3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Товара]],Товары_цена[],3,FALSE)</f>
        <v>110</v>
      </c>
      <c r="G48" s="33">
        <f>VLOOKUP(Таблица1[[#This Row],[Наименование Товара]],Товары_цена[],3,FALSE)*Таблица1[[#This Row],[Количество]]</f>
        <v>11000</v>
      </c>
      <c r="H48" s="31">
        <v>42855</v>
      </c>
      <c r="I48" s="32">
        <v>60</v>
      </c>
      <c r="J48" s="32">
        <f>Таблица1[[#This Row],[Цена]]*Таблица1[[#This Row],[Количество к возврату]]</f>
        <v>6600</v>
      </c>
      <c r="K48" s="46">
        <f>Таблица1[[#This Row],[Стоимость]]-Таблица1[[#This Row],[Стоимость возврата]]</f>
        <v>4400</v>
      </c>
      <c r="L48" s="9">
        <f>Таблица1[[#This Row],[Количество]]-Таблица1[[#This Row],[Количество к возврату]]</f>
        <v>40</v>
      </c>
    </row>
    <row r="49" spans="1:12" x14ac:dyDescent="0.3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Товара]],Товары_цена[],3,FALSE)</f>
        <v>65</v>
      </c>
      <c r="G49" s="33">
        <f>VLOOKUP(Таблица1[[#This Row],[Наименование Товара]],Товары_цена[],3,FALSE)*Таблица1[[#This Row],[Количество]]</f>
        <v>20150</v>
      </c>
      <c r="H49" s="32"/>
      <c r="I49" s="32"/>
      <c r="J49" s="32">
        <f>Таблица1[[#This Row],[Цена]]*Таблица1[[#This Row],[Количество к возврату]]</f>
        <v>0</v>
      </c>
      <c r="K49" s="46">
        <f>Таблица1[[#This Row],[Стоимость]]-Таблица1[[#This Row],[Стоимость возврата]]</f>
        <v>20150</v>
      </c>
      <c r="L49" s="9">
        <f>Таблица1[[#This Row],[Количество]]-Таблица1[[#This Row],[Количество к возврату]]</f>
        <v>310</v>
      </c>
    </row>
    <row r="50" spans="1:12" x14ac:dyDescent="0.3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Товара]],Товары_цена[],3,FALSE)</f>
        <v>32</v>
      </c>
      <c r="G50" s="33">
        <f>VLOOKUP(Таблица1[[#This Row],[Наименование Товара]],Товары_цена[],3,FALSE)*Таблица1[[#This Row],[Количество]]</f>
        <v>7392</v>
      </c>
      <c r="H50" s="32"/>
      <c r="I50" s="32"/>
      <c r="J50" s="32">
        <f>Таблица1[[#This Row],[Цена]]*Таблица1[[#This Row],[Количество к возврату]]</f>
        <v>0</v>
      </c>
      <c r="K50" s="46">
        <f>Таблица1[[#This Row],[Стоимость]]-Таблица1[[#This Row],[Стоимость возврата]]</f>
        <v>7392</v>
      </c>
      <c r="L50" s="9">
        <f>Таблица1[[#This Row],[Количество]]-Таблица1[[#This Row],[Количество к возврату]]</f>
        <v>231</v>
      </c>
    </row>
    <row r="51" spans="1:12" x14ac:dyDescent="0.3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Товара]],Товары_цена[],3,FALSE)</f>
        <v>32</v>
      </c>
      <c r="G51" s="33">
        <f>VLOOKUP(Таблица1[[#This Row],[Наименование Товара]],Товары_цена[],3,FALSE)*Таблица1[[#This Row],[Количество]]</f>
        <v>2560</v>
      </c>
      <c r="H51" s="32"/>
      <c r="I51" s="32"/>
      <c r="J51" s="32">
        <f>Таблица1[[#This Row],[Цена]]*Таблица1[[#This Row],[Количество к возврату]]</f>
        <v>0</v>
      </c>
      <c r="K51" s="46">
        <f>Таблица1[[#This Row],[Стоимость]]-Таблица1[[#This Row],[Стоимость возврата]]</f>
        <v>2560</v>
      </c>
      <c r="L51" s="9">
        <f>Таблица1[[#This Row],[Количество]]-Таблица1[[#This Row],[Количество к возврату]]</f>
        <v>80</v>
      </c>
    </row>
    <row r="52" spans="1:12" x14ac:dyDescent="0.3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Товара]],Товары_цена[],3,FALSE)</f>
        <v>32</v>
      </c>
      <c r="G52" s="33">
        <f>VLOOKUP(Таблица1[[#This Row],[Наименование Товара]],Товары_цена[],3,FALSE)*Таблица1[[#This Row],[Количество]]</f>
        <v>1920</v>
      </c>
      <c r="H52" s="32"/>
      <c r="I52" s="32"/>
      <c r="J52" s="32">
        <f>Таблица1[[#This Row],[Цена]]*Таблица1[[#This Row],[Количество к возврату]]</f>
        <v>0</v>
      </c>
      <c r="K52" s="46">
        <f>Таблица1[[#This Row],[Стоимость]]-Таблица1[[#This Row],[Стоимость возврата]]</f>
        <v>1920</v>
      </c>
      <c r="L52" s="9">
        <f>Таблица1[[#This Row],[Количество]]-Таблица1[[#This Row],[Количество к возврату]]</f>
        <v>60</v>
      </c>
    </row>
    <row r="53" spans="1:12" x14ac:dyDescent="0.3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Товара]],Товары_цена[],3,FALSE)</f>
        <v>32</v>
      </c>
      <c r="G53" s="33">
        <f>VLOOKUP(Таблица1[[#This Row],[Наименование Товара]],Товары_цена[],3,FALSE)*Таблица1[[#This Row],[Количество]]</f>
        <v>4160</v>
      </c>
      <c r="H53" s="31">
        <v>42875</v>
      </c>
      <c r="I53" s="32">
        <v>30</v>
      </c>
      <c r="J53" s="32">
        <f>Таблица1[[#This Row],[Цена]]*Таблица1[[#This Row],[Количество к возврату]]</f>
        <v>960</v>
      </c>
      <c r="K53" s="46">
        <f>Таблица1[[#This Row],[Стоимость]]-Таблица1[[#This Row],[Стоимость возврата]]</f>
        <v>3200</v>
      </c>
      <c r="L53" s="9">
        <f>Таблица1[[#This Row],[Количество]]-Таблица1[[#This Row],[Количество к возврату]]</f>
        <v>100</v>
      </c>
    </row>
    <row r="54" spans="1:12" x14ac:dyDescent="0.3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Товара]],Товары_цена[],3,FALSE)</f>
        <v>25</v>
      </c>
      <c r="G54" s="33">
        <f>VLOOKUP(Таблица1[[#This Row],[Наименование Товара]],Товары_цена[],3,FALSE)*Таблица1[[#This Row],[Количество]]</f>
        <v>1400</v>
      </c>
      <c r="H54" s="32"/>
      <c r="I54" s="32"/>
      <c r="J54" s="32">
        <f>Таблица1[[#This Row],[Цена]]*Таблица1[[#This Row],[Количество к возврату]]</f>
        <v>0</v>
      </c>
      <c r="K54" s="46">
        <f>Таблица1[[#This Row],[Стоимость]]-Таблица1[[#This Row],[Стоимость возврата]]</f>
        <v>1400</v>
      </c>
      <c r="L54" s="9">
        <f>Таблица1[[#This Row],[Количество]]-Таблица1[[#This Row],[Количество к возврату]]</f>
        <v>56</v>
      </c>
    </row>
    <row r="55" spans="1:12" x14ac:dyDescent="0.3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Товара]],Товары_цена[],3,FALSE)</f>
        <v>65</v>
      </c>
      <c r="G55" s="33">
        <f>VLOOKUP(Таблица1[[#This Row],[Наименование Товара]],Товары_цена[],3,FALSE)*Таблица1[[#This Row],[Количество]]</f>
        <v>7800</v>
      </c>
      <c r="H55" s="31">
        <v>42887</v>
      </c>
      <c r="I55" s="32">
        <v>34</v>
      </c>
      <c r="J55" s="32">
        <f>Таблица1[[#This Row],[Цена]]*Таблица1[[#This Row],[Количество к возврату]]</f>
        <v>2210</v>
      </c>
      <c r="K55" s="46">
        <f>Таблица1[[#This Row],[Стоимость]]-Таблица1[[#This Row],[Стоимость возврата]]</f>
        <v>5590</v>
      </c>
      <c r="L55" s="9">
        <f>Таблица1[[#This Row],[Количество]]-Таблица1[[#This Row],[Количество к возврату]]</f>
        <v>86</v>
      </c>
    </row>
    <row r="56" spans="1:12" x14ac:dyDescent="0.3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Товара]],Товары_цена[],3,FALSE)</f>
        <v>32</v>
      </c>
      <c r="G56" s="33">
        <f>VLOOKUP(Таблица1[[#This Row],[Наименование Товара]],Товары_цена[],3,FALSE)*Таблица1[[#This Row],[Количество]]</f>
        <v>3200</v>
      </c>
      <c r="H56" s="32"/>
      <c r="I56" s="32"/>
      <c r="J56" s="32">
        <f>Таблица1[[#This Row],[Цена]]*Таблица1[[#This Row],[Количество к возврату]]</f>
        <v>0</v>
      </c>
      <c r="K56" s="46">
        <f>Таблица1[[#This Row],[Стоимость]]-Таблица1[[#This Row],[Стоимость возврата]]</f>
        <v>3200</v>
      </c>
      <c r="L56" s="9">
        <f>Таблица1[[#This Row],[Количество]]-Таблица1[[#This Row],[Количество к возврату]]</f>
        <v>100</v>
      </c>
    </row>
    <row r="57" spans="1:12" x14ac:dyDescent="0.3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Товара]],Товары_цена[],3,FALSE)</f>
        <v>25</v>
      </c>
      <c r="G57" s="33">
        <f>VLOOKUP(Таблица1[[#This Row],[Наименование Товара]],Товары_цена[],3,FALSE)*Таблица1[[#This Row],[Количество]]</f>
        <v>1500</v>
      </c>
      <c r="H57" s="32"/>
      <c r="I57" s="32"/>
      <c r="J57" s="32">
        <f>Таблица1[[#This Row],[Цена]]*Таблица1[[#This Row],[Количество к возврату]]</f>
        <v>0</v>
      </c>
      <c r="K57" s="46">
        <f>Таблица1[[#This Row],[Стоимость]]-Таблица1[[#This Row],[Стоимость возврата]]</f>
        <v>1500</v>
      </c>
      <c r="L57" s="9">
        <f>Таблица1[[#This Row],[Количество]]-Таблица1[[#This Row],[Количество к возврату]]</f>
        <v>60</v>
      </c>
    </row>
    <row r="58" spans="1:12" x14ac:dyDescent="0.3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Товара]],Товары_цена[],3,FALSE)</f>
        <v>32</v>
      </c>
      <c r="G58" s="33">
        <f>VLOOKUP(Таблица1[[#This Row],[Наименование Товара]],Товары_цена[],3,FALSE)*Таблица1[[#This Row],[Количество]]</f>
        <v>6400</v>
      </c>
      <c r="H58" s="32"/>
      <c r="I58" s="32"/>
      <c r="J58" s="32">
        <f>Таблица1[[#This Row],[Цена]]*Таблица1[[#This Row],[Количество к возврату]]</f>
        <v>0</v>
      </c>
      <c r="K58" s="46">
        <f>Таблица1[[#This Row],[Стоимость]]-Таблица1[[#This Row],[Стоимость возврата]]</f>
        <v>6400</v>
      </c>
      <c r="L58" s="9">
        <f>Таблица1[[#This Row],[Количество]]-Таблица1[[#This Row],[Количество к возврату]]</f>
        <v>200</v>
      </c>
    </row>
    <row r="59" spans="1:12" x14ac:dyDescent="0.3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Товара]],Товары_цена[],3,FALSE)</f>
        <v>87</v>
      </c>
      <c r="G59" s="33">
        <f>VLOOKUP(Таблица1[[#This Row],[Наименование Товара]],Товары_цена[],3,FALSE)*Таблица1[[#This Row],[Количество]]</f>
        <v>18270</v>
      </c>
      <c r="H59" s="31">
        <v>42904</v>
      </c>
      <c r="I59" s="32">
        <v>50</v>
      </c>
      <c r="J59" s="32">
        <f>Таблица1[[#This Row],[Цена]]*Таблица1[[#This Row],[Количество к возврату]]</f>
        <v>4350</v>
      </c>
      <c r="K59" s="46">
        <f>Таблица1[[#This Row],[Стоимость]]-Таблица1[[#This Row],[Стоимость возврата]]</f>
        <v>13920</v>
      </c>
      <c r="L59" s="9">
        <f>Таблица1[[#This Row],[Количество]]-Таблица1[[#This Row],[Количество к возврату]]</f>
        <v>160</v>
      </c>
    </row>
    <row r="60" spans="1:12" x14ac:dyDescent="0.3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Товара]],Товары_цена[],3,FALSE)</f>
        <v>65</v>
      </c>
      <c r="G60" s="33">
        <f>VLOOKUP(Таблица1[[#This Row],[Наименование Товара]],Товары_цена[],3,FALSE)*Таблица1[[#This Row],[Количество]]</f>
        <v>7800</v>
      </c>
      <c r="H60" s="32"/>
      <c r="I60" s="32"/>
      <c r="J60" s="32">
        <f>Таблица1[[#This Row],[Цена]]*Таблица1[[#This Row],[Количество к возврату]]</f>
        <v>0</v>
      </c>
      <c r="K60" s="46">
        <f>Таблица1[[#This Row],[Стоимость]]-Таблица1[[#This Row],[Стоимость возврата]]</f>
        <v>7800</v>
      </c>
      <c r="L60" s="9">
        <f>Таблица1[[#This Row],[Количество]]-Таблица1[[#This Row],[Количество к возврату]]</f>
        <v>120</v>
      </c>
    </row>
    <row r="61" spans="1:12" x14ac:dyDescent="0.3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Товара]],Товары_цена[],3,FALSE)</f>
        <v>136</v>
      </c>
      <c r="G61" s="33">
        <f>VLOOKUP(Таблица1[[#This Row],[Наименование Товара]],Товары_цена[],3,FALSE)*Таблица1[[#This Row],[Количество]]</f>
        <v>24480</v>
      </c>
      <c r="H61" s="31">
        <v>42914</v>
      </c>
      <c r="I61" s="32">
        <v>80</v>
      </c>
      <c r="J61" s="32">
        <f>Таблица1[[#This Row],[Цена]]*Таблица1[[#This Row],[Количество к возврату]]</f>
        <v>10880</v>
      </c>
      <c r="K61" s="46">
        <f>Таблица1[[#This Row],[Стоимость]]-Таблица1[[#This Row],[Стоимость возврата]]</f>
        <v>13600</v>
      </c>
      <c r="L61" s="9">
        <f>Таблица1[[#This Row],[Количество]]-Таблица1[[#This Row],[Количество к возврату]]</f>
        <v>100</v>
      </c>
    </row>
    <row r="62" spans="1:12" x14ac:dyDescent="0.3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Товара]],Товары_цена[],3,FALSE)</f>
        <v>110</v>
      </c>
      <c r="G62" s="33">
        <f>VLOOKUP(Таблица1[[#This Row],[Наименование Товара]],Товары_цена[],3,FALSE)*Таблица1[[#This Row],[Количество]]</f>
        <v>1320</v>
      </c>
      <c r="H62" s="32"/>
      <c r="I62" s="32"/>
      <c r="J62" s="32">
        <f>Таблица1[[#This Row],[Цена]]*Таблица1[[#This Row],[Количество к возврату]]</f>
        <v>0</v>
      </c>
      <c r="K62" s="46">
        <f>Таблица1[[#This Row],[Стоимость]]-Таблица1[[#This Row],[Стоимость возврата]]</f>
        <v>1320</v>
      </c>
      <c r="L62" s="9">
        <f>Таблица1[[#This Row],[Количество]]-Таблица1[[#This Row],[Количество к возврату]]</f>
        <v>12</v>
      </c>
    </row>
    <row r="63" spans="1:12" x14ac:dyDescent="0.3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Товара]],Товары_цена[],3,FALSE)</f>
        <v>87</v>
      </c>
      <c r="G63" s="33">
        <f>VLOOKUP(Таблица1[[#This Row],[Наименование Товара]],Товары_цена[],3,FALSE)*Таблица1[[#This Row],[Количество]]</f>
        <v>13920</v>
      </c>
      <c r="H63" s="32"/>
      <c r="I63" s="32"/>
      <c r="J63" s="32">
        <f>Таблица1[[#This Row],[Цена]]*Таблица1[[#This Row],[Количество к возврату]]</f>
        <v>0</v>
      </c>
      <c r="K63" s="46">
        <f>Таблица1[[#This Row],[Стоимость]]-Таблица1[[#This Row],[Стоимость возврата]]</f>
        <v>13920</v>
      </c>
      <c r="L63" s="9">
        <f>Таблица1[[#This Row],[Количество]]-Таблица1[[#This Row],[Количество к возврату]]</f>
        <v>160</v>
      </c>
    </row>
    <row r="64" spans="1:12" x14ac:dyDescent="0.3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Товара]],Товары_цена[],3,FALSE)</f>
        <v>110</v>
      </c>
      <c r="G64" s="33">
        <f>VLOOKUP(Таблица1[[#This Row],[Наименование Товара]],Товары_цена[],3,FALSE)*Таблица1[[#This Row],[Количество]]</f>
        <v>4510</v>
      </c>
      <c r="H64" s="32"/>
      <c r="I64" s="32"/>
      <c r="J64" s="32">
        <f>Таблица1[[#This Row],[Цена]]*Таблица1[[#This Row],[Количество к возврату]]</f>
        <v>0</v>
      </c>
      <c r="K64" s="46">
        <f>Таблица1[[#This Row],[Стоимость]]-Таблица1[[#This Row],[Стоимость возврата]]</f>
        <v>4510</v>
      </c>
      <c r="L64" s="9">
        <f>Таблица1[[#This Row],[Количество]]-Таблица1[[#This Row],[Количество к возврату]]</f>
        <v>41</v>
      </c>
    </row>
    <row r="65" spans="1:12" x14ac:dyDescent="0.3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Товара]],Товары_цена[],3,FALSE)</f>
        <v>136</v>
      </c>
      <c r="G65" s="33">
        <f>VLOOKUP(Таблица1[[#This Row],[Наименование Товара]],Товары_цена[],3,FALSE)*Таблица1[[#This Row],[Количество]]</f>
        <v>2720</v>
      </c>
      <c r="H65" s="32"/>
      <c r="I65" s="32"/>
      <c r="J65" s="32">
        <f>Таблица1[[#This Row],[Цена]]*Таблица1[[#This Row],[Количество к возврату]]</f>
        <v>0</v>
      </c>
      <c r="K65" s="46">
        <f>Таблица1[[#This Row],[Стоимость]]-Таблица1[[#This Row],[Стоимость возврата]]</f>
        <v>2720</v>
      </c>
      <c r="L65" s="9">
        <f>Таблица1[[#This Row],[Количество]]-Таблица1[[#This Row],[Количество к возврату]]</f>
        <v>20</v>
      </c>
    </row>
    <row r="66" spans="1:12" x14ac:dyDescent="0.3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Товара]],Товары_цена[],3,FALSE)</f>
        <v>25</v>
      </c>
      <c r="G66" s="33">
        <f>VLOOKUP(Таблица1[[#This Row],[Наименование Товара]],Товары_цена[],3,FALSE)*Таблица1[[#This Row],[Количество]]</f>
        <v>2500</v>
      </c>
      <c r="H66" s="31">
        <v>42917</v>
      </c>
      <c r="I66" s="32">
        <v>12</v>
      </c>
      <c r="J66" s="32">
        <f>Таблица1[[#This Row],[Цена]]*Таблица1[[#This Row],[Количество к возврату]]</f>
        <v>300</v>
      </c>
      <c r="K66" s="46">
        <f>Таблица1[[#This Row],[Стоимость]]-Таблица1[[#This Row],[Стоимость возврата]]</f>
        <v>2200</v>
      </c>
      <c r="L66" s="9">
        <f>Таблица1[[#This Row],[Количество]]-Таблица1[[#This Row],[Количество к возврату]]</f>
        <v>88</v>
      </c>
    </row>
    <row r="67" spans="1:12" x14ac:dyDescent="0.3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Товара]],Товары_цена[],3,FALSE)</f>
        <v>32</v>
      </c>
      <c r="G67" s="33">
        <f>VLOOKUP(Таблица1[[#This Row],[Наименование Товара]],Товары_цена[],3,FALSE)*Таблица1[[#This Row],[Количество]]</f>
        <v>6720</v>
      </c>
      <c r="H67" s="31">
        <v>42912</v>
      </c>
      <c r="I67" s="32">
        <v>80</v>
      </c>
      <c r="J67" s="32">
        <f>Таблица1[[#This Row],[Цена]]*Таблица1[[#This Row],[Количество к возврату]]</f>
        <v>2560</v>
      </c>
      <c r="K67" s="46">
        <f>Таблица1[[#This Row],[Стоимость]]-Таблица1[[#This Row],[Стоимость возврата]]</f>
        <v>4160</v>
      </c>
      <c r="L67" s="9">
        <f>Таблица1[[#This Row],[Количество]]-Таблица1[[#This Row],[Количество к возврату]]</f>
        <v>130</v>
      </c>
    </row>
    <row r="68" spans="1:12" x14ac:dyDescent="0.3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Товара]],Товары_цена[],3,FALSE)</f>
        <v>32</v>
      </c>
      <c r="G68" s="33">
        <f>VLOOKUP(Таблица1[[#This Row],[Наименование Товара]],Товары_цена[],3,FALSE)*Таблица1[[#This Row],[Количество]]</f>
        <v>3200</v>
      </c>
      <c r="H68" s="32"/>
      <c r="I68" s="32"/>
      <c r="J68" s="32">
        <f>Таблица1[[#This Row],[Цена]]*Таблица1[[#This Row],[Количество к возврату]]</f>
        <v>0</v>
      </c>
      <c r="K68" s="46">
        <f>Таблица1[[#This Row],[Стоимость]]-Таблица1[[#This Row],[Стоимость возврата]]</f>
        <v>3200</v>
      </c>
      <c r="L68" s="9">
        <f>Таблица1[[#This Row],[Количество]]-Таблица1[[#This Row],[Количество к возврату]]</f>
        <v>100</v>
      </c>
    </row>
    <row r="69" spans="1:12" x14ac:dyDescent="0.3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Товара]],Товары_цена[],3,FALSE)</f>
        <v>54</v>
      </c>
      <c r="G69" s="33">
        <f>VLOOKUP(Таблица1[[#This Row],[Наименование Товара]],Товары_цена[],3,FALSE)*Таблица1[[#This Row],[Количество]]</f>
        <v>2160</v>
      </c>
      <c r="H69" s="32"/>
      <c r="I69" s="32"/>
      <c r="J69" s="32">
        <f>Таблица1[[#This Row],[Цена]]*Таблица1[[#This Row],[Количество к возврату]]</f>
        <v>0</v>
      </c>
      <c r="K69" s="46">
        <f>Таблица1[[#This Row],[Стоимость]]-Таблица1[[#This Row],[Стоимость возврата]]</f>
        <v>2160</v>
      </c>
      <c r="L69" s="9">
        <f>Таблица1[[#This Row],[Количество]]-Таблица1[[#This Row],[Количество к возврату]]</f>
        <v>40</v>
      </c>
    </row>
    <row r="70" spans="1:12" x14ac:dyDescent="0.3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Товара]],Товары_цена[],3,FALSE)</f>
        <v>87</v>
      </c>
      <c r="G70" s="33">
        <f>VLOOKUP(Таблица1[[#This Row],[Наименование Товара]],Товары_цена[],3,FALSE)*Таблица1[[#This Row],[Количество]]</f>
        <v>5220</v>
      </c>
      <c r="H70" s="32"/>
      <c r="I70" s="32"/>
      <c r="J70" s="32">
        <f>Таблица1[[#This Row],[Цена]]*Таблица1[[#This Row],[Количество к возврату]]</f>
        <v>0</v>
      </c>
      <c r="K70" s="46">
        <f>Таблица1[[#This Row],[Стоимость]]-Таблица1[[#This Row],[Стоимость возврата]]</f>
        <v>5220</v>
      </c>
      <c r="L70" s="9">
        <f>Таблица1[[#This Row],[Количество]]-Таблица1[[#This Row],[Количество к возврату]]</f>
        <v>60</v>
      </c>
    </row>
    <row r="71" spans="1:12" x14ac:dyDescent="0.3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Товара]],Товары_цена[],3,FALSE)</f>
        <v>110</v>
      </c>
      <c r="G71" s="33">
        <f>VLOOKUP(Таблица1[[#This Row],[Наименование Товара]],Товары_цена[],3,FALSE)*Таблица1[[#This Row],[Количество]]</f>
        <v>9900</v>
      </c>
      <c r="H71" s="31">
        <v>42936</v>
      </c>
      <c r="I71" s="32">
        <v>10</v>
      </c>
      <c r="J71" s="32">
        <f>Таблица1[[#This Row],[Цена]]*Таблица1[[#This Row],[Количество к возврату]]</f>
        <v>1100</v>
      </c>
      <c r="K71" s="46">
        <f>Таблица1[[#This Row],[Стоимость]]-Таблица1[[#This Row],[Стоимость возврата]]</f>
        <v>8800</v>
      </c>
      <c r="L71" s="9">
        <f>Таблица1[[#This Row],[Количество]]-Таблица1[[#This Row],[Количество к возврату]]</f>
        <v>80</v>
      </c>
    </row>
    <row r="72" spans="1:12" x14ac:dyDescent="0.3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Товара]],Товары_цена[],3,FALSE)</f>
        <v>136</v>
      </c>
      <c r="G72" s="33">
        <f>VLOOKUP(Таблица1[[#This Row],[Наименование Товара]],Товары_цена[],3,FALSE)*Таблица1[[#This Row],[Количество]]</f>
        <v>13600</v>
      </c>
      <c r="H72" s="32"/>
      <c r="I72" s="32"/>
      <c r="J72" s="32">
        <f>Таблица1[[#This Row],[Цена]]*Таблица1[[#This Row],[Количество к возврату]]</f>
        <v>0</v>
      </c>
      <c r="K72" s="46">
        <f>Таблица1[[#This Row],[Стоимость]]-Таблица1[[#This Row],[Стоимость возврата]]</f>
        <v>13600</v>
      </c>
      <c r="L72" s="9">
        <f>Таблица1[[#This Row],[Количество]]-Таблица1[[#This Row],[Количество к возврату]]</f>
        <v>100</v>
      </c>
    </row>
    <row r="73" spans="1:12" x14ac:dyDescent="0.3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Товара]],Товары_цена[],3,FALSE)</f>
        <v>45</v>
      </c>
      <c r="G73" s="33">
        <f>VLOOKUP(Таблица1[[#This Row],[Наименование Товара]],Товары_цена[],3,FALSE)*Таблица1[[#This Row],[Количество]]</f>
        <v>3600</v>
      </c>
      <c r="H73" s="32"/>
      <c r="I73" s="32"/>
      <c r="J73" s="32">
        <f>Таблица1[[#This Row],[Цена]]*Таблица1[[#This Row],[Количество к возврату]]</f>
        <v>0</v>
      </c>
      <c r="K73" s="46">
        <f>Таблица1[[#This Row],[Стоимость]]-Таблица1[[#This Row],[Стоимость возврата]]</f>
        <v>3600</v>
      </c>
      <c r="L73" s="9">
        <f>Таблица1[[#This Row],[Количество]]-Таблица1[[#This Row],[Количество к возврату]]</f>
        <v>80</v>
      </c>
    </row>
    <row r="74" spans="1:12" x14ac:dyDescent="0.3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Товара]],Товары_цена[],3,FALSE)</f>
        <v>25</v>
      </c>
      <c r="G74" s="33">
        <f>VLOOKUP(Таблица1[[#This Row],[Наименование Товара]],Товары_цена[],3,FALSE)*Таблица1[[#This Row],[Количество]]</f>
        <v>2250</v>
      </c>
      <c r="H74" s="32"/>
      <c r="I74" s="32"/>
      <c r="J74" s="32">
        <f>Таблица1[[#This Row],[Цена]]*Таблица1[[#This Row],[Количество к возврату]]</f>
        <v>0</v>
      </c>
      <c r="K74" s="46">
        <f>Таблица1[[#This Row],[Стоимость]]-Таблица1[[#This Row],[Стоимость возврата]]</f>
        <v>2250</v>
      </c>
      <c r="L74" s="9">
        <f>Таблица1[[#This Row],[Количество]]-Таблица1[[#This Row],[Количество к возврату]]</f>
        <v>90</v>
      </c>
    </row>
    <row r="75" spans="1:12" x14ac:dyDescent="0.3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Товара]],Товары_цена[],3,FALSE)</f>
        <v>32</v>
      </c>
      <c r="G75" s="33">
        <f>VLOOKUP(Таблица1[[#This Row],[Наименование Товара]],Товары_цена[],3,FALSE)*Таблица1[[#This Row],[Количество]]</f>
        <v>1792</v>
      </c>
      <c r="H75" s="32"/>
      <c r="I75" s="32"/>
      <c r="J75" s="32">
        <f>Таблица1[[#This Row],[Цена]]*Таблица1[[#This Row],[Количество к возврату]]</f>
        <v>0</v>
      </c>
      <c r="K75" s="46">
        <f>Таблица1[[#This Row],[Стоимость]]-Таблица1[[#This Row],[Стоимость возврата]]</f>
        <v>1792</v>
      </c>
      <c r="L75" s="9">
        <f>Таблица1[[#This Row],[Количество]]-Таблица1[[#This Row],[Количество к возврату]]</f>
        <v>56</v>
      </c>
    </row>
    <row r="76" spans="1:12" x14ac:dyDescent="0.3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Товара]],Товары_цена[],3,FALSE)</f>
        <v>45</v>
      </c>
      <c r="G76" s="33">
        <f>VLOOKUP(Таблица1[[#This Row],[Наименование Товара]],Товары_цена[],3,FALSE)*Таблица1[[#This Row],[Количество]]</f>
        <v>5400</v>
      </c>
      <c r="H76" s="31">
        <v>42943</v>
      </c>
      <c r="I76" s="32">
        <v>40</v>
      </c>
      <c r="J76" s="32">
        <f>Таблица1[[#This Row],[Цена]]*Таблица1[[#This Row],[Количество к возврату]]</f>
        <v>1800</v>
      </c>
      <c r="K76" s="46">
        <f>Таблица1[[#This Row],[Стоимость]]-Таблица1[[#This Row],[Стоимость возврата]]</f>
        <v>3600</v>
      </c>
      <c r="L76" s="9">
        <f>Таблица1[[#This Row],[Количество]]-Таблица1[[#This Row],[Количество к возврату]]</f>
        <v>80</v>
      </c>
    </row>
    <row r="77" spans="1:12" x14ac:dyDescent="0.3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Товара]],Товары_цена[],3,FALSE)</f>
        <v>54</v>
      </c>
      <c r="G77" s="33">
        <f>VLOOKUP(Таблица1[[#This Row],[Наименование Товара]],Товары_цена[],3,FALSE)*Таблица1[[#This Row],[Количество]]</f>
        <v>4320</v>
      </c>
      <c r="H77" s="32"/>
      <c r="I77" s="32"/>
      <c r="J77" s="32">
        <f>Таблица1[[#This Row],[Цена]]*Таблица1[[#This Row],[Количество к возврату]]</f>
        <v>0</v>
      </c>
      <c r="K77" s="46">
        <f>Таблица1[[#This Row],[Стоимость]]-Таблица1[[#This Row],[Стоимость возврата]]</f>
        <v>4320</v>
      </c>
      <c r="L77" s="9">
        <f>Таблица1[[#This Row],[Количество]]-Таблица1[[#This Row],[Количество к возврату]]</f>
        <v>80</v>
      </c>
    </row>
    <row r="78" spans="1:12" x14ac:dyDescent="0.3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Товара]],Товары_цена[],3,FALSE)</f>
        <v>54</v>
      </c>
      <c r="G78" s="33">
        <f>VLOOKUP(Таблица1[[#This Row],[Наименование Товара]],Товары_цена[],3,FALSE)*Таблица1[[#This Row],[Количество]]</f>
        <v>4320</v>
      </c>
      <c r="H78" s="32"/>
      <c r="I78" s="32"/>
      <c r="J78" s="32">
        <f>Таблица1[[#This Row],[Цена]]*Таблица1[[#This Row],[Количество к возврату]]</f>
        <v>0</v>
      </c>
      <c r="K78" s="46">
        <f>Таблица1[[#This Row],[Стоимость]]-Таблица1[[#This Row],[Стоимость возврата]]</f>
        <v>4320</v>
      </c>
      <c r="L78" s="9">
        <f>Таблица1[[#This Row],[Количество]]-Таблица1[[#This Row],[Количество к возврату]]</f>
        <v>80</v>
      </c>
    </row>
    <row r="79" spans="1:12" x14ac:dyDescent="0.3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Товара]],Товары_цена[],3,FALSE)</f>
        <v>65</v>
      </c>
      <c r="G79" s="33">
        <f>VLOOKUP(Таблица1[[#This Row],[Наименование Товара]],Товары_цена[],3,FALSE)*Таблица1[[#This Row],[Количество]]</f>
        <v>2600</v>
      </c>
      <c r="H79" s="32"/>
      <c r="I79" s="32"/>
      <c r="J79" s="32">
        <f>Таблица1[[#This Row],[Цена]]*Таблица1[[#This Row],[Количество к возврату]]</f>
        <v>0</v>
      </c>
      <c r="K79" s="46">
        <f>Таблица1[[#This Row],[Стоимость]]-Таблица1[[#This Row],[Стоимость возврата]]</f>
        <v>2600</v>
      </c>
      <c r="L79" s="9">
        <f>Таблица1[[#This Row],[Количество]]-Таблица1[[#This Row],[Количество к возврату]]</f>
        <v>40</v>
      </c>
    </row>
    <row r="80" spans="1:12" x14ac:dyDescent="0.3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Товара]],Товары_цена[],3,FALSE)</f>
        <v>65</v>
      </c>
      <c r="G80" s="33">
        <f>VLOOKUP(Таблица1[[#This Row],[Наименование Товара]],Товары_цена[],3,FALSE)*Таблица1[[#This Row],[Количество]]</f>
        <v>2600</v>
      </c>
      <c r="H80" s="32"/>
      <c r="I80" s="32"/>
      <c r="J80" s="32">
        <f>Таблица1[[#This Row],[Цена]]*Таблица1[[#This Row],[Количество к возврату]]</f>
        <v>0</v>
      </c>
      <c r="K80" s="46">
        <f>Таблица1[[#This Row],[Стоимость]]-Таблица1[[#This Row],[Стоимость возврата]]</f>
        <v>2600</v>
      </c>
      <c r="L80" s="9">
        <f>Таблица1[[#This Row],[Количество]]-Таблица1[[#This Row],[Количество к возврату]]</f>
        <v>40</v>
      </c>
    </row>
    <row r="81" spans="1:12" x14ac:dyDescent="0.3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Товара]],Товары_цена[],3,FALSE)</f>
        <v>87</v>
      </c>
      <c r="G81" s="33">
        <f>VLOOKUP(Таблица1[[#This Row],[Наименование Товара]],Товары_цена[],3,FALSE)*Таблица1[[#This Row],[Количество]]</f>
        <v>6090</v>
      </c>
      <c r="H81" s="31">
        <v>42948</v>
      </c>
      <c r="I81" s="32">
        <v>10</v>
      </c>
      <c r="J81" s="32">
        <f>Таблица1[[#This Row],[Цена]]*Таблица1[[#This Row],[Количество к возврату]]</f>
        <v>870</v>
      </c>
      <c r="K81" s="46">
        <f>Таблица1[[#This Row],[Стоимость]]-Таблица1[[#This Row],[Стоимость возврата]]</f>
        <v>5220</v>
      </c>
      <c r="L81" s="9">
        <f>Таблица1[[#This Row],[Количество]]-Таблица1[[#This Row],[Количество к возврату]]</f>
        <v>60</v>
      </c>
    </row>
    <row r="82" spans="1:12" x14ac:dyDescent="0.3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Товара]],Товары_цена[],3,FALSE)</f>
        <v>87</v>
      </c>
      <c r="G82" s="33">
        <f>VLOOKUP(Таблица1[[#This Row],[Наименование Товара]],Товары_цена[],3,FALSE)*Таблица1[[#This Row],[Количество]]</f>
        <v>6090</v>
      </c>
      <c r="H82" s="32"/>
      <c r="I82" s="32"/>
      <c r="J82" s="32">
        <f>Таблица1[[#This Row],[Цена]]*Таблица1[[#This Row],[Количество к возврату]]</f>
        <v>0</v>
      </c>
      <c r="K82" s="46">
        <f>Таблица1[[#This Row],[Стоимость]]-Таблица1[[#This Row],[Стоимость возврата]]</f>
        <v>6090</v>
      </c>
      <c r="L82" s="9">
        <f>Таблица1[[#This Row],[Количество]]-Таблица1[[#This Row],[Количество к возврату]]</f>
        <v>70</v>
      </c>
    </row>
    <row r="83" spans="1:12" x14ac:dyDescent="0.3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Товара]],Товары_цена[],3,FALSE)</f>
        <v>110</v>
      </c>
      <c r="G83" s="33">
        <f>VLOOKUP(Таблица1[[#This Row],[Наименование Товара]],Товары_цена[],3,FALSE)*Таблица1[[#This Row],[Количество]]</f>
        <v>18700</v>
      </c>
      <c r="H83" s="31">
        <v>41850</v>
      </c>
      <c r="I83" s="32">
        <v>40</v>
      </c>
      <c r="J83" s="32">
        <f>Таблица1[[#This Row],[Цена]]*Таблица1[[#This Row],[Количество к возврату]]</f>
        <v>4400</v>
      </c>
      <c r="K83" s="46">
        <f>Таблица1[[#This Row],[Стоимость]]-Таблица1[[#This Row],[Стоимость возврата]]</f>
        <v>14300</v>
      </c>
      <c r="L83" s="9">
        <f>Таблица1[[#This Row],[Количество]]-Таблица1[[#This Row],[Количество к возврату]]</f>
        <v>130</v>
      </c>
    </row>
    <row r="84" spans="1:12" x14ac:dyDescent="0.3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Товара]],Товары_цена[],3,FALSE)</f>
        <v>110</v>
      </c>
      <c r="G84" s="33">
        <f>VLOOKUP(Таблица1[[#This Row],[Наименование Товара]],Товары_цена[],3,FALSE)*Таблица1[[#This Row],[Количество]]</f>
        <v>18700</v>
      </c>
      <c r="H84" s="32"/>
      <c r="I84" s="32"/>
      <c r="J84" s="32">
        <f>Таблица1[[#This Row],[Цена]]*Таблица1[[#This Row],[Количество к возврату]]</f>
        <v>0</v>
      </c>
      <c r="K84" s="46">
        <f>Таблица1[[#This Row],[Стоимость]]-Таблица1[[#This Row],[Стоимость возврата]]</f>
        <v>18700</v>
      </c>
      <c r="L84" s="9">
        <f>Таблица1[[#This Row],[Количество]]-Таблица1[[#This Row],[Количество к возврату]]</f>
        <v>170</v>
      </c>
    </row>
    <row r="85" spans="1:12" x14ac:dyDescent="0.3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Товара]],Товары_цена[],3,FALSE)</f>
        <v>136</v>
      </c>
      <c r="G85" s="33">
        <f>VLOOKUP(Таблица1[[#This Row],[Наименование Товара]],Товары_цена[],3,FALSE)*Таблица1[[#This Row],[Количество]]</f>
        <v>6664</v>
      </c>
      <c r="H85" s="32"/>
      <c r="I85" s="32"/>
      <c r="J85" s="32">
        <f>Таблица1[[#This Row],[Цена]]*Таблица1[[#This Row],[Количество к возврату]]</f>
        <v>0</v>
      </c>
      <c r="K85" s="46">
        <f>Таблица1[[#This Row],[Стоимость]]-Таблица1[[#This Row],[Стоимость возврата]]</f>
        <v>6664</v>
      </c>
      <c r="L85" s="9">
        <f>Таблица1[[#This Row],[Количество]]-Таблица1[[#This Row],[Количество к возврату]]</f>
        <v>49</v>
      </c>
    </row>
    <row r="86" spans="1:12" x14ac:dyDescent="0.3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Товара]],Товары_цена[],3,FALSE)</f>
        <v>25</v>
      </c>
      <c r="G86" s="33">
        <f>VLOOKUP(Таблица1[[#This Row],[Наименование Товара]],Товары_цена[],3,FALSE)*Таблица1[[#This Row],[Количество]]</f>
        <v>3000</v>
      </c>
      <c r="H86" s="32"/>
      <c r="I86" s="32"/>
      <c r="J86" s="32">
        <f>Таблица1[[#This Row],[Цена]]*Таблица1[[#This Row],[Количество к возврату]]</f>
        <v>0</v>
      </c>
      <c r="K86" s="46">
        <f>Таблица1[[#This Row],[Стоимость]]-Таблица1[[#This Row],[Стоимость возврата]]</f>
        <v>3000</v>
      </c>
      <c r="L86" s="9">
        <f>Таблица1[[#This Row],[Количество]]-Таблица1[[#This Row],[Количество к возврату]]</f>
        <v>120</v>
      </c>
    </row>
    <row r="87" spans="1:12" x14ac:dyDescent="0.3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Товара]],Товары_цена[],3,FALSE)</f>
        <v>32</v>
      </c>
      <c r="G87" s="33">
        <f>VLOOKUP(Таблица1[[#This Row],[Наименование Товара]],Товары_цена[],3,FALSE)*Таблица1[[#This Row],[Количество]]</f>
        <v>3200</v>
      </c>
      <c r="H87" s="32"/>
      <c r="I87" s="32"/>
      <c r="J87" s="32">
        <f>Таблица1[[#This Row],[Цена]]*Таблица1[[#This Row],[Количество к возврату]]</f>
        <v>0</v>
      </c>
      <c r="K87" s="46">
        <f>Таблица1[[#This Row],[Стоимость]]-Таблица1[[#This Row],[Стоимость возврата]]</f>
        <v>3200</v>
      </c>
      <c r="L87" s="9">
        <f>Таблица1[[#This Row],[Количество]]-Таблица1[[#This Row],[Количество к возврату]]</f>
        <v>100</v>
      </c>
    </row>
    <row r="88" spans="1:12" x14ac:dyDescent="0.3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Товара]],Товары_цена[],3,FALSE)</f>
        <v>45</v>
      </c>
      <c r="G88" s="33">
        <f>VLOOKUP(Таблица1[[#This Row],[Наименование Товара]],Товары_цена[],3,FALSE)*Таблица1[[#This Row],[Количество]]</f>
        <v>2250</v>
      </c>
      <c r="H88" s="31">
        <v>42959</v>
      </c>
      <c r="I88" s="32">
        <v>10</v>
      </c>
      <c r="J88" s="32">
        <f>Таблица1[[#This Row],[Цена]]*Таблица1[[#This Row],[Количество к возврату]]</f>
        <v>450</v>
      </c>
      <c r="K88" s="46">
        <f>Таблица1[[#This Row],[Стоимость]]-Таблица1[[#This Row],[Стоимость возврата]]</f>
        <v>1800</v>
      </c>
      <c r="L88" s="9">
        <f>Таблица1[[#This Row],[Количество]]-Таблица1[[#This Row],[Количество к возврату]]</f>
        <v>40</v>
      </c>
    </row>
    <row r="89" spans="1:12" x14ac:dyDescent="0.3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Товара]],Товары_цена[],3,FALSE)</f>
        <v>54</v>
      </c>
      <c r="G89" s="33">
        <f>VLOOKUP(Таблица1[[#This Row],[Наименование Товара]],Товары_цена[],3,FALSE)*Таблица1[[#This Row],[Количество]]</f>
        <v>5400</v>
      </c>
      <c r="H89" s="32"/>
      <c r="I89" s="32"/>
      <c r="J89" s="32">
        <f>Таблица1[[#This Row],[Цена]]*Таблица1[[#This Row],[Количество к возврату]]</f>
        <v>0</v>
      </c>
      <c r="K89" s="46">
        <f>Таблица1[[#This Row],[Стоимость]]-Таблица1[[#This Row],[Стоимость возврата]]</f>
        <v>5400</v>
      </c>
      <c r="L89" s="9">
        <f>Таблица1[[#This Row],[Количество]]-Таблица1[[#This Row],[Количество к возврату]]</f>
        <v>100</v>
      </c>
    </row>
    <row r="90" spans="1:12" x14ac:dyDescent="0.3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Товара]],Товары_цена[],3,FALSE)</f>
        <v>65</v>
      </c>
      <c r="G90" s="33">
        <f>VLOOKUP(Таблица1[[#This Row],[Наименование Товара]],Товары_цена[],3,FALSE)*Таблица1[[#This Row],[Количество]]</f>
        <v>11700</v>
      </c>
      <c r="H90" s="32"/>
      <c r="I90" s="32"/>
      <c r="J90" s="32">
        <f>Таблица1[[#This Row],[Цена]]*Таблица1[[#This Row],[Количество к возврату]]</f>
        <v>0</v>
      </c>
      <c r="K90" s="46">
        <f>Таблица1[[#This Row],[Стоимость]]-Таблица1[[#This Row],[Стоимость возврата]]</f>
        <v>11700</v>
      </c>
      <c r="L90" s="9">
        <f>Таблица1[[#This Row],[Количество]]-Таблица1[[#This Row],[Количество к возврату]]</f>
        <v>180</v>
      </c>
    </row>
    <row r="91" spans="1:12" x14ac:dyDescent="0.3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Товара]],Товары_цена[],3,FALSE)</f>
        <v>87</v>
      </c>
      <c r="G91" s="33">
        <f>VLOOKUP(Таблица1[[#This Row],[Наименование Товара]],Товары_цена[],3,FALSE)*Таблица1[[#This Row],[Количество]]</f>
        <v>14790</v>
      </c>
      <c r="H91" s="32"/>
      <c r="I91" s="32"/>
      <c r="J91" s="32">
        <f>Таблица1[[#This Row],[Цена]]*Таблица1[[#This Row],[Количество к возврату]]</f>
        <v>0</v>
      </c>
      <c r="K91" s="46">
        <f>Таблица1[[#This Row],[Стоимость]]-Таблица1[[#This Row],[Стоимость возврата]]</f>
        <v>14790</v>
      </c>
      <c r="L91" s="9">
        <f>Таблица1[[#This Row],[Количество]]-Таблица1[[#This Row],[Количество к возврату]]</f>
        <v>170</v>
      </c>
    </row>
    <row r="92" spans="1:12" x14ac:dyDescent="0.3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Товара]],Товары_цена[],3,FALSE)</f>
        <v>110</v>
      </c>
      <c r="G92" s="33">
        <f>VLOOKUP(Таблица1[[#This Row],[Наименование Товара]],Товары_цена[],3,FALSE)*Таблица1[[#This Row],[Количество]]</f>
        <v>8800</v>
      </c>
      <c r="H92" s="32"/>
      <c r="I92" s="32"/>
      <c r="J92" s="32">
        <f>Таблица1[[#This Row],[Цена]]*Таблица1[[#This Row],[Количество к возврату]]</f>
        <v>0</v>
      </c>
      <c r="K92" s="46">
        <f>Таблица1[[#This Row],[Стоимость]]-Таблица1[[#This Row],[Стоимость возврата]]</f>
        <v>8800</v>
      </c>
      <c r="L92" s="9">
        <f>Таблица1[[#This Row],[Количество]]-Таблица1[[#This Row],[Количество к возврату]]</f>
        <v>80</v>
      </c>
    </row>
    <row r="93" spans="1:12" x14ac:dyDescent="0.3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Товара]],Товары_цена[],3,FALSE)</f>
        <v>110</v>
      </c>
      <c r="G93" s="33">
        <f>VLOOKUP(Таблица1[[#This Row],[Наименование Товара]],Товары_цена[],3,FALSE)*Таблица1[[#This Row],[Количество]]</f>
        <v>8800</v>
      </c>
      <c r="H93" s="31">
        <v>42967</v>
      </c>
      <c r="I93" s="32">
        <v>20</v>
      </c>
      <c r="J93" s="32">
        <f>Таблица1[[#This Row],[Цена]]*Таблица1[[#This Row],[Количество к возврату]]</f>
        <v>2200</v>
      </c>
      <c r="K93" s="46">
        <f>Таблица1[[#This Row],[Стоимость]]-Таблица1[[#This Row],[Стоимость возврата]]</f>
        <v>6600</v>
      </c>
      <c r="L93" s="9">
        <f>Таблица1[[#This Row],[Количество]]-Таблица1[[#This Row],[Количество к возврату]]</f>
        <v>60</v>
      </c>
    </row>
    <row r="94" spans="1:12" x14ac:dyDescent="0.3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Товара]],Товары_цена[],3,FALSE)</f>
        <v>136</v>
      </c>
      <c r="G94" s="33">
        <f>VLOOKUP(Таблица1[[#This Row],[Наименование Товара]],Товары_цена[],3,FALSE)*Таблица1[[#This Row],[Количество]]</f>
        <v>8160</v>
      </c>
      <c r="H94" s="32"/>
      <c r="I94" s="32"/>
      <c r="J94" s="32">
        <f>Таблица1[[#This Row],[Цена]]*Таблица1[[#This Row],[Количество к возврату]]</f>
        <v>0</v>
      </c>
      <c r="K94" s="46">
        <f>Таблица1[[#This Row],[Стоимость]]-Таблица1[[#This Row],[Стоимость возврата]]</f>
        <v>8160</v>
      </c>
      <c r="L94" s="9">
        <f>Таблица1[[#This Row],[Количество]]-Таблица1[[#This Row],[Количество к возврату]]</f>
        <v>60</v>
      </c>
    </row>
    <row r="95" spans="1:12" x14ac:dyDescent="0.3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Товара]],Товары_цена[],3,FALSE)</f>
        <v>110</v>
      </c>
      <c r="G95" s="33">
        <f>VLOOKUP(Таблица1[[#This Row],[Наименование Товара]],Товары_цена[],3,FALSE)*Таблица1[[#This Row],[Количество]]</f>
        <v>6600</v>
      </c>
      <c r="H95" s="32"/>
      <c r="I95" s="32"/>
      <c r="J95" s="32">
        <f>Таблица1[[#This Row],[Цена]]*Таблица1[[#This Row],[Количество к возврату]]</f>
        <v>0</v>
      </c>
      <c r="K95" s="46">
        <f>Таблица1[[#This Row],[Стоимость]]-Таблица1[[#This Row],[Стоимость возврата]]</f>
        <v>6600</v>
      </c>
      <c r="L95" s="9">
        <f>Таблица1[[#This Row],[Количество]]-Таблица1[[#This Row],[Количество к возврату]]</f>
        <v>60</v>
      </c>
    </row>
    <row r="96" spans="1:12" x14ac:dyDescent="0.3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Товара]],Товары_цена[],3,FALSE)</f>
        <v>25</v>
      </c>
      <c r="G96" s="33">
        <f>VLOOKUP(Таблица1[[#This Row],[Наименование Товара]],Товары_цена[],3,FALSE)*Таблица1[[#This Row],[Количество]]</f>
        <v>3250</v>
      </c>
      <c r="H96" s="31">
        <v>42967</v>
      </c>
      <c r="I96" s="32">
        <v>40</v>
      </c>
      <c r="J96" s="32">
        <f>Таблица1[[#This Row],[Цена]]*Таблица1[[#This Row],[Количество к возврату]]</f>
        <v>1000</v>
      </c>
      <c r="K96" s="46">
        <f>Таблица1[[#This Row],[Стоимость]]-Таблица1[[#This Row],[Стоимость возврата]]</f>
        <v>2250</v>
      </c>
      <c r="L96" s="9">
        <f>Таблица1[[#This Row],[Количество]]-Таблица1[[#This Row],[Количество к возврату]]</f>
        <v>90</v>
      </c>
    </row>
    <row r="97" spans="1:12" x14ac:dyDescent="0.3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Товара]],Товары_цена[],3,FALSE)</f>
        <v>32</v>
      </c>
      <c r="G97" s="33">
        <f>VLOOKUP(Таблица1[[#This Row],[Наименование Товара]],Товары_цена[],3,FALSE)*Таблица1[[#This Row],[Количество]]</f>
        <v>4160</v>
      </c>
      <c r="H97" s="32"/>
      <c r="I97" s="32"/>
      <c r="J97" s="32">
        <f>Таблица1[[#This Row],[Цена]]*Таблица1[[#This Row],[Количество к возврату]]</f>
        <v>0</v>
      </c>
      <c r="K97" s="46">
        <f>Таблица1[[#This Row],[Стоимость]]-Таблица1[[#This Row],[Стоимость возврата]]</f>
        <v>4160</v>
      </c>
      <c r="L97" s="9">
        <f>Таблица1[[#This Row],[Количество]]-Таблица1[[#This Row],[Количество к возврату]]</f>
        <v>130</v>
      </c>
    </row>
    <row r="98" spans="1:12" x14ac:dyDescent="0.3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Товара]],Товары_цена[],3,FALSE)</f>
        <v>32</v>
      </c>
      <c r="G98" s="33">
        <f>VLOOKUP(Таблица1[[#This Row],[Наименование Товара]],Товары_цена[],3,FALSE)*Таблица1[[#This Row],[Количество]]</f>
        <v>1792</v>
      </c>
      <c r="H98" s="32"/>
      <c r="I98" s="32"/>
      <c r="J98" s="32">
        <f>Таблица1[[#This Row],[Цена]]*Таблица1[[#This Row],[Количество к возврату]]</f>
        <v>0</v>
      </c>
      <c r="K98" s="46">
        <f>Таблица1[[#This Row],[Стоимость]]-Таблица1[[#This Row],[Стоимость возврата]]</f>
        <v>1792</v>
      </c>
      <c r="L98" s="9">
        <f>Таблица1[[#This Row],[Количество]]-Таблица1[[#This Row],[Количество к возврату]]</f>
        <v>56</v>
      </c>
    </row>
    <row r="99" spans="1:12" x14ac:dyDescent="0.3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Товара]],Товары_цена[],3,FALSE)</f>
        <v>87</v>
      </c>
      <c r="G99" s="33">
        <f>VLOOKUP(Таблица1[[#This Row],[Наименование Товара]],Товары_цена[],3,FALSE)*Таблица1[[#This Row],[Количество]]</f>
        <v>4872</v>
      </c>
      <c r="H99" s="32"/>
      <c r="I99" s="32"/>
      <c r="J99" s="32">
        <f>Таблица1[[#This Row],[Цена]]*Таблица1[[#This Row],[Количество к возврату]]</f>
        <v>0</v>
      </c>
      <c r="K99" s="46">
        <f>Таблица1[[#This Row],[Стоимость]]-Таблица1[[#This Row],[Стоимость возврата]]</f>
        <v>4872</v>
      </c>
      <c r="L99" s="9">
        <f>Таблица1[[#This Row],[Количество]]-Таблица1[[#This Row],[Количество к возврату]]</f>
        <v>56</v>
      </c>
    </row>
    <row r="100" spans="1:12" x14ac:dyDescent="0.3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Товара]],Товары_цена[],3,FALSE)</f>
        <v>45</v>
      </c>
      <c r="G100" s="33">
        <f>VLOOKUP(Таблица1[[#This Row],[Наименование Товара]],Товары_цена[],3,FALSE)*Таблица1[[#This Row],[Количество]]</f>
        <v>6075</v>
      </c>
      <c r="H100" s="31">
        <v>42969</v>
      </c>
      <c r="I100" s="32">
        <v>34</v>
      </c>
      <c r="J100" s="32">
        <f>Таблица1[[#This Row],[Цена]]*Таблица1[[#This Row],[Количество к возврату]]</f>
        <v>1530</v>
      </c>
      <c r="K100" s="46">
        <f>Таблица1[[#This Row],[Стоимость]]-Таблица1[[#This Row],[Стоимость возврата]]</f>
        <v>4545</v>
      </c>
      <c r="L100" s="9">
        <f>Таблица1[[#This Row],[Количество]]-Таблица1[[#This Row],[Количество к возврату]]</f>
        <v>101</v>
      </c>
    </row>
    <row r="101" spans="1:12" x14ac:dyDescent="0.3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Товара]],Товары_цена[],3,FALSE)</f>
        <v>45</v>
      </c>
      <c r="G101" s="33">
        <f>VLOOKUP(Таблица1[[#This Row],[Наименование Товара]],Товары_цена[],3,FALSE)*Таблица1[[#This Row],[Количество]]</f>
        <v>6075</v>
      </c>
      <c r="H101" s="32"/>
      <c r="I101" s="32"/>
      <c r="J101" s="32">
        <f>Таблица1[[#This Row],[Цена]]*Таблица1[[#This Row],[Количество к возврату]]</f>
        <v>0</v>
      </c>
      <c r="K101" s="46">
        <f>Таблица1[[#This Row],[Стоимость]]-Таблица1[[#This Row],[Стоимость возврата]]</f>
        <v>6075</v>
      </c>
      <c r="L101" s="9">
        <f>Таблица1[[#This Row],[Количество]]-Таблица1[[#This Row],[Количество к возврату]]</f>
        <v>135</v>
      </c>
    </row>
    <row r="102" spans="1:12" x14ac:dyDescent="0.3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Товара]],Товары_цена[],3,FALSE)</f>
        <v>54</v>
      </c>
      <c r="G102" s="33">
        <f>VLOOKUP(Таблица1[[#This Row],[Наименование Товара]],Товары_цена[],3,FALSE)*Таблица1[[#This Row],[Количество]]</f>
        <v>4320</v>
      </c>
      <c r="H102" s="32"/>
      <c r="I102" s="32"/>
      <c r="J102" s="32">
        <f>Таблица1[[#This Row],[Цена]]*Таблица1[[#This Row],[Количество к возврату]]</f>
        <v>0</v>
      </c>
      <c r="K102" s="46">
        <f>Таблица1[[#This Row],[Стоимость]]-Таблица1[[#This Row],[Стоимость возврата]]</f>
        <v>4320</v>
      </c>
      <c r="L102" s="9">
        <f>Таблица1[[#This Row],[Количество]]-Таблица1[[#This Row],[Количество к возврату]]</f>
        <v>80</v>
      </c>
    </row>
    <row r="103" spans="1:12" x14ac:dyDescent="0.3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Товара]],Товары_цена[],3,FALSE)</f>
        <v>136</v>
      </c>
      <c r="G103" s="33">
        <f>VLOOKUP(Таблица1[[#This Row],[Наименование Товара]],Товары_цена[],3,FALSE)*Таблица1[[#This Row],[Количество]]</f>
        <v>10880</v>
      </c>
      <c r="H103" s="32"/>
      <c r="I103" s="32"/>
      <c r="J103" s="32">
        <f>Таблица1[[#This Row],[Цена]]*Таблица1[[#This Row],[Количество к возврату]]</f>
        <v>0</v>
      </c>
      <c r="K103" s="46">
        <f>Таблица1[[#This Row],[Стоимость]]-Таблица1[[#This Row],[Стоимость возврата]]</f>
        <v>10880</v>
      </c>
      <c r="L103" s="9">
        <f>Таблица1[[#This Row],[Количество]]-Таблица1[[#This Row],[Количество к возврату]]</f>
        <v>80</v>
      </c>
    </row>
    <row r="104" spans="1:12" x14ac:dyDescent="0.3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Товара]],Товары_цена[],3,FALSE)</f>
        <v>65</v>
      </c>
      <c r="G104" s="33">
        <f>VLOOKUP(Таблица1[[#This Row],[Наименование Товара]],Товары_цена[],3,FALSE)*Таблица1[[#This Row],[Количество]]</f>
        <v>5200</v>
      </c>
      <c r="H104" s="32"/>
      <c r="I104" s="32"/>
      <c r="J104" s="32">
        <f>Таблица1[[#This Row],[Цена]]*Таблица1[[#This Row],[Количество к возврату]]</f>
        <v>0</v>
      </c>
      <c r="K104" s="46">
        <f>Таблица1[[#This Row],[Стоимость]]-Таблица1[[#This Row],[Стоимость возврата]]</f>
        <v>5200</v>
      </c>
      <c r="L104" s="9">
        <f>Таблица1[[#This Row],[Количество]]-Таблица1[[#This Row],[Количество к возврату]]</f>
        <v>80</v>
      </c>
    </row>
    <row r="105" spans="1:12" x14ac:dyDescent="0.3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Товара]],Товары_цена[],3,FALSE)</f>
        <v>32</v>
      </c>
      <c r="G105" s="33">
        <f>VLOOKUP(Таблица1[[#This Row],[Наименование Товара]],Товары_цена[],3,FALSE)*Таблица1[[#This Row],[Количество]]</f>
        <v>2560</v>
      </c>
      <c r="H105" s="32"/>
      <c r="I105" s="32"/>
      <c r="J105" s="32">
        <f>Таблица1[[#This Row],[Цена]]*Таблица1[[#This Row],[Количество к возврату]]</f>
        <v>0</v>
      </c>
      <c r="K105" s="46">
        <f>Таблица1[[#This Row],[Стоимость]]-Таблица1[[#This Row],[Стоимость возврата]]</f>
        <v>2560</v>
      </c>
      <c r="L105" s="9">
        <f>Таблица1[[#This Row],[Количество]]-Таблица1[[#This Row],[Количество к возврату]]</f>
        <v>80</v>
      </c>
    </row>
    <row r="106" spans="1:12" x14ac:dyDescent="0.3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Товара]],Товары_цена[],3,FALSE)</f>
        <v>87</v>
      </c>
      <c r="G106" s="33">
        <f>VLOOKUP(Таблица1[[#This Row],[Наименование Товара]],Товары_цена[],3,FALSE)*Таблица1[[#This Row],[Количество]]</f>
        <v>13050</v>
      </c>
      <c r="H106" s="32"/>
      <c r="I106" s="32"/>
      <c r="J106" s="32">
        <f>Таблица1[[#This Row],[Цена]]*Таблица1[[#This Row],[Количество к возврату]]</f>
        <v>0</v>
      </c>
      <c r="K106" s="46">
        <f>Таблица1[[#This Row],[Стоимость]]-Таблица1[[#This Row],[Стоимость возврата]]</f>
        <v>13050</v>
      </c>
      <c r="L106" s="9">
        <f>Таблица1[[#This Row],[Количество]]-Таблица1[[#This Row],[Количество к возврату]]</f>
        <v>150</v>
      </c>
    </row>
    <row r="107" spans="1:12" x14ac:dyDescent="0.3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Товара]],Товары_цена[],3,FALSE)</f>
        <v>110</v>
      </c>
      <c r="G107" s="33">
        <f>VLOOKUP(Таблица1[[#This Row],[Наименование Товара]],Товары_цена[],3,FALSE)*Таблица1[[#This Row],[Количество]]</f>
        <v>16500</v>
      </c>
      <c r="H107" s="31">
        <v>42972</v>
      </c>
      <c r="I107" s="32">
        <v>45</v>
      </c>
      <c r="J107" s="32">
        <f>Таблица1[[#This Row],[Цена]]*Таблица1[[#This Row],[Количество к возврату]]</f>
        <v>4950</v>
      </c>
      <c r="K107" s="46">
        <f>Таблица1[[#This Row],[Стоимость]]-Таблица1[[#This Row],[Стоимость возврата]]</f>
        <v>11550</v>
      </c>
      <c r="L107" s="9">
        <f>Таблица1[[#This Row],[Количество]]-Таблица1[[#This Row],[Количество к возврату]]</f>
        <v>105</v>
      </c>
    </row>
    <row r="108" spans="1:12" x14ac:dyDescent="0.3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Товара]],Товары_цена[],3,FALSE)</f>
        <v>110</v>
      </c>
      <c r="G108" s="33">
        <f>VLOOKUP(Таблица1[[#This Row],[Наименование Товара]],Товары_цена[],3,FALSE)*Таблица1[[#This Row],[Количество]]</f>
        <v>14850</v>
      </c>
      <c r="H108" s="31">
        <v>42971</v>
      </c>
      <c r="I108" s="32">
        <v>20</v>
      </c>
      <c r="J108" s="32">
        <f>Таблица1[[#This Row],[Цена]]*Таблица1[[#This Row],[Количество к возврату]]</f>
        <v>2200</v>
      </c>
      <c r="K108" s="46">
        <f>Таблица1[[#This Row],[Стоимость]]-Таблица1[[#This Row],[Стоимость возврата]]</f>
        <v>12650</v>
      </c>
      <c r="L108" s="9">
        <f>Таблица1[[#This Row],[Количество]]-Таблица1[[#This Row],[Количество к возврату]]</f>
        <v>115</v>
      </c>
    </row>
    <row r="109" spans="1:12" x14ac:dyDescent="0.3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Товара]],Товары_цена[],3,FALSE)</f>
        <v>25</v>
      </c>
      <c r="G109" s="33">
        <f>VLOOKUP(Таблица1[[#This Row],[Наименование Товара]],Товары_цена[],3,FALSE)*Таблица1[[#This Row],[Количество]]</f>
        <v>3375</v>
      </c>
      <c r="H109" s="32"/>
      <c r="I109" s="32"/>
      <c r="J109" s="32">
        <f>Таблица1[[#This Row],[Цена]]*Таблица1[[#This Row],[Количество к возврату]]</f>
        <v>0</v>
      </c>
      <c r="K109" s="46">
        <f>Таблица1[[#This Row],[Стоимость]]-Таблица1[[#This Row],[Стоимость возврата]]</f>
        <v>3375</v>
      </c>
      <c r="L109" s="9">
        <f>Таблица1[[#This Row],[Количество]]-Таблица1[[#This Row],[Количество к возврату]]</f>
        <v>135</v>
      </c>
    </row>
    <row r="110" spans="1:12" x14ac:dyDescent="0.3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Товара]],Товары_цена[],3,FALSE)</f>
        <v>136</v>
      </c>
      <c r="G110" s="33">
        <f>VLOOKUP(Таблица1[[#This Row],[Наименование Товара]],Товары_цена[],3,FALSE)*Таблица1[[#This Row],[Количество]]</f>
        <v>10880</v>
      </c>
      <c r="H110" s="32"/>
      <c r="I110" s="32"/>
      <c r="J110" s="32">
        <f>Таблица1[[#This Row],[Цена]]*Таблица1[[#This Row],[Количество к возврату]]</f>
        <v>0</v>
      </c>
      <c r="K110" s="46">
        <f>Таблица1[[#This Row],[Стоимость]]-Таблица1[[#This Row],[Стоимость возврата]]</f>
        <v>10880</v>
      </c>
      <c r="L110" s="9">
        <f>Таблица1[[#This Row],[Количество]]-Таблица1[[#This Row],[Количество к возврату]]</f>
        <v>80</v>
      </c>
    </row>
    <row r="111" spans="1:12" x14ac:dyDescent="0.3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Товара]],Товары_цена[],3,FALSE)</f>
        <v>110</v>
      </c>
      <c r="G111" s="33">
        <f>VLOOKUP(Таблица1[[#This Row],[Наименование Товара]],Товары_цена[],3,FALSE)*Таблица1[[#This Row],[Количество]]</f>
        <v>8800</v>
      </c>
      <c r="H111" s="31">
        <v>42972</v>
      </c>
      <c r="I111" s="32">
        <v>20</v>
      </c>
      <c r="J111" s="32">
        <f>Таблица1[[#This Row],[Цена]]*Таблица1[[#This Row],[Количество к возврату]]</f>
        <v>2200</v>
      </c>
      <c r="K111" s="46">
        <f>Таблица1[[#This Row],[Стоимость]]-Таблица1[[#This Row],[Стоимость возврата]]</f>
        <v>6600</v>
      </c>
      <c r="L111" s="9">
        <f>Таблица1[[#This Row],[Количество]]-Таблица1[[#This Row],[Количество к возврату]]</f>
        <v>60</v>
      </c>
    </row>
    <row r="112" spans="1:12" x14ac:dyDescent="0.3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Товара]],Товары_цена[],3,FALSE)</f>
        <v>25</v>
      </c>
      <c r="G112" s="33">
        <f>VLOOKUP(Таблица1[[#This Row],[Наименование Товара]],Товары_цена[],3,FALSE)*Таблица1[[#This Row],[Количество]]</f>
        <v>2000</v>
      </c>
      <c r="H112" s="32"/>
      <c r="I112" s="32"/>
      <c r="J112" s="32">
        <f>Таблица1[[#This Row],[Цена]]*Таблица1[[#This Row],[Количество к возврату]]</f>
        <v>0</v>
      </c>
      <c r="K112" s="46">
        <f>Таблица1[[#This Row],[Стоимость]]-Таблица1[[#This Row],[Стоимость возврата]]</f>
        <v>2000</v>
      </c>
      <c r="L112" s="9">
        <f>Таблица1[[#This Row],[Количество]]-Таблица1[[#This Row],[Количество к возврату]]</f>
        <v>80</v>
      </c>
    </row>
    <row r="113" spans="1:12" x14ac:dyDescent="0.3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Товара]],Товары_цена[],3,FALSE)</f>
        <v>65</v>
      </c>
      <c r="G113" s="33">
        <f>VLOOKUP(Таблица1[[#This Row],[Наименование Товара]],Товары_цена[],3,FALSE)*Таблица1[[#This Row],[Количество]]</f>
        <v>5200</v>
      </c>
      <c r="H113" s="32"/>
      <c r="I113" s="32"/>
      <c r="J113" s="32">
        <f>Таблица1[[#This Row],[Цена]]*Таблица1[[#This Row],[Количество к возврату]]</f>
        <v>0</v>
      </c>
      <c r="K113" s="46">
        <f>Таблица1[[#This Row],[Стоимость]]-Таблица1[[#This Row],[Стоимость возврата]]</f>
        <v>5200</v>
      </c>
      <c r="L113" s="9">
        <f>Таблица1[[#This Row],[Количество]]-Таблица1[[#This Row],[Количество к возврату]]</f>
        <v>80</v>
      </c>
    </row>
    <row r="114" spans="1:12" x14ac:dyDescent="0.3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Товара]],Товары_цена[],3,FALSE)</f>
        <v>110</v>
      </c>
      <c r="G114" s="33">
        <f>VLOOKUP(Таблица1[[#This Row],[Наименование Товара]],Товары_цена[],3,FALSE)*Таблица1[[#This Row],[Количество]]</f>
        <v>9900</v>
      </c>
      <c r="H114" s="32"/>
      <c r="I114" s="32"/>
      <c r="J114" s="32">
        <f>Таблица1[[#This Row],[Цена]]*Таблица1[[#This Row],[Количество к возврату]]</f>
        <v>0</v>
      </c>
      <c r="K114" s="46">
        <f>Таблица1[[#This Row],[Стоимость]]-Таблица1[[#This Row],[Стоимость возврата]]</f>
        <v>9900</v>
      </c>
      <c r="L114" s="9">
        <f>Таблица1[[#This Row],[Количество]]-Таблица1[[#This Row],[Количество к возврату]]</f>
        <v>90</v>
      </c>
    </row>
    <row r="115" spans="1:12" x14ac:dyDescent="0.3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Товара]],Товары_цена[],3,FALSE)</f>
        <v>136</v>
      </c>
      <c r="G115" s="33">
        <f>VLOOKUP(Таблица1[[#This Row],[Наименование Товара]],Товары_цена[],3,FALSE)*Таблица1[[#This Row],[Количество]]</f>
        <v>10880</v>
      </c>
      <c r="H115" s="32"/>
      <c r="I115" s="32"/>
      <c r="J115" s="32">
        <f>Таблица1[[#This Row],[Цена]]*Таблица1[[#This Row],[Количество к возврату]]</f>
        <v>0</v>
      </c>
      <c r="K115" s="46">
        <f>Таблица1[[#This Row],[Стоимость]]-Таблица1[[#This Row],[Стоимость возврата]]</f>
        <v>10880</v>
      </c>
      <c r="L115" s="9">
        <f>Таблица1[[#This Row],[Количество]]-Таблица1[[#This Row],[Количество к возврату]]</f>
        <v>80</v>
      </c>
    </row>
    <row r="116" spans="1:12" x14ac:dyDescent="0.3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Товара]],Товары_цена[],3,FALSE)</f>
        <v>136</v>
      </c>
      <c r="G116" s="33">
        <f>VLOOKUP(Таблица1[[#This Row],[Наименование Товара]],Товары_цена[],3,FALSE)*Таблица1[[#This Row],[Количество]]</f>
        <v>21760</v>
      </c>
      <c r="H116" s="31">
        <v>42986</v>
      </c>
      <c r="I116" s="32">
        <v>30</v>
      </c>
      <c r="J116" s="32">
        <f>Таблица1[[#This Row],[Цена]]*Таблица1[[#This Row],[Количество к возврату]]</f>
        <v>4080</v>
      </c>
      <c r="K116" s="46">
        <f>Таблица1[[#This Row],[Стоимость]]-Таблица1[[#This Row],[Стоимость возврата]]</f>
        <v>17680</v>
      </c>
      <c r="L116" s="9">
        <f>Таблица1[[#This Row],[Количество]]-Таблица1[[#This Row],[Количество к возврату]]</f>
        <v>130</v>
      </c>
    </row>
    <row r="117" spans="1:12" x14ac:dyDescent="0.3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Товара]],Товары_цена[],3,FALSE)</f>
        <v>54</v>
      </c>
      <c r="G117" s="33">
        <f>VLOOKUP(Таблица1[[#This Row],[Наименование Товара]],Товары_цена[],3,FALSE)*Таблица1[[#This Row],[Количество]]</f>
        <v>5940</v>
      </c>
      <c r="H117" s="32"/>
      <c r="I117" s="32"/>
      <c r="J117" s="32">
        <f>Таблица1[[#This Row],[Цена]]*Таблица1[[#This Row],[Количество к возврату]]</f>
        <v>0</v>
      </c>
      <c r="K117" s="46">
        <f>Таблица1[[#This Row],[Стоимость]]-Таблица1[[#This Row],[Стоимость возврата]]</f>
        <v>5940</v>
      </c>
      <c r="L117" s="9">
        <f>Таблица1[[#This Row],[Количество]]-Таблица1[[#This Row],[Количество к возврату]]</f>
        <v>110</v>
      </c>
    </row>
    <row r="118" spans="1:12" x14ac:dyDescent="0.3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Товара]],Товары_цена[],3,FALSE)</f>
        <v>25</v>
      </c>
      <c r="G118" s="33">
        <f>VLOOKUP(Таблица1[[#This Row],[Наименование Товара]],Товары_цена[],3,FALSE)*Таблица1[[#This Row],[Количество]]</f>
        <v>5750</v>
      </c>
      <c r="H118" s="32"/>
      <c r="I118" s="32"/>
      <c r="J118" s="32">
        <f>Таблица1[[#This Row],[Цена]]*Таблица1[[#This Row],[Количество к возврату]]</f>
        <v>0</v>
      </c>
      <c r="K118" s="46">
        <f>Таблица1[[#This Row],[Стоимость]]-Таблица1[[#This Row],[Стоимость возврата]]</f>
        <v>5750</v>
      </c>
      <c r="L118" s="9">
        <f>Таблица1[[#This Row],[Количество]]-Таблица1[[#This Row],[Количество к возврату]]</f>
        <v>230</v>
      </c>
    </row>
    <row r="119" spans="1:12" x14ac:dyDescent="0.3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Товара]],Товары_цена[],3,FALSE)</f>
        <v>45</v>
      </c>
      <c r="G119" s="33">
        <f>VLOOKUP(Таблица1[[#This Row],[Наименование Товара]],Товары_цена[],3,FALSE)*Таблица1[[#This Row],[Количество]]</f>
        <v>10350</v>
      </c>
      <c r="H119" s="31">
        <v>42989</v>
      </c>
      <c r="I119" s="32">
        <v>30</v>
      </c>
      <c r="J119" s="32">
        <f>Таблица1[[#This Row],[Цена]]*Таблица1[[#This Row],[Количество к возврату]]</f>
        <v>1350</v>
      </c>
      <c r="K119" s="46">
        <f>Таблица1[[#This Row],[Стоимость]]-Таблица1[[#This Row],[Стоимость возврата]]</f>
        <v>9000</v>
      </c>
      <c r="L119" s="9">
        <f>Таблица1[[#This Row],[Количество]]-Таблица1[[#This Row],[Количество к возврату]]</f>
        <v>200</v>
      </c>
    </row>
    <row r="120" spans="1:12" x14ac:dyDescent="0.3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Товара]],Товары_цена[],3,FALSE)</f>
        <v>32</v>
      </c>
      <c r="G120" s="33">
        <f>VLOOKUP(Таблица1[[#This Row],[Наименование Товара]],Товары_цена[],3,FALSE)*Таблица1[[#This Row],[Количество]]</f>
        <v>1920</v>
      </c>
      <c r="H120" s="32"/>
      <c r="I120" s="32"/>
      <c r="J120" s="32">
        <f>Таблица1[[#This Row],[Цена]]*Таблица1[[#This Row],[Количество к возврату]]</f>
        <v>0</v>
      </c>
      <c r="K120" s="46">
        <f>Таблица1[[#This Row],[Стоимость]]-Таблица1[[#This Row],[Стоимость возврата]]</f>
        <v>1920</v>
      </c>
      <c r="L120" s="9">
        <f>Таблица1[[#This Row],[Количество]]-Таблица1[[#This Row],[Количество к возврату]]</f>
        <v>60</v>
      </c>
    </row>
    <row r="121" spans="1:12" x14ac:dyDescent="0.3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Товара]],Товары_цена[],3,FALSE)</f>
        <v>136</v>
      </c>
      <c r="G121" s="33">
        <f>VLOOKUP(Таблица1[[#This Row],[Наименование Товара]],Товары_цена[],3,FALSE)*Таблица1[[#This Row],[Количество]]</f>
        <v>3400</v>
      </c>
      <c r="H121" s="32"/>
      <c r="I121" s="32"/>
      <c r="J121" s="32">
        <f>Таблица1[[#This Row],[Цена]]*Таблица1[[#This Row],[Количество к возврату]]</f>
        <v>0</v>
      </c>
      <c r="K121" s="46">
        <f>Таблица1[[#This Row],[Стоимость]]-Таблица1[[#This Row],[Стоимость возврата]]</f>
        <v>3400</v>
      </c>
      <c r="L121" s="9">
        <f>Таблица1[[#This Row],[Количество]]-Таблица1[[#This Row],[Количество к возврату]]</f>
        <v>25</v>
      </c>
    </row>
    <row r="122" spans="1:12" x14ac:dyDescent="0.3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Товара]],Товары_цена[],3,FALSE)</f>
        <v>45</v>
      </c>
      <c r="G122" s="33">
        <f>VLOOKUP(Таблица1[[#This Row],[Наименование Товара]],Товары_цена[],3,FALSE)*Таблица1[[#This Row],[Количество]]</f>
        <v>7650</v>
      </c>
      <c r="H122" s="32"/>
      <c r="I122" s="32"/>
      <c r="J122" s="32">
        <f>Таблица1[[#This Row],[Цена]]*Таблица1[[#This Row],[Количество к возврату]]</f>
        <v>0</v>
      </c>
      <c r="K122" s="46">
        <f>Таблица1[[#This Row],[Стоимость]]-Таблица1[[#This Row],[Стоимость возврата]]</f>
        <v>7650</v>
      </c>
      <c r="L122" s="9">
        <f>Таблица1[[#This Row],[Количество]]-Таблица1[[#This Row],[Количество к возврату]]</f>
        <v>170</v>
      </c>
    </row>
    <row r="123" spans="1:12" x14ac:dyDescent="0.3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Товара]],Товары_цена[],3,FALSE)</f>
        <v>25</v>
      </c>
      <c r="G123" s="33">
        <f>VLOOKUP(Таблица1[[#This Row],[Наименование Товара]],Товары_цена[],3,FALSE)*Таблица1[[#This Row],[Количество]]</f>
        <v>4250</v>
      </c>
      <c r="H123" s="32"/>
      <c r="I123" s="32"/>
      <c r="J123" s="32">
        <f>Таблица1[[#This Row],[Цена]]*Таблица1[[#This Row],[Количество к возврату]]</f>
        <v>0</v>
      </c>
      <c r="K123" s="46">
        <f>Таблица1[[#This Row],[Стоимость]]-Таблица1[[#This Row],[Стоимость возврата]]</f>
        <v>4250</v>
      </c>
      <c r="L123" s="9">
        <f>Таблица1[[#This Row],[Количество]]-Таблица1[[#This Row],[Количество к возврату]]</f>
        <v>170</v>
      </c>
    </row>
    <row r="124" spans="1:12" x14ac:dyDescent="0.3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Товара]],Товары_цена[],3,FALSE)</f>
        <v>54</v>
      </c>
      <c r="G124" s="33">
        <f>VLOOKUP(Таблица1[[#This Row],[Наименование Товара]],Товары_цена[],3,FALSE)*Таблица1[[#This Row],[Количество]]</f>
        <v>3024</v>
      </c>
      <c r="H124" s="32"/>
      <c r="I124" s="32"/>
      <c r="J124" s="32">
        <f>Таблица1[[#This Row],[Цена]]*Таблица1[[#This Row],[Количество к возврату]]</f>
        <v>0</v>
      </c>
      <c r="K124" s="46">
        <f>Таблица1[[#This Row],[Стоимость]]-Таблица1[[#This Row],[Стоимость возврата]]</f>
        <v>3024</v>
      </c>
      <c r="L124" s="9">
        <f>Таблица1[[#This Row],[Количество]]-Таблица1[[#This Row],[Количество к возврату]]</f>
        <v>56</v>
      </c>
    </row>
    <row r="125" spans="1:12" x14ac:dyDescent="0.3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Товара]],Товары_цена[],3,FALSE)</f>
        <v>54</v>
      </c>
      <c r="G125" s="33">
        <f>VLOOKUP(Таблица1[[#This Row],[Наименование Товара]],Товары_цена[],3,FALSE)*Таблица1[[#This Row],[Количество]]</f>
        <v>3024</v>
      </c>
      <c r="H125" s="31">
        <v>42993</v>
      </c>
      <c r="I125" s="32">
        <v>21</v>
      </c>
      <c r="J125" s="32">
        <f>Таблица1[[#This Row],[Цена]]*Таблица1[[#This Row],[Количество к возврату]]</f>
        <v>1134</v>
      </c>
      <c r="K125" s="46">
        <f>Таблица1[[#This Row],[Стоимость]]-Таблица1[[#This Row],[Стоимость возврата]]</f>
        <v>1890</v>
      </c>
      <c r="L125" s="9">
        <f>Таблица1[[#This Row],[Количество]]-Таблица1[[#This Row],[Количество к возврату]]</f>
        <v>35</v>
      </c>
    </row>
    <row r="126" spans="1:12" x14ac:dyDescent="0.3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Товара]],Товары_цена[],3,FALSE)</f>
        <v>65</v>
      </c>
      <c r="G126" s="33">
        <f>VLOOKUP(Таблица1[[#This Row],[Наименование Товара]],Товары_цена[],3,FALSE)*Таблица1[[#This Row],[Количество]]</f>
        <v>5850</v>
      </c>
      <c r="H126" s="32"/>
      <c r="I126" s="32"/>
      <c r="J126" s="32">
        <f>Таблица1[[#This Row],[Цена]]*Таблица1[[#This Row],[Количество к возврату]]</f>
        <v>0</v>
      </c>
      <c r="K126" s="46">
        <f>Таблица1[[#This Row],[Стоимость]]-Таблица1[[#This Row],[Стоимость возврата]]</f>
        <v>5850</v>
      </c>
      <c r="L126" s="9">
        <f>Таблица1[[#This Row],[Количество]]-Таблица1[[#This Row],[Количество к возврату]]</f>
        <v>90</v>
      </c>
    </row>
    <row r="127" spans="1:12" x14ac:dyDescent="0.3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Товара]],Товары_цена[],3,FALSE)</f>
        <v>54</v>
      </c>
      <c r="G127" s="33">
        <f>VLOOKUP(Таблица1[[#This Row],[Наименование Товара]],Товары_цена[],3,FALSE)*Таблица1[[#This Row],[Количество]]</f>
        <v>4860</v>
      </c>
      <c r="H127" s="32"/>
      <c r="I127" s="32"/>
      <c r="J127" s="32">
        <f>Таблица1[[#This Row],[Цена]]*Таблица1[[#This Row],[Количество к возврату]]</f>
        <v>0</v>
      </c>
      <c r="K127" s="46">
        <f>Таблица1[[#This Row],[Стоимость]]-Таблица1[[#This Row],[Стоимость возврата]]</f>
        <v>4860</v>
      </c>
      <c r="L127" s="9">
        <f>Таблица1[[#This Row],[Количество]]-Таблица1[[#This Row],[Количество к возврату]]</f>
        <v>90</v>
      </c>
    </row>
    <row r="128" spans="1:12" x14ac:dyDescent="0.3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Товара]],Товары_цена[],3,FALSE)</f>
        <v>87</v>
      </c>
      <c r="G128" s="33">
        <f>VLOOKUP(Таблица1[[#This Row],[Наименование Товара]],Товары_цена[],3,FALSE)*Таблица1[[#This Row],[Количество]]</f>
        <v>6090</v>
      </c>
      <c r="H128" s="32"/>
      <c r="I128" s="32"/>
      <c r="J128" s="32">
        <f>Таблица1[[#This Row],[Цена]]*Таблица1[[#This Row],[Количество к возврату]]</f>
        <v>0</v>
      </c>
      <c r="K128" s="46">
        <f>Таблица1[[#This Row],[Стоимость]]-Таблица1[[#This Row],[Стоимость возврата]]</f>
        <v>6090</v>
      </c>
      <c r="L128" s="9">
        <f>Таблица1[[#This Row],[Количество]]-Таблица1[[#This Row],[Количество к возврату]]</f>
        <v>70</v>
      </c>
    </row>
    <row r="129" spans="1:12" x14ac:dyDescent="0.3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Товара]],Товары_цена[],3,FALSE)</f>
        <v>87</v>
      </c>
      <c r="G129" s="33">
        <f>VLOOKUP(Таблица1[[#This Row],[Наименование Товара]],Товары_цена[],3,FALSE)*Таблица1[[#This Row],[Количество]]</f>
        <v>6090</v>
      </c>
      <c r="H129" s="32"/>
      <c r="I129" s="32"/>
      <c r="J129" s="32">
        <f>Таблица1[[#This Row],[Цена]]*Таблица1[[#This Row],[Количество к возврату]]</f>
        <v>0</v>
      </c>
      <c r="K129" s="46">
        <f>Таблица1[[#This Row],[Стоимость]]-Таблица1[[#This Row],[Стоимость возврата]]</f>
        <v>6090</v>
      </c>
      <c r="L129" s="9">
        <f>Таблица1[[#This Row],[Количество]]-Таблица1[[#This Row],[Количество к возврату]]</f>
        <v>70</v>
      </c>
    </row>
    <row r="130" spans="1:12" x14ac:dyDescent="0.3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Товара]],Товары_цена[],3,FALSE)</f>
        <v>110</v>
      </c>
      <c r="G130" s="33">
        <f>VLOOKUP(Таблица1[[#This Row],[Наименование Товара]],Товары_цена[],3,FALSE)*Таблица1[[#This Row],[Количество]]</f>
        <v>5500</v>
      </c>
      <c r="H130" s="32"/>
      <c r="I130" s="32"/>
      <c r="J130" s="32">
        <f>Таблица1[[#This Row],[Цена]]*Таблица1[[#This Row],[Количество к возврату]]</f>
        <v>0</v>
      </c>
      <c r="K130" s="46">
        <f>Таблица1[[#This Row],[Стоимость]]-Таблица1[[#This Row],[Стоимость возврата]]</f>
        <v>5500</v>
      </c>
      <c r="L130" s="9">
        <f>Таблица1[[#This Row],[Количество]]-Таблица1[[#This Row],[Количество к возврату]]</f>
        <v>50</v>
      </c>
    </row>
    <row r="131" spans="1:12" x14ac:dyDescent="0.3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Товара]],Товары_цена[],3,FALSE)</f>
        <v>110</v>
      </c>
      <c r="G131" s="33">
        <f>VLOOKUP(Таблица1[[#This Row],[Наименование Товара]],Товары_цена[],3,FALSE)*Таблица1[[#This Row],[Количество]]</f>
        <v>5500</v>
      </c>
      <c r="H131" s="36"/>
      <c r="I131" s="36"/>
      <c r="J131" s="36">
        <f>Таблица1[[#This Row],[Цена]]*Таблица1[[#This Row],[Количество к возврату]]</f>
        <v>0</v>
      </c>
      <c r="K131" s="46">
        <f>Таблица1[[#This Row],[Стоимость]]-Таблица1[[#This Row],[Стоимость возврата]]</f>
        <v>5500</v>
      </c>
      <c r="L131" s="9">
        <f>Таблица1[[#This Row],[Количество]]-Таблица1[[#This Row],[Количество к возврату]]</f>
        <v>50</v>
      </c>
    </row>
  </sheetData>
  <conditionalFormatting sqref="E2:F67">
    <cfRule type="cellIs" dxfId="4" priority="5" operator="between">
      <formula>1</formula>
      <formula>45</formula>
    </cfRule>
  </conditionalFormatting>
  <conditionalFormatting sqref="E68:F131">
    <cfRule type="cellIs" dxfId="3" priority="4" operator="between">
      <formula>1</formula>
      <formula>45</formula>
    </cfRule>
  </conditionalFormatting>
  <conditionalFormatting sqref="E68:F87">
    <cfRule type="cellIs" dxfId="2" priority="3" operator="between">
      <formula>1</formula>
      <formula>45</formula>
    </cfRule>
  </conditionalFormatting>
  <conditionalFormatting sqref="E88:F100">
    <cfRule type="cellIs" dxfId="1" priority="2" operator="between">
      <formula>1</formula>
      <formula>45</formula>
    </cfRule>
  </conditionalFormatting>
  <conditionalFormatting sqref="E101:F131">
    <cfRule type="cellIs" dxfId="0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26" sqref="A26"/>
    </sheetView>
  </sheetViews>
  <sheetFormatPr defaultColWidth="8.77734375" defaultRowHeight="14.4" x14ac:dyDescent="0.3"/>
  <cols>
    <col min="1" max="1" width="21.6640625" customWidth="1"/>
    <col min="2" max="2" width="18.109375" bestFit="1" customWidth="1"/>
    <col min="3" max="3" width="20.44140625" bestFit="1" customWidth="1"/>
    <col min="8" max="8" width="23.33203125" bestFit="1" customWidth="1"/>
    <col min="9" max="12" width="11.6640625" customWidth="1"/>
    <col min="13" max="13" width="12.33203125" bestFit="1" customWidth="1"/>
    <col min="14" max="14" width="10.6640625" bestFit="1" customWidth="1"/>
  </cols>
  <sheetData>
    <row r="1" spans="1:15" x14ac:dyDescent="0.3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3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3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3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3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3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3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3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3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3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defaultColWidth="8.77734375" defaultRowHeight="14.4" x14ac:dyDescent="0.3"/>
  <cols>
    <col min="1" max="1" width="17" customWidth="1"/>
    <col min="2" max="2" width="16.6640625" bestFit="1" customWidth="1"/>
    <col min="4" max="4" width="15.77734375" customWidth="1"/>
    <col min="6" max="6" width="23.6640625" customWidth="1"/>
    <col min="7" max="7" width="16.77734375" customWidth="1"/>
    <col min="8" max="8" width="18.109375" customWidth="1"/>
    <col min="9" max="9" width="12.6640625" customWidth="1"/>
  </cols>
  <sheetData>
    <row r="1" spans="1:7" ht="29.25" customHeight="1" x14ac:dyDescent="0.3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">
      <c r="A2" t="s">
        <v>2</v>
      </c>
      <c r="B2" t="s">
        <v>31</v>
      </c>
      <c r="D2" s="3"/>
      <c r="G2" s="7"/>
    </row>
    <row r="3" spans="1:7" x14ac:dyDescent="0.3">
      <c r="A3" t="s">
        <v>3</v>
      </c>
      <c r="B3" t="s">
        <v>32</v>
      </c>
      <c r="D3" s="3"/>
      <c r="G3" s="7"/>
    </row>
    <row r="4" spans="1:7" x14ac:dyDescent="0.3">
      <c r="A4" t="s">
        <v>4</v>
      </c>
      <c r="B4" t="s">
        <v>31</v>
      </c>
      <c r="D4" s="3"/>
      <c r="G4" s="7"/>
    </row>
    <row r="5" spans="1:7" x14ac:dyDescent="0.3">
      <c r="G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3" sqref="F3"/>
    </sheetView>
  </sheetViews>
  <sheetFormatPr defaultColWidth="8.77734375" defaultRowHeight="14.4" x14ac:dyDescent="0.3"/>
  <cols>
    <col min="1" max="1" width="27.6640625" bestFit="1" customWidth="1"/>
    <col min="2" max="2" width="20.77734375" bestFit="1" customWidth="1"/>
    <col min="4" max="4" width="20.77734375" bestFit="1" customWidth="1"/>
    <col min="5" max="5" width="23.6640625" customWidth="1"/>
  </cols>
  <sheetData>
    <row r="1" spans="1:7" ht="57.6" x14ac:dyDescent="0.3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3">
      <c r="A2" t="s">
        <v>16</v>
      </c>
      <c r="B2" t="s">
        <v>24</v>
      </c>
      <c r="D2" s="16" t="s">
        <v>24</v>
      </c>
      <c r="E2" s="16">
        <v>3500</v>
      </c>
      <c r="F2" s="16">
        <v>150000</v>
      </c>
      <c r="G2" s="17">
        <v>0.04</v>
      </c>
    </row>
    <row r="3" spans="1:7" x14ac:dyDescent="0.3">
      <c r="A3" t="s">
        <v>17</v>
      </c>
      <c r="B3" t="s">
        <v>24</v>
      </c>
      <c r="D3" s="16" t="s">
        <v>25</v>
      </c>
      <c r="E3" s="16">
        <v>4100</v>
      </c>
      <c r="F3" s="16">
        <v>130000</v>
      </c>
      <c r="G3" s="17">
        <v>0.06</v>
      </c>
    </row>
    <row r="4" spans="1:7" x14ac:dyDescent="0.3">
      <c r="A4" t="s">
        <v>18</v>
      </c>
      <c r="B4" t="s">
        <v>24</v>
      </c>
    </row>
    <row r="5" spans="1:7" x14ac:dyDescent="0.3">
      <c r="A5" t="s">
        <v>19</v>
      </c>
      <c r="B5" t="s">
        <v>25</v>
      </c>
    </row>
    <row r="6" spans="1:7" x14ac:dyDescent="0.3">
      <c r="A6" t="s">
        <v>20</v>
      </c>
      <c r="B6" t="s">
        <v>25</v>
      </c>
    </row>
    <row r="7" spans="1:7" x14ac:dyDescent="0.3">
      <c r="A7" s="5"/>
    </row>
    <row r="8" spans="1:7" x14ac:dyDescent="0.3">
      <c r="A8" s="5"/>
    </row>
    <row r="9" spans="1:7" x14ac:dyDescent="0.3">
      <c r="A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workbookViewId="0">
      <selection activeCell="F9" sqref="F9"/>
    </sheetView>
  </sheetViews>
  <sheetFormatPr defaultColWidth="8.77734375" defaultRowHeight="14.4" x14ac:dyDescent="0.3"/>
  <cols>
    <col min="1" max="1" width="27.44140625" bestFit="1" customWidth="1"/>
    <col min="2" max="2" width="7.109375" bestFit="1" customWidth="1"/>
    <col min="3" max="3" width="15.109375" customWidth="1"/>
    <col min="4" max="7" width="14.77734375" customWidth="1"/>
  </cols>
  <sheetData>
    <row r="3" spans="1:7" ht="28.8" x14ac:dyDescent="0.3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3">
      <c r="A4" s="18" t="s">
        <v>19</v>
      </c>
      <c r="B4" s="18" t="s">
        <v>25</v>
      </c>
      <c r="C4" s="19">
        <f>SUMIF(Таблица1[[#All],[ФИО менеджера]],A4,Таблица1[[#All],[Чистая стоимость]])</f>
        <v>146227</v>
      </c>
      <c r="D4" s="16">
        <f>IF(C4&gt;40000,C4*5%,0)</f>
        <v>7311.35</v>
      </c>
      <c r="E4" s="16">
        <f>IF(C4&gt;VLOOKUP(B4,'Информация Менеджеры'!$D$2:$G$3,3),C4*5%,0)</f>
        <v>7311.35</v>
      </c>
      <c r="F4" s="16">
        <f>IF(C4&gt;VLOOKUP(B4,'Информация Менеджеры'!$D$2:$G$3,3),C4*VLOOKUP(B4,'Информация Менеджеры'!$D$2:$G$3,4),0)</f>
        <v>8773.619999999999</v>
      </c>
      <c r="G4" s="16">
        <f>IF(VLOOKUP(B4,Премии!$A$4:$C$7,3)&gt;VLOOKUP(B4,'Информация Менеджеры'!$D$2:$G$3,3),C4*VLOOKUP(B4,'Информация Менеджеры'!$D$2:$G$3,4),0)</f>
        <v>8773.619999999999</v>
      </c>
    </row>
    <row r="5" spans="1:7" x14ac:dyDescent="0.3">
      <c r="A5" s="18" t="s">
        <v>16</v>
      </c>
      <c r="B5" s="18" t="s">
        <v>24</v>
      </c>
      <c r="C5" s="19">
        <f>SUMIF(Таблица1[[#All],[ФИО менеджера]],A5,Таблица1[[#All],[Чистая стоимость]])</f>
        <v>184825</v>
      </c>
      <c r="D5" s="16">
        <f t="shared" ref="D5:D8" si="0">IF(C5&gt;40000,C5*5%,0)</f>
        <v>9241.25</v>
      </c>
      <c r="E5" s="16">
        <f>IF(C5&gt;VLOOKUP(B5,'Информация Менеджеры'!$D$2:$G$3,3),C5*5%,0)</f>
        <v>9241.25</v>
      </c>
      <c r="F5" s="16">
        <f>IF(C5&gt;VLOOKUP(B5,'Информация Менеджеры'!$D$2:$G$3,3),C5*VLOOKUP(B5,'Информация Менеджеры'!$D$2:$G$3,4),0)</f>
        <v>7393</v>
      </c>
      <c r="G5" s="16">
        <f>IF(VLOOKUP(B5,Премии!$A$4:$C$7,3)&gt;VLOOKUP(B5,'Информация Менеджеры'!$D$2:$G$3,3),C5*VLOOKUP(B5,'Информация Менеджеры'!$D$2:$G$3,4),0)</f>
        <v>7393</v>
      </c>
    </row>
    <row r="6" spans="1:7" x14ac:dyDescent="0.3">
      <c r="A6" s="18" t="s">
        <v>17</v>
      </c>
      <c r="B6" s="18" t="s">
        <v>24</v>
      </c>
      <c r="C6" s="19">
        <f>SUMIF(Таблица1[[#All],[ФИО менеджера]],A6,Таблица1[[#All],[Чистая стоимость]])</f>
        <v>245736</v>
      </c>
      <c r="D6" s="16">
        <f t="shared" si="0"/>
        <v>12286.800000000001</v>
      </c>
      <c r="E6" s="16">
        <f>IF(C6&gt;VLOOKUP(B6,'Информация Менеджеры'!$D$2:$G$3,3),C6*5%,0)</f>
        <v>12286.800000000001</v>
      </c>
      <c r="F6" s="16">
        <f>IF(C6&gt;VLOOKUP(B6,'Информация Менеджеры'!$D$2:$G$3,3),C6*VLOOKUP(B6,'Информация Менеджеры'!$D$2:$G$3,4),0)</f>
        <v>9829.44</v>
      </c>
      <c r="G6" s="16">
        <f>IF(VLOOKUP(B6,Премии!$A$4:$C$7,3)&gt;VLOOKUP(B6,'Информация Менеджеры'!$D$2:$G$3,3),C6*VLOOKUP(B6,'Информация Менеджеры'!$D$2:$G$3,4),0)</f>
        <v>9829.44</v>
      </c>
    </row>
    <row r="7" spans="1:7" x14ac:dyDescent="0.3">
      <c r="A7" s="18" t="s">
        <v>18</v>
      </c>
      <c r="B7" s="18" t="s">
        <v>24</v>
      </c>
      <c r="C7" s="19">
        <f>SUMIF(Таблица1[[#All],[ФИО менеджера]],A7,Таблица1[[#All],[Чистая стоимость]])</f>
        <v>171242</v>
      </c>
      <c r="D7" s="16">
        <f t="shared" si="0"/>
        <v>8562.1</v>
      </c>
      <c r="E7" s="16">
        <f>IF(C7&gt;VLOOKUP(B7,'Информация Менеджеры'!$D$2:$G$3,3),C7*5%,0)</f>
        <v>8562.1</v>
      </c>
      <c r="F7" s="16">
        <f>IF(C7&gt;VLOOKUP(B7,'Информация Менеджеры'!$D$2:$G$3,3),C7*VLOOKUP(B7,'Информация Менеджеры'!$D$2:$G$3,4),0)</f>
        <v>6849.68</v>
      </c>
      <c r="G7" s="16">
        <f>IF(VLOOKUP(B7,Премии!$A$4:$C$7,3)&gt;VLOOKUP(B7,'Информация Менеджеры'!$D$2:$G$3,3),C7*VLOOKUP(B7,'Информация Менеджеры'!$D$2:$G$3,4),0)</f>
        <v>6849.68</v>
      </c>
    </row>
    <row r="8" spans="1:7" x14ac:dyDescent="0.3">
      <c r="A8" s="18" t="s">
        <v>20</v>
      </c>
      <c r="B8" s="18" t="s">
        <v>25</v>
      </c>
      <c r="C8" s="19">
        <f>SUMIF(Таблица1[[#All],[ФИО менеджера]],A8,Таблица1[[#All],[Чистая стоимость]])</f>
        <v>202097</v>
      </c>
      <c r="D8" s="16">
        <f t="shared" si="0"/>
        <v>10104.85</v>
      </c>
      <c r="E8" s="16">
        <f>IF(C8&gt;VLOOKUP(B8,'Информация Менеджеры'!$D$2:$G$3,3),C8*5%,0)</f>
        <v>10104.85</v>
      </c>
      <c r="F8" s="16">
        <f>IF(C8&gt;VLOOKUP(B8,'Информация Менеджеры'!$D$2:$G$3,3),C8*VLOOKUP(B8,'Информация Менеджеры'!$D$2:$G$3,4),0)</f>
        <v>12125.82</v>
      </c>
      <c r="G8" s="16">
        <f>IF(VLOOKUP(B8,Премии!$A$4:$C$7,3)&gt;VLOOKUP(B8,'Информация Менеджеры'!$D$2:$G$3,3),C8*VLOOKUP(B8,'Информация Менеджеры'!$D$2:$G$3,4),0)</f>
        <v>12125.82</v>
      </c>
    </row>
    <row r="9" spans="1:7" x14ac:dyDescent="0.3">
      <c r="A9" s="20" t="s">
        <v>40</v>
      </c>
      <c r="B9" s="20"/>
      <c r="C9" s="19">
        <f>SUM(C4:C8)</f>
        <v>950127</v>
      </c>
      <c r="D9" s="19">
        <f>SUM(D4:D8)</f>
        <v>47506.35</v>
      </c>
      <c r="E9" s="19">
        <f>SUM(E4:E8)</f>
        <v>47506.35</v>
      </c>
      <c r="F9" s="19">
        <f>SUM(F4:F8)</f>
        <v>44971.56</v>
      </c>
      <c r="G9" s="19">
        <f>SUM(G4:G8)</f>
        <v>44971.56</v>
      </c>
    </row>
    <row r="12" spans="1:7" x14ac:dyDescent="0.3">
      <c r="A12" t="s">
        <v>52</v>
      </c>
      <c r="C12" t="s">
        <v>53</v>
      </c>
    </row>
    <row r="13" spans="1:7" x14ac:dyDescent="0.3">
      <c r="A13" t="s">
        <v>54</v>
      </c>
      <c r="C13" t="s">
        <v>55</v>
      </c>
    </row>
    <row r="14" spans="1:7" x14ac:dyDescent="0.3">
      <c r="A14" t="s">
        <v>56</v>
      </c>
      <c r="C14" t="s">
        <v>57</v>
      </c>
    </row>
    <row r="17" spans="1:3" x14ac:dyDescent="0.3">
      <c r="A17" t="s">
        <v>58</v>
      </c>
      <c r="C1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tabSelected="1" workbookViewId="0">
      <selection activeCell="L10" sqref="L10"/>
    </sheetView>
  </sheetViews>
  <sheetFormatPr defaultColWidth="8.77734375" defaultRowHeight="14.4" x14ac:dyDescent="0.3"/>
  <cols>
    <col min="1" max="1" width="27.44140625" bestFit="1" customWidth="1"/>
    <col min="2" max="2" width="19.44140625" bestFit="1" customWidth="1"/>
    <col min="3" max="3" width="17" bestFit="1" customWidth="1"/>
    <col min="4" max="4" width="16.6640625" bestFit="1" customWidth="1"/>
    <col min="5" max="5" width="16.109375" bestFit="1" customWidth="1"/>
    <col min="6" max="7" width="13.109375" bestFit="1" customWidth="1"/>
    <col min="8" max="8" width="15.44140625" bestFit="1" customWidth="1"/>
    <col min="9" max="9" width="13.109375" bestFit="1" customWidth="1"/>
    <col min="10" max="10" width="18.33203125" customWidth="1"/>
    <col min="14" max="14" width="26.44140625" bestFit="1" customWidth="1"/>
    <col min="15" max="15" width="14.44140625" customWidth="1"/>
    <col min="16" max="16" width="26.33203125" bestFit="1" customWidth="1"/>
  </cols>
  <sheetData>
    <row r="1" spans="1:10" x14ac:dyDescent="0.3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</row>
    <row r="3" spans="1:10" ht="18" customHeight="1" x14ac:dyDescent="0.3">
      <c r="A3" s="2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66</v>
      </c>
    </row>
    <row r="4" spans="1:10" x14ac:dyDescent="0.3">
      <c r="A4" s="16" t="s">
        <v>16</v>
      </c>
      <c r="B4" s="23" cm="1">
        <f t="array" ref="B4">SUMIFS(Чистая_стоимость,ФИО_менеджера,'Сводные таблицы'!$H14,Наименование_Товара,'Сводные таблицы'!I$13,Дата,"&gt;="&amp;Начало_периода,Дата,"&lt;="&amp;Конец_периода)</f>
        <v>6375</v>
      </c>
      <c r="C4" s="23" cm="1">
        <f t="array" ref="C4">SUMIFS(Чистая_стоимость,ФИО_менеджера,'Сводные таблицы'!$H14,Наименование_Товара,'Сводные таблицы'!J$13,Дата,"&gt;="&amp;Начало_периода,Дата,"&lt;="&amp;Конец_периода)</f>
        <v>6048</v>
      </c>
      <c r="D4" s="23" cm="1">
        <f t="array" ref="D4">SUMIFS(Чистая_стоимость,ФИО_менеджера,'Сводные таблицы'!$H14,Наименование_Товара,'Сводные таблицы'!K$13,Дата,"&gt;="&amp;Начало_периода,Дата,"&lt;="&amp;Конец_периода)</f>
        <v>2520</v>
      </c>
      <c r="E4" s="23" cm="1">
        <f t="array" ref="E4">SUMIFS(Чистая_стоимость,ФИО_менеджера,'Сводные таблицы'!$H14,Наименование_Товара,'Сводные таблицы'!L$13,Дата,"&gt;="&amp;Начало_периода,Дата,"&lt;="&amp;Конец_периода)</f>
        <v>0</v>
      </c>
      <c r="F4" s="23" cm="1">
        <f t="array" ref="F4">SUMIFS(Чистая_стоимость,ФИО_менеджера,'Сводные таблицы'!$H14,Наименование_Товара,'Сводные таблицы'!M$13,Дата,"&gt;="&amp;Начало_периода,Дата,"&lt;="&amp;Конец_периода)</f>
        <v>11050</v>
      </c>
      <c r="G4" s="23" cm="1">
        <f t="array" ref="G4">SUMIFS(Чистая_стоимость,ФИО_менеджера,'Сводные таблицы'!$H14,Наименование_Товара,'Сводные таблицы'!N$13,Дата,"&gt;="&amp;Начало_периода,Дата,"&lt;="&amp;Конец_периода)</f>
        <v>15312</v>
      </c>
      <c r="H4" s="23" cm="1">
        <f t="array" ref="H4">SUMIFS(Чистая_стоимость,ФИО_менеджера,'Сводные таблицы'!$H14,Наименование_Товара,'Сводные таблицы'!O$13,Дата,"&gt;="&amp;Начало_периода,Дата,"&lt;="&amp;Конец_периода)</f>
        <v>100650</v>
      </c>
      <c r="I4" s="23" cm="1">
        <f t="array" ref="I4">SUMIFS(Чистая_стоимость,ФИО_менеджера,'Сводные таблицы'!$H14,Наименование_Товара,'Сводные таблицы'!P$13,Дата,"&gt;="&amp;Начало_периода,Дата,"&lt;="&amp;Конец_периода)</f>
        <v>13600</v>
      </c>
      <c r="J4" s="23">
        <f>SUM(B4:I4)</f>
        <v>155555</v>
      </c>
    </row>
    <row r="5" spans="1:10" x14ac:dyDescent="0.3">
      <c r="A5" s="16" t="s">
        <v>17</v>
      </c>
      <c r="B5" s="23" cm="1">
        <f t="array" ref="B5">SUMIFS(Чистая_стоимость,ФИО_менеджера,'Сводные таблицы'!$H15,Наименование_Товара,'Сводные таблицы'!I$13,Дата,"&gt;="&amp;Начало_периода,Дата,"&lt;="&amp;Конец_периода)</f>
        <v>5900</v>
      </c>
      <c r="C5" s="23" cm="1">
        <f t="array" ref="C5">SUMIFS(Чистая_стоимость,ФИО_менеджера,'Сводные таблицы'!$H15,Наименование_Товара,'Сводные таблицы'!J$13,Дата,"&gt;="&amp;Начало_периода,Дата,"&lt;="&amp;Конец_периода)</f>
        <v>22912</v>
      </c>
      <c r="D5" s="23" cm="1">
        <f t="array" ref="D5">SUMIFS(Чистая_стоимость,ФИО_менеджера,'Сводные таблицы'!$H15,Наименование_Товара,'Сводные таблицы'!K$13,Дата,"&gt;="&amp;Начало_периода,Дата,"&lt;="&amp;Конец_периода)</f>
        <v>8100</v>
      </c>
      <c r="E5" s="23" cm="1">
        <f t="array" ref="E5">SUMIFS(Чистая_стоимость,ФИО_менеджера,'Сводные таблицы'!$H15,Наименование_Товара,'Сводные таблицы'!L$13,Дата,"&gt;="&amp;Начало_периода,Дата,"&lt;="&amp;Конец_периода)</f>
        <v>5400</v>
      </c>
      <c r="F5" s="23" cm="1">
        <f t="array" ref="F5">SUMIFS(Чистая_стоимость,ФИО_менеджера,'Сводные таблицы'!$H15,Наименование_Товара,'Сводные таблицы'!M$13,Дата,"&gt;="&amp;Начало_периода,Дата,"&lt;="&amp;Конец_периода)</f>
        <v>18200</v>
      </c>
      <c r="G5" s="23" cm="1">
        <f t="array" ref="G5">SUMIFS(Чистая_стоимость,ФИО_менеджера,'Сводные таблицы'!$H15,Наименование_Товара,'Сводные таблицы'!N$13,Дата,"&gt;="&amp;Начало_периода,Дата,"&lt;="&amp;Конец_периода)</f>
        <v>65250</v>
      </c>
      <c r="H5" s="23" cm="1">
        <f t="array" ref="H5">SUMIFS(Чистая_стоимость,ФИО_менеджера,'Сводные таблицы'!$H15,Наименование_Товара,'Сводные таблицы'!O$13,Дата,"&gt;="&amp;Начало_периода,Дата,"&lt;="&amp;Конец_периода)</f>
        <v>70950</v>
      </c>
      <c r="I5" s="23" cm="1">
        <f t="array" ref="I5">SUMIFS(Чистая_стоимость,ФИО_менеджера,'Сводные таблицы'!$H15,Наименование_Товара,'Сводные таблицы'!P$13,Дата,"&gt;="&amp;Начало_периода,Дата,"&lt;="&amp;Конец_периода)</f>
        <v>20264</v>
      </c>
      <c r="J5" s="23">
        <f t="shared" ref="J5:J8" si="0">SUM(B5:I5)</f>
        <v>216976</v>
      </c>
    </row>
    <row r="6" spans="1:10" x14ac:dyDescent="0.3">
      <c r="A6" s="16" t="s">
        <v>18</v>
      </c>
      <c r="B6" s="23" cm="1">
        <f t="array" ref="B6">SUMIFS(Чистая_стоимость,ФИО_менеджера,'Сводные таблицы'!$H16,Наименование_Товара,'Сводные таблицы'!I$13,Дата,"&gt;="&amp;Начало_периода,Дата,"&lt;="&amp;Конец_периода)</f>
        <v>15075</v>
      </c>
      <c r="C6" s="23" cm="1">
        <f t="array" ref="C6">SUMIFS(Чистая_стоимость,ФИО_менеджера,'Сводные таблицы'!$H16,Наименование_Товара,'Сводные таблицы'!J$13,Дата,"&gt;="&amp;Начало_периода,Дата,"&lt;="&amp;Конец_периода)</f>
        <v>29792</v>
      </c>
      <c r="D6" s="23" cm="1">
        <f t="array" ref="D6">SUMIFS(Чистая_стоимость,ФИО_менеджера,'Сводные таблицы'!$H16,Наименование_Товара,'Сводные таблицы'!K$13,Дата,"&gt;="&amp;Начало_периода,Дата,"&lt;="&amp;Конец_периода)</f>
        <v>13095</v>
      </c>
      <c r="E6" s="23" cm="1">
        <f t="array" ref="E6">SUMIFS(Чистая_стоимость,ФИО_менеджера,'Сводные таблицы'!$H16,Наименование_Товара,'Сводные таблицы'!L$13,Дата,"&gt;="&amp;Начало_периода,Дата,"&lt;="&amp;Конец_периода)</f>
        <v>16686</v>
      </c>
      <c r="F6" s="23" cm="1">
        <f t="array" ref="F6">SUMIFS(Чистая_стоимость,ФИО_менеджера,'Сводные таблицы'!$H16,Наименование_Товара,'Сводные таблицы'!M$13,Дата,"&gt;="&amp;Начало_периода,Дата,"&lt;="&amp;Конец_периода)</f>
        <v>13000</v>
      </c>
      <c r="G6" s="23" cm="1">
        <f t="array" ref="G6">SUMIFS(Чистая_стоимость,ФИО_менеджера,'Сводные таблицы'!$H16,Наименование_Товара,'Сводные таблицы'!N$13,Дата,"&gt;="&amp;Начало_периода,Дата,"&lt;="&amp;Конец_периода)</f>
        <v>13920</v>
      </c>
      <c r="H6" s="23" cm="1">
        <f t="array" ref="H6">SUMIFS(Чистая_стоимость,ФИО_менеджера,'Сводные таблицы'!$H16,Наименование_Товара,'Сводные таблицы'!O$13,Дата,"&gt;="&amp;Начало_периода,Дата,"&lt;="&amp;Конец_периода)</f>
        <v>0</v>
      </c>
      <c r="I6" s="23" cm="1">
        <f t="array" ref="I6">SUMIFS(Чистая_стоимость,ФИО_менеджера,'Сводные таблицы'!$H16,Наименование_Товара,'Сводные таблицы'!P$13,Дата,"&gt;="&amp;Начало_периода,Дата,"&lt;="&amp;Конец_периода)</f>
        <v>28560</v>
      </c>
      <c r="J6" s="23">
        <f t="shared" si="0"/>
        <v>130128</v>
      </c>
    </row>
    <row r="7" spans="1:10" x14ac:dyDescent="0.3">
      <c r="A7" s="16" t="s">
        <v>19</v>
      </c>
      <c r="B7" s="23" cm="1">
        <f t="array" ref="B7">SUMIFS(Чистая_стоимость,ФИО_менеджера,'Сводные таблицы'!$H17,Наименование_Товара,'Сводные таблицы'!I$13,Дата,"&gt;="&amp;Начало_периода,Дата,"&lt;="&amp;Конец_периода)</f>
        <v>0</v>
      </c>
      <c r="C7" s="23" cm="1">
        <f t="array" ref="C7">SUMIFS(Чистая_стоимость,ФИО_менеджера,'Сводные таблицы'!$H17,Наименование_Товара,'Сводные таблицы'!J$13,Дата,"&gt;="&amp;Начало_периода,Дата,"&lt;="&amp;Конец_периода)</f>
        <v>11072</v>
      </c>
      <c r="D7" s="23" cm="1">
        <f t="array" ref="D7">SUMIFS(Чистая_стоимость,ФИО_менеджера,'Сводные таблицы'!$H17,Наименование_Товара,'Сводные таблицы'!K$13,Дата,"&gt;="&amp;Начало_периода,Дата,"&lt;="&amp;Конец_периода)</f>
        <v>13275</v>
      </c>
      <c r="E7" s="23" cm="1">
        <f t="array" ref="E7">SUMIFS(Чистая_стоимость,ФИО_менеджера,'Сводные таблицы'!$H17,Наименование_Товара,'Сводные таблицы'!L$13,Дата,"&gt;="&amp;Начало_периода,Дата,"&lt;="&amp;Конец_периода)</f>
        <v>10800</v>
      </c>
      <c r="F7" s="23" cm="1">
        <f t="array" ref="F7">SUMIFS(Чистая_стоимость,ФИО_менеджера,'Сводные таблицы'!$H17,Наименование_Товара,'Сводные таблицы'!M$13,Дата,"&gt;="&amp;Начало_периода,Дата,"&lt;="&amp;Конец_периода)</f>
        <v>25740</v>
      </c>
      <c r="G7" s="23" cm="1">
        <f t="array" ref="G7">SUMIFS(Чистая_стоимость,ФИО_менеджера,'Сводные таблицы'!$H17,Наименование_Товара,'Сводные таблицы'!N$13,Дата,"&gt;="&amp;Начало_периода,Дата,"&lt;="&amp;Конец_периода)</f>
        <v>36540</v>
      </c>
      <c r="H7" s="23" cm="1">
        <f t="array" ref="H7">SUMIFS(Чистая_стоимость,ФИО_менеджера,'Сводные таблицы'!$H17,Наименование_Товара,'Сводные таблицы'!O$13,Дата,"&gt;="&amp;Начало_периода,Дата,"&lt;="&amp;Конец_периода)</f>
        <v>14520</v>
      </c>
      <c r="I7" s="23" cm="1">
        <f t="array" ref="I7">SUMIFS(Чистая_стоимость,ФИО_менеджера,'Сводные таблицы'!$H17,Наименование_Товара,'Сводные таблицы'!P$13,Дата,"&gt;="&amp;Начало_периода,Дата,"&lt;="&amp;Конец_периода)</f>
        <v>21760</v>
      </c>
      <c r="J7" s="23">
        <f t="shared" si="0"/>
        <v>133707</v>
      </c>
    </row>
    <row r="8" spans="1:10" x14ac:dyDescent="0.3">
      <c r="A8" s="16" t="s">
        <v>20</v>
      </c>
      <c r="B8" s="23" cm="1">
        <f t="array" ref="B8">SUMIFS(Чистая_стоимость,ФИО_менеджера,'Сводные таблицы'!$H18,Наименование_Товара,'Сводные таблицы'!I$13,Дата,"&gt;="&amp;Начало_периода,Дата,"&lt;="&amp;Конец_периода)</f>
        <v>4450</v>
      </c>
      <c r="C8" s="23" cm="1">
        <f t="array" ref="C8">SUMIFS(Чистая_стоимость,ФИО_менеджера,'Сводные таблицы'!$H18,Наименование_Товара,'Сводные таблицы'!J$13,Дата,"&gt;="&amp;Начало_периода,Дата,"&lt;="&amp;Конец_периода)</f>
        <v>2560</v>
      </c>
      <c r="D8" s="23" cm="1">
        <f t="array" ref="D8">SUMIFS(Чистая_стоимость,ФИО_менеджера,'Сводные таблицы'!$H18,Наименование_Товара,'Сводные таблицы'!K$13,Дата,"&gt;="&amp;Начало_периода,Дата,"&lt;="&amp;Конец_периода)</f>
        <v>9585</v>
      </c>
      <c r="E8" s="23" cm="1">
        <f t="array" ref="E8">SUMIFS(Чистая_стоимость,ФИО_менеджера,'Сводные таблицы'!$H18,Наименование_Товара,'Сводные таблицы'!L$13,Дата,"&gt;="&amp;Начало_периода,Дата,"&lt;="&amp;Конец_периода)</f>
        <v>12420</v>
      </c>
      <c r="F8" s="23" cm="1">
        <f t="array" ref="F8">SUMIFS(Чистая_стоимость,ФИО_менеджера,'Сводные таблицы'!$H18,Наименование_Товара,'Сводные таблицы'!M$13,Дата,"&gt;="&amp;Начало_периода,Дата,"&lt;="&amp;Конец_периода)</f>
        <v>20150</v>
      </c>
      <c r="G8" s="23" cm="1">
        <f t="array" ref="G8">SUMIFS(Чистая_стоимость,ФИО_менеджера,'Сводные таблицы'!$H18,Наименование_Товара,'Сводные таблицы'!N$13,Дата,"&gt;="&amp;Начало_периода,Дата,"&lt;="&amp;Конец_периода)</f>
        <v>43152</v>
      </c>
      <c r="H8" s="23" cm="1">
        <f t="array" ref="H8">SUMIFS(Чистая_стоимость,ФИО_менеджера,'Сводные таблицы'!$H18,Наименование_Товара,'Сводные таблицы'!O$13,Дата,"&gt;="&amp;Начало_периода,Дата,"&lt;="&amp;Конец_периода)</f>
        <v>70510</v>
      </c>
      <c r="I8" s="23" cm="1">
        <f t="array" ref="I8">SUMIFS(Чистая_стоимость,ФИО_менеджера,'Сводные таблицы'!$H18,Наименование_Товара,'Сводные таблицы'!P$13,Дата,"&gt;="&amp;Начало_периода,Дата,"&lt;="&amp;Конец_периода)</f>
        <v>28560</v>
      </c>
      <c r="J8" s="23">
        <f t="shared" si="0"/>
        <v>191387</v>
      </c>
    </row>
    <row r="9" spans="1:10" x14ac:dyDescent="0.3">
      <c r="A9" s="16" t="s">
        <v>67</v>
      </c>
      <c r="B9" s="23">
        <f>SUM(B4:B8)</f>
        <v>31800</v>
      </c>
      <c r="C9" s="23">
        <f t="shared" ref="C9:I9" si="1">SUM(C4:C8)</f>
        <v>72384</v>
      </c>
      <c r="D9" s="23">
        <f t="shared" si="1"/>
        <v>46575</v>
      </c>
      <c r="E9" s="23">
        <f t="shared" si="1"/>
        <v>45306</v>
      </c>
      <c r="F9" s="23">
        <f t="shared" si="1"/>
        <v>88140</v>
      </c>
      <c r="G9" s="23">
        <f t="shared" si="1"/>
        <v>174174</v>
      </c>
      <c r="H9" s="23">
        <f>SUM(H4:H8)</f>
        <v>256630</v>
      </c>
      <c r="I9" s="23">
        <f t="shared" si="1"/>
        <v>112744</v>
      </c>
      <c r="J9" s="23">
        <f>SUM(B9:I9)</f>
        <v>827753</v>
      </c>
    </row>
    <row r="11" spans="1:10" x14ac:dyDescent="0.3">
      <c r="A11" s="2" t="s">
        <v>68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  <c r="J11" s="22" t="s">
        <v>66</v>
      </c>
    </row>
    <row r="12" spans="1:10" x14ac:dyDescent="0.3">
      <c r="A12" s="16" t="s">
        <v>16</v>
      </c>
      <c r="B12" s="16" cm="1">
        <f t="array" ref="B12">SUMIFS(Количество_проданных,ФИО_менеджера,'Сводные таблицы'!$H14,Наименование_Товара,'Сводные таблицы'!I$13,Дата,"&gt;="&amp;Начало_периода,Дата,"&lt;="&amp;Конец_периода)</f>
        <v>255</v>
      </c>
      <c r="C12" s="16" cm="1">
        <f t="array" ref="C12">SUMIFS(Количество_проданных,ФИО_менеджера,'Сводные таблицы'!$H14,Наименование_Товара,'Сводные таблицы'!J$13,Дата,"&gt;="&amp;Начало_периода,Дата,"&lt;="&amp;Конец_периода)</f>
        <v>189</v>
      </c>
      <c r="D12" s="16" cm="1">
        <f t="array" ref="D12">SUMIFS(Количество_проданных,ФИО_менеджера,'Сводные таблицы'!$H14,Наименование_Товара,'Сводные таблицы'!K$13,Дата,"&gt;="&amp;Начало_периода,Дата,"&lt;="&amp;Конец_периода)</f>
        <v>56</v>
      </c>
      <c r="E12" s="16" cm="1">
        <f t="array" ref="E12">SUMIFS(Количество_проданных,ФИО_менеджера,'Сводные таблицы'!$H14,Наименование_Товара,'Сводные таблицы'!L$13,Дата,"&gt;="&amp;Начало_периода,Дата,"&lt;="&amp;Конец_периода)</f>
        <v>0</v>
      </c>
      <c r="F12" s="16" cm="1">
        <f t="array" ref="F12">SUMIFS(Количество_проданных,ФИО_менеджера,'Сводные таблицы'!$H14,Наименование_Товара,'Сводные таблицы'!M$13,Дата,"&gt;="&amp;Начало_периода,Дата,"&lt;="&amp;Конец_периода)</f>
        <v>170</v>
      </c>
      <c r="G12" s="16" cm="1">
        <f t="array" ref="G12">SUMIFS(Количество_проданных,ФИО_менеджера,'Сводные таблицы'!$H14,Наименование_Товара,'Сводные таблицы'!N$13,Дата,"&gt;="&amp;Начало_периода,Дата,"&lt;="&amp;Конец_периода)</f>
        <v>176</v>
      </c>
      <c r="H12" s="16" cm="1">
        <f t="array" ref="H12">SUMIFS(Количество_проданных,ФИО_менеджера,'Сводные таблицы'!$H14,Наименование_Товара,'Сводные таблицы'!O$13,Дата,"&gt;="&amp;Начало_периода,Дата,"&lt;="&amp;Конец_периода)</f>
        <v>915</v>
      </c>
      <c r="I12" s="16" cm="1">
        <f t="array" ref="I12">SUMIFS(Количество_проданных,ФИО_менеджера,'Сводные таблицы'!$H14,Наименование_Товара,'Сводные таблицы'!P$13,Дата,"&gt;="&amp;Начало_периода,Дата,"&lt;="&amp;Конец_периода)</f>
        <v>100</v>
      </c>
      <c r="J12" s="28">
        <f>SUM(B12:I12)</f>
        <v>1861</v>
      </c>
    </row>
    <row r="13" spans="1:10" x14ac:dyDescent="0.3">
      <c r="A13" s="16" t="s">
        <v>17</v>
      </c>
      <c r="B13" s="16" cm="1">
        <f t="array" ref="B13">SUMIFS(Количество_проданных,ФИО_менеджера,'Сводные таблицы'!$H15,Наименование_Товара,'Сводные таблицы'!I$13,Дата,"&gt;="&amp;Начало_периода,Дата,"&lt;="&amp;Конец_периода)</f>
        <v>236</v>
      </c>
      <c r="C13" s="16" cm="1">
        <f t="array" ref="C13">SUMIFS(Количество_проданных,ФИО_менеджера,'Сводные таблицы'!$H15,Наименование_Товара,'Сводные таблицы'!J$13,Дата,"&gt;="&amp;Начало_периода,Дата,"&lt;="&amp;Конец_периода)</f>
        <v>716</v>
      </c>
      <c r="D13" s="16" cm="1">
        <f t="array" ref="D13">SUMIFS(Количество_проданных,ФИО_менеджера,'Сводные таблицы'!$H15,Наименование_Товара,'Сводные таблицы'!K$13,Дата,"&gt;="&amp;Начало_периода,Дата,"&lt;="&amp;Конец_периода)</f>
        <v>180</v>
      </c>
      <c r="E13" s="16" cm="1">
        <f t="array" ref="E13">SUMIFS(Количество_проданных,ФИО_менеджера,'Сводные таблицы'!$H15,Наименование_Товара,'Сводные таблицы'!L$13,Дата,"&gt;="&amp;Начало_периода,Дата,"&lt;="&amp;Конец_периода)</f>
        <v>100</v>
      </c>
      <c r="F13" s="16" cm="1">
        <f t="array" ref="F13">SUMIFS(Количество_проданных,ФИО_менеджера,'Сводные таблицы'!$H15,Наименование_Товара,'Сводные таблицы'!M$13,Дата,"&gt;="&amp;Начало_периода,Дата,"&lt;="&amp;Конец_периода)</f>
        <v>280</v>
      </c>
      <c r="G13" s="16" cm="1">
        <f t="array" ref="G13">SUMIFS(Количество_проданных,ФИО_менеджера,'Сводные таблицы'!$H15,Наименование_Товара,'Сводные таблицы'!N$13,Дата,"&gt;="&amp;Начало_периода,Дата,"&lt;="&amp;Конец_периода)</f>
        <v>750</v>
      </c>
      <c r="H13" s="16" cm="1">
        <f t="array" ref="H13">SUMIFS(Количество_проданных,ФИО_менеджера,'Сводные таблицы'!$H15,Наименование_Товара,'Сводные таблицы'!O$13,Дата,"&gt;="&amp;Начало_периода,Дата,"&lt;="&amp;Конец_периода)</f>
        <v>645</v>
      </c>
      <c r="I13" s="16" cm="1">
        <f t="array" ref="I13">SUMIFS(Количество_проданных,ФИО_менеджера,'Сводные таблицы'!$H15,Наименование_Товара,'Сводные таблицы'!P$13,Дата,"&gt;="&amp;Начало_периода,Дата,"&lt;="&amp;Конец_периода)</f>
        <v>149</v>
      </c>
      <c r="J13" s="28">
        <f t="shared" ref="J13:J16" si="2">SUM(B13:I13)</f>
        <v>3056</v>
      </c>
    </row>
    <row r="14" spans="1:10" x14ac:dyDescent="0.3">
      <c r="A14" s="16" t="s">
        <v>18</v>
      </c>
      <c r="B14" s="16" cm="1">
        <f t="array" ref="B14">SUMIFS(Количество_проданных,ФИО_менеджера,'Сводные таблицы'!$H16,Наименование_Товара,'Сводные таблицы'!I$13,Дата,"&gt;="&amp;Начало_периода,Дата,"&lt;="&amp;Конец_периода)</f>
        <v>603</v>
      </c>
      <c r="C14" s="16" cm="1">
        <f t="array" ref="C14">SUMIFS(Количество_проданных,ФИО_менеджера,'Сводные таблицы'!$H16,Наименование_Товара,'Сводные таблицы'!J$13,Дата,"&gt;="&amp;Начало_периода,Дата,"&lt;="&amp;Конец_периода)</f>
        <v>931</v>
      </c>
      <c r="D14" s="16" cm="1">
        <f t="array" ref="D14">SUMIFS(Количество_проданных,ФИО_менеджера,'Сводные таблицы'!$H16,Наименование_Товара,'Сводные таблицы'!K$13,Дата,"&gt;="&amp;Начало_периода,Дата,"&lt;="&amp;Конец_периода)</f>
        <v>291</v>
      </c>
      <c r="E14" s="16" cm="1">
        <f t="array" ref="E14">SUMIFS(Количество_проданных,ФИО_менеджера,'Сводные таблицы'!$H16,Наименование_Товара,'Сводные таблицы'!L$13,Дата,"&gt;="&amp;Начало_периода,Дата,"&lt;="&amp;Конец_периода)</f>
        <v>309</v>
      </c>
      <c r="F14" s="16" cm="1">
        <f t="array" ref="F14">SUMIFS(Количество_проданных,ФИО_менеджера,'Сводные таблицы'!$H16,Наименование_Товара,'Сводные таблицы'!M$13,Дата,"&gt;="&amp;Начало_периода,Дата,"&lt;="&amp;Конец_периода)</f>
        <v>200</v>
      </c>
      <c r="G14" s="16" cm="1">
        <f t="array" ref="G14">SUMIFS(Количество_проданных,ФИО_менеджера,'Сводные таблицы'!$H16,Наименование_Товара,'Сводные таблицы'!N$13,Дата,"&gt;="&amp;Начало_периода,Дата,"&lt;="&amp;Конец_периода)</f>
        <v>160</v>
      </c>
      <c r="H14" s="16" cm="1">
        <f t="array" ref="H14">SUMIFS(Количество_проданных,ФИО_менеджера,'Сводные таблицы'!$H16,Наименование_Товара,'Сводные таблицы'!O$13,Дата,"&gt;="&amp;Начало_периода,Дата,"&lt;="&amp;Конец_периода)</f>
        <v>0</v>
      </c>
      <c r="I14" s="16" cm="1">
        <f t="array" ref="I14">SUMIFS(Количество_проданных,ФИО_менеджера,'Сводные таблицы'!$H16,Наименование_Товара,'Сводные таблицы'!P$13,Дата,"&gt;="&amp;Начало_периода,Дата,"&lt;="&amp;Конец_периода)</f>
        <v>210</v>
      </c>
      <c r="J14" s="28">
        <f t="shared" si="2"/>
        <v>2704</v>
      </c>
    </row>
    <row r="15" spans="1:10" x14ac:dyDescent="0.3">
      <c r="A15" s="16" t="s">
        <v>19</v>
      </c>
      <c r="B15" s="16" cm="1">
        <f t="array" ref="B15">SUMIFS(Количество_проданных,ФИО_менеджера,'Сводные таблицы'!$H17,Наименование_Товара,'Сводные таблицы'!I$13,Дата,"&gt;="&amp;Начало_периода,Дата,"&lt;="&amp;Конец_периода)</f>
        <v>0</v>
      </c>
      <c r="C15" s="16" cm="1">
        <f t="array" ref="C15">SUMIFS(Количество_проданных,ФИО_менеджера,'Сводные таблицы'!$H17,Наименование_Товара,'Сводные таблицы'!J$13,Дата,"&gt;="&amp;Начало_периода,Дата,"&lt;="&amp;Конец_периода)</f>
        <v>346</v>
      </c>
      <c r="D15" s="16" cm="1">
        <f t="array" ref="D15">SUMIFS(Количество_проданных,ФИО_менеджера,'Сводные таблицы'!$H17,Наименование_Товара,'Сводные таблицы'!K$13,Дата,"&gt;="&amp;Начало_периода,Дата,"&lt;="&amp;Конец_периода)</f>
        <v>295</v>
      </c>
      <c r="E15" s="16" cm="1">
        <f t="array" ref="E15">SUMIFS(Количество_проданных,ФИО_менеджера,'Сводные таблицы'!$H17,Наименование_Товара,'Сводные таблицы'!L$13,Дата,"&gt;="&amp;Начало_периода,Дата,"&lt;="&amp;Конец_периода)</f>
        <v>200</v>
      </c>
      <c r="F15" s="16" cm="1">
        <f t="array" ref="F15">SUMIFS(Количество_проданных,ФИО_менеджера,'Сводные таблицы'!$H17,Наименование_Товара,'Сводные таблицы'!M$13,Дата,"&gt;="&amp;Начало_периода,Дата,"&lt;="&amp;Конец_периода)</f>
        <v>396</v>
      </c>
      <c r="G15" s="16" cm="1">
        <f t="array" ref="G15">SUMIFS(Количество_проданных,ФИО_менеджера,'Сводные таблицы'!$H17,Наименование_Товара,'Сводные таблицы'!N$13,Дата,"&gt;="&amp;Начало_периода,Дата,"&lt;="&amp;Конец_периода)</f>
        <v>420</v>
      </c>
      <c r="H15" s="16" cm="1">
        <f t="array" ref="H15">SUMIFS(Количество_проданных,ФИО_менеджера,'Сводные таблицы'!$H17,Наименование_Товара,'Сводные таблицы'!O$13,Дата,"&gt;="&amp;Начало_периода,Дата,"&lt;="&amp;Конец_периода)</f>
        <v>132</v>
      </c>
      <c r="I15" s="16" cm="1">
        <f t="array" ref="I15">SUMIFS(Количество_проданных,ФИО_менеджера,'Сводные таблицы'!$H17,Наименование_Товара,'Сводные таблицы'!P$13,Дата,"&gt;="&amp;Начало_периода,Дата,"&lt;="&amp;Конец_периода)</f>
        <v>160</v>
      </c>
      <c r="J15" s="28">
        <f t="shared" si="2"/>
        <v>1949</v>
      </c>
    </row>
    <row r="16" spans="1:10" x14ac:dyDescent="0.3">
      <c r="A16" s="16" t="s">
        <v>20</v>
      </c>
      <c r="B16" s="16" cm="1">
        <f t="array" ref="B16">SUMIFS(Количество_проданных,ФИО_менеджера,'Сводные таблицы'!$H18,Наименование_Товара,'Сводные таблицы'!I$13,Дата,"&gt;="&amp;Начало_периода,Дата,"&lt;="&amp;Конец_периода)</f>
        <v>178</v>
      </c>
      <c r="C16" s="16" cm="1">
        <f t="array" ref="C16">SUMIFS(Количество_проданных,ФИО_менеджера,'Сводные таблицы'!$H18,Наименование_Товара,'Сводные таблицы'!J$13,Дата,"&gt;="&amp;Начало_периода,Дата,"&lt;="&amp;Конец_периода)</f>
        <v>80</v>
      </c>
      <c r="D16" s="16" cm="1">
        <f t="array" ref="D16">SUMIFS(Количество_проданных,ФИО_менеджера,'Сводные таблицы'!$H18,Наименование_Товара,'Сводные таблицы'!K$13,Дата,"&gt;="&amp;Начало_периода,Дата,"&lt;="&amp;Конец_периода)</f>
        <v>213</v>
      </c>
      <c r="E16" s="16" cm="1">
        <f t="array" ref="E16">SUMIFS(Количество_проданных,ФИО_менеджера,'Сводные таблицы'!$H18,Наименование_Товара,'Сводные таблицы'!L$13,Дата,"&gt;="&amp;Начало_периода,Дата,"&lt;="&amp;Конец_периода)</f>
        <v>230</v>
      </c>
      <c r="F16" s="16" cm="1">
        <f t="array" ref="F16">SUMIFS(Количество_проданных,ФИО_менеджера,'Сводные таблицы'!$H18,Наименование_Товара,'Сводные таблицы'!M$13,Дата,"&gt;="&amp;Начало_периода,Дата,"&lt;="&amp;Конец_периода)</f>
        <v>310</v>
      </c>
      <c r="G16" s="16" cm="1">
        <f t="array" ref="G16">SUMIFS(Количество_проданных,ФИО_менеджера,'Сводные таблицы'!$H18,Наименование_Товара,'Сводные таблицы'!N$13,Дата,"&gt;="&amp;Начало_периода,Дата,"&lt;="&amp;Конец_периода)</f>
        <v>496</v>
      </c>
      <c r="H16" s="16" cm="1">
        <f t="array" ref="H16">SUMIFS(Количество_проданных,ФИО_менеджера,'Сводные таблицы'!$H18,Наименование_Товара,'Сводные таблицы'!O$13,Дата,"&gt;="&amp;Начало_периода,Дата,"&lt;="&amp;Конец_периода)</f>
        <v>641</v>
      </c>
      <c r="I16" s="16" cm="1">
        <f t="array" ref="I16">SUMIFS(Количество_проданных,ФИО_менеджера,'Сводные таблицы'!$H18,Наименование_Товара,'Сводные таблицы'!P$13,Дата,"&gt;="&amp;Начало_периода,Дата,"&lt;="&amp;Конец_периода)</f>
        <v>210</v>
      </c>
      <c r="J16" s="28">
        <f t="shared" si="2"/>
        <v>2358</v>
      </c>
    </row>
    <row r="17" spans="1:11" x14ac:dyDescent="0.3">
      <c r="A17" s="24" t="s">
        <v>69</v>
      </c>
      <c r="B17" s="16">
        <f>SUMIFS(Количество,Наименование_Товара,'Сводные таблицы'!I$13,Дата,"&gt;="&amp;Начало_периода,Дата,"&lt;="&amp;Конец_периода)</f>
        <v>1372</v>
      </c>
      <c r="C17" s="16">
        <f>SUMIFS(Количество,Наименование_Товара,'Сводные таблицы'!J$13,Дата,"&gt;="&amp;Начало_периода,Дата,"&lt;="&amp;Конец_периода)</f>
        <v>2442</v>
      </c>
      <c r="D17" s="16">
        <f>SUMIFS(Количество,Наименование_Товара,'Сводные таблицы'!K$13,Дата,"&gt;="&amp;Начало_периода,Дата,"&lt;="&amp;Конец_периода)</f>
        <v>1139</v>
      </c>
      <c r="E17" s="16">
        <f>SUMIFS(Количество,Наименование_Товара,'Сводные таблицы'!L$13,Дата,"&gt;="&amp;Начало_периода,Дата,"&lt;="&amp;Конец_периода)</f>
        <v>889</v>
      </c>
      <c r="F17" s="16">
        <f>SUMIFS(Количество,Наименование_Товара,'Сводные таблицы'!M$13,Дата,"&gt;="&amp;Начало_периода,Дата,"&lt;="&amp;Конец_периода)</f>
        <v>1430</v>
      </c>
      <c r="G17" s="16">
        <f>SUMIFS(Количество,Наименование_Товара,'Сводные таблицы'!N$13,Дата,"&gt;="&amp;Начало_периода,Дата,"&lt;="&amp;Конец_периода)</f>
        <v>2122</v>
      </c>
      <c r="H17" s="16">
        <f>SUMIFS(Количество,Наименование_Товара,'Сводные таблицы'!O$13,Дата,"&gt;="&amp;Начало_периода,Дата,"&lt;="&amp;Конец_периода)</f>
        <v>2638</v>
      </c>
      <c r="I17" s="16">
        <f>SUMIFS(Количество,Наименование_Товара,'Сводные таблицы'!P$13,Дата,"&gt;="&amp;Начало_периода,Дата,"&lt;="&amp;Конец_периода)</f>
        <v>1039</v>
      </c>
    </row>
    <row r="18" spans="1:11" x14ac:dyDescent="0.3">
      <c r="A18" s="25" t="s">
        <v>70</v>
      </c>
      <c r="B18" s="26">
        <f>B17-SUM(B12:B16)</f>
        <v>100</v>
      </c>
      <c r="C18" s="26">
        <f t="shared" ref="C18:I18" si="3">C17-SUM(C12:C16)</f>
        <v>180</v>
      </c>
      <c r="D18" s="26">
        <f t="shared" si="3"/>
        <v>104</v>
      </c>
      <c r="E18" s="26">
        <f t="shared" si="3"/>
        <v>50</v>
      </c>
      <c r="F18" s="26">
        <f t="shared" si="3"/>
        <v>74</v>
      </c>
      <c r="G18" s="26">
        <f t="shared" si="3"/>
        <v>120</v>
      </c>
      <c r="H18" s="26">
        <f t="shared" si="3"/>
        <v>305</v>
      </c>
      <c r="I18" s="26">
        <f t="shared" si="3"/>
        <v>210</v>
      </c>
    </row>
    <row r="20" spans="1:11" x14ac:dyDescent="0.3">
      <c r="A20" s="27" t="s">
        <v>71</v>
      </c>
      <c r="B20" s="22" t="s">
        <v>7</v>
      </c>
      <c r="C20" s="22" t="s">
        <v>9</v>
      </c>
      <c r="D20" s="22" t="s">
        <v>10</v>
      </c>
      <c r="E20" s="22" t="s">
        <v>26</v>
      </c>
      <c r="F20" s="22" t="s">
        <v>27</v>
      </c>
      <c r="G20" s="22" t="s">
        <v>28</v>
      </c>
      <c r="H20" s="22" t="s">
        <v>64</v>
      </c>
      <c r="I20" s="22" t="s">
        <v>65</v>
      </c>
      <c r="J20" s="22" t="s">
        <v>66</v>
      </c>
    </row>
    <row r="21" spans="1:11" x14ac:dyDescent="0.3">
      <c r="A21" s="16" t="s">
        <v>16</v>
      </c>
      <c r="B21" s="28">
        <f>COUNTIFS(ФИО_менеджера,'Сводные таблицы'!$H14,Наименование_Товара,'Сводные таблицы'!I$13,Дата,"&gt;="&amp;Начало_периода,Дата,"&lt;="&amp;Конец_периода)</f>
        <v>2</v>
      </c>
      <c r="C21" s="28">
        <f>COUNTIFS(ФИО_менеджера,'Сводные таблицы'!$H14,Наименование_Товара,'Сводные таблицы'!J$13,Дата,"&gt;="&amp;Начало_периода,Дата,"&lt;="&amp;Конец_периода)</f>
        <v>2</v>
      </c>
      <c r="D21" s="28">
        <f>COUNTIFS(ФИО_менеджера,'Сводные таблицы'!$H14,Наименование_Товара,'Сводные таблицы'!K$13,Дата,"&gt;="&amp;Начало_периода,Дата,"&lt;="&amp;Конец_периода)</f>
        <v>1</v>
      </c>
      <c r="E21" s="28">
        <f>COUNTIFS(ФИО_менеджера,'Сводные таблицы'!$H14,Наименование_Товара,'Сводные таблицы'!L$13,Дата,"&gt;="&amp;Начало_периода,Дата,"&lt;="&amp;Конец_периода)</f>
        <v>0</v>
      </c>
      <c r="F21" s="28">
        <f>COUNTIFS(ФИО_менеджера,'Сводные таблицы'!$H14,Наименование_Товара,'Сводные таблицы'!M$13,Дата,"&gt;="&amp;Начало_периода,Дата,"&lt;="&amp;Конец_периода)</f>
        <v>1</v>
      </c>
      <c r="G21" s="28">
        <f>COUNTIFS(ФИО_менеджера,'Сводные таблицы'!$H14,Наименование_Товара,'Сводные таблицы'!N$13,Дата,"&gt;="&amp;Начало_периода,Дата,"&lt;="&amp;Конец_периода)</f>
        <v>2</v>
      </c>
      <c r="H21" s="28">
        <f>COUNTIFS(ФИО_менеджера,'Сводные таблицы'!$H14,Наименование_Товара,'Сводные таблицы'!O$13,Дата,"&gt;="&amp;Начало_периода,Дата,"&lt;="&amp;Конец_периода)</f>
        <v>6</v>
      </c>
      <c r="I21" s="28">
        <f>COUNTIFS(ФИО_менеджера,'Сводные таблицы'!$H14,Наименование_Товара,'Сводные таблицы'!P$13,Дата,"&gt;="&amp;Начало_периода,Дата,"&lt;="&amp;Конец_периода)</f>
        <v>2</v>
      </c>
      <c r="J21" s="28">
        <f>SUM(B21:I21)</f>
        <v>16</v>
      </c>
      <c r="K21" s="29"/>
    </row>
    <row r="22" spans="1:11" x14ac:dyDescent="0.3">
      <c r="A22" s="16" t="s">
        <v>17</v>
      </c>
      <c r="B22" s="28">
        <f>COUNTIFS(ФИО_менеджера,'Сводные таблицы'!$H15,Наименование_Товара,'Сводные таблицы'!I$13,Дата,"&gt;="&amp;Начало_периода,Дата,"&lt;="&amp;Конец_периода)</f>
        <v>3</v>
      </c>
      <c r="C22" s="28">
        <f>COUNTIFS(ФИО_менеджера,'Сводные таблицы'!$H15,Наименование_Товара,'Сводные таблицы'!J$13,Дата,"&gt;="&amp;Начало_периода,Дата,"&lt;="&amp;Конец_периода)</f>
        <v>8</v>
      </c>
      <c r="D22" s="28">
        <f>COUNTIFS(ФИО_менеджера,'Сводные таблицы'!$H15,Наименование_Товара,'Сводные таблицы'!K$13,Дата,"&gt;="&amp;Начало_периода,Дата,"&lt;="&amp;Конец_периода)</f>
        <v>2</v>
      </c>
      <c r="E22" s="28">
        <f>COUNTIFS(ФИО_менеджера,'Сводные таблицы'!$H15,Наименование_Товара,'Сводные таблицы'!L$13,Дата,"&gt;="&amp;Начало_периода,Дата,"&lt;="&amp;Конец_периода)</f>
        <v>1</v>
      </c>
      <c r="F22" s="28">
        <f>COUNTIFS(ФИО_менеджера,'Сводные таблицы'!$H15,Наименование_Товара,'Сводные таблицы'!M$13,Дата,"&gt;="&amp;Начало_периода,Дата,"&lt;="&amp;Конец_периода)</f>
        <v>2</v>
      </c>
      <c r="G22" s="28">
        <f>COUNTIFS(ФИО_менеджера,'Сводные таблицы'!$H15,Наименование_Товара,'Сводные таблицы'!N$13,Дата,"&gt;="&amp;Начало_периода,Дата,"&lt;="&amp;Конец_периода)</f>
        <v>5</v>
      </c>
      <c r="H22" s="28">
        <f>COUNTIFS(ФИО_менеджера,'Сводные таблицы'!$H15,Наименование_Товара,'Сводные таблицы'!O$13,Дата,"&gt;="&amp;Начало_периода,Дата,"&lt;="&amp;Конец_периода)</f>
        <v>7</v>
      </c>
      <c r="I22" s="28">
        <f>COUNTIFS(ФИО_менеджера,'Сводные таблицы'!$H15,Наименование_Товара,'Сводные таблицы'!P$13,Дата,"&gt;="&amp;Начало_периода,Дата,"&lt;="&amp;Конец_периода)</f>
        <v>3</v>
      </c>
      <c r="J22" s="28">
        <f t="shared" ref="J22:J25" si="4">SUM(B22:I22)</f>
        <v>31</v>
      </c>
      <c r="K22" s="29"/>
    </row>
    <row r="23" spans="1:11" x14ac:dyDescent="0.3">
      <c r="A23" s="16" t="s">
        <v>18</v>
      </c>
      <c r="B23" s="28">
        <f>COUNTIFS(ФИО_менеджера,'Сводные таблицы'!$H16,Наименование_Товара,'Сводные таблицы'!I$13,Дата,"&gt;="&amp;Начало_периода,Дата,"&lt;="&amp;Конец_периода)</f>
        <v>7</v>
      </c>
      <c r="C23" s="28">
        <f>COUNTIFS(ФИО_менеджера,'Сводные таблицы'!$H16,Наименование_Товара,'Сводные таблицы'!J$13,Дата,"&gt;="&amp;Начало_периода,Дата,"&lt;="&amp;Конец_периода)</f>
        <v>7</v>
      </c>
      <c r="D23" s="28">
        <f>COUNTIFS(ФИО_менеджера,'Сводные таблицы'!$H16,Наименование_Товара,'Сводные таблицы'!K$13,Дата,"&gt;="&amp;Начало_периода,Дата,"&lt;="&amp;Конец_периода)</f>
        <v>3</v>
      </c>
      <c r="E23" s="28">
        <f>COUNTIFS(ФИО_менеджера,'Сводные таблицы'!$H16,Наименование_Товара,'Сводные таблицы'!L$13,Дата,"&gt;="&amp;Начало_периода,Дата,"&lt;="&amp;Конец_периода)</f>
        <v>3</v>
      </c>
      <c r="F23" s="28">
        <f>COUNTIFS(ФИО_менеджера,'Сводные таблицы'!$H16,Наименование_Товара,'Сводные таблицы'!M$13,Дата,"&gt;="&amp;Начало_периода,Дата,"&lt;="&amp;Конец_периода)</f>
        <v>3</v>
      </c>
      <c r="G23" s="28">
        <f>COUNTIFS(ФИО_менеджера,'Сводные таблицы'!$H16,Наименование_Товара,'Сводные таблицы'!N$13,Дата,"&gt;="&amp;Начало_периода,Дата,"&lt;="&amp;Конец_периода)</f>
        <v>2</v>
      </c>
      <c r="H23" s="28">
        <f>COUNTIFS(ФИО_менеджера,'Сводные таблицы'!$H16,Наименование_Товара,'Сводные таблицы'!O$13,Дата,"&gt;="&amp;Начало_периода,Дата,"&lt;="&amp;Конец_периода)</f>
        <v>0</v>
      </c>
      <c r="I23" s="28">
        <f>COUNTIFS(ФИО_менеджера,'Сводные таблицы'!$H16,Наименование_Товара,'Сводные таблицы'!P$13,Дата,"&gt;="&amp;Начало_периода,Дата,"&lt;="&amp;Конец_периода)</f>
        <v>2</v>
      </c>
      <c r="J23" s="28">
        <f t="shared" si="4"/>
        <v>27</v>
      </c>
      <c r="K23" s="29"/>
    </row>
    <row r="24" spans="1:11" x14ac:dyDescent="0.3">
      <c r="A24" s="16" t="s">
        <v>19</v>
      </c>
      <c r="B24" s="28">
        <f>COUNTIFS(ФИО_менеджера,'Сводные таблицы'!$H17,Наименование_Товара,'Сводные таблицы'!I$13,Дата,"&gt;="&amp;Начало_периода,Дата,"&lt;="&amp;Конец_периода)</f>
        <v>0</v>
      </c>
      <c r="C24" s="28">
        <f>COUNTIFS(ФИО_менеджера,'Сводные таблицы'!$H17,Наименование_Товара,'Сводные таблицы'!J$13,Дата,"&gt;="&amp;Начало_периода,Дата,"&lt;="&amp;Конец_периода)</f>
        <v>4</v>
      </c>
      <c r="D24" s="28">
        <f>COUNTIFS(ФИО_менеджера,'Сводные таблицы'!$H17,Наименование_Товара,'Сводные таблицы'!K$13,Дата,"&gt;="&amp;Начало_периода,Дата,"&lt;="&amp;Конец_периода)</f>
        <v>3</v>
      </c>
      <c r="E24" s="28">
        <f>COUNTIFS(ФИО_менеджера,'Сводные таблицы'!$H17,Наименование_Товара,'Сводные таблицы'!L$13,Дата,"&gt;="&amp;Начало_периода,Дата,"&lt;="&amp;Конец_периода)</f>
        <v>3</v>
      </c>
      <c r="F24" s="28">
        <f>COUNTIFS(ФИО_менеджера,'Сводные таблицы'!$H17,Наименование_Товара,'Сводные таблицы'!M$13,Дата,"&gt;="&amp;Начало_периода,Дата,"&lt;="&amp;Конец_периода)</f>
        <v>2</v>
      </c>
      <c r="G24" s="28">
        <f>COUNTIFS(ФИО_менеджера,'Сводные таблицы'!$H17,Наименование_Товара,'Сводные таблицы'!N$13,Дата,"&gt;="&amp;Начало_периода,Дата,"&lt;="&amp;Конец_периода)</f>
        <v>2</v>
      </c>
      <c r="H24" s="28">
        <f>COUNTIFS(ФИО_менеджера,'Сводные таблицы'!$H17,Наименование_Товара,'Сводные таблицы'!O$13,Дата,"&gt;="&amp;Начало_периода,Дата,"&lt;="&amp;Конец_периода)</f>
        <v>2</v>
      </c>
      <c r="I24" s="28">
        <f>COUNTIFS(ФИО_менеджера,'Сводные таблицы'!$H17,Наименование_Товара,'Сводные таблицы'!P$13,Дата,"&gt;="&amp;Начало_периода,Дата,"&lt;="&amp;Конец_периода)</f>
        <v>2</v>
      </c>
      <c r="J24" s="28">
        <f t="shared" si="4"/>
        <v>18</v>
      </c>
      <c r="K24" s="29"/>
    </row>
    <row r="25" spans="1:11" x14ac:dyDescent="0.3">
      <c r="A25" s="16" t="s">
        <v>20</v>
      </c>
      <c r="B25" s="28">
        <f>COUNTIFS(ФИО_менеджера,'Сводные таблицы'!$H18,Наименование_Товара,'Сводные таблицы'!I$13,Дата,"&gt;="&amp;Начало_периода,Дата,"&lt;="&amp;Конец_периода)</f>
        <v>2</v>
      </c>
      <c r="C25" s="28">
        <f>COUNTIFS(ФИО_менеджера,'Сводные таблицы'!$H18,Наименование_Товара,'Сводные таблицы'!J$13,Дата,"&gt;="&amp;Начало_периода,Дата,"&lt;="&amp;Конец_периода)</f>
        <v>1</v>
      </c>
      <c r="D25" s="28">
        <f>COUNTIFS(ФИО_менеджера,'Сводные таблицы'!$H18,Наименование_Товара,'Сводные таблицы'!K$13,Дата,"&gt;="&amp;Начало_периода,Дата,"&lt;="&amp;Конец_периода)</f>
        <v>1</v>
      </c>
      <c r="E25" s="28">
        <f>COUNTIFS(ФИО_менеджера,'Сводные таблицы'!$H18,Наименование_Товара,'Сводные таблицы'!L$13,Дата,"&gt;="&amp;Начало_периода,Дата,"&lt;="&amp;Конец_периода)</f>
        <v>2</v>
      </c>
      <c r="F25" s="28">
        <f>COUNTIFS(ФИО_менеджера,'Сводные таблицы'!$H18,Наименование_Товара,'Сводные таблицы'!M$13,Дата,"&gt;="&amp;Начало_периода,Дата,"&lt;="&amp;Конец_периода)</f>
        <v>2</v>
      </c>
      <c r="G25" s="28">
        <f>COUNTIFS(ФИО_менеджера,'Сводные таблицы'!$H18,Наименование_Товара,'Сводные таблицы'!N$13,Дата,"&gt;="&amp;Начало_периода,Дата,"&lt;="&amp;Конец_периода)</f>
        <v>3</v>
      </c>
      <c r="H25" s="28">
        <f>COUNTIFS(ФИО_менеджера,'Сводные таблицы'!$H18,Наименование_Товара,'Сводные таблицы'!O$13,Дата,"&gt;="&amp;Начало_периода,Дата,"&lt;="&amp;Конец_периода)</f>
        <v>5</v>
      </c>
      <c r="I25" s="28">
        <f>COUNTIFS(ФИО_менеджера,'Сводные таблицы'!$H18,Наименование_Товара,'Сводные таблицы'!P$13,Дата,"&gt;="&amp;Начало_периода,Дата,"&lt;="&amp;Конец_периода)</f>
        <v>2</v>
      </c>
      <c r="J25" s="28">
        <f t="shared" si="4"/>
        <v>18</v>
      </c>
      <c r="K25" s="29"/>
    </row>
    <row r="26" spans="1:11" x14ac:dyDescent="0.3">
      <c r="A26" s="16" t="s">
        <v>67</v>
      </c>
      <c r="B26" s="28">
        <f t="shared" ref="B26:I26" si="5">SUM(B21:B25)</f>
        <v>14</v>
      </c>
      <c r="C26" s="28">
        <f t="shared" si="5"/>
        <v>22</v>
      </c>
      <c r="D26" s="28">
        <f t="shared" si="5"/>
        <v>10</v>
      </c>
      <c r="E26" s="28">
        <f t="shared" si="5"/>
        <v>9</v>
      </c>
      <c r="F26" s="28">
        <f t="shared" si="5"/>
        <v>10</v>
      </c>
      <c r="G26" s="28">
        <f t="shared" si="5"/>
        <v>14</v>
      </c>
      <c r="H26" s="28">
        <f t="shared" si="5"/>
        <v>20</v>
      </c>
      <c r="I26" s="28">
        <f t="shared" si="5"/>
        <v>11</v>
      </c>
      <c r="J26" s="28"/>
      <c r="K26" s="2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workbookViewId="0">
      <selection activeCell="D21" sqref="D21"/>
    </sheetView>
  </sheetViews>
  <sheetFormatPr defaultColWidth="9.109375" defaultRowHeight="14.4" x14ac:dyDescent="0.3"/>
  <cols>
    <col min="1" max="1" width="29.77734375" style="37" customWidth="1"/>
    <col min="2" max="2" width="27.44140625" style="37" bestFit="1" customWidth="1"/>
    <col min="3" max="4" width="25" style="37" customWidth="1"/>
    <col min="5" max="5" width="39.44140625" style="37" bestFit="1" customWidth="1"/>
    <col min="6" max="6" width="9.109375" style="37"/>
    <col min="7" max="7" width="18.77734375" style="37" customWidth="1"/>
    <col min="8" max="16384" width="9.109375" style="37"/>
  </cols>
  <sheetData>
    <row r="1" spans="1:9" x14ac:dyDescent="0.3">
      <c r="A1" s="2" t="s">
        <v>76</v>
      </c>
    </row>
    <row r="2" spans="1:9" x14ac:dyDescent="0.3">
      <c r="A2" s="24" t="s">
        <v>77</v>
      </c>
      <c r="D2" s="24" t="s">
        <v>78</v>
      </c>
    </row>
    <row r="3" spans="1:9" x14ac:dyDescent="0.3">
      <c r="A3" s="38" t="s">
        <v>26</v>
      </c>
      <c r="D3" s="38" t="s">
        <v>20</v>
      </c>
    </row>
    <row r="4" spans="1:9" x14ac:dyDescent="0.3">
      <c r="A4" s="39"/>
      <c r="G4" s="39"/>
    </row>
    <row r="5" spans="1:9" x14ac:dyDescent="0.3">
      <c r="A5" s="2" t="s">
        <v>79</v>
      </c>
    </row>
    <row r="6" spans="1:9" ht="17.25" customHeight="1" x14ac:dyDescent="0.3">
      <c r="A6" s="24" t="s">
        <v>80</v>
      </c>
      <c r="B6" s="24" t="s">
        <v>81</v>
      </c>
      <c r="D6" s="24" t="s">
        <v>82</v>
      </c>
      <c r="E6" s="24" t="s">
        <v>83</v>
      </c>
      <c r="I6" s="30"/>
    </row>
    <row r="7" spans="1:9" x14ac:dyDescent="0.3">
      <c r="A7" s="16" t="s">
        <v>16</v>
      </c>
      <c r="B7" s="54">
        <f>VLOOKUP(Отчет2!A7,Отчет1!$A$11:$I$16, MATCH(Отчет2!$A$3,Отчет1!$A$11:$I$11,0),0) / (HLOOKUP($A$3,Отчет1!$B$11:$I$18,7,0) - HLOOKUP($A$3,Отчет1!$B$11:$I$18,8,0))</f>
        <v>0</v>
      </c>
      <c r="D7" s="16" t="s">
        <v>7</v>
      </c>
      <c r="E7" s="53">
        <f>HLOOKUP(Отчет2!D7,Отчет1!$A$20:$I$25, MATCH(Отчет2!$D$3,Отчет1!$A$20:$A$25,0),0) / VLOOKUP($D$3,Отчет1!$A$20:$J$28,10,0)</f>
        <v>0.1111111111111111</v>
      </c>
    </row>
    <row r="8" spans="1:9" x14ac:dyDescent="0.3">
      <c r="A8" s="16" t="s">
        <v>17</v>
      </c>
      <c r="B8" s="54">
        <f>VLOOKUP(Отчет2!A8,Отчет1!$A$11:$I$16, MATCH(Отчет2!$A$3,Отчет1!$A$11:$I$11,0),0) / (HLOOKUP($A$3,Отчет1!$B$11:$I$18,7,0) - HLOOKUP($A$3,Отчет1!$B$11:$I$18,8,0))</f>
        <v>0.11918951132300358</v>
      </c>
      <c r="D8" s="16" t="s">
        <v>9</v>
      </c>
      <c r="E8" s="53">
        <f>HLOOKUP(Отчет2!D8,Отчет1!$A$20:$I$25, MATCH(Отчет2!$D$3,Отчет1!$A$20:$A$25,0),0) / VLOOKUP($D$3,Отчет1!$A$20:$J$28,10,0)</f>
        <v>5.5555555555555552E-2</v>
      </c>
    </row>
    <row r="9" spans="1:9" x14ac:dyDescent="0.3">
      <c r="A9" s="16" t="s">
        <v>18</v>
      </c>
      <c r="B9" s="54">
        <f>VLOOKUP(Отчет2!A9,Отчет1!$A$11:$I$16, MATCH(Отчет2!$A$3,Отчет1!$A$11:$I$11,0),0) / (HLOOKUP($A$3,Отчет1!$B$11:$I$18,7,0) - HLOOKUP($A$3,Отчет1!$B$11:$I$18,8,0))</f>
        <v>0.36829558998808104</v>
      </c>
      <c r="D9" s="16" t="s">
        <v>10</v>
      </c>
      <c r="E9" s="53">
        <f>HLOOKUP(Отчет2!D9,Отчет1!$A$20:$I$25, MATCH(Отчет2!$D$3,Отчет1!$A$20:$A$25,0),0) / VLOOKUP($D$3,Отчет1!$A$20:$J$28,10,0)</f>
        <v>5.5555555555555552E-2</v>
      </c>
    </row>
    <row r="10" spans="1:9" x14ac:dyDescent="0.3">
      <c r="A10" s="16" t="s">
        <v>19</v>
      </c>
      <c r="B10" s="54">
        <f>VLOOKUP(Отчет2!A10,Отчет1!$A$11:$I$16, MATCH(Отчет2!$A$3,Отчет1!$A$11:$I$11,0),0) / (HLOOKUP($A$3,Отчет1!$B$11:$I$18,7,0) - HLOOKUP($A$3,Отчет1!$B$11:$I$18,8,0))</f>
        <v>0.23837902264600716</v>
      </c>
      <c r="D10" s="16" t="s">
        <v>26</v>
      </c>
      <c r="E10" s="53">
        <f>HLOOKUP(Отчет2!D10,Отчет1!$A$20:$I$25, MATCH(Отчет2!$D$3,Отчет1!$A$20:$A$25,0),0) / VLOOKUP($D$3,Отчет1!$A$20:$J$28,10,0)</f>
        <v>0.1111111111111111</v>
      </c>
    </row>
    <row r="11" spans="1:9" x14ac:dyDescent="0.3">
      <c r="A11" s="16" t="s">
        <v>20</v>
      </c>
      <c r="B11" s="54">
        <f>VLOOKUP(Отчет2!A11,Отчет1!$A$11:$I$16, MATCH(Отчет2!$A$3,Отчет1!$A$11:$I$11,0),0) / (HLOOKUP($A$3,Отчет1!$B$11:$I$18,7,0) - HLOOKUP($A$3,Отчет1!$B$11:$I$18,8,0))</f>
        <v>0.27413587604290823</v>
      </c>
      <c r="D11" s="16" t="s">
        <v>27</v>
      </c>
      <c r="E11" s="53">
        <f>HLOOKUP(Отчет2!D11,Отчет1!$A$20:$I$25, MATCH(Отчет2!$D$3,Отчет1!$A$20:$A$25,0),0) / VLOOKUP($D$3,Отчет1!$A$20:$J$28,10,0)</f>
        <v>0.1111111111111111</v>
      </c>
    </row>
    <row r="12" spans="1:9" x14ac:dyDescent="0.3">
      <c r="A12" s="13"/>
      <c r="B12" s="40"/>
      <c r="C12" s="41"/>
      <c r="D12" s="16" t="s">
        <v>28</v>
      </c>
      <c r="E12" s="53">
        <f>HLOOKUP(Отчет2!D12,Отчет1!$A$20:$I$25, MATCH(Отчет2!$D$3,Отчет1!$A$20:$A$25,0),0) / VLOOKUP($D$3,Отчет1!$A$20:$J$28,10,0)</f>
        <v>0.16666666666666666</v>
      </c>
    </row>
    <row r="13" spans="1:9" x14ac:dyDescent="0.3">
      <c r="A13" s="13"/>
      <c r="B13" s="41"/>
      <c r="C13" s="41"/>
      <c r="D13" s="16" t="s">
        <v>64</v>
      </c>
      <c r="E13" s="53">
        <f>HLOOKUP(Отчет2!D13,Отчет1!$A$20:$I$25, MATCH(Отчет2!$D$3,Отчет1!$A$20:$A$25,0),0) / VLOOKUP($D$3,Отчет1!$A$20:$J$28,10,0)</f>
        <v>0.27777777777777779</v>
      </c>
    </row>
    <row r="14" spans="1:9" x14ac:dyDescent="0.3">
      <c r="D14" s="16" t="s">
        <v>65</v>
      </c>
      <c r="E14" s="53">
        <f>HLOOKUP(Отчет2!D14,Отчет1!$A$20:$I$25, MATCH(Отчет2!$D$3,Отчет1!$A$20:$A$25,0),0) / VLOOKUP($D$3,Отчет1!$A$20:$J$28,10,0)</f>
        <v>0.1111111111111111</v>
      </c>
    </row>
    <row r="15" spans="1:9" x14ac:dyDescent="0.3">
      <c r="E15" s="55"/>
    </row>
    <row r="16" spans="1:9" x14ac:dyDescent="0.3">
      <c r="A16" s="42" t="s">
        <v>84</v>
      </c>
      <c r="B16" s="43">
        <f>Начало_периода</f>
        <v>42736</v>
      </c>
      <c r="C16" s="44" t="s">
        <v>85</v>
      </c>
      <c r="D16" s="45">
        <f>Конец_периода</f>
        <v>43028</v>
      </c>
    </row>
    <row r="17" spans="1:5" x14ac:dyDescent="0.3">
      <c r="A17" s="24" t="s">
        <v>86</v>
      </c>
      <c r="B17" s="24" t="s">
        <v>87</v>
      </c>
      <c r="C17" s="24" t="s">
        <v>88</v>
      </c>
      <c r="D17" s="25" t="s">
        <v>89</v>
      </c>
    </row>
    <row r="18" spans="1:5" x14ac:dyDescent="0.3">
      <c r="A18" s="24" t="s">
        <v>90</v>
      </c>
      <c r="B18" s="38" t="str">
        <f ca="1">OFFSET(Отчет1!$A$3,,MATCH(MAX(Отчет1!$B$9:$I$9),Отчет1!$B$9:$I$9, 0))</f>
        <v>Полярный</v>
      </c>
      <c r="C18" s="38" t="str">
        <f ca="1">OFFSET(Отчет1!$A$3,,MATCH(MAX(Отчет1!$B$17:$I$17),Отчет1!B$17:I$17, 0))</f>
        <v>Полярный</v>
      </c>
      <c r="D18" s="38" t="str">
        <f ca="1">OFFSET(Отчет1!$A$3,,MATCH(MAX(Отчет1!$B$26:$I$26),Отчет1!B$26:I$26, 0))</f>
        <v>Печенье Вкусное</v>
      </c>
    </row>
    <row r="19" spans="1:5" x14ac:dyDescent="0.3">
      <c r="A19" s="30" t="s">
        <v>91</v>
      </c>
      <c r="B19" s="38" t="str" cm="1">
        <f t="array" aca="1" ref="B19" ca="1">OFFSET(Отчет1!$A$3,MATCH(MAX(Отчет1!J$4:J$8),Отчет1!$J$4:$J$8, 0),,)</f>
        <v>Григорьев Сергей Петрович</v>
      </c>
      <c r="C19" s="38" t="str" cm="1">
        <f t="array" aca="1" ref="C19" ca="1">OFFSET(Отчет1!$A$3,MATCH(MAX(Отчет1!J$12:J$16),Отчет1!$J$12:$J$16, 0),,)</f>
        <v>Григорьев Сергей Петрович</v>
      </c>
      <c r="D19" s="38" t="str" cm="1">
        <f t="array" aca="1" ref="D19" ca="1">OFFSET(Отчет1!$A$3,MATCH(MAX(Отчет1!$J$21:$J$25),Отчет1!$J$21:$J$25, 0),,)</f>
        <v>Григорьев Сергей Петрович</v>
      </c>
      <c r="E19" s="56"/>
    </row>
    <row r="20" spans="1:5" x14ac:dyDescent="0.3">
      <c r="A20" s="25" t="s">
        <v>92</v>
      </c>
      <c r="B20" s="38" t="str">
        <f ca="1">OFFSET(Отчет1!$A$3,,MATCH(MIN(Отчет1!$B$9:$I$9),Отчет1!$B$9:$I$9, 0))</f>
        <v>Печенье Солнышко</v>
      </c>
      <c r="C20" s="38" t="str">
        <f ca="1">OFFSET(Отчет1!$A$3,,MATCH(MIN(Отчет1!$B$17:$I$17),Отчет1!B$17:I$17, 0))</f>
        <v>Снежок</v>
      </c>
      <c r="D20" s="38" t="str">
        <f ca="1">OFFSET(Отчет1!$A$3,,MATCH(MIN(Отчет1!$B$26:$I$26),Отчет1!B$26:I$26, 0))</f>
        <v>Снежок</v>
      </c>
    </row>
    <row r="21" spans="1:5" x14ac:dyDescent="0.3">
      <c r="A21" s="25" t="s">
        <v>93</v>
      </c>
      <c r="B21" s="38" t="str" cm="1">
        <f t="array" aca="1" ref="B21" ca="1">OFFSET(Отчет1!$A$3,MATCH(MIN(Отчет1!J$4:J$8),Отчет1!$J$4:$J$8, 0),,)</f>
        <v>Поснова Ольга Евгеньевна</v>
      </c>
      <c r="C21" s="38" t="str" cm="1">
        <f t="array" aca="1" ref="C21" ca="1">OFFSET(Отчет1!$A$3,MATCH(MIN(Отчет1!J$12:J$16),Отчет1!$J$12:$J$16, 0),,)</f>
        <v>Волокушин Иван Иванович</v>
      </c>
      <c r="D21" s="38" t="str" cm="1">
        <f t="array" aca="1" ref="D21" ca="1">OFFSET(Отчет1!$A$3,MATCH(MIN(Отчет1!$J$21:$J$25),Отчет1!$J$21:$J$25, 0),,)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22</vt:i4>
      </vt:variant>
    </vt:vector>
  </HeadingPairs>
  <TitlesOfParts>
    <vt:vector size="30" baseType="lpstr">
      <vt:lpstr>Сводные таблицы</vt:lpstr>
      <vt:lpstr>Продажи</vt:lpstr>
      <vt:lpstr>ИнформацияТовары</vt:lpstr>
      <vt:lpstr> Информация Клиенты</vt:lpstr>
      <vt:lpstr>Информация Менеджеры</vt:lpstr>
      <vt:lpstr>Премии</vt:lpstr>
      <vt:lpstr>Отчет1</vt:lpstr>
      <vt:lpstr>Отчет2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Количество_проданных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  <vt:lpstr>Чистая_стоимость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Вячеслав</cp:lastModifiedBy>
  <dcterms:created xsi:type="dcterms:W3CDTF">2017-07-24T12:01:24Z</dcterms:created>
  <dcterms:modified xsi:type="dcterms:W3CDTF">2021-11-24T19:32:24Z</dcterms:modified>
</cp:coreProperties>
</file>