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Вячеслав\Desktop\Учёба\Эконометрика\"/>
    </mc:Choice>
  </mc:AlternateContent>
  <xr:revisionPtr revIDLastSave="0" documentId="13_ncr:1_{8A40C4A7-598C-490E-AC1C-2B725A19255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Задания 1 и 2" sheetId="10" r:id="rId1"/>
    <sheet name="Модель регрессии по годам" sheetId="1" r:id="rId2"/>
    <sheet name="Линейная регрессия" sheetId="9" r:id="rId3"/>
    <sheet name="Данные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" i="1" l="1"/>
  <c r="B77" i="1"/>
  <c r="B78" i="1"/>
  <c r="B71" i="1"/>
  <c r="B68" i="1"/>
  <c r="B79" i="1"/>
  <c r="B72" i="1"/>
  <c r="I56" i="1" l="1"/>
  <c r="I57" i="1"/>
  <c r="I58" i="1"/>
  <c r="I59" i="1"/>
  <c r="K55" i="1"/>
  <c r="J55" i="1"/>
  <c r="I55" i="1"/>
  <c r="F55" i="1"/>
  <c r="F56" i="1"/>
  <c r="F57" i="1"/>
  <c r="F58" i="1"/>
  <c r="F54" i="1"/>
  <c r="J30" i="1"/>
  <c r="J41" i="1"/>
  <c r="J42" i="1"/>
  <c r="J27" i="1"/>
  <c r="J31" i="1" s="1"/>
  <c r="F9" i="1"/>
  <c r="B21" i="1" a="1"/>
  <c r="B21" i="1" s="1"/>
  <c r="F4" i="1" a="1"/>
  <c r="F4" i="1" s="1"/>
  <c r="C5" i="7"/>
  <c r="C4" i="7"/>
  <c r="C2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J38" i="1" l="1"/>
  <c r="J36" i="1"/>
  <c r="J59" i="1"/>
  <c r="J35" i="1"/>
  <c r="J39" i="1"/>
  <c r="J40" i="1"/>
  <c r="J37" i="1"/>
  <c r="J56" i="1"/>
  <c r="J44" i="1"/>
  <c r="J32" i="1"/>
  <c r="J29" i="1"/>
  <c r="J34" i="1"/>
  <c r="J45" i="1"/>
  <c r="J33" i="1"/>
  <c r="J43" i="1"/>
  <c r="K57" i="1"/>
  <c r="K58" i="1"/>
  <c r="K56" i="1"/>
  <c r="J58" i="1"/>
  <c r="K59" i="1"/>
  <c r="J57" i="1"/>
  <c r="G16" i="1"/>
  <c r="H16" i="1" s="1"/>
  <c r="G17" i="1"/>
  <c r="I17" i="1" s="1"/>
  <c r="H17" i="1" l="1"/>
  <c r="I16" i="1"/>
  <c r="M32" i="1"/>
  <c r="N32" i="1" s="1"/>
  <c r="O3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<sst xmlns="http://schemas.openxmlformats.org/spreadsheetml/2006/main" count="105" uniqueCount="92">
  <si>
    <t>Год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</si>
  <si>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</si>
  <si>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</si>
  <si>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</si>
  <si>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</si>
  <si>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</si>
  <si>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</si>
  <si>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</si>
  <si>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</si>
  <si>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</si>
  <si>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</si>
  <si>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</si>
  <si>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</si>
  <si>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</si>
  <si>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</si>
  <si>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</si>
  <si>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</si>
  <si>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</si>
  <si>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</si>
  <si>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</si>
  <si>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</si>
  <si>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</si>
  <si>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</si>
  <si>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</si>
  <si>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</si>
  <si>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ВЫВОД ОСТАТКА</t>
  </si>
  <si>
    <t>Наблюдение</t>
  </si>
  <si>
    <t>Остатки</t>
  </si>
  <si>
    <t>Коэффициент корреляции</t>
  </si>
  <si>
    <t>Уровень безработицы (% от общей численности трудоспособного населения, данные Росстата) - X</t>
  </si>
  <si>
    <t>Переменная X 1</t>
  </si>
  <si>
    <t>Предсказанное Y</t>
  </si>
  <si>
    <t>Рост ВВП (данные Росстата) - Y</t>
  </si>
  <si>
    <t>Матричный метод</t>
  </si>
  <si>
    <t xml:space="preserve">B = </t>
  </si>
  <si>
    <t>b</t>
  </si>
  <si>
    <t>a</t>
  </si>
  <si>
    <t>Линейная регрессия</t>
  </si>
  <si>
    <t>Sb</t>
  </si>
  <si>
    <t>R2</t>
  </si>
  <si>
    <t>ESS</t>
  </si>
  <si>
    <t>Sa</t>
  </si>
  <si>
    <t>Se</t>
  </si>
  <si>
    <t>k=1</t>
  </si>
  <si>
    <t>n-k-1</t>
  </si>
  <si>
    <t>RSS</t>
  </si>
  <si>
    <t>Нижняя граница</t>
  </si>
  <si>
    <t>Верхняя граница</t>
  </si>
  <si>
    <t>U</t>
  </si>
  <si>
    <t>X.mean</t>
  </si>
  <si>
    <t xml:space="preserve">F = </t>
  </si>
  <si>
    <t>F табл = 4,35</t>
  </si>
  <si>
    <t>t табл = 1,72</t>
  </si>
  <si>
    <t>В качестве основы данных взял статистику Франции.</t>
  </si>
  <si>
    <t>https://svspb.net/</t>
  </si>
  <si>
    <t>Левая грань</t>
  </si>
  <si>
    <t>Права грань</t>
  </si>
  <si>
    <t>beta0 = 5,145</t>
  </si>
  <si>
    <t xml:space="preserve">sigma0 </t>
  </si>
  <si>
    <t>beta1 = -0,527</t>
  </si>
  <si>
    <t>sigma1</t>
  </si>
  <si>
    <t>Стандартные остатки</t>
  </si>
  <si>
    <t>ВЫВОД ВЕРОЯТНОСТИ</t>
  </si>
  <si>
    <t>Персентиль</t>
  </si>
  <si>
    <t>Y</t>
  </si>
  <si>
    <t>Набор данных для тестирования</t>
  </si>
  <si>
    <t>n=17</t>
  </si>
  <si>
    <t>Данные критериев для сравнения(python)</t>
  </si>
  <si>
    <t>Расчёт тестовых данных</t>
  </si>
  <si>
    <t xml:space="preserve">Интервальный прогноз зависимой переменной </t>
  </si>
  <si>
    <t>Пронозированные данные с помощью регрессии:</t>
  </si>
  <si>
    <t>U1</t>
  </si>
  <si>
    <t>U2</t>
  </si>
  <si>
    <t>U3</t>
  </si>
  <si>
    <t>U4</t>
  </si>
  <si>
    <t>U5</t>
  </si>
  <si>
    <t>X</t>
  </si>
  <si>
    <t>Отчёт</t>
  </si>
  <si>
    <t xml:space="preserve">Итоговый отчёт </t>
  </si>
  <si>
    <t>Модель в стандартной форме</t>
  </si>
  <si>
    <t>Проверим значимость модели регрессии</t>
  </si>
  <si>
    <t>F_набл</t>
  </si>
  <si>
    <t>F_табл</t>
  </si>
  <si>
    <t>Проверим значимость параметров модели регрессии</t>
  </si>
  <si>
    <t>t_b0</t>
  </si>
  <si>
    <t>t_b1</t>
  </si>
  <si>
    <t>t_табл</t>
  </si>
  <si>
    <t>t_b0 &gt; t_табл =&gt; гипотеза H0 отвергается =&gt; параметр модели значим</t>
  </si>
  <si>
    <t xml:space="preserve">yi_hat =  0,53144  - 0,056151*xi </t>
  </si>
  <si>
    <t xml:space="preserve">              (0,205308) (0,22996)</t>
  </si>
  <si>
    <t>F_табл &lt; F_набл =&gt; гипотеза H0 отвергается =&gt; модель значима</t>
  </si>
  <si>
    <t>t_b1  &gt;  t_табл =&gt; гипотеза H0 отвергается =&gt; параметр модели значим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</si>
</sst>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i/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1"/>
      <name val="Calibri"/>
      <family val="2"/>
      <scheme val="minor"/>
    </font>
    <font>
      <sz val="9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D7E2F3"/>
      </left>
      <right/>
      <top style="medium">
        <color rgb="FFD7E2F3"/>
      </top>
      <bottom style="medium">
        <color rgb="FFD7E2F3"/>
      </bottom>
      <diagonal/>
    </border>
    <border>
      <left/>
      <right/>
      <top style="medium">
        <color rgb="FFD7E2F3"/>
      </top>
      <bottom style="medium">
        <color rgb="FFD7E2F3"/>
      </bottom>
      <diagonal/>
    </border>
    <border>
      <left/>
      <right style="medium">
        <color rgb="FFD7E2F3"/>
      </right>
      <top style="medium">
        <color rgb="FFD7E2F3"/>
      </top>
      <bottom style="medium">
        <color rgb="FFD7E2F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6">
    <xf numFmtId="0" fontId="0" fillId="0" borderId="0"/>
    <xf numFmtId="0" fontId="2" fillId="0" borderId="0"/>
    <xf numFmtId="0" fontId="3" fillId="0" borderId="0"/>
    <xf numFmtId="0" fontId="10" fillId="3" borderId="18" applyNumberFormat="0" applyAlignment="0" applyProtection="0"/>
    <xf numFmtId="0" fontId="11" fillId="3" borderId="17" applyNumberFormat="0" applyAlignment="0" applyProtection="0"/>
    <xf numFmtId="0" fontId="1" fillId="4" borderId="0" applyNumberFormat="0" applyBorder="0" applyAlignment="0" applyProtection="0"/>
  </cellStyleXfs>
  <cellXfs count="50">
    <xf numFmtId="0" fontId="0" fillId="0" borderId="0" xfId="0"/>
    <xf numFmtId="0" fontId="0" fillId="0" borderId="1" xfId="0" applyBorder="1"/>
    <xf numFmtId="0" fontId="5" fillId="0" borderId="0" xfId="0" applyFont="1" applyAlignment="1">
      <alignment horizontal="left" wrapText="1" indent="2"/>
    </xf>
    <xf numFmtId="0" fontId="0" fillId="2" borderId="0" xfId="0" applyFill="1"/>
    <xf numFmtId="0" fontId="4" fillId="0" borderId="0" xfId="0" applyFont="1" applyAlignment="1">
      <alignment horizontal="centerContinuous"/>
    </xf>
    <xf numFmtId="0" fontId="4" fillId="0" borderId="0" xfId="0" applyFont="1" applyAlignment="1">
      <alignment horizontal="center"/>
    </xf>
    <xf numFmtId="10" fontId="0" fillId="0" borderId="1" xfId="0" applyNumberFormat="1" applyBorder="1"/>
    <xf numFmtId="164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 applyAlignment="1">
      <alignment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8" fillId="0" borderId="0" xfId="0" applyFont="1"/>
    <xf numFmtId="0" fontId="0" fillId="0" borderId="14" xfId="0" applyBorder="1"/>
    <xf numFmtId="0" fontId="0" fillId="0" borderId="15" xfId="0" applyBorder="1"/>
    <xf numFmtId="0" fontId="0" fillId="0" borderId="9" xfId="0" quotePrefix="1" applyBorder="1"/>
    <xf numFmtId="2" fontId="0" fillId="0" borderId="11" xfId="0" applyNumberFormat="1" applyBorder="1"/>
    <xf numFmtId="2" fontId="0" fillId="0" borderId="16" xfId="0" applyNumberFormat="1" applyBorder="1"/>
    <xf numFmtId="0" fontId="6" fillId="0" borderId="15" xfId="0" applyFont="1" applyBorder="1" applyAlignment="1">
      <alignment wrapText="1"/>
    </xf>
    <xf numFmtId="0" fontId="0" fillId="0" borderId="16" xfId="0" applyBorder="1"/>
    <xf numFmtId="0" fontId="9" fillId="0" borderId="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10" fontId="8" fillId="0" borderId="0" xfId="0" applyNumberFormat="1" applyFont="1"/>
    <xf numFmtId="0" fontId="5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2" fontId="0" fillId="0" borderId="15" xfId="0" applyNumberFormat="1" applyBorder="1"/>
    <xf numFmtId="2" fontId="0" fillId="0" borderId="0" xfId="0" applyNumberFormat="1"/>
    <xf numFmtId="0" fontId="6" fillId="0" borderId="0" xfId="0" applyFont="1"/>
    <xf numFmtId="0" fontId="10" fillId="3" borderId="18" xfId="3"/>
    <xf numFmtId="0" fontId="12" fillId="5" borderId="17" xfId="4" applyFont="1" applyFill="1"/>
    <xf numFmtId="0" fontId="10" fillId="3" borderId="19" xfId="3" applyBorder="1"/>
    <xf numFmtId="0" fontId="12" fillId="5" borderId="20" xfId="4" applyFont="1" applyFill="1" applyBorder="1"/>
    <xf numFmtId="0" fontId="7" fillId="0" borderId="13" xfId="0" applyFont="1" applyBorder="1" applyAlignment="1">
      <alignment horizontal="center" vertical="center" wrapText="1"/>
    </xf>
    <xf numFmtId="10" fontId="0" fillId="0" borderId="13" xfId="0" applyNumberFormat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Continuous"/>
    </xf>
    <xf numFmtId="0" fontId="1" fillId="4" borderId="17" xfId="5" applyBorder="1"/>
    <xf numFmtId="0" fontId="1" fillId="4" borderId="0" xfId="5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</cellXfs>
  <cellStyles count="6">
    <cellStyle name="40% — акцент6" xfId="5" builtinId="51"/>
    <cellStyle name="Вывод" xfId="3" builtinId="21"/>
    <cellStyle name="Вычисление" xfId="4" builtinId="22"/>
    <cellStyle name="Обычный" xfId="0" builtinId="0"/>
    <cellStyle name="Обычный 2" xfId="2" xr:uid="{C4843411-3C3A-42ED-B297-8C629B151053}"/>
    <cellStyle name="標準_地域別完失率（四半期時系列）" xfId="1" xr:uid="{C6AAC39C-3F91-4627-91C5-3E442FA9A7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Изменение темпа роста ВВП и можельного темпа роста ВВП по годам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'Модель регрессии по годам'!$B$1</c:f>
              <c:strCache>
                <c:ptCount val="1"/>
                <c:pt idx="0">
                  <c:v>Рост ВВП (данные Росстата) - 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'Модель регрессии по годам'!$A$3:$A$17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2005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2012</c:v>
                </c:pt>
                <c:pt idx="9">
                  <c:v>2013</c:v>
                </c:pt>
                <c:pt idx="10">
                  <c:v>2015</c:v>
                </c:pt>
                <c:pt idx="11">
                  <c:v>2016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'Модель регрессии по годам'!$B$2:$B$16</c:f>
              <c:numCache>
                <c:formatCode>0.00%</c:formatCode>
                <c:ptCount val="15"/>
                <c:pt idx="0">
                  <c:v>4.7626755149111633E-2</c:v>
                </c:pt>
                <c:pt idx="1">
                  <c:v>1.0422018348623885E-2</c:v>
                </c:pt>
                <c:pt idx="2">
                  <c:v>8.6438585022154513E-2</c:v>
                </c:pt>
                <c:pt idx="3">
                  <c:v>0.23079494551046342</c:v>
                </c:pt>
                <c:pt idx="4">
                  <c:v>3.6947791164658517E-2</c:v>
                </c:pt>
                <c:pt idx="5">
                  <c:v>0.14599327180194943</c:v>
                </c:pt>
                <c:pt idx="6">
                  <c:v>9.7361785405140955E-2</c:v>
                </c:pt>
                <c:pt idx="7">
                  <c:v>-7.7097194594965446E-2</c:v>
                </c:pt>
                <c:pt idx="8">
                  <c:v>-1.8060200668896242E-2</c:v>
                </c:pt>
                <c:pt idx="9">
                  <c:v>-6.2229210342417907E-2</c:v>
                </c:pt>
                <c:pt idx="10">
                  <c:v>4.7356458884459052E-2</c:v>
                </c:pt>
                <c:pt idx="11">
                  <c:v>-0.14515111142276138</c:v>
                </c:pt>
                <c:pt idx="12">
                  <c:v>1.3575588548929707E-2</c:v>
                </c:pt>
                <c:pt idx="13">
                  <c:v>7.7520278099652229E-2</c:v>
                </c:pt>
                <c:pt idx="14">
                  <c:v>-2.1364304405491641E-2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B-4378-B40A-F32E08B26FDF}"/>
            </c:ext>
          </c:extLst>
        </c:ser>
        <c:ser>
          <c:idx val="1"/>
          <c:order val="1"/>
          <c:tx>
            <c:strRef>
              <c:f>'Модель регрессии по годам'!$D$1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'Модель регрессии по годам'!$A$3:$A$17</c:f>
              <c:numCache>
                <c:formatCode>General</c:formatCode>
                <c:ptCount val="1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2005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2012</c:v>
                </c:pt>
                <c:pt idx="9">
                  <c:v>2013</c:v>
                </c:pt>
                <c:pt idx="10">
                  <c:v>2015</c:v>
                </c:pt>
                <c:pt idx="11">
                  <c:v>2016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'Модель регрессии по годам'!$D$2:$D$21</c:f>
              <c:numCache>
                <c:formatCode>General</c:formatCode>
                <c:ptCount val="2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3B-4378-B40A-F32E08B2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203528"/>
        <c:axId val="485200576"/>
      </c:lineChart>
      <c:catAx>
        <c:axId val="48520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200576"/>
        <c:crosses val="autoZero"/>
        <c:auto val="1"/>
        <c:lblAlgn val="ctr"/>
        <c:lblOffset val="100"/>
        <c:noMultiLvlLbl val="0"/>
      </c:catAx>
      <c:valAx>
        <c:axId val="48520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20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Значения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'Модель регрессии по годам'!$C$2:$C$18</c:f>
              <c:numCache>
                <c:formatCode>General</c:formatCode>
                <c:ptCount val="17"/>
                <c:pt idx="0">
                  <c:v>9.1999999999999993</c:v>
                </c:pt>
                <c:pt idx="1">
                  <c:v>8.5</c:v>
                </c:pt>
                <c:pt idx="2">
                  <c:v>8.3000000000000007</c:v>
                </c:pt>
                <c:pt idx="3">
                  <c:v>8.5</c:v>
                </c:pt>
                <c:pt idx="4">
                  <c:v>8.9</c:v>
                </c:pt>
                <c:pt idx="5">
                  <c:v>8</c:v>
                </c:pt>
                <c:pt idx="6">
                  <c:v>7.5</c:v>
                </c:pt>
                <c:pt idx="7">
                  <c:v>9.1</c:v>
                </c:pt>
                <c:pt idx="8">
                  <c:v>9.3000000000000007</c:v>
                </c:pt>
                <c:pt idx="9">
                  <c:v>9.8000000000000007</c:v>
                </c:pt>
                <c:pt idx="10">
                  <c:v>10.3</c:v>
                </c:pt>
                <c:pt idx="11">
                  <c:v>10.4</c:v>
                </c:pt>
                <c:pt idx="12">
                  <c:v>10</c:v>
                </c:pt>
                <c:pt idx="13">
                  <c:v>9</c:v>
                </c:pt>
                <c:pt idx="14">
                  <c:v>8.4</c:v>
                </c:pt>
                <c:pt idx="15">
                  <c:v>8</c:v>
                </c:pt>
                <c:pt idx="16">
                  <c:v>7.9</c:v>
                </c:pt>
              </c:numCache>
            </c:numRef>
          </c:xVal>
          <c:yVal>
            <c:numRef>
              <c:f>'Модель регрессии по годам'!$B$2:$B$18</c:f>
              <c:numCache>
                <c:formatCode>0.00%</c:formatCode>
                <c:ptCount val="17"/>
                <c:pt idx="0">
                  <c:v>4.7626755149111633E-2</c:v>
                </c:pt>
                <c:pt idx="1">
                  <c:v>1.0422018348623885E-2</c:v>
                </c:pt>
                <c:pt idx="2">
                  <c:v>8.6438585022154513E-2</c:v>
                </c:pt>
                <c:pt idx="3">
                  <c:v>0.23079494551046342</c:v>
                </c:pt>
                <c:pt idx="4">
                  <c:v>3.6947791164658517E-2</c:v>
                </c:pt>
                <c:pt idx="5">
                  <c:v>0.14599327180194943</c:v>
                </c:pt>
                <c:pt idx="6">
                  <c:v>9.7361785405140955E-2</c:v>
                </c:pt>
                <c:pt idx="7">
                  <c:v>-7.7097194594965446E-2</c:v>
                </c:pt>
                <c:pt idx="8">
                  <c:v>-1.8060200668896242E-2</c:v>
                </c:pt>
                <c:pt idx="9">
                  <c:v>-6.2229210342417907E-2</c:v>
                </c:pt>
                <c:pt idx="10">
                  <c:v>4.7356458884459052E-2</c:v>
                </c:pt>
                <c:pt idx="11">
                  <c:v>-0.14515111142276138</c:v>
                </c:pt>
                <c:pt idx="12">
                  <c:v>1.3575588548929707E-2</c:v>
                </c:pt>
                <c:pt idx="13">
                  <c:v>7.7520278099652229E-2</c:v>
                </c:pt>
                <c:pt idx="14">
                  <c:v>-2.1364304405491641E-2</c:v>
                </c:pt>
                <c:pt idx="15">
                  <c:v>-3.9595619208087629E-2</c:v>
                </c:pt>
                <c:pt idx="16">
                  <c:v>0.11956521739130443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88-41B4-BE37-568D44F96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7415856"/>
        <c:axId val="1333931552"/>
      </c:scatterChart>
      <c:valAx>
        <c:axId val="1767415856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3931552"/>
        <c:crosses val="autoZero"/>
        <c:crossBetween val="midCat"/>
      </c:valAx>
      <c:valAx>
        <c:axId val="133393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741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'Модель регрессии по годам'!$C$2:$C$18</c:f>
              <c:numCache>
                <c:formatCode>General</c:formatCode>
                <c:ptCount val="17"/>
                <c:pt idx="0">
                  <c:v>9.1999999999999993</c:v>
                </c:pt>
                <c:pt idx="1">
                  <c:v>8.5</c:v>
                </c:pt>
                <c:pt idx="2">
                  <c:v>8.3000000000000007</c:v>
                </c:pt>
                <c:pt idx="3">
                  <c:v>8.5</c:v>
                </c:pt>
                <c:pt idx="4">
                  <c:v>8.9</c:v>
                </c:pt>
                <c:pt idx="5">
                  <c:v>8</c:v>
                </c:pt>
                <c:pt idx="6">
                  <c:v>7.5</c:v>
                </c:pt>
                <c:pt idx="7">
                  <c:v>9.1</c:v>
                </c:pt>
                <c:pt idx="8">
                  <c:v>9.3000000000000007</c:v>
                </c:pt>
                <c:pt idx="9">
                  <c:v>9.8000000000000007</c:v>
                </c:pt>
                <c:pt idx="10">
                  <c:v>10.3</c:v>
                </c:pt>
                <c:pt idx="11">
                  <c:v>10.4</c:v>
                </c:pt>
                <c:pt idx="12">
                  <c:v>10</c:v>
                </c:pt>
                <c:pt idx="13">
                  <c:v>9</c:v>
                </c:pt>
                <c:pt idx="14">
                  <c:v>8.4</c:v>
                </c:pt>
                <c:pt idx="15">
                  <c:v>8</c:v>
                </c:pt>
                <c:pt idx="16">
                  <c:v>7.9</c:v>
                </c:pt>
              </c:numCache>
            </c:numRef>
          </c:xVal>
          <c:yVal>
            <c:numRef>
              <c:f>'Линейная регрессия'!$C$25:$C$41</c:f>
              <c:numCache>
                <c:formatCode>General</c:formatCode>
                <c:ptCount val="17"/>
                <c:pt idx="0">
                  <c:v>3.2773634668002205E-2</c:v>
                </c:pt>
                <c:pt idx="1">
                  <c:v>-4.3737027519934246E-2</c:v>
                </c:pt>
                <c:pt idx="2">
                  <c:v>2.104927475718249E-2</c:v>
                </c:pt>
                <c:pt idx="3">
                  <c:v>0.17663589964190529</c:v>
                </c:pt>
                <c:pt idx="4">
                  <c:v>5.2492740889282796E-3</c:v>
                </c:pt>
                <c:pt idx="5">
                  <c:v>6.3758564942356488E-2</c:v>
                </c:pt>
                <c:pt idx="6">
                  <c:v>-1.29485824454868E-2</c:v>
                </c:pt>
                <c:pt idx="7">
                  <c:v>-9.7565447274281736E-2</c:v>
                </c:pt>
                <c:pt idx="8">
                  <c:v>-2.7298188951798585E-2</c:v>
                </c:pt>
                <c:pt idx="9">
                  <c:v>-4.3391537634285382E-2</c:v>
                </c:pt>
                <c:pt idx="10">
                  <c:v>9.4269792583626444E-2</c:v>
                </c:pt>
                <c:pt idx="11">
                  <c:v>-9.2622645525387126E-2</c:v>
                </c:pt>
                <c:pt idx="12">
                  <c:v>4.3643525653476067E-2</c:v>
                </c:pt>
                <c:pt idx="13">
                  <c:v>5.1436893222128965E-2</c:v>
                </c:pt>
                <c:pt idx="14">
                  <c:v>-8.113848247225669E-2</c:v>
                </c:pt>
                <c:pt idx="15">
                  <c:v>-0.12183032606768057</c:v>
                </c:pt>
                <c:pt idx="16">
                  <c:v>3.1715378333504518E-2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48-44EE-8E8B-4B3AEEF82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522256"/>
        <c:axId val="1178510192"/>
      </c:scatterChart>
      <c:valAx>
        <c:axId val="117852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510192"/>
        <c:crosses val="autoZero"/>
        <c:crossBetween val="midCat"/>
      </c:valAx>
      <c:valAx>
        <c:axId val="1178510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52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'Модель регрессии по годам'!$C$2:$C$18</c:f>
              <c:numCache>
                <c:formatCode>General</c:formatCode>
                <c:ptCount val="17"/>
                <c:pt idx="0">
                  <c:v>9.1999999999999993</c:v>
                </c:pt>
                <c:pt idx="1">
                  <c:v>8.5</c:v>
                </c:pt>
                <c:pt idx="2">
                  <c:v>8.3000000000000007</c:v>
                </c:pt>
                <c:pt idx="3">
                  <c:v>8.5</c:v>
                </c:pt>
                <c:pt idx="4">
                  <c:v>8.9</c:v>
                </c:pt>
                <c:pt idx="5">
                  <c:v>8</c:v>
                </c:pt>
                <c:pt idx="6">
                  <c:v>7.5</c:v>
                </c:pt>
                <c:pt idx="7">
                  <c:v>9.1</c:v>
                </c:pt>
                <c:pt idx="8">
                  <c:v>9.3000000000000007</c:v>
                </c:pt>
                <c:pt idx="9">
                  <c:v>9.8000000000000007</c:v>
                </c:pt>
                <c:pt idx="10">
                  <c:v>10.3</c:v>
                </c:pt>
                <c:pt idx="11">
                  <c:v>10.4</c:v>
                </c:pt>
                <c:pt idx="12">
                  <c:v>10</c:v>
                </c:pt>
                <c:pt idx="13">
                  <c:v>9</c:v>
                </c:pt>
                <c:pt idx="14">
                  <c:v>8.4</c:v>
                </c:pt>
                <c:pt idx="15">
                  <c:v>8</c:v>
                </c:pt>
                <c:pt idx="16">
                  <c:v>7.9</c:v>
                </c:pt>
              </c:numCache>
            </c:numRef>
          </c:xVal>
          <c:yVal>
            <c:numRef>
              <c:f>'Модель регрессии по годам'!$B$2:$B$18</c:f>
              <c:numCache>
                <c:formatCode>0.00%</c:formatCode>
                <c:ptCount val="17"/>
                <c:pt idx="0">
                  <c:v>4.7626755149111633E-2</c:v>
                </c:pt>
                <c:pt idx="1">
                  <c:v>1.0422018348623885E-2</c:v>
                </c:pt>
                <c:pt idx="2">
                  <c:v>8.6438585022154513E-2</c:v>
                </c:pt>
                <c:pt idx="3">
                  <c:v>0.23079494551046342</c:v>
                </c:pt>
                <c:pt idx="4">
                  <c:v>3.6947791164658517E-2</c:v>
                </c:pt>
                <c:pt idx="5">
                  <c:v>0.14599327180194943</c:v>
                </c:pt>
                <c:pt idx="6">
                  <c:v>9.7361785405140955E-2</c:v>
                </c:pt>
                <c:pt idx="7">
                  <c:v>-7.7097194594965446E-2</c:v>
                </c:pt>
                <c:pt idx="8">
                  <c:v>-1.8060200668896242E-2</c:v>
                </c:pt>
                <c:pt idx="9">
                  <c:v>-6.2229210342417907E-2</c:v>
                </c:pt>
                <c:pt idx="10">
                  <c:v>4.7356458884459052E-2</c:v>
                </c:pt>
                <c:pt idx="11">
                  <c:v>-0.14515111142276138</c:v>
                </c:pt>
                <c:pt idx="12">
                  <c:v>1.3575588548929707E-2</c:v>
                </c:pt>
                <c:pt idx="13">
                  <c:v>7.7520278099652229E-2</c:v>
                </c:pt>
                <c:pt idx="14">
                  <c:v>-2.1364304405491641E-2</c:v>
                </c:pt>
                <c:pt idx="15">
                  <c:v>-3.9595619208087629E-2</c:v>
                </c:pt>
                <c:pt idx="16">
                  <c:v>0.11956521739130443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23-4F97-BBF7-4018DA290BA2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'Модель регрессии по годам'!$C$2:$C$18</c:f>
              <c:numCache>
                <c:formatCode>General</c:formatCode>
                <c:ptCount val="17"/>
                <c:pt idx="0">
                  <c:v>9.1999999999999993</c:v>
                </c:pt>
                <c:pt idx="1">
                  <c:v>8.5</c:v>
                </c:pt>
                <c:pt idx="2">
                  <c:v>8.3000000000000007</c:v>
                </c:pt>
                <c:pt idx="3">
                  <c:v>8.5</c:v>
                </c:pt>
                <c:pt idx="4">
                  <c:v>8.9</c:v>
                </c:pt>
                <c:pt idx="5">
                  <c:v>8</c:v>
                </c:pt>
                <c:pt idx="6">
                  <c:v>7.5</c:v>
                </c:pt>
                <c:pt idx="7">
                  <c:v>9.1</c:v>
                </c:pt>
                <c:pt idx="8">
                  <c:v>9.3000000000000007</c:v>
                </c:pt>
                <c:pt idx="9">
                  <c:v>9.8000000000000007</c:v>
                </c:pt>
                <c:pt idx="10">
                  <c:v>10.3</c:v>
                </c:pt>
                <c:pt idx="11">
                  <c:v>10.4</c:v>
                </c:pt>
                <c:pt idx="12">
                  <c:v>10</c:v>
                </c:pt>
                <c:pt idx="13">
                  <c:v>9</c:v>
                </c:pt>
                <c:pt idx="14">
                  <c:v>8.4</c:v>
                </c:pt>
                <c:pt idx="15">
                  <c:v>8</c:v>
                </c:pt>
                <c:pt idx="16">
                  <c:v>7.9</c:v>
                </c:pt>
              </c:numCache>
            </c:numRef>
          </c:xVal>
          <c:yVal>
            <c:numRef>
              <c:f>'Линейная регрессия'!$B$25:$B$41</c:f>
              <c:numCache>
                <c:formatCode>General</c:formatCode>
                <c:ptCount val="17"/>
                <c:pt idx="0">
                  <c:v>1.4853120481109428E-2</c:v>
                </c:pt>
                <c:pt idx="1">
                  <c:v>5.4159045868558131E-2</c:v>
                </c:pt>
                <c:pt idx="2">
                  <c:v>6.5389310264972023E-2</c:v>
                </c:pt>
                <c:pt idx="3">
                  <c:v>5.4159045868558131E-2</c:v>
                </c:pt>
                <c:pt idx="4">
                  <c:v>3.1698517075730237E-2</c:v>
                </c:pt>
                <c:pt idx="5">
                  <c:v>8.2234706859592943E-2</c:v>
                </c:pt>
                <c:pt idx="6">
                  <c:v>0.11031036785062776</c:v>
                </c:pt>
                <c:pt idx="7">
                  <c:v>2.046825267931629E-2</c:v>
                </c:pt>
                <c:pt idx="8">
                  <c:v>9.237988282902343E-3</c:v>
                </c:pt>
                <c:pt idx="9">
                  <c:v>-1.8837672708132525E-2</c:v>
                </c:pt>
                <c:pt idx="10">
                  <c:v>-4.6913333699167392E-2</c:v>
                </c:pt>
                <c:pt idx="11">
                  <c:v>-5.2528465897374255E-2</c:v>
                </c:pt>
                <c:pt idx="12">
                  <c:v>-3.0067937104546361E-2</c:v>
                </c:pt>
                <c:pt idx="13">
                  <c:v>2.6083384877523264E-2</c:v>
                </c:pt>
                <c:pt idx="14">
                  <c:v>5.9774178066765049E-2</c:v>
                </c:pt>
                <c:pt idx="15">
                  <c:v>8.2234706859592943E-2</c:v>
                </c:pt>
                <c:pt idx="16">
                  <c:v>8.7849839057799917E-2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23-4F97-BBF7-4018DA290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510608"/>
        <c:axId val="1178499792"/>
      </c:scatterChart>
      <c:valAx>
        <c:axId val="11785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499792"/>
        <c:crosses val="autoZero"/>
        <c:crossBetween val="midCat"/>
      </c:valAx>
      <c:valAx>
        <c:axId val="1178499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1785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'Линейная регрессия'!$F$25:$F$41</c:f>
              <c:numCache>
                <c:formatCode>General</c:formatCode>
                <c:ptCount val="17"/>
                <c:pt idx="0">
                  <c:v>2.9411764705882355</c:v>
                </c:pt>
                <c:pt idx="1">
                  <c:v>8.8235294117647065</c:v>
                </c:pt>
                <c:pt idx="2">
                  <c:v>14.705882352941178</c:v>
                </c:pt>
                <c:pt idx="3">
                  <c:v>20.588235294117649</c:v>
                </c:pt>
                <c:pt idx="4">
                  <c:v>26.47058823529412</c:v>
                </c:pt>
                <c:pt idx="5">
                  <c:v>32.352941176470594</c:v>
                </c:pt>
                <c:pt idx="6">
                  <c:v>38.235294117647058</c:v>
                </c:pt>
                <c:pt idx="7">
                  <c:v>44.117647058823536</c:v>
                </c:pt>
                <c:pt idx="8">
                  <c:v>50</c:v>
                </c:pt>
                <c:pt idx="9">
                  <c:v>55.882352941176478</c:v>
                </c:pt>
                <c:pt idx="10">
                  <c:v>61.764705882352942</c:v>
                </c:pt>
                <c:pt idx="11">
                  <c:v>67.64705882352942</c:v>
                </c:pt>
                <c:pt idx="12">
                  <c:v>73.529411764705884</c:v>
                </c:pt>
                <c:pt idx="13">
                  <c:v>79.411764705882348</c:v>
                </c:pt>
                <c:pt idx="14">
                  <c:v>85.294117647058826</c:v>
                </c:pt>
                <c:pt idx="15">
                  <c:v>91.176470588235304</c:v>
                </c:pt>
                <c:pt idx="16">
                  <c:v>97.058823529411768</c:v>
                </c:pt>
              </c:numCache>
            </c:numRef>
          </c:xVal>
          <c:yVal>
            <c:numRef>
              <c:f>'Линейная регрессия'!$G$25:$G$41</c:f>
              <c:numCache>
                <c:formatCode>General</c:formatCode>
                <c:ptCount val="17"/>
                <c:pt idx="0">
                  <c:v>-0.14515111142276138</c:v>
                </c:pt>
                <c:pt idx="1">
                  <c:v>-7.7097194594965446E-2</c:v>
                </c:pt>
                <c:pt idx="2">
                  <c:v>-6.2229210342417907E-2</c:v>
                </c:pt>
                <c:pt idx="3">
                  <c:v>-3.9595619208087629E-2</c:v>
                </c:pt>
                <c:pt idx="4">
                  <c:v>-2.1364304405491641E-2</c:v>
                </c:pt>
                <c:pt idx="5">
                  <c:v>-1.8060200668896242E-2</c:v>
                </c:pt>
                <c:pt idx="6">
                  <c:v>1.0422018348623885E-2</c:v>
                </c:pt>
                <c:pt idx="7">
                  <c:v>1.3575588548929707E-2</c:v>
                </c:pt>
                <c:pt idx="8">
                  <c:v>3.6947791164658517E-2</c:v>
                </c:pt>
                <c:pt idx="9">
                  <c:v>4.7356458884459052E-2</c:v>
                </c:pt>
                <c:pt idx="10">
                  <c:v>4.7626755149111633E-2</c:v>
                </c:pt>
                <c:pt idx="11">
                  <c:v>7.7520278099652229E-2</c:v>
                </c:pt>
                <c:pt idx="12">
                  <c:v>8.6438585022154513E-2</c:v>
                </c:pt>
                <c:pt idx="13">
                  <c:v>9.7361785405140955E-2</c:v>
                </c:pt>
                <c:pt idx="14">
                  <c:v>0.11956521739130443</c:v>
                </c:pt>
                <c:pt idx="15">
                  <c:v>0.14599327180194943</c:v>
                </c:pt>
                <c:pt idx="16">
                  <c:v>0.23079494551046342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B8-41CA-8BA4-31DF9EA0F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513520"/>
        <c:axId val="1178504368"/>
      </c:scatterChart>
      <c:valAx>
        <c:axId val="117851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504368"/>
        <c:crosses val="autoZero"/>
        <c:crossBetween val="midCat"/>
      </c:valAx>
      <c:valAx>
        <c:axId val="1178504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51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8457</xdr:colOff>
      <xdr:row>62</xdr:row>
      <xdr:rowOff>99535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98C05E1-EEAF-EDEA-79F9-12892D2D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42857" cy="114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667659</xdr:colOff>
      <xdr:row>4</xdr:row>
      <xdr:rowOff>134258</xdr:rowOff>
    </xdr:from>
    <xdr:to>
      <xdr:col>20</xdr:col>
      <xdr:colOff>382363</xdr:colOff>
      <xdr:row>24</xdr:row>
      <xdr:rowOff>174172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6B21FE3-9613-4FA6-A931-7B7A2053E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638629</xdr:colOff>
      <xdr:row>26</xdr:row>
      <xdr:rowOff>83457</xdr:rowOff>
    </xdr:from>
    <xdr:to>
      <xdr:col>14</xdr:col>
      <xdr:colOff>802821</xdr:colOff>
      <xdr:row>29</xdr:row>
      <xdr:rowOff>16328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869A3A2-7681-4795-B4AB-7A712CD6233D}"/>
            </a:ext>
          </a:extLst>
        </xdr:cNvPr>
        <xdr:cNvSpPr txBox="1"/>
      </xdr:nvSpPr>
      <xdr:spPr>
        <a:xfrm>
          <a:off x="13462000" y="6266543"/>
          <a:ext cx="3778250" cy="498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latin typeface="+mn-lt"/>
              <a:cs typeface="Times New Roman" panose="02020603050405020304" pitchFamily="18" charset="0"/>
            </a:rPr>
            <a:t>Так</a:t>
          </a:r>
          <a:r>
            <a:rPr lang="ru-RU" sz="1100" baseline="0">
              <a:latin typeface="+mn-lt"/>
              <a:cs typeface="Times New Roman" panose="02020603050405020304" pitchFamily="18" charset="0"/>
            </a:rPr>
            <a:t> как </a:t>
          </a:r>
          <a:r>
            <a:rPr lang="en-US" sz="1100" baseline="0">
              <a:latin typeface="+mn-lt"/>
              <a:cs typeface="Times New Roman" panose="02020603050405020304" pitchFamily="18" charset="0"/>
            </a:rPr>
            <a:t>F </a:t>
          </a:r>
          <a:r>
            <a:rPr lang="ru-RU" sz="1100" baseline="0">
              <a:latin typeface="+mn-lt"/>
              <a:cs typeface="Times New Roman" panose="02020603050405020304" pitchFamily="18" charset="0"/>
            </a:rPr>
            <a:t>критическое </a:t>
          </a:r>
          <a:r>
            <a:rPr lang="en-US" sz="1100" baseline="0">
              <a:latin typeface="+mn-lt"/>
              <a:cs typeface="Times New Roman" panose="02020603050405020304" pitchFamily="18" charset="0"/>
            </a:rPr>
            <a:t>&gt;=</a:t>
          </a:r>
          <a:r>
            <a:rPr lang="ru-RU" sz="1100" baseline="0">
              <a:latin typeface="+mn-lt"/>
              <a:cs typeface="Times New Roman" panose="02020603050405020304" pitchFamily="18" charset="0"/>
            </a:rPr>
            <a:t> </a:t>
          </a:r>
          <a:r>
            <a:rPr lang="en-US" sz="1100" baseline="0">
              <a:latin typeface="+mn-lt"/>
              <a:cs typeface="Times New Roman" panose="02020603050405020304" pitchFamily="18" charset="0"/>
            </a:rPr>
            <a:t>F </a:t>
          </a:r>
          <a:r>
            <a:rPr lang="ru-RU" sz="1100" baseline="0">
              <a:latin typeface="+mn-lt"/>
              <a:cs typeface="Times New Roman" panose="02020603050405020304" pitchFamily="18" charset="0"/>
            </a:rPr>
            <a:t>распределенное</a:t>
          </a:r>
          <a:r>
            <a:rPr lang="en-US" sz="1100" baseline="0">
              <a:latin typeface="+mn-lt"/>
              <a:cs typeface="Times New Roman" panose="02020603050405020304" pitchFamily="18" charset="0"/>
            </a:rPr>
            <a:t>, </a:t>
          </a:r>
          <a:r>
            <a:rPr lang="ru-RU" sz="1100" baseline="0">
              <a:latin typeface="+mn-lt"/>
              <a:cs typeface="Times New Roman" panose="02020603050405020304" pitchFamily="18" charset="0"/>
            </a:rPr>
            <a:t>то коэффицент детерминации не значим =</a:t>
          </a:r>
          <a:r>
            <a:rPr lang="en-US" sz="1100" baseline="0">
              <a:latin typeface="+mn-lt"/>
              <a:cs typeface="Times New Roman" panose="02020603050405020304" pitchFamily="18" charset="0"/>
            </a:rPr>
            <a:t>&gt; </a:t>
          </a:r>
          <a:r>
            <a:rPr lang="ru-RU" sz="1100" baseline="0">
              <a:latin typeface="+mn-lt"/>
              <a:cs typeface="Times New Roman" panose="02020603050405020304" pitchFamily="18" charset="0"/>
            </a:rPr>
            <a:t>модель не признается значимой</a:t>
          </a:r>
          <a:r>
            <a:rPr lang="en-US" sz="1100" baseline="0">
              <a:latin typeface="+mn-lt"/>
              <a:cs typeface="Times New Roman" panose="02020603050405020304" pitchFamily="18" charset="0"/>
            </a:rPr>
            <a:t>.</a:t>
          </a:r>
          <a:endParaRPr lang="ru-RU" sz="1100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703611</xdr:colOff>
      <xdr:row>0</xdr:row>
      <xdr:rowOff>0</xdr:rowOff>
    </xdr:from>
    <xdr:to>
      <xdr:col>13</xdr:col>
      <xdr:colOff>720435</xdr:colOff>
      <xdr:row>12</xdr:row>
      <xdr:rowOff>136567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18AD9B45-2F44-41D1-4021-365B50C9B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293914</xdr:colOff>
      <xdr:row>19</xdr:row>
      <xdr:rowOff>32657</xdr:rowOff>
    </xdr:from>
    <xdr:to>
      <xdr:col>3</xdr:col>
      <xdr:colOff>1637489</xdr:colOff>
      <xdr:row>22</xdr:row>
      <xdr:rowOff>83623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401809A9-7185-4B22-93D6-C206E4120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7714" y="4223657"/>
          <a:ext cx="1343575" cy="647700"/>
        </a:xfrm>
        <a:prstGeom prst="rect">
          <a:avLst/>
        </a:prstGeom>
      </xdr:spPr>
    </xdr:pic>
    <xdr:clientData/>
  </xdr:twoCellAnchor>
  <xdr:twoCellAnchor editAs="oneCell">
    <xdr:from>
      <xdr:col>9</xdr:col>
      <xdr:colOff>119744</xdr:colOff>
      <xdr:row>13</xdr:row>
      <xdr:rowOff>54429</xdr:rowOff>
    </xdr:from>
    <xdr:to>
      <xdr:col>12</xdr:col>
      <xdr:colOff>1131026</xdr:colOff>
      <xdr:row>22</xdr:row>
      <xdr:rowOff>159726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A35EDA24-529D-4F64-932A-B583619CB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49201" y="3102429"/>
          <a:ext cx="4396739" cy="18638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A29DE54-FFA5-5A0F-B8E0-83C30FE6D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434340</xdr:colOff>
      <xdr:row>1</xdr:row>
      <xdr:rowOff>45720</xdr:rowOff>
    </xdr:from>
    <xdr:to>
      <xdr:col>21</xdr:col>
      <xdr:colOff>434340</xdr:colOff>
      <xdr:row>11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6DABEC8-8633-565C-1C77-8EEB6FD58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228600</xdr:colOff>
      <xdr:row>15</xdr:row>
      <xdr:rowOff>15240</xdr:rowOff>
    </xdr:from>
    <xdr:to>
      <xdr:col>16</xdr:col>
      <xdr:colOff>228600</xdr:colOff>
      <xdr:row>25</xdr:row>
      <xdr:rowOff>22860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70CB247-488F-D350-78CE-5C97F6402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0514C-7861-4775-B5B4-37EDC05BBE1B}">
  <dimension ref="A1"/>
  <sheetViews>
    <sheetView tabSelected="1" workbookViewId="0">
      <selection activeCell="P61" sqref="P61"/>
    </sheetView>
  </sheetViews>
  <sheetFormatPr defaultRowHeight="14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1"/>
  <sheetViews>
    <sheetView topLeftCell="A9" zoomScale="85" zoomScaleNormal="85" workbookViewId="0">
      <selection activeCell="F20" sqref="F20"/>
    </sheetView>
  </sheetViews>
  <sheetFormatPr defaultRowHeight="14.4"/>
  <cols>
    <col min="1" max="1" width="9.5546875" customWidth="1"/>
    <col min="2" max="2" width="16.6640625" customWidth="1"/>
    <col min="3" max="3" width="28.21875" customWidth="1"/>
    <col min="4" max="4" width="24.21875" customWidth="1"/>
    <col min="5" max="6" width="18.21875" customWidth="1"/>
    <col min="7" max="7" width="26" customWidth="1"/>
    <col min="8" max="8" width="26.5546875" customWidth="1"/>
    <col min="9" max="9" width="14.88671875" customWidth="1"/>
    <col min="10" max="10" width="15.21875" customWidth="1"/>
    <col min="11" max="11" width="16.21875" customWidth="1"/>
    <col min="12" max="12" width="18" customWidth="1"/>
    <col min="13" max="13" width="17.21875" customWidth="1"/>
    <col min="14" max="14" width="17.44140625" customWidth="1"/>
    <col min="15" max="15" width="17.21875" customWidth="1"/>
    <col min="16" max="16" width="16.6640625" customWidth="1"/>
  </cols>
  <sheetData>
    <row r="1" spans="1:21" ht="64.8" customHeight="1" thickBot="1">
      <c r="A1" s="14" t="s">
        <v>0</v>
      </c>
      <c r="B1" s="14" t="s">
        <v>32</v>
      </c>
      <c r="C1" s="14" t="s">
        <v>29</v>
      </c>
      <c r="D1" s="2"/>
      <c r="E1" s="2"/>
      <c r="F1" s="25" t="s">
        <v>53</v>
      </c>
      <c r="G1" s="20" t="s">
        <v>54</v>
      </c>
    </row>
    <row r="2" spans="1:21">
      <c r="A2" s="1">
        <v>2000</v>
      </c>
      <c r="B2" s="6">
        <v>4.7626755149111633E-2</v>
      </c>
      <c r="C2" s="15">
        <v>9.1999999999999993</v>
      </c>
    </row>
    <row r="3" spans="1:21">
      <c r="A3" s="1">
        <v>2001</v>
      </c>
      <c r="B3" s="6">
        <v>1.0422018348623885E-2</v>
      </c>
      <c r="C3" s="15">
        <v>8.5</v>
      </c>
      <c r="F3" s="31" t="s">
        <v>37</v>
      </c>
      <c r="G3" s="31"/>
    </row>
    <row r="4" spans="1:21">
      <c r="A4" s="1">
        <v>2002</v>
      </c>
      <c r="B4" s="6">
        <v>8.6438585022154513E-2</v>
      </c>
      <c r="C4" s="15">
        <v>8.3000000000000007</v>
      </c>
      <c r="E4" t="s">
        <v>35</v>
      </c>
      <c r="F4" cm="1">
        <f t="array" ref="F4:G8">LINEST(B2:B18,C2:C18,1,1)</f>
        <v>-5.6151321982069673E-2</v>
      </c>
      <c r="G4">
        <v>0.53144528271615032</v>
      </c>
      <c r="H4" t="s">
        <v>36</v>
      </c>
      <c r="Q4" s="4"/>
    </row>
    <row r="5" spans="1:21">
      <c r="A5" s="1">
        <v>2003</v>
      </c>
      <c r="B5" s="6">
        <v>0.23079494551046342</v>
      </c>
      <c r="C5" s="15">
        <v>8.5</v>
      </c>
      <c r="E5" t="s">
        <v>38</v>
      </c>
      <c r="F5">
        <v>2.2996055178777734E-2</v>
      </c>
      <c r="G5">
        <v>0.20530831639940553</v>
      </c>
      <c r="H5" t="s">
        <v>41</v>
      </c>
    </row>
    <row r="6" spans="1:21">
      <c r="A6" s="1">
        <v>2005</v>
      </c>
      <c r="B6" s="6">
        <v>3.6947791164658517E-2</v>
      </c>
      <c r="C6" s="15">
        <v>8.9</v>
      </c>
      <c r="E6" t="s">
        <v>39</v>
      </c>
      <c r="F6">
        <v>0.28442941465353849</v>
      </c>
      <c r="G6">
        <v>7.9785531950511024E-2</v>
      </c>
      <c r="H6" t="s">
        <v>42</v>
      </c>
    </row>
    <row r="7" spans="1:21">
      <c r="A7" s="1">
        <v>2007</v>
      </c>
      <c r="B7" s="6">
        <v>0.14599327180194943</v>
      </c>
      <c r="C7" s="15">
        <v>8</v>
      </c>
      <c r="E7" t="s">
        <v>16</v>
      </c>
      <c r="F7">
        <v>5.9622926195846535</v>
      </c>
      <c r="G7">
        <v>15</v>
      </c>
      <c r="H7" t="s">
        <v>44</v>
      </c>
    </row>
    <row r="8" spans="1:21">
      <c r="A8" s="1">
        <v>2008</v>
      </c>
      <c r="B8" s="6">
        <v>9.7361785405140955E-2</v>
      </c>
      <c r="C8" s="15">
        <v>7.5</v>
      </c>
      <c r="E8" t="s">
        <v>40</v>
      </c>
      <c r="F8">
        <v>3.7954351607221326E-2</v>
      </c>
      <c r="G8">
        <v>9.548596662939024E-2</v>
      </c>
      <c r="H8" t="s">
        <v>45</v>
      </c>
    </row>
    <row r="9" spans="1:21">
      <c r="A9" s="1">
        <v>2009</v>
      </c>
      <c r="B9" s="6">
        <v>-7.7097194594965446E-2</v>
      </c>
      <c r="C9" s="15">
        <v>9.1</v>
      </c>
      <c r="E9" t="s">
        <v>28</v>
      </c>
      <c r="F9" s="3">
        <f>CORREL(B2:B18,C2:C18)</f>
        <v>-0.53331924271822251</v>
      </c>
    </row>
    <row r="10" spans="1:21">
      <c r="A10" s="1">
        <v>2010</v>
      </c>
      <c r="B10" s="6">
        <v>-1.8060200668896242E-2</v>
      </c>
      <c r="C10" s="15">
        <v>9.3000000000000007</v>
      </c>
      <c r="E10" t="s">
        <v>66</v>
      </c>
    </row>
    <row r="11" spans="1:21">
      <c r="A11" s="1">
        <v>2012</v>
      </c>
      <c r="B11" s="6">
        <v>-6.2229210342417907E-2</v>
      </c>
      <c r="C11" s="15">
        <v>9.8000000000000007</v>
      </c>
      <c r="E11" t="s">
        <v>43</v>
      </c>
    </row>
    <row r="12" spans="1:21">
      <c r="A12" s="1">
        <v>2013</v>
      </c>
      <c r="B12" s="6">
        <v>4.7356458884459052E-2</v>
      </c>
      <c r="C12" s="15">
        <v>10.3</v>
      </c>
      <c r="E12" s="7"/>
      <c r="I12" s="5"/>
      <c r="J12" s="5"/>
      <c r="K12" s="5"/>
      <c r="L12" s="5"/>
      <c r="M12" s="5"/>
      <c r="Q12" s="5"/>
      <c r="R12" s="5"/>
      <c r="S12" s="5"/>
      <c r="T12" s="5"/>
      <c r="U12" s="5"/>
    </row>
    <row r="13" spans="1:21">
      <c r="A13" s="1">
        <v>2015</v>
      </c>
      <c r="B13" s="6">
        <v>-0.14515111142276138</v>
      </c>
      <c r="C13" s="15">
        <v>10.4</v>
      </c>
      <c r="E13" s="7"/>
    </row>
    <row r="14" spans="1:21" ht="15" thickBot="1">
      <c r="A14" s="1">
        <v>2016</v>
      </c>
      <c r="B14" s="6">
        <v>1.3575588548929707E-2</v>
      </c>
      <c r="C14" s="15">
        <v>10</v>
      </c>
      <c r="E14" s="7"/>
      <c r="H14" s="5"/>
    </row>
    <row r="15" spans="1:21" ht="15" thickBot="1">
      <c r="A15" s="1">
        <v>2018</v>
      </c>
      <c r="B15" s="6">
        <v>7.7520278099652229E-2</v>
      </c>
      <c r="C15" s="15">
        <v>9</v>
      </c>
      <c r="E15" s="7"/>
      <c r="H15" s="10" t="s">
        <v>55</v>
      </c>
      <c r="I15" s="20" t="s">
        <v>56</v>
      </c>
    </row>
    <row r="16" spans="1:21">
      <c r="A16" s="1">
        <v>2019</v>
      </c>
      <c r="B16" s="6">
        <v>-2.1364304405491641E-2</v>
      </c>
      <c r="C16" s="15">
        <v>8.4</v>
      </c>
      <c r="E16" s="8" t="s">
        <v>57</v>
      </c>
      <c r="F16" s="8" t="s">
        <v>58</v>
      </c>
      <c r="G16" s="9">
        <f>G5</f>
        <v>0.20530831639940553</v>
      </c>
      <c r="H16" s="11">
        <f>G4-G16*1.72</f>
        <v>0.17831497850917283</v>
      </c>
      <c r="I16" s="9">
        <f>G4+G16*1.72</f>
        <v>0.88457558692312777</v>
      </c>
    </row>
    <row r="17" spans="1:24" ht="15" thickBot="1">
      <c r="A17" s="1">
        <v>2020</v>
      </c>
      <c r="B17" s="6">
        <v>-3.9595619208087629E-2</v>
      </c>
      <c r="C17" s="15">
        <v>8</v>
      </c>
      <c r="E17" s="13" t="s">
        <v>59</v>
      </c>
      <c r="F17" s="13" t="s">
        <v>60</v>
      </c>
      <c r="G17" s="26">
        <f>F5</f>
        <v>2.2996055178777734E-2</v>
      </c>
      <c r="H17" s="12">
        <f>F4-G17*1.72</f>
        <v>-9.5704536889567371E-2</v>
      </c>
      <c r="I17" s="26">
        <f>G4+G17*1.72</f>
        <v>0.57099849762364807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>
      <c r="A18" s="1">
        <v>2021</v>
      </c>
      <c r="B18" s="6">
        <v>0.11956521739130443</v>
      </c>
      <c r="C18" s="15">
        <v>7.9</v>
      </c>
    </row>
    <row r="19" spans="1:24" ht="15" thickBot="1">
      <c r="C19" s="19"/>
      <c r="E19" s="7"/>
      <c r="H19" s="5"/>
    </row>
    <row r="20" spans="1:24" ht="15" thickBot="1">
      <c r="A20" s="8" t="s">
        <v>33</v>
      </c>
      <c r="B20" s="9"/>
      <c r="E20" t="s">
        <v>50</v>
      </c>
      <c r="F20">
        <f>$F$6*(17 -2) /(1-$F$6)</f>
        <v>5.9622926195846526</v>
      </c>
    </row>
    <row r="21" spans="1:24" ht="15" thickBot="1">
      <c r="A21" s="10" t="s">
        <v>34</v>
      </c>
      <c r="B21" s="11" cm="1">
        <f t="array" ref="B21:B22">MMULT(MMULT(MINVERSE(MMULT(TRANSPOSE(G29:H45),(G29:H45))),TRANSPOSE(G29:H45)),F29:F45)</f>
        <v>-5.6151321982069867E-2</v>
      </c>
      <c r="C21" t="s">
        <v>35</v>
      </c>
    </row>
    <row r="22" spans="1:24" ht="15" thickBot="1">
      <c r="A22" s="13"/>
      <c r="B22" s="12">
        <v>0.53144528271615188</v>
      </c>
      <c r="C22" t="s">
        <v>36</v>
      </c>
      <c r="G22" s="32" t="s">
        <v>67</v>
      </c>
      <c r="H22" t="s">
        <v>51</v>
      </c>
    </row>
    <row r="23" spans="1:24">
      <c r="E23" s="7"/>
      <c r="G23" s="32"/>
      <c r="H23" t="s">
        <v>52</v>
      </c>
    </row>
    <row r="24" spans="1:24">
      <c r="A24" t="s">
        <v>65</v>
      </c>
    </row>
    <row r="25" spans="1:24">
      <c r="A25" s="1">
        <v>2004</v>
      </c>
      <c r="B25" s="6">
        <v>0.14970938128089517</v>
      </c>
      <c r="C25" s="15">
        <v>8.9</v>
      </c>
      <c r="Q25" s="5"/>
      <c r="R25" s="5"/>
    </row>
    <row r="26" spans="1:24" ht="15" thickBot="1">
      <c r="A26" s="1">
        <v>2006</v>
      </c>
      <c r="B26" s="6">
        <v>5.6454185082243535E-2</v>
      </c>
      <c r="C26" s="15">
        <v>8.8000000000000007</v>
      </c>
    </row>
    <row r="27" spans="1:24" ht="15" thickBot="1">
      <c r="A27" s="1">
        <v>2011</v>
      </c>
      <c r="B27" s="6">
        <v>8.3106267029972702E-2</v>
      </c>
      <c r="C27" s="15">
        <v>9.1999999999999993</v>
      </c>
      <c r="H27" s="5"/>
      <c r="I27" s="5"/>
      <c r="J27" s="33">
        <f>AVERAGE(C2:C18)</f>
        <v>8.8882352941176475</v>
      </c>
      <c r="K27" s="20" t="s">
        <v>49</v>
      </c>
    </row>
    <row r="28" spans="1:24" ht="72.599999999999994" customHeight="1">
      <c r="A28" s="1">
        <v>2014</v>
      </c>
      <c r="B28" s="6">
        <v>1.4656705798648195E-2</v>
      </c>
      <c r="C28" s="15">
        <v>10.3</v>
      </c>
      <c r="E28" s="14" t="s">
        <v>0</v>
      </c>
      <c r="F28" s="14" t="s">
        <v>32</v>
      </c>
      <c r="G28" s="14" t="s">
        <v>29</v>
      </c>
    </row>
    <row r="29" spans="1:24">
      <c r="A29" s="1">
        <v>2017</v>
      </c>
      <c r="B29" s="6">
        <v>4.7626755149111633E-2</v>
      </c>
      <c r="C29" s="15">
        <v>9.4</v>
      </c>
      <c r="E29" s="1">
        <v>2000</v>
      </c>
      <c r="F29" s="6">
        <v>4.7626755149111633E-2</v>
      </c>
      <c r="G29" s="15">
        <v>9.1999999999999993</v>
      </c>
      <c r="H29" s="1">
        <v>1</v>
      </c>
      <c r="J29" s="34">
        <f>(G29-$J$27)^2</f>
        <v>9.7197231833909339E-2</v>
      </c>
    </row>
    <row r="30" spans="1:24" ht="15" thickBot="1">
      <c r="E30" s="1">
        <v>2001</v>
      </c>
      <c r="F30" s="6">
        <v>1.0422018348623885E-2</v>
      </c>
      <c r="G30" s="15">
        <v>8.5</v>
      </c>
      <c r="H30" s="1">
        <v>1</v>
      </c>
      <c r="J30" s="34">
        <f t="shared" ref="J30:J45" si="0">(G30-$J$27)^2</f>
        <v>0.15072664359861623</v>
      </c>
    </row>
    <row r="31" spans="1:24" ht="15" thickBot="1">
      <c r="E31" s="1">
        <v>2002</v>
      </c>
      <c r="F31" s="6">
        <v>8.6438585022154513E-2</v>
      </c>
      <c r="G31" s="15">
        <v>8.3000000000000007</v>
      </c>
      <c r="H31" s="1">
        <v>1</v>
      </c>
      <c r="J31" s="34">
        <f t="shared" si="0"/>
        <v>0.34602076124567438</v>
      </c>
      <c r="L31" s="8"/>
      <c r="M31" s="8"/>
      <c r="N31" s="10" t="s">
        <v>46</v>
      </c>
      <c r="O31" s="20" t="s">
        <v>47</v>
      </c>
    </row>
    <row r="32" spans="1:24" ht="15" thickBot="1">
      <c r="E32" s="1">
        <v>2003</v>
      </c>
      <c r="F32" s="6">
        <v>0.23079494551046342</v>
      </c>
      <c r="G32" s="15">
        <v>8.5</v>
      </c>
      <c r="H32" s="1">
        <v>1</v>
      </c>
      <c r="J32" s="34">
        <f t="shared" si="0"/>
        <v>0.15072664359861623</v>
      </c>
      <c r="L32" s="21" t="s">
        <v>48</v>
      </c>
      <c r="M32" s="22">
        <f>F6*1.72*SQRT(1+1/22+(B18-J27)^2/SUM(J29:J45))</f>
        <v>1.3337717641970681</v>
      </c>
      <c r="N32" s="23">
        <f>C18-M32</f>
        <v>6.5662282358029325</v>
      </c>
      <c r="O32" s="24">
        <f>C18+M32</f>
        <v>9.2337717641970691</v>
      </c>
    </row>
    <row r="33" spans="5:10">
      <c r="E33" s="1">
        <v>2005</v>
      </c>
      <c r="F33" s="6">
        <v>3.6947791164658517E-2</v>
      </c>
      <c r="G33" s="15">
        <v>8.9</v>
      </c>
      <c r="H33" s="1">
        <v>1</v>
      </c>
      <c r="J33" s="34">
        <f t="shared" si="0"/>
        <v>1.3840830449826891E-4</v>
      </c>
    </row>
    <row r="34" spans="5:10">
      <c r="E34" s="1">
        <v>2007</v>
      </c>
      <c r="F34" s="6">
        <v>0.14599327180194943</v>
      </c>
      <c r="G34" s="15">
        <v>8</v>
      </c>
      <c r="H34" s="1">
        <v>1</v>
      </c>
      <c r="J34" s="34">
        <f t="shared" si="0"/>
        <v>0.78896193771626366</v>
      </c>
    </row>
    <row r="35" spans="5:10">
      <c r="E35" s="1">
        <v>2008</v>
      </c>
      <c r="F35" s="6">
        <v>9.7361785405140955E-2</v>
      </c>
      <c r="G35" s="15">
        <v>7.5</v>
      </c>
      <c r="H35" s="1">
        <v>1</v>
      </c>
      <c r="J35" s="34">
        <f t="shared" si="0"/>
        <v>1.9271972318339112</v>
      </c>
    </row>
    <row r="36" spans="5:10">
      <c r="E36" s="1">
        <v>2009</v>
      </c>
      <c r="F36" s="6">
        <v>-7.7097194594965446E-2</v>
      </c>
      <c r="G36" s="15">
        <v>9.1</v>
      </c>
      <c r="H36" s="1">
        <v>1</v>
      </c>
      <c r="J36" s="34">
        <f t="shared" si="0"/>
        <v>4.4844290657439126E-2</v>
      </c>
    </row>
    <row r="37" spans="5:10">
      <c r="E37" s="1">
        <v>2010</v>
      </c>
      <c r="F37" s="6">
        <v>-1.8060200668896242E-2</v>
      </c>
      <c r="G37" s="15">
        <v>9.3000000000000007</v>
      </c>
      <c r="H37" s="1">
        <v>1</v>
      </c>
      <c r="J37" s="34">
        <f t="shared" si="0"/>
        <v>0.16955017301038089</v>
      </c>
    </row>
    <row r="38" spans="5:10">
      <c r="E38" s="1">
        <v>2012</v>
      </c>
      <c r="F38" s="6">
        <v>-6.2229210342417907E-2</v>
      </c>
      <c r="G38" s="15">
        <v>9.8000000000000007</v>
      </c>
      <c r="H38" s="1">
        <v>1</v>
      </c>
      <c r="J38" s="34">
        <f t="shared" si="0"/>
        <v>0.83131487889273414</v>
      </c>
    </row>
    <row r="39" spans="5:10">
      <c r="E39" s="1">
        <v>2013</v>
      </c>
      <c r="F39" s="6">
        <v>4.7356458884459052E-2</v>
      </c>
      <c r="G39" s="15">
        <v>10.3</v>
      </c>
      <c r="H39" s="1">
        <v>1</v>
      </c>
      <c r="J39" s="34">
        <f t="shared" si="0"/>
        <v>1.9930795847750873</v>
      </c>
    </row>
    <row r="40" spans="5:10">
      <c r="E40" s="1">
        <v>2015</v>
      </c>
      <c r="F40" s="6">
        <v>-0.14515111142276138</v>
      </c>
      <c r="G40" s="15">
        <v>10.4</v>
      </c>
      <c r="H40" s="1">
        <v>1</v>
      </c>
      <c r="J40" s="34">
        <f t="shared" si="0"/>
        <v>2.2854325259515571</v>
      </c>
    </row>
    <row r="41" spans="5:10">
      <c r="E41" s="1">
        <v>2016</v>
      </c>
      <c r="F41" s="6">
        <v>1.3575588548929707E-2</v>
      </c>
      <c r="G41" s="15">
        <v>10</v>
      </c>
      <c r="H41" s="1">
        <v>1</v>
      </c>
      <c r="J41" s="34">
        <f t="shared" si="0"/>
        <v>1.2360207612456739</v>
      </c>
    </row>
    <row r="42" spans="5:10">
      <c r="E42" s="1">
        <v>2018</v>
      </c>
      <c r="F42" s="6">
        <v>7.7520278099652229E-2</v>
      </c>
      <c r="G42" s="15">
        <v>9</v>
      </c>
      <c r="H42" s="1">
        <v>1</v>
      </c>
      <c r="J42" s="34">
        <f t="shared" si="0"/>
        <v>1.2491349480968769E-2</v>
      </c>
    </row>
    <row r="43" spans="5:10">
      <c r="E43" s="1">
        <v>2019</v>
      </c>
      <c r="F43" s="6">
        <v>-2.1364304405491641E-2</v>
      </c>
      <c r="G43" s="15">
        <v>8.4</v>
      </c>
      <c r="H43" s="1">
        <v>1</v>
      </c>
      <c r="J43" s="34">
        <f t="shared" si="0"/>
        <v>0.23837370242214537</v>
      </c>
    </row>
    <row r="44" spans="5:10">
      <c r="E44" s="1">
        <v>2020</v>
      </c>
      <c r="F44" s="6">
        <v>-3.9595619208087629E-2</v>
      </c>
      <c r="G44" s="15">
        <v>8</v>
      </c>
      <c r="H44" s="1">
        <v>1</v>
      </c>
      <c r="J44" s="34">
        <f t="shared" si="0"/>
        <v>0.78896193771626366</v>
      </c>
    </row>
    <row r="45" spans="5:10">
      <c r="E45" s="1">
        <v>2021</v>
      </c>
      <c r="F45" s="6">
        <v>0.11956521739130443</v>
      </c>
      <c r="G45" s="15">
        <v>7.9</v>
      </c>
      <c r="H45" s="1">
        <v>1</v>
      </c>
      <c r="J45" s="34">
        <f t="shared" si="0"/>
        <v>0.9766089965397925</v>
      </c>
    </row>
    <row r="51" spans="1:11">
      <c r="A51" t="s">
        <v>68</v>
      </c>
    </row>
    <row r="53" spans="1:11" ht="15" thickBot="1">
      <c r="A53" s="35"/>
      <c r="E53" s="35" t="s">
        <v>70</v>
      </c>
      <c r="H53" s="35" t="s">
        <v>69</v>
      </c>
    </row>
    <row r="54" spans="1:11" ht="15" thickBot="1">
      <c r="A54" s="1">
        <v>2004</v>
      </c>
      <c r="B54" s="15">
        <v>8.9</v>
      </c>
      <c r="C54" s="6">
        <v>0.14970938128089517</v>
      </c>
      <c r="E54" s="36">
        <v>5.0999999999999996</v>
      </c>
      <c r="F54" s="37">
        <f>$B$22+$B$21*E54</f>
        <v>0.24507354060759556</v>
      </c>
      <c r="H54" s="8"/>
      <c r="I54" s="8"/>
      <c r="J54" s="10" t="s">
        <v>46</v>
      </c>
      <c r="K54" s="20" t="s">
        <v>47</v>
      </c>
    </row>
    <row r="55" spans="1:11" ht="15" thickBot="1">
      <c r="A55" s="1">
        <v>2006</v>
      </c>
      <c r="B55" s="15">
        <v>8.8000000000000007</v>
      </c>
      <c r="C55" s="6">
        <v>5.6454185082243535E-2</v>
      </c>
      <c r="E55" s="36">
        <v>9.3000000000000007</v>
      </c>
      <c r="F55" s="37">
        <f t="shared" ref="F55:F58" si="1">$B$22+$B$21*E55</f>
        <v>9.2379882829021209E-3</v>
      </c>
      <c r="H55" s="21" t="s">
        <v>71</v>
      </c>
      <c r="I55" s="22">
        <f>$G$6*2.131*SQRT(1+1/17+(E54-$J$27)^2 + SUM($J$29:$J$45))</f>
        <v>0.89075156941225164</v>
      </c>
      <c r="J55" s="23">
        <f>F54-I55</f>
        <v>-0.64567802880465608</v>
      </c>
      <c r="K55" s="24">
        <f>F54+I55</f>
        <v>1.1358251100198471</v>
      </c>
    </row>
    <row r="56" spans="1:11" ht="15" thickBot="1">
      <c r="A56" s="1">
        <v>2011</v>
      </c>
      <c r="B56" s="15">
        <v>9.1999999999999993</v>
      </c>
      <c r="C56" s="6">
        <v>8.3106267029972702E-2</v>
      </c>
      <c r="E56" s="36">
        <v>7.4</v>
      </c>
      <c r="F56" s="37">
        <f t="shared" si="1"/>
        <v>0.11592550004883484</v>
      </c>
      <c r="H56" s="21" t="s">
        <v>72</v>
      </c>
      <c r="I56" s="22">
        <f t="shared" ref="I56:I59" si="2">$G$6*2.131*SQRT(1+1/17+(E55-$J$27)^2 + SUM($J$29:$J$45))</f>
        <v>0.61926699055590595</v>
      </c>
      <c r="J56" s="23">
        <f>F55-I56</f>
        <v>-0.61002900227300383</v>
      </c>
      <c r="K56" s="24">
        <f>F55+I56</f>
        <v>0.62850497883880807</v>
      </c>
    </row>
    <row r="57" spans="1:11" ht="15" thickBot="1">
      <c r="A57" s="1">
        <v>2014</v>
      </c>
      <c r="B57" s="15">
        <v>10.3</v>
      </c>
      <c r="C57" s="6">
        <v>1.4656705798648195E-2</v>
      </c>
      <c r="E57" s="36">
        <v>4.4000000000000004</v>
      </c>
      <c r="F57" s="37">
        <f t="shared" si="1"/>
        <v>0.28437946599504443</v>
      </c>
      <c r="H57" s="21" t="s">
        <v>73</v>
      </c>
      <c r="I57" s="22">
        <f t="shared" si="2"/>
        <v>0.66529435517389968</v>
      </c>
      <c r="J57" s="23">
        <f>F56-I57</f>
        <v>-0.54936885512506484</v>
      </c>
      <c r="K57" s="24">
        <f>F56+I57</f>
        <v>0.78121985522273452</v>
      </c>
    </row>
    <row r="58" spans="1:11" ht="15" thickBot="1">
      <c r="A58" s="1">
        <v>2017</v>
      </c>
      <c r="B58" s="40">
        <v>9.4</v>
      </c>
      <c r="C58" s="41">
        <v>4.7626755149111633E-2</v>
      </c>
      <c r="E58" s="38">
        <v>5.4</v>
      </c>
      <c r="F58" s="39">
        <f t="shared" si="1"/>
        <v>0.22822814401297459</v>
      </c>
      <c r="H58" s="21" t="s">
        <v>74</v>
      </c>
      <c r="I58" s="22">
        <f t="shared" si="2"/>
        <v>0.98026353853877723</v>
      </c>
      <c r="J58" s="23">
        <f>F57-I58</f>
        <v>-0.69588407254373275</v>
      </c>
      <c r="K58" s="24">
        <f>F57+I58</f>
        <v>1.2646430045338217</v>
      </c>
    </row>
    <row r="59" spans="1:11" ht="15" thickBot="1">
      <c r="B59" s="21" t="s">
        <v>76</v>
      </c>
      <c r="C59" s="20" t="s">
        <v>64</v>
      </c>
      <c r="E59" s="21" t="s">
        <v>76</v>
      </c>
      <c r="F59" s="20" t="s">
        <v>64</v>
      </c>
      <c r="H59" s="21" t="s">
        <v>75</v>
      </c>
      <c r="I59" s="22">
        <f t="shared" si="2"/>
        <v>0.85459599225238381</v>
      </c>
      <c r="J59" s="23">
        <f>F58-I59</f>
        <v>-0.62636784823940928</v>
      </c>
      <c r="K59" s="24">
        <f>F58+I59</f>
        <v>1.0828241362653583</v>
      </c>
    </row>
    <row r="63" spans="1:11">
      <c r="A63" t="s">
        <v>77</v>
      </c>
    </row>
    <row r="64" spans="1:11">
      <c r="A64" s="35" t="s">
        <v>78</v>
      </c>
    </row>
    <row r="65" spans="1:2">
      <c r="A65" t="s">
        <v>79</v>
      </c>
    </row>
    <row r="66" spans="1:2">
      <c r="A66" s="46" t="s">
        <v>88</v>
      </c>
      <c r="B66" s="47"/>
    </row>
    <row r="67" spans="1:2">
      <c r="A67" s="47" t="s">
        <v>89</v>
      </c>
      <c r="B67" s="47"/>
    </row>
    <row r="68" spans="1:2">
      <c r="A68" s="47" t="s">
        <v>50</v>
      </c>
      <c r="B68" s="47">
        <f>$F$6*(17 -2) /(1-$F$6)</f>
        <v>5.9622926195846526</v>
      </c>
    </row>
    <row r="69" spans="1:2" ht="15" thickBot="1"/>
    <row r="70" spans="1:2" ht="15" thickBot="1">
      <c r="A70" s="48" t="s">
        <v>80</v>
      </c>
      <c r="B70" s="49"/>
    </row>
    <row r="71" spans="1:2" ht="15" thickBot="1">
      <c r="A71" s="10" t="s">
        <v>81</v>
      </c>
      <c r="B71" s="20">
        <f>B68</f>
        <v>5.9622926195846526</v>
      </c>
    </row>
    <row r="72" spans="1:2" ht="15" thickBot="1">
      <c r="A72" s="10" t="s">
        <v>82</v>
      </c>
      <c r="B72" s="20">
        <f>4.543</f>
        <v>4.5430000000000001</v>
      </c>
    </row>
    <row r="73" spans="1:2">
      <c r="A73" t="s">
        <v>90</v>
      </c>
    </row>
    <row r="75" spans="1:2" ht="15" thickBot="1"/>
    <row r="76" spans="1:2" ht="15" thickBot="1">
      <c r="A76" s="48" t="s">
        <v>83</v>
      </c>
      <c r="B76" s="49"/>
    </row>
    <row r="77" spans="1:2" ht="15" thickBot="1">
      <c r="A77" s="10" t="s">
        <v>84</v>
      </c>
      <c r="B77" s="20">
        <f>ABS(G4/G5)</f>
        <v>2.5885229202419642</v>
      </c>
    </row>
    <row r="78" spans="1:2" ht="15" thickBot="1">
      <c r="A78" s="10" t="s">
        <v>85</v>
      </c>
      <c r="B78" s="20">
        <f>ABS(F4/F5)</f>
        <v>2.441780624786889</v>
      </c>
    </row>
    <row r="79" spans="1:2" ht="15" thickBot="1">
      <c r="A79" s="10" t="s">
        <v>86</v>
      </c>
      <c r="B79" s="20">
        <f>2.131</f>
        <v>2.1309999999999998</v>
      </c>
    </row>
    <row r="80" spans="1:2">
      <c r="A80" t="s">
        <v>87</v>
      </c>
    </row>
    <row r="81" spans="1:1">
      <c r="A81" t="s">
        <v>91</v>
      </c>
    </row>
  </sheetData>
  <mergeCells count="4">
    <mergeCell ref="F3:G3"/>
    <mergeCell ref="G22:G23"/>
    <mergeCell ref="A70:B70"/>
    <mergeCell ref="A76:B76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103D3-8C7A-4623-8A4B-7C0E6902FFE9}">
  <dimension ref="A1:I41"/>
  <sheetViews>
    <sheetView workbookViewId="0">
      <selection sqref="A1:I41"/>
    </sheetView>
  </sheetViews>
  <sheetFormatPr defaultRowHeight="14.4"/>
  <cols>
    <col min="1" max="1" width="24.88671875" bestFit="1" customWidth="1"/>
    <col min="2" max="2" width="16" bestFit="1" customWidth="1"/>
    <col min="3" max="3" width="21" bestFit="1" customWidth="1"/>
    <col min="4" max="4" width="22.6640625" bestFit="1" customWidth="1"/>
    <col min="5" max="5" width="12" bestFit="1" customWidth="1"/>
    <col min="6" max="6" width="20.6640625" bestFit="1" customWidth="1"/>
    <col min="7" max="7" width="12.6640625" bestFit="1" customWidth="1"/>
    <col min="8" max="8" width="13.88671875" bestFit="1" customWidth="1"/>
    <col min="9" max="9" width="14.109375" bestFit="1" customWidth="1"/>
  </cols>
  <sheetData>
    <row r="1" spans="1:9">
      <c r="A1" t="s">
        <v>1</v>
      </c>
    </row>
    <row r="2" spans="1:9" ht="15" thickBot="1"/>
    <row r="3" spans="1:9">
      <c r="A3" s="45" t="s">
        <v>2</v>
      </c>
      <c r="B3" s="45"/>
    </row>
    <row r="4" spans="1:9">
      <c r="A4" s="42" t="s">
        <v>3</v>
      </c>
      <c r="B4" s="42">
        <v>0.53331924271822262</v>
      </c>
    </row>
    <row r="5" spans="1:9">
      <c r="A5" s="42" t="s">
        <v>4</v>
      </c>
      <c r="B5" s="42">
        <v>0.28442941465353849</v>
      </c>
    </row>
    <row r="6" spans="1:9">
      <c r="A6" s="42" t="s">
        <v>5</v>
      </c>
      <c r="B6" s="42">
        <v>0.2367247089637744</v>
      </c>
    </row>
    <row r="7" spans="1:9">
      <c r="A7" s="42" t="s">
        <v>6</v>
      </c>
      <c r="B7" s="42">
        <v>7.9785531950511024E-2</v>
      </c>
    </row>
    <row r="8" spans="1:9" ht="15" thickBot="1">
      <c r="A8" s="43" t="s">
        <v>7</v>
      </c>
      <c r="B8" s="43">
        <v>17</v>
      </c>
    </row>
    <row r="10" spans="1:9" ht="15" thickBot="1">
      <c r="A10" t="s">
        <v>8</v>
      </c>
    </row>
    <row r="11" spans="1:9">
      <c r="A11" s="44"/>
      <c r="B11" s="44" t="s">
        <v>13</v>
      </c>
      <c r="C11" s="44" t="s">
        <v>14</v>
      </c>
      <c r="D11" s="44" t="s">
        <v>15</v>
      </c>
      <c r="E11" s="44" t="s">
        <v>16</v>
      </c>
      <c r="F11" s="44" t="s">
        <v>17</v>
      </c>
    </row>
    <row r="12" spans="1:9">
      <c r="A12" s="42" t="s">
        <v>9</v>
      </c>
      <c r="B12" s="42">
        <v>1</v>
      </c>
      <c r="C12" s="42">
        <v>3.7954351607221326E-2</v>
      </c>
      <c r="D12" s="42">
        <v>3.7954351607221326E-2</v>
      </c>
      <c r="E12" s="42">
        <v>5.9622926195846535</v>
      </c>
      <c r="F12" s="42">
        <v>2.7481360329808156E-2</v>
      </c>
    </row>
    <row r="13" spans="1:9">
      <c r="A13" s="42" t="s">
        <v>10</v>
      </c>
      <c r="B13" s="42">
        <v>15</v>
      </c>
      <c r="C13" s="42">
        <v>9.548596662939024E-2</v>
      </c>
      <c r="D13" s="42">
        <v>6.3657311086260156E-3</v>
      </c>
      <c r="E13" s="42"/>
      <c r="F13" s="42"/>
    </row>
    <row r="14" spans="1:9" ht="15" thickBot="1">
      <c r="A14" s="43" t="s">
        <v>11</v>
      </c>
      <c r="B14" s="43">
        <v>16</v>
      </c>
      <c r="C14" s="43">
        <v>0.13344031823661157</v>
      </c>
      <c r="D14" s="43"/>
      <c r="E14" s="43"/>
      <c r="F14" s="43"/>
    </row>
    <row r="15" spans="1:9" ht="15" thickBot="1"/>
    <row r="16" spans="1:9">
      <c r="A16" s="44"/>
      <c r="B16" s="44" t="s">
        <v>18</v>
      </c>
      <c r="C16" s="44" t="s">
        <v>6</v>
      </c>
      <c r="D16" s="44" t="s">
        <v>19</v>
      </c>
      <c r="E16" s="44" t="s">
        <v>20</v>
      </c>
      <c r="F16" s="44" t="s">
        <v>21</v>
      </c>
      <c r="G16" s="44" t="s">
        <v>22</v>
      </c>
      <c r="H16" s="44" t="s">
        <v>23</v>
      </c>
      <c r="I16" s="44" t="s">
        <v>24</v>
      </c>
    </row>
    <row r="17" spans="1:9">
      <c r="A17" s="42" t="s">
        <v>12</v>
      </c>
      <c r="B17" s="42">
        <v>0.53144528271615032</v>
      </c>
      <c r="C17" s="42">
        <v>0.20530831639940553</v>
      </c>
      <c r="D17" s="42">
        <v>2.5885229202419642</v>
      </c>
      <c r="E17" s="42">
        <v>2.0563268374392082E-2</v>
      </c>
      <c r="F17" s="42">
        <v>9.3840965026995071E-2</v>
      </c>
      <c r="G17" s="42">
        <v>0.96904960040530552</v>
      </c>
      <c r="H17" s="42">
        <v>9.3840965026995071E-2</v>
      </c>
      <c r="I17" s="42">
        <v>0.96904960040530552</v>
      </c>
    </row>
    <row r="18" spans="1:9" ht="15" thickBot="1">
      <c r="A18" s="43" t="s">
        <v>30</v>
      </c>
      <c r="B18" s="43">
        <v>-5.6151321982069673E-2</v>
      </c>
      <c r="C18" s="43">
        <v>2.2996055178777734E-2</v>
      </c>
      <c r="D18" s="43">
        <v>-2.441780624786889</v>
      </c>
      <c r="E18" s="43">
        <v>2.7481360329808191E-2</v>
      </c>
      <c r="F18" s="43">
        <v>-0.10516625334254297</v>
      </c>
      <c r="G18" s="43">
        <v>-7.1363906215963779E-3</v>
      </c>
      <c r="H18" s="43">
        <v>-0.10516625334254297</v>
      </c>
      <c r="I18" s="43">
        <v>-7.1363906215963779E-3</v>
      </c>
    </row>
    <row r="22" spans="1:9">
      <c r="A22" t="s">
        <v>25</v>
      </c>
      <c r="F22" t="s">
        <v>62</v>
      </c>
    </row>
    <row r="23" spans="1:9" ht="15" thickBot="1"/>
    <row r="24" spans="1:9">
      <c r="A24" s="44" t="s">
        <v>26</v>
      </c>
      <c r="B24" s="44" t="s">
        <v>31</v>
      </c>
      <c r="C24" s="44" t="s">
        <v>27</v>
      </c>
      <c r="D24" s="44" t="s">
        <v>61</v>
      </c>
      <c r="F24" s="44" t="s">
        <v>63</v>
      </c>
      <c r="G24" s="44" t="s">
        <v>64</v>
      </c>
    </row>
    <row r="25" spans="1:9">
      <c r="A25" s="42">
        <v>1</v>
      </c>
      <c r="B25" s="42">
        <v>1.4853120481109428E-2</v>
      </c>
      <c r="C25" s="42">
        <v>3.2773634668002205E-2</v>
      </c>
      <c r="D25" s="42">
        <v>0.42424313668829466</v>
      </c>
      <c r="F25" s="42">
        <v>2.9411764705882355</v>
      </c>
      <c r="G25" s="42">
        <v>-0.14515111142276138</v>
      </c>
    </row>
    <row r="26" spans="1:9">
      <c r="A26" s="42">
        <v>2</v>
      </c>
      <c r="B26" s="42">
        <v>5.4159045868558131E-2</v>
      </c>
      <c r="C26" s="42">
        <v>-4.3737027519934246E-2</v>
      </c>
      <c r="D26" s="42">
        <v>-0.56616038875282426</v>
      </c>
      <c r="F26" s="42">
        <v>8.8235294117647065</v>
      </c>
      <c r="G26" s="42">
        <v>-7.7097194594965446E-2</v>
      </c>
    </row>
    <row r="27" spans="1:9">
      <c r="A27" s="42">
        <v>3</v>
      </c>
      <c r="B27" s="42">
        <v>6.5389310264972023E-2</v>
      </c>
      <c r="C27" s="42">
        <v>2.104927475718249E-2</v>
      </c>
      <c r="D27" s="42">
        <v>0.27247543455164752</v>
      </c>
      <c r="F27" s="42">
        <v>14.705882352941178</v>
      </c>
      <c r="G27" s="42">
        <v>-6.2229210342417907E-2</v>
      </c>
    </row>
    <row r="28" spans="1:9">
      <c r="A28" s="42">
        <v>4</v>
      </c>
      <c r="B28" s="42">
        <v>5.4159045868558131E-2</v>
      </c>
      <c r="C28" s="42">
        <v>0.17663589964190529</v>
      </c>
      <c r="D28" s="42">
        <v>2.2864893953615506</v>
      </c>
      <c r="F28" s="42">
        <v>20.588235294117649</v>
      </c>
      <c r="G28" s="42">
        <v>-3.9595619208087629E-2</v>
      </c>
    </row>
    <row r="29" spans="1:9">
      <c r="A29" s="42">
        <v>5</v>
      </c>
      <c r="B29" s="42">
        <v>3.1698517075730237E-2</v>
      </c>
      <c r="C29" s="42">
        <v>5.2492740889282796E-3</v>
      </c>
      <c r="D29" s="42">
        <v>6.7950000888908846E-2</v>
      </c>
      <c r="F29" s="42">
        <v>26.47058823529412</v>
      </c>
      <c r="G29" s="42">
        <v>-2.1364304405491641E-2</v>
      </c>
    </row>
    <row r="30" spans="1:9">
      <c r="A30" s="42">
        <v>6</v>
      </c>
      <c r="B30" s="42">
        <v>8.2234706859592943E-2</v>
      </c>
      <c r="C30" s="42">
        <v>6.3758564942356488E-2</v>
      </c>
      <c r="D30" s="42">
        <v>0.82533212614035945</v>
      </c>
      <c r="F30" s="42">
        <v>32.352941176470594</v>
      </c>
      <c r="G30" s="42">
        <v>-1.8060200668896242E-2</v>
      </c>
    </row>
    <row r="31" spans="1:9">
      <c r="A31" s="42">
        <v>7</v>
      </c>
      <c r="B31" s="42">
        <v>0.11031036785062776</v>
      </c>
      <c r="C31" s="42">
        <v>-1.29485824454868E-2</v>
      </c>
      <c r="D31" s="42">
        <v>-0.16761483088427828</v>
      </c>
      <c r="F31" s="42">
        <v>38.235294117647058</v>
      </c>
      <c r="G31" s="42">
        <v>1.0422018348623885E-2</v>
      </c>
    </row>
    <row r="32" spans="1:9">
      <c r="A32" s="42">
        <v>8</v>
      </c>
      <c r="B32" s="42">
        <v>2.046825267931629E-2</v>
      </c>
      <c r="C32" s="42">
        <v>-9.7565447274281736E-2</v>
      </c>
      <c r="D32" s="42">
        <v>-1.2629502892594739</v>
      </c>
      <c r="F32" s="42">
        <v>44.117647058823536</v>
      </c>
      <c r="G32" s="42">
        <v>1.3575588548929707E-2</v>
      </c>
    </row>
    <row r="33" spans="1:7">
      <c r="A33" s="42">
        <v>9</v>
      </c>
      <c r="B33" s="42">
        <v>9.237988282902343E-3</v>
      </c>
      <c r="C33" s="42">
        <v>-2.7298188951798585E-2</v>
      </c>
      <c r="D33" s="42">
        <v>-0.3533654238883579</v>
      </c>
      <c r="F33" s="42">
        <v>50</v>
      </c>
      <c r="G33" s="42">
        <v>3.6947791164658517E-2</v>
      </c>
    </row>
    <row r="34" spans="1:7">
      <c r="A34" s="42">
        <v>10</v>
      </c>
      <c r="B34" s="42">
        <v>-1.8837672708132525E-2</v>
      </c>
      <c r="C34" s="42">
        <v>-4.3391537634285382E-2</v>
      </c>
      <c r="D34" s="42">
        <v>-0.56168814408827827</v>
      </c>
      <c r="F34" s="42">
        <v>55.882352941176478</v>
      </c>
      <c r="G34" s="42">
        <v>4.7356458884459052E-2</v>
      </c>
    </row>
    <row r="35" spans="1:7">
      <c r="A35" s="42">
        <v>11</v>
      </c>
      <c r="B35" s="42">
        <v>-4.6913333699167392E-2</v>
      </c>
      <c r="C35" s="42">
        <v>9.4269792583626444E-2</v>
      </c>
      <c r="D35" s="42">
        <v>1.2202892021518499</v>
      </c>
      <c r="F35" s="42">
        <v>61.764705882352942</v>
      </c>
      <c r="G35" s="42">
        <v>4.7626755149111633E-2</v>
      </c>
    </row>
    <row r="36" spans="1:7">
      <c r="A36" s="42">
        <v>12</v>
      </c>
      <c r="B36" s="42">
        <v>-5.2528465897374255E-2</v>
      </c>
      <c r="C36" s="42">
        <v>-9.2622645525387126E-2</v>
      </c>
      <c r="D36" s="42">
        <v>-1.1989674646743587</v>
      </c>
      <c r="F36" s="42">
        <v>67.64705882352942</v>
      </c>
      <c r="G36" s="42">
        <v>7.7520278099652229E-2</v>
      </c>
    </row>
    <row r="37" spans="1:7">
      <c r="A37" s="42">
        <v>13</v>
      </c>
      <c r="B37" s="42">
        <v>-3.0067937104546361E-2</v>
      </c>
      <c r="C37" s="42">
        <v>4.3643525653476067E-2</v>
      </c>
      <c r="D37" s="42">
        <v>0.56495004008340566</v>
      </c>
      <c r="F37" s="42">
        <v>73.529411764705884</v>
      </c>
      <c r="G37" s="42">
        <v>8.6438585022154513E-2</v>
      </c>
    </row>
    <row r="38" spans="1:7">
      <c r="A38" s="42">
        <v>14</v>
      </c>
      <c r="B38" s="42">
        <v>2.6083384877523264E-2</v>
      </c>
      <c r="C38" s="42">
        <v>5.1436893222128965E-2</v>
      </c>
      <c r="D38" s="42">
        <v>0.66583243339079645</v>
      </c>
      <c r="F38" s="42">
        <v>79.411764705882348</v>
      </c>
      <c r="G38" s="42">
        <v>9.7361785405140955E-2</v>
      </c>
    </row>
    <row r="39" spans="1:7">
      <c r="A39" s="42">
        <v>15</v>
      </c>
      <c r="B39" s="42">
        <v>5.9774178066765049E-2</v>
      </c>
      <c r="C39" s="42">
        <v>-8.113848247225669E-2</v>
      </c>
      <c r="D39" s="42">
        <v>-1.0503090261076831</v>
      </c>
      <c r="F39" s="42">
        <v>85.294117647058826</v>
      </c>
      <c r="G39" s="42">
        <v>0.11956521739130443</v>
      </c>
    </row>
    <row r="40" spans="1:7">
      <c r="A40" s="42">
        <v>16</v>
      </c>
      <c r="B40" s="42">
        <v>8.2234706859592943E-2</v>
      </c>
      <c r="C40" s="42">
        <v>-0.12183032606768057</v>
      </c>
      <c r="D40" s="42">
        <v>-1.577050583442692</v>
      </c>
      <c r="F40" s="42">
        <v>91.176470588235304</v>
      </c>
      <c r="G40" s="42">
        <v>0.14599327180194943</v>
      </c>
    </row>
    <row r="41" spans="1:7" ht="15" thickBot="1">
      <c r="A41" s="43">
        <v>17</v>
      </c>
      <c r="B41" s="43">
        <v>8.7849839057799917E-2</v>
      </c>
      <c r="C41" s="43">
        <v>3.1715378333504518E-2</v>
      </c>
      <c r="D41" s="43">
        <v>0.41054438184112824</v>
      </c>
      <c r="F41" s="43">
        <v>97.058823529411768</v>
      </c>
      <c r="G41" s="43">
        <v>0.23079494551046342</v>
      </c>
    </row>
  </sheetData>
  <sortState xmlns:xlrd2="http://schemas.microsoft.com/office/spreadsheetml/2017/richdata2" ref="G25:G41">
    <sortCondition ref="G2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81520-525D-4F5F-BF11-FF2BDF69CC8B}">
  <dimension ref="A1:X26"/>
  <sheetViews>
    <sheetView workbookViewId="0">
      <selection activeCell="E9" sqref="E9"/>
    </sheetView>
  </sheetViews>
  <sheetFormatPr defaultRowHeight="14.4"/>
  <cols>
    <col min="3" max="3" width="9.5546875" bestFit="1" customWidth="1"/>
  </cols>
  <sheetData>
    <row r="1" spans="1:24" ht="15" thickBot="1">
      <c r="A1" s="27">
        <v>9.1999999999999993</v>
      </c>
      <c r="B1" s="28">
        <v>8.5</v>
      </c>
      <c r="C1" s="28">
        <v>8.3000000000000007</v>
      </c>
      <c r="D1" s="28">
        <v>8.5</v>
      </c>
      <c r="E1" s="28">
        <v>8.9</v>
      </c>
      <c r="F1" s="28">
        <v>8.9</v>
      </c>
      <c r="G1" s="28">
        <v>8.8000000000000007</v>
      </c>
      <c r="H1" s="28">
        <v>8</v>
      </c>
      <c r="I1" s="28">
        <v>7.5</v>
      </c>
      <c r="J1" s="28">
        <v>9.1</v>
      </c>
      <c r="K1" s="28">
        <v>9.3000000000000007</v>
      </c>
      <c r="L1" s="28">
        <v>9.1999999999999993</v>
      </c>
      <c r="M1" s="28">
        <v>9.8000000000000007</v>
      </c>
      <c r="N1" s="28">
        <v>10.3</v>
      </c>
      <c r="O1" s="28">
        <v>10.3</v>
      </c>
      <c r="P1" s="28">
        <v>10.4</v>
      </c>
      <c r="Q1" s="28">
        <v>10</v>
      </c>
      <c r="R1" s="28">
        <v>9.4</v>
      </c>
      <c r="S1" s="28">
        <v>9</v>
      </c>
      <c r="T1" s="28">
        <v>8.4</v>
      </c>
      <c r="U1" s="28">
        <v>8</v>
      </c>
      <c r="V1" s="29">
        <v>7.9</v>
      </c>
      <c r="W1" s="19"/>
      <c r="X1" s="19"/>
    </row>
    <row r="2" spans="1:24" ht="15" thickBot="1">
      <c r="A2" s="27">
        <v>1362.5</v>
      </c>
      <c r="B2" s="28">
        <v>1376.7</v>
      </c>
      <c r="C2" s="28">
        <v>1495.7</v>
      </c>
      <c r="D2" s="28">
        <v>1840.9</v>
      </c>
      <c r="E2" s="28">
        <v>2116.5</v>
      </c>
      <c r="F2" s="28">
        <v>2194.6999999999998</v>
      </c>
      <c r="G2" s="28">
        <v>2318.6</v>
      </c>
      <c r="H2" s="28">
        <v>2657.1</v>
      </c>
      <c r="I2" s="28">
        <v>2915.8</v>
      </c>
      <c r="J2" s="28">
        <v>2691</v>
      </c>
      <c r="K2" s="28">
        <v>2642.4</v>
      </c>
      <c r="L2" s="28">
        <v>2862</v>
      </c>
      <c r="M2" s="28">
        <v>2683.9</v>
      </c>
      <c r="N2" s="28">
        <v>2811</v>
      </c>
      <c r="O2" s="28">
        <v>2852.2</v>
      </c>
      <c r="P2" s="28">
        <v>2438.1999999999998</v>
      </c>
      <c r="Q2" s="28">
        <v>2471.3000000000002</v>
      </c>
      <c r="R2" s="28">
        <v>2589</v>
      </c>
      <c r="S2" s="28">
        <v>2789.7</v>
      </c>
      <c r="T2" s="28">
        <v>2730.1</v>
      </c>
      <c r="U2" s="28">
        <v>2622</v>
      </c>
      <c r="V2" s="29">
        <v>2935.5</v>
      </c>
      <c r="W2" s="19"/>
      <c r="X2" s="19"/>
    </row>
    <row r="3" spans="1:24" ht="15" thickBo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</row>
    <row r="4" spans="1:24" ht="15" thickBot="1">
      <c r="A4" s="16">
        <v>9.1999999999999993</v>
      </c>
      <c r="B4" s="27">
        <v>1362.5</v>
      </c>
      <c r="C4" s="30">
        <f>C21</f>
        <v>4.7626755149111633E-2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</row>
    <row r="5" spans="1:24" ht="15" thickBot="1">
      <c r="A5" s="17">
        <v>8.5</v>
      </c>
      <c r="B5" s="28">
        <v>1376.7</v>
      </c>
      <c r="C5" s="30">
        <f>B5/B4 - 1</f>
        <v>1.0422018348623885E-2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</row>
    <row r="6" spans="1:24" ht="15" thickBot="1">
      <c r="A6" s="17">
        <v>8.3000000000000007</v>
      </c>
      <c r="B6" s="28">
        <v>1495.7</v>
      </c>
      <c r="C6" s="30">
        <f t="shared" ref="C6:C24" si="0">B6/B5 - 1</f>
        <v>8.6438585022154513E-2</v>
      </c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</row>
    <row r="7" spans="1:24" ht="15" thickBot="1">
      <c r="A7" s="17">
        <v>8.5</v>
      </c>
      <c r="B7" s="28">
        <v>1840.9</v>
      </c>
      <c r="C7" s="30">
        <f t="shared" si="0"/>
        <v>0.23079494551046342</v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</row>
    <row r="8" spans="1:24" ht="15" thickBot="1">
      <c r="A8" s="17">
        <v>8.9</v>
      </c>
      <c r="B8" s="28">
        <v>2116.5</v>
      </c>
      <c r="C8" s="30">
        <f t="shared" si="0"/>
        <v>0.14970938128089517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</row>
    <row r="9" spans="1:24" ht="15" thickBot="1">
      <c r="A9" s="17">
        <v>8.9</v>
      </c>
      <c r="B9" s="28">
        <v>2194.6999999999998</v>
      </c>
      <c r="C9" s="30">
        <f t="shared" si="0"/>
        <v>3.6947791164658517E-2</v>
      </c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</row>
    <row r="10" spans="1:24" ht="15" thickBot="1">
      <c r="A10" s="17">
        <v>8.8000000000000007</v>
      </c>
      <c r="B10" s="28">
        <v>2318.6</v>
      </c>
      <c r="C10" s="30">
        <f t="shared" si="0"/>
        <v>5.6454185082243535E-2</v>
      </c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</row>
    <row r="11" spans="1:24" ht="15" thickBot="1">
      <c r="A11" s="17">
        <v>8</v>
      </c>
      <c r="B11" s="28">
        <v>2657.1</v>
      </c>
      <c r="C11" s="30">
        <f t="shared" si="0"/>
        <v>0.14599327180194943</v>
      </c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</row>
    <row r="12" spans="1:24" ht="15" thickBot="1">
      <c r="A12" s="17">
        <v>7.5</v>
      </c>
      <c r="B12" s="28">
        <v>2915.8</v>
      </c>
      <c r="C12" s="30">
        <f t="shared" si="0"/>
        <v>9.7361785405140955E-2</v>
      </c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</row>
    <row r="13" spans="1:24" ht="15" thickBot="1">
      <c r="A13" s="17">
        <v>9.1</v>
      </c>
      <c r="B13" s="28">
        <v>2691</v>
      </c>
      <c r="C13" s="30">
        <f t="shared" si="0"/>
        <v>-7.7097194594965446E-2</v>
      </c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</row>
    <row r="14" spans="1:24" ht="15" thickBot="1">
      <c r="A14" s="17">
        <v>9.3000000000000007</v>
      </c>
      <c r="B14" s="28">
        <v>2642.4</v>
      </c>
      <c r="C14" s="30">
        <f t="shared" si="0"/>
        <v>-1.8060200668896242E-2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</row>
    <row r="15" spans="1:24" ht="15" thickBot="1">
      <c r="A15" s="17">
        <v>9.1999999999999993</v>
      </c>
      <c r="B15" s="28">
        <v>2862</v>
      </c>
      <c r="C15" s="30">
        <f t="shared" si="0"/>
        <v>8.3106267029972702E-2</v>
      </c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</row>
    <row r="16" spans="1:24" ht="15" thickBot="1">
      <c r="A16" s="17">
        <v>9.8000000000000007</v>
      </c>
      <c r="B16" s="28">
        <v>2683.9</v>
      </c>
      <c r="C16" s="30">
        <f t="shared" si="0"/>
        <v>-6.2229210342417907E-2</v>
      </c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</row>
    <row r="17" spans="1:24" ht="15" thickBot="1">
      <c r="A17" s="17">
        <v>10.3</v>
      </c>
      <c r="B17" s="28">
        <v>2811</v>
      </c>
      <c r="C17" s="30">
        <f t="shared" si="0"/>
        <v>4.7356458884459052E-2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</row>
    <row r="18" spans="1:24" ht="15" thickBot="1">
      <c r="A18" s="17">
        <v>10.3</v>
      </c>
      <c r="B18" s="28">
        <v>2852.2</v>
      </c>
      <c r="C18" s="30">
        <f t="shared" si="0"/>
        <v>1.4656705798648195E-2</v>
      </c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</row>
    <row r="19" spans="1:24" ht="15" thickBot="1">
      <c r="A19" s="17">
        <v>10.4</v>
      </c>
      <c r="B19" s="28">
        <v>2438.1999999999998</v>
      </c>
      <c r="C19" s="30">
        <f t="shared" si="0"/>
        <v>-0.14515111142276138</v>
      </c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</row>
    <row r="20" spans="1:24" ht="15" thickBot="1">
      <c r="A20" s="17">
        <v>10</v>
      </c>
      <c r="B20" s="28">
        <v>2471.3000000000002</v>
      </c>
      <c r="C20" s="30">
        <f t="shared" si="0"/>
        <v>1.3575588548929707E-2</v>
      </c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</row>
    <row r="21" spans="1:24" ht="15" thickBot="1">
      <c r="A21" s="17">
        <v>9.4</v>
      </c>
      <c r="B21" s="28">
        <v>2589</v>
      </c>
      <c r="C21" s="30">
        <f t="shared" si="0"/>
        <v>4.7626755149111633E-2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</row>
    <row r="22" spans="1:24" ht="15" thickBot="1">
      <c r="A22" s="17">
        <v>9</v>
      </c>
      <c r="B22" s="28">
        <v>2789.7</v>
      </c>
      <c r="C22" s="30">
        <f t="shared" si="0"/>
        <v>7.7520278099652229E-2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</row>
    <row r="23" spans="1:24" ht="15" thickBot="1">
      <c r="A23" s="17">
        <v>8.4</v>
      </c>
      <c r="B23" s="28">
        <v>2730.1</v>
      </c>
      <c r="C23" s="30">
        <f t="shared" si="0"/>
        <v>-2.1364304405491641E-2</v>
      </c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</row>
    <row r="24" spans="1:24" ht="15" thickBot="1">
      <c r="A24" s="17">
        <v>8</v>
      </c>
      <c r="B24" s="28">
        <v>2622</v>
      </c>
      <c r="C24" s="30">
        <f t="shared" si="0"/>
        <v>-3.9595619208087629E-2</v>
      </c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</row>
    <row r="25" spans="1:24" ht="15" thickBot="1">
      <c r="A25" s="18">
        <v>7.9</v>
      </c>
      <c r="B25" s="29">
        <v>2935.5</v>
      </c>
      <c r="C25" s="30">
        <f>B25/B24 - 1</f>
        <v>0.11956521739130443</v>
      </c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</row>
    <row r="26" spans="1:24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Задания 1 и 2</vt:lpstr>
      <vt:lpstr>Модель регрессии по годам</vt:lpstr>
      <vt:lpstr>Линейная регрессия</vt:lpstr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Вячеслав</cp:lastModifiedBy>
  <dcterms:created xsi:type="dcterms:W3CDTF">2015-06-05T18:19:34Z</dcterms:created>
  <dcterms:modified xsi:type="dcterms:W3CDTF">2022-09-20T19:18:01Z</dcterms:modified>
</cp:coreProperties>
</file>