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BuÇalışmaKitabı"/>
  <bookViews>
    <workbookView xWindow="0" yWindow="60" windowWidth="28800" windowHeight="12165" firstSheet="4" activeTab="11"/>
  </bookViews>
  <sheets>
    <sheet name="Istege_Gore_Uyarlanmis" sheetId="11" r:id="rId1"/>
    <sheet name="Rastgele" sheetId="7" r:id="rId2"/>
    <sheet name="Kırp" sheetId="9" r:id="rId3"/>
    <sheet name="Buyukharf_Kucukharf" sheetId="8" r:id="rId4"/>
    <sheet name="Degistir" sheetId="10" r:id="rId5"/>
    <sheet name="ParcaAl_Sagdan_Soldan" sheetId="5" r:id="rId6"/>
    <sheet name="İndis_Kaydir" sheetId="1" r:id="rId7"/>
    <sheet name="Sayfa2" sheetId="3" state="hidden" r:id="rId8"/>
    <sheet name="Birlestir_Bul" sheetId="6" r:id="rId9"/>
    <sheet name="Kod_Damga" sheetId="12" r:id="rId10"/>
    <sheet name="Gün_Ay_Yil" sheetId="13" r:id="rId11"/>
    <sheet name="DuseyAra_Yatayara" sheetId="14" r:id="rId12"/>
    <sheet name="Devrik_Donusum" sheetId="15" r:id="rId13"/>
  </sheets>
  <definedNames>
    <definedName name="_xlnm._FilterDatabase" localSheetId="6" hidden="1">İndis_Kaydir!$B$3:$B$15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3" l="1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2" i="13"/>
  <c r="Y15" i="13"/>
  <c r="P3" i="13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2" i="13"/>
  <c r="P33" i="13" s="1"/>
  <c r="E43" i="13"/>
  <c r="O3" i="13"/>
  <c r="O4" i="13"/>
  <c r="O5" i="13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2" i="13"/>
  <c r="F3" i="13" l="1"/>
  <c r="G3" i="13" s="1"/>
  <c r="F4" i="13"/>
  <c r="G4" i="13" s="1"/>
  <c r="F5" i="13"/>
  <c r="G5" i="13" s="1"/>
  <c r="F6" i="13"/>
  <c r="G6" i="13" s="1"/>
  <c r="F7" i="13"/>
  <c r="G7" i="13" s="1"/>
  <c r="F8" i="13"/>
  <c r="G8" i="13" s="1"/>
  <c r="F9" i="13"/>
  <c r="G9" i="13" s="1"/>
  <c r="F10" i="13"/>
  <c r="G10" i="13" s="1"/>
  <c r="F11" i="13"/>
  <c r="G11" i="13" s="1"/>
  <c r="F12" i="13"/>
  <c r="G12" i="13" s="1"/>
  <c r="F13" i="13"/>
  <c r="G13" i="13" s="1"/>
  <c r="F14" i="13"/>
  <c r="G14" i="13" s="1"/>
  <c r="F15" i="13"/>
  <c r="G15" i="13" s="1"/>
  <c r="F16" i="13"/>
  <c r="G16" i="13" s="1"/>
  <c r="F17" i="13"/>
  <c r="G17" i="13" s="1"/>
  <c r="F18" i="13"/>
  <c r="G18" i="13" s="1"/>
  <c r="F19" i="13"/>
  <c r="G19" i="13" s="1"/>
  <c r="F20" i="13"/>
  <c r="G20" i="13" s="1"/>
  <c r="F21" i="13"/>
  <c r="G21" i="13" s="1"/>
  <c r="F22" i="13"/>
  <c r="G22" i="13" s="1"/>
  <c r="F23" i="13"/>
  <c r="G23" i="13" s="1"/>
  <c r="F24" i="13"/>
  <c r="G24" i="13" s="1"/>
  <c r="F25" i="13"/>
  <c r="G25" i="13" s="1"/>
  <c r="F26" i="13"/>
  <c r="G26" i="13" s="1"/>
  <c r="F27" i="13"/>
  <c r="G27" i="13" s="1"/>
  <c r="F28" i="13"/>
  <c r="G28" i="13" s="1"/>
  <c r="F29" i="13"/>
  <c r="G29" i="13" s="1"/>
  <c r="F30" i="13"/>
  <c r="G30" i="13" s="1"/>
  <c r="F31" i="13"/>
  <c r="G31" i="13" s="1"/>
  <c r="F32" i="13"/>
  <c r="G32" i="13" s="1"/>
  <c r="F33" i="13"/>
  <c r="G33" i="13" s="1"/>
  <c r="F34" i="13"/>
  <c r="G34" i="13" s="1"/>
  <c r="F35" i="13"/>
  <c r="G35" i="13" s="1"/>
  <c r="F36" i="13"/>
  <c r="G36" i="13" s="1"/>
  <c r="F37" i="13"/>
  <c r="G37" i="13" s="1"/>
  <c r="F38" i="13"/>
  <c r="G38" i="13" s="1"/>
  <c r="F39" i="13"/>
  <c r="G39" i="13" s="1"/>
  <c r="F40" i="13"/>
  <c r="G40" i="13" s="1"/>
  <c r="F41" i="13"/>
  <c r="G41" i="13" s="1"/>
  <c r="G2" i="13"/>
  <c r="F2" i="13"/>
  <c r="V31" i="13"/>
  <c r="V32" i="13" s="1"/>
  <c r="R35" i="13"/>
  <c r="V3" i="13"/>
  <c r="V4" i="13"/>
  <c r="V5" i="13"/>
  <c r="V2" i="13"/>
  <c r="S3" i="13"/>
  <c r="S4" i="13"/>
  <c r="S5" i="13"/>
  <c r="S6" i="13"/>
  <c r="S7" i="13"/>
  <c r="S8" i="13"/>
  <c r="S9" i="13"/>
  <c r="S10" i="13"/>
  <c r="S11" i="13"/>
  <c r="S12" i="13"/>
  <c r="S13" i="13"/>
  <c r="S2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2" i="13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2" i="13"/>
  <c r="E39" i="12"/>
  <c r="E40" i="12"/>
  <c r="E41" i="12"/>
  <c r="E42" i="12"/>
  <c r="E43" i="12"/>
  <c r="E44" i="12"/>
  <c r="E45" i="12"/>
  <c r="E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1" i="12"/>
  <c r="B38" i="12"/>
  <c r="B39" i="12"/>
  <c r="B40" i="12"/>
  <c r="B41" i="12"/>
  <c r="B42" i="12"/>
  <c r="B43" i="12"/>
  <c r="B44" i="12"/>
  <c r="B45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1" i="12"/>
  <c r="C25" i="6"/>
  <c r="C26" i="6"/>
  <c r="C23" i="6"/>
  <c r="D20" i="6"/>
  <c r="D19" i="6"/>
  <c r="I13" i="11"/>
  <c r="I14" i="11"/>
  <c r="I15" i="11"/>
  <c r="I16" i="11"/>
  <c r="I17" i="11"/>
  <c r="I18" i="11"/>
  <c r="I19" i="11"/>
  <c r="I20" i="11"/>
  <c r="I21" i="11"/>
  <c r="I12" i="11"/>
  <c r="F13" i="11"/>
  <c r="F14" i="11"/>
  <c r="F15" i="11"/>
  <c r="F16" i="11"/>
  <c r="F17" i="11"/>
  <c r="F18" i="11"/>
  <c r="F19" i="11"/>
  <c r="F20" i="11"/>
  <c r="F21" i="11"/>
  <c r="F12" i="11"/>
  <c r="D13" i="11"/>
  <c r="D14" i="11"/>
  <c r="D15" i="11"/>
  <c r="D16" i="11"/>
  <c r="D17" i="11"/>
  <c r="D18" i="11"/>
  <c r="D19" i="11"/>
  <c r="D20" i="11"/>
  <c r="D21" i="11"/>
  <c r="D12" i="11"/>
  <c r="F2" i="11"/>
  <c r="F3" i="11"/>
  <c r="F4" i="11"/>
  <c r="F5" i="11"/>
  <c r="F6" i="11"/>
  <c r="F7" i="11"/>
  <c r="F8" i="11"/>
  <c r="F9" i="11"/>
  <c r="F10" i="11"/>
  <c r="F1" i="11"/>
  <c r="D2" i="11"/>
  <c r="D3" i="11"/>
  <c r="D4" i="11"/>
  <c r="D5" i="11"/>
  <c r="D6" i="11"/>
  <c r="D7" i="11"/>
  <c r="D8" i="11"/>
  <c r="D9" i="11"/>
  <c r="D10" i="11"/>
  <c r="D1" i="11"/>
  <c r="A7" i="10"/>
  <c r="A8" i="10"/>
  <c r="A6" i="10"/>
  <c r="G21" i="5"/>
  <c r="C24" i="5"/>
  <c r="C22" i="5"/>
  <c r="J15" i="5"/>
  <c r="J16" i="5"/>
  <c r="J6" i="5"/>
  <c r="A2" i="9"/>
  <c r="A21" i="8"/>
  <c r="A20" i="8"/>
  <c r="A19" i="8"/>
  <c r="E2" i="8"/>
  <c r="E3" i="8"/>
  <c r="E4" i="8"/>
  <c r="E5" i="8"/>
  <c r="E6" i="8"/>
  <c r="E7" i="8"/>
  <c r="E8" i="8"/>
  <c r="E9" i="8"/>
  <c r="E10" i="8"/>
  <c r="E11" i="8"/>
  <c r="E12" i="8"/>
  <c r="E1" i="8"/>
  <c r="C2" i="8"/>
  <c r="C3" i="8"/>
  <c r="C4" i="8"/>
  <c r="C5" i="8"/>
  <c r="C6" i="8"/>
  <c r="C7" i="8"/>
  <c r="C8" i="8"/>
  <c r="C9" i="8"/>
  <c r="C10" i="8"/>
  <c r="C11" i="8"/>
  <c r="C12" i="8"/>
  <c r="C1" i="8"/>
  <c r="F13" i="7"/>
  <c r="F14" i="7"/>
  <c r="F15" i="7"/>
  <c r="F16" i="7"/>
  <c r="F17" i="7"/>
  <c r="F18" i="7"/>
  <c r="F19" i="7"/>
  <c r="F20" i="7"/>
  <c r="F21" i="7"/>
  <c r="F12" i="7"/>
  <c r="E13" i="7"/>
  <c r="E14" i="7"/>
  <c r="E15" i="7"/>
  <c r="E16" i="7"/>
  <c r="E17" i="7"/>
  <c r="E18" i="7"/>
  <c r="E19" i="7"/>
  <c r="E20" i="7"/>
  <c r="E21" i="7"/>
  <c r="E12" i="7"/>
  <c r="E2" i="7"/>
  <c r="E3" i="7"/>
  <c r="E4" i="7"/>
  <c r="E5" i="7"/>
  <c r="E6" i="7"/>
  <c r="E7" i="7"/>
  <c r="E8" i="7"/>
  <c r="E9" i="7"/>
  <c r="E10" i="7"/>
  <c r="E1" i="7"/>
  <c r="H9" i="5"/>
  <c r="G9" i="5"/>
  <c r="G10" i="5"/>
  <c r="G3" i="5"/>
  <c r="G4" i="5"/>
  <c r="G5" i="5"/>
  <c r="G6" i="5"/>
  <c r="G7" i="5"/>
  <c r="G8" i="5"/>
  <c r="G2" i="5"/>
  <c r="A15" i="6"/>
  <c r="A14" i="6"/>
  <c r="A16" i="6"/>
  <c r="D2" i="6"/>
  <c r="E2" i="6"/>
  <c r="D3" i="6"/>
  <c r="E3" i="6"/>
  <c r="D4" i="6"/>
  <c r="E4" i="6"/>
  <c r="D5" i="6"/>
  <c r="E5" i="6"/>
  <c r="A1" i="5"/>
  <c r="C2" i="5" s="1"/>
  <c r="M23" i="1" a="1"/>
  <c r="M23" i="1" s="1"/>
  <c r="M12" i="1"/>
  <c r="V34" i="13" l="1"/>
  <c r="V33" i="13"/>
  <c r="A2" i="5"/>
  <c r="C3" i="5"/>
  <c r="A3" i="5" s="1"/>
  <c r="M39" i="1"/>
  <c r="M38" i="1"/>
  <c r="M36" i="1"/>
  <c r="M35" i="1"/>
  <c r="M6" i="1"/>
  <c r="M33" i="1"/>
  <c r="M31" i="1"/>
  <c r="M21" i="1" l="1"/>
  <c r="M19" i="1"/>
  <c r="M10" i="1"/>
  <c r="M4" i="1"/>
  <c r="M8" i="1"/>
  <c r="D17" i="3" l="1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D1" i="3"/>
  <c r="C1" i="3"/>
  <c r="E6" i="3" l="1"/>
  <c r="F6" i="3" s="1"/>
  <c r="E14" i="3"/>
  <c r="F14" i="3" s="1"/>
  <c r="E7" i="3"/>
  <c r="F7" i="3" s="1"/>
  <c r="E11" i="3"/>
  <c r="F11" i="3" s="1"/>
  <c r="E15" i="3"/>
  <c r="F15" i="3" s="1"/>
  <c r="E4" i="3"/>
  <c r="F4" i="3" s="1"/>
  <c r="E8" i="3"/>
  <c r="F8" i="3" s="1"/>
  <c r="E12" i="3"/>
  <c r="F12" i="3" s="1"/>
  <c r="E16" i="3"/>
  <c r="F16" i="3" s="1"/>
  <c r="E2" i="3"/>
  <c r="F2" i="3" s="1"/>
  <c r="E10" i="3"/>
  <c r="F10" i="3" s="1"/>
  <c r="E3" i="3"/>
  <c r="F3" i="3" s="1"/>
  <c r="E1" i="3"/>
  <c r="F1" i="3" s="1"/>
  <c r="E5" i="3"/>
  <c r="F5" i="3" s="1"/>
  <c r="E9" i="3"/>
  <c r="F9" i="3" s="1"/>
  <c r="E13" i="3"/>
  <c r="F13" i="3" s="1"/>
  <c r="E17" i="3"/>
  <c r="G17" i="3" s="1"/>
  <c r="F17" i="3" l="1"/>
</calcChain>
</file>

<file path=xl/sharedStrings.xml><?xml version="1.0" encoding="utf-8"?>
<sst xmlns="http://schemas.openxmlformats.org/spreadsheetml/2006/main" count="576" uniqueCount="332">
  <si>
    <t>Müşteri</t>
  </si>
  <si>
    <t>Ürün</t>
  </si>
  <si>
    <t>Tarih</t>
  </si>
  <si>
    <t>Brm Fiyatı</t>
  </si>
  <si>
    <t>Birim</t>
  </si>
  <si>
    <t>Ahmet</t>
  </si>
  <si>
    <t>Mehmet</t>
  </si>
  <si>
    <t>Mustafa</t>
  </si>
  <si>
    <t>Hasan</t>
  </si>
  <si>
    <t>Berk</t>
  </si>
  <si>
    <t>Onur</t>
  </si>
  <si>
    <t>Buğra</t>
  </si>
  <si>
    <t>Ümit</t>
  </si>
  <si>
    <t>Fırat</t>
  </si>
  <si>
    <t>Hakkı</t>
  </si>
  <si>
    <t>Basri</t>
  </si>
  <si>
    <t>Selim</t>
  </si>
  <si>
    <t>Ferdi</t>
  </si>
  <si>
    <t>Karton 100x100</t>
  </si>
  <si>
    <t>Karton 150x150</t>
  </si>
  <si>
    <t>Karton 150x180</t>
  </si>
  <si>
    <t>Karton 250x500</t>
  </si>
  <si>
    <t>m</t>
  </si>
  <si>
    <t>Toplam</t>
  </si>
  <si>
    <t>Karton 120x120</t>
  </si>
  <si>
    <t>Karton 150x200</t>
  </si>
  <si>
    <t>Karton 180x180</t>
  </si>
  <si>
    <t>Karton 180x200</t>
  </si>
  <si>
    <t>Karton 180x250</t>
  </si>
  <si>
    <t>Karton 200x200</t>
  </si>
  <si>
    <t>Karton 200x250</t>
  </si>
  <si>
    <t>FErdi</t>
  </si>
  <si>
    <t>Karton 100x120</t>
  </si>
  <si>
    <t>Karton 100x150</t>
  </si>
  <si>
    <t>Karton 120x150</t>
  </si>
  <si>
    <t>Karton 120x180</t>
  </si>
  <si>
    <t>Karton 120x220</t>
  </si>
  <si>
    <t>Karton 150x250</t>
  </si>
  <si>
    <t>1.)</t>
  </si>
  <si>
    <t>Amaç</t>
  </si>
  <si>
    <t>Formül</t>
  </si>
  <si>
    <t>Sonuç</t>
  </si>
  <si>
    <t>2.)</t>
  </si>
  <si>
    <t>3.)</t>
  </si>
  <si>
    <t>Toplam Satış</t>
  </si>
  <si>
    <t>Toplam Satışı bulmak</t>
  </si>
  <si>
    <t>4.)</t>
  </si>
  <si>
    <t>5.)</t>
  </si>
  <si>
    <t>Müşterisi Selim olan Toplam Satışlar</t>
  </si>
  <si>
    <t>=İNDİS($A$2:$A$41;7)</t>
  </si>
  <si>
    <t>=TOPLA($G$2:İNDİS($G$2:$G$41;11;0))</t>
  </si>
  <si>
    <t>=TOPLA(İNDİS($G$2:$G$41;0;7))</t>
  </si>
  <si>
    <t>=TOPLA(İNDİS(($A$3:$A$41="Selim")*($G$3:$G$41);;0))</t>
  </si>
  <si>
    <t>İndis Formülü Örnekleri</t>
  </si>
  <si>
    <t>"Onur" Adlı Müşteri İlk Hangi Satırda</t>
  </si>
  <si>
    <t>"Toplam" Hangi Sütunda</t>
  </si>
  <si>
    <t>=KAÇINCI("Onur",$A$2:$A$42;0)</t>
  </si>
  <si>
    <t>=KAÇINCI("Toplam";$A$2:$G$2;0)</t>
  </si>
  <si>
    <t>"Onur"un, "12/10/2016" tarihinde yaptığı alışveriş kaçıncı satırda</t>
  </si>
  <si>
    <t>İlk 10 satış miktarını bulmak (Başlıkla 11)</t>
  </si>
  <si>
    <t>=KAÇINCI(DOĞRU;($A$2:$A$42="Onur")*($C$2:$c$42=TARİH(2016;10;12));0)</t>
  </si>
  <si>
    <t>A</t>
  </si>
  <si>
    <t>B</t>
  </si>
  <si>
    <t>C</t>
  </si>
  <si>
    <t>D</t>
  </si>
  <si>
    <t>Kaydır Formülü Örnekleri</t>
  </si>
  <si>
    <t>İlk 6. Müşteriyi Bulmak</t>
  </si>
  <si>
    <t>Tablonun 3. satır 6. sütundaki değeri bulmak</t>
  </si>
  <si>
    <t>=KAYDIR($A$2;6;0;1;1)</t>
  </si>
  <si>
    <t>=KAYDIR($A$2;3;6;1;1)</t>
  </si>
  <si>
    <t>=İNDİS($A$2:$G$41;4;7)</t>
  </si>
  <si>
    <t>=TOPLA($G$2:KAYDIR($G$2;BAG_DEG_DOLU_SAY($G.$G);0;1;1))</t>
  </si>
  <si>
    <t>=TOPLA(KAYDIR($G$2;0;0;BAG_DEG_DOLU_SAY($G:$G);1))</t>
  </si>
  <si>
    <t>İlk 10 satış miktarını bulmak</t>
  </si>
  <si>
    <t>Tablonun 3. satır 6. sütundaki değeri bulmak (Başlıkla 4 ve 7)</t>
  </si>
  <si>
    <t>=TOPLA(KAYDIR($G$2;0;0;11;1))</t>
  </si>
  <si>
    <t>=TOPLA($G$2:KAYDIR($G$2;10;0;1;1))</t>
  </si>
  <si>
    <t>Kaçıncı Formülü Örnekleri</t>
  </si>
  <si>
    <t>İlk 6. müşteriyi bulmak (Başlıkla beraber 7)</t>
  </si>
  <si>
    <t>Ankara</t>
  </si>
  <si>
    <t>DOKTOR</t>
  </si>
  <si>
    <t>ALİ</t>
  </si>
  <si>
    <t>DOKTOR ALİ</t>
  </si>
  <si>
    <t>AVUKAT</t>
  </si>
  <si>
    <t>VELİ</t>
  </si>
  <si>
    <t>AVUKAT VELİ</t>
  </si>
  <si>
    <t>MÜHENDİS</t>
  </si>
  <si>
    <t>AHMET</t>
  </si>
  <si>
    <t>MÜHENDİS AHMET</t>
  </si>
  <si>
    <t>MİMAR</t>
  </si>
  <si>
    <t>MEHMET</t>
  </si>
  <si>
    <t>MİMAR MEHMET</t>
  </si>
  <si>
    <t>Veri</t>
  </si>
  <si>
    <t>Meryem Melikoğlu</t>
  </si>
  <si>
    <t>Açıklama</t>
  </si>
  <si>
    <t>A12 hücresindeki ilk "M"nin konumu</t>
  </si>
  <si>
    <t>Üçüncü karakterden başlayarak A12 dizesindeki ilk "M"nin konumu</t>
  </si>
  <si>
    <t>A12 hücresindeki ilk "m"nin konumu</t>
  </si>
  <si>
    <t>Türkiye</t>
  </si>
  <si>
    <t>Başlangıç Rakamı</t>
  </si>
  <si>
    <t>Bitiş Rakamı</t>
  </si>
  <si>
    <t>Sayı 1</t>
  </si>
  <si>
    <t>Sayı 2</t>
  </si>
  <si>
    <t>Sayı 3</t>
  </si>
  <si>
    <t>Sayı 4</t>
  </si>
  <si>
    <t>Sayı 5</t>
  </si>
  <si>
    <t>Sayı 6</t>
  </si>
  <si>
    <t>Sayı 7</t>
  </si>
  <si>
    <t>Sayı 8</t>
  </si>
  <si>
    <t>Sayı 9</t>
  </si>
  <si>
    <t>Sayı 10</t>
  </si>
  <si>
    <t>Başlangıç Tarihi</t>
  </si>
  <si>
    <t>Bitiş Tarihi</t>
  </si>
  <si>
    <t>Tarih 1</t>
  </si>
  <si>
    <t>Tarih 2</t>
  </si>
  <si>
    <t>Tarih 3</t>
  </si>
  <si>
    <t>Tarih 4</t>
  </si>
  <si>
    <t>Tarih 5</t>
  </si>
  <si>
    <t>Tarih 6</t>
  </si>
  <si>
    <t>Tarih 7</t>
  </si>
  <si>
    <t>Tarih 8</t>
  </si>
  <si>
    <t>Tarih 9</t>
  </si>
  <si>
    <t>Tarih 10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</si>
  <si>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</si>
  <si>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</si>
  <si>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</si>
  <si>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</si>
  <si>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</si>
  <si>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</si>
  <si>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</si>
  <si>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</si>
  <si>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</si>
  <si>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</si>
  <si>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</si>
  <si>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</si>
  <si>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işte bir BAŞLIK</t>
  </si>
  <si>
    <t>2 yönlü Cadde</t>
  </si>
  <si>
    <t>76BütÇe</t>
  </si>
  <si>
    <t>A2'deki dizenin yazım düzeni.</t>
  </si>
  <si>
    <t>Bu bir Başlıktır</t>
  </si>
  <si>
    <t>A3'teki dizenin yazım düzeni.</t>
  </si>
  <si>
    <t>2 Yönlü Cadde</t>
  </si>
  <si>
    <t>A4'teki dizenin yazım düzeni.</t>
  </si>
  <si>
    <t>76Bütçe</t>
  </si>
  <si>
    <t>Formüldeki metnin (İlk Çeyrek Gelirleri) başındaki ve sonundaki boşlukları kaldırır.</t>
  </si>
  <si>
    <t>İlk Çeyrek Gelirleri</t>
  </si>
  <si>
    <t>Satış Fiyatı</t>
  </si>
  <si>
    <t>Stok Numarası</t>
  </si>
  <si>
    <t>Açıklama (Sonuç)</t>
  </si>
  <si>
    <t>=SAĞDAN(A2,5)</t>
  </si>
  <si>
    <t>Birinci dizenin son 5 karakteri (Fiyat)</t>
  </si>
  <si>
    <t>Fiyat</t>
  </si>
  <si>
    <t>İkinci dizenin son karakteri (r)</t>
  </si>
  <si>
    <t>r</t>
  </si>
  <si>
    <t>İsveç</t>
  </si>
  <si>
    <t>Birinci dizedeki ilk dört karakter</t>
  </si>
  <si>
    <t>Satış</t>
  </si>
  <si>
    <t>İkinci dizedeki ilk karakter</t>
  </si>
  <si>
    <t>S</t>
  </si>
  <si>
    <t>TR320010009999901234567890</t>
  </si>
  <si>
    <t>abcdefghijk</t>
  </si>
  <si>
    <t>abcdefghijk dizesindeki beş karakteri, altıncı karakterden (f) başlayarak tek * karakteriyle değiştirir.</t>
  </si>
  <si>
    <t>abcde*k</t>
  </si>
  <si>
    <t>2009 sayısının son iki basamağının (09) yerine 10 sayısını koyar.</t>
  </si>
  <si>
    <t>123456 dizesinin ilk üç karakterini tek bir @ karakteriyle değiştirir.</t>
  </si>
  <si>
    <t>@456</t>
  </si>
  <si>
    <t>Veeri</t>
  </si>
  <si>
    <t>0,00</t>
  </si>
  <si>
    <t>00000,000000</t>
  </si>
  <si>
    <t>##,##</t>
  </si>
  <si>
    <t>##,00</t>
  </si>
  <si>
    <t>????0,?????</t>
  </si>
  <si>
    <t>özdeş</t>
  </si>
  <si>
    <t>ali</t>
  </si>
  <si>
    <t>Ali</t>
  </si>
  <si>
    <t>yerinekoy</t>
  </si>
  <si>
    <t>Excel Eğitim</t>
  </si>
  <si>
    <t>MS Excel</t>
  </si>
  <si>
    <t>YERİNEKOY(B22;"Excel";B23)</t>
  </si>
  <si>
    <t>Yinele</t>
  </si>
  <si>
    <t>Kadir</t>
  </si>
  <si>
    <t>DAMGA(A1)</t>
  </si>
  <si>
    <t>KOD(B1)</t>
  </si>
  <si>
    <t>Tarh</t>
  </si>
  <si>
    <t>Ürün 1</t>
  </si>
  <si>
    <t>Ürün 2</t>
  </si>
  <si>
    <t>Ürün 3</t>
  </si>
  <si>
    <t>Ürün 4</t>
  </si>
  <si>
    <t>Ürün 5</t>
  </si>
  <si>
    <t>Ürün 6</t>
  </si>
  <si>
    <t>Ürün 7</t>
  </si>
  <si>
    <t>Ürün 8</t>
  </si>
  <si>
    <t>Ürün 9</t>
  </si>
  <si>
    <t>Ürün 10</t>
  </si>
  <si>
    <t>Ürün 11</t>
  </si>
  <si>
    <t>Ürün 12</t>
  </si>
  <si>
    <t>Ürün 13</t>
  </si>
  <si>
    <t>Ürün 14</t>
  </si>
  <si>
    <t>Ürün 15</t>
  </si>
  <si>
    <t>Ürün 16</t>
  </si>
  <si>
    <t>Ürün 17</t>
  </si>
  <si>
    <t>Ürün 18</t>
  </si>
  <si>
    <t>Ürün 19</t>
  </si>
  <si>
    <t>Ürün 20</t>
  </si>
  <si>
    <t>Ürün 21</t>
  </si>
  <si>
    <t>Ürün 22</t>
  </si>
  <si>
    <t>Ürün 23</t>
  </si>
  <si>
    <t>Ürün 24</t>
  </si>
  <si>
    <t>Ürün 25</t>
  </si>
  <si>
    <t>Ürün 26</t>
  </si>
  <si>
    <t>Ürün 27</t>
  </si>
  <si>
    <t>Ürün 28</t>
  </si>
  <si>
    <t>Ürün 29</t>
  </si>
  <si>
    <t>Ürün 30</t>
  </si>
  <si>
    <t>Miktar</t>
  </si>
  <si>
    <t>Birim Fiyat</t>
  </si>
  <si>
    <t>Ürün 31</t>
  </si>
  <si>
    <t>Ürün 32</t>
  </si>
  <si>
    <t>Ürün 33</t>
  </si>
  <si>
    <t>Ürün 34</t>
  </si>
  <si>
    <t>Ürün 35</t>
  </si>
  <si>
    <t>Ürün 36</t>
  </si>
  <si>
    <t>Ürün 37</t>
  </si>
  <si>
    <t>Ürün 38</t>
  </si>
  <si>
    <t>Ürün 39</t>
  </si>
  <si>
    <t>Ürün 40</t>
  </si>
  <si>
    <t>Ay</t>
  </si>
  <si>
    <t>Yıl</t>
  </si>
  <si>
    <t>Gün</t>
  </si>
  <si>
    <t>Güne Göre Satışlar</t>
  </si>
  <si>
    <t>Aya Göre Satışlar</t>
  </si>
  <si>
    <t>Yıla göre Satışlar</t>
  </si>
  <si>
    <t>TAMİŞGÜNÜ(O31;O32)</t>
  </si>
  <si>
    <t>ŞİMDİ()</t>
  </si>
  <si>
    <t>SAAT(S31)</t>
  </si>
  <si>
    <t>DAKİKA(S31)</t>
  </si>
  <si>
    <t>Pazartesi</t>
  </si>
  <si>
    <t>Salı</t>
  </si>
  <si>
    <t>Çarşamba</t>
  </si>
  <si>
    <t>Perşembe</t>
  </si>
  <si>
    <t>Cuma</t>
  </si>
  <si>
    <t>Cumartesi</t>
  </si>
  <si>
    <t>Pazar</t>
  </si>
  <si>
    <t>SANİYE(U31)</t>
  </si>
  <si>
    <t>ÖRNEK AŞ ÜRÜN LİSTESİ</t>
  </si>
  <si>
    <t>ÜRÜN KODU</t>
  </si>
  <si>
    <t>ÜRÜN ADI</t>
  </si>
  <si>
    <t>MARKA</t>
  </si>
  <si>
    <t>KATEGORİ</t>
  </si>
  <si>
    <t>BİRİMİ</t>
  </si>
  <si>
    <t>KDV ORANI</t>
  </si>
  <si>
    <t>FİYAT1</t>
  </si>
  <si>
    <t>4600-21</t>
  </si>
  <si>
    <t>1 LT AYÇİÇEK YAĞI FC</t>
  </si>
  <si>
    <t>FC AYÇİÇEK</t>
  </si>
  <si>
    <t>TEMEL GIDA</t>
  </si>
  <si>
    <t>ADET</t>
  </si>
  <si>
    <t>6395-22</t>
  </si>
  <si>
    <t>2 LT AYÇİÇEK YAĞI FC</t>
  </si>
  <si>
    <t>610-23</t>
  </si>
  <si>
    <t>3 L AYÇİÇEK YAĞI FC</t>
  </si>
  <si>
    <t>04112-24</t>
  </si>
  <si>
    <t>5 L TNK. AYÇİÇEK YAĞI</t>
  </si>
  <si>
    <t>04112-25</t>
  </si>
  <si>
    <t>5 L PET AYÇİÇEK YAĞI</t>
  </si>
  <si>
    <t>04112-28</t>
  </si>
  <si>
    <t>10 L AYÇİÇEK YAĞI</t>
  </si>
  <si>
    <t>04112-29</t>
  </si>
  <si>
    <t>18 L AYÇİÇEK YAĞI</t>
  </si>
  <si>
    <t>04112-19</t>
  </si>
  <si>
    <t>AYÇİÇEK YAĞI 1 LT</t>
  </si>
  <si>
    <t>FC-YAĞLARI</t>
  </si>
  <si>
    <t>04112-32</t>
  </si>
  <si>
    <t>AYÇİÇEK YAĞI 2 LT</t>
  </si>
  <si>
    <t>ÖRNEK YAĞCI</t>
  </si>
  <si>
    <t>04112-30</t>
  </si>
  <si>
    <t>AYÇİÇEK YAĞI 3 LT</t>
  </si>
  <si>
    <t>04112-31</t>
  </si>
  <si>
    <t>AYÇİÇEK YAĞI 5 LT</t>
  </si>
  <si>
    <t>04112-18</t>
  </si>
  <si>
    <t xml:space="preserve">AYÇİÇEK YAĞI 5 LT </t>
  </si>
  <si>
    <t>04112-27</t>
  </si>
  <si>
    <t>AYÇİÇEK YAĞI 10 LT</t>
  </si>
  <si>
    <t>04112-26</t>
  </si>
  <si>
    <t>AYÇİÇEK YAĞI 18 LT</t>
  </si>
  <si>
    <t>04109-15</t>
  </si>
  <si>
    <t>ZEYTİN YAĞI 1 kg</t>
  </si>
  <si>
    <t>04109-16</t>
  </si>
  <si>
    <t>ZEYTİN YAĞI 2 kg</t>
  </si>
  <si>
    <t>43543-45</t>
  </si>
  <si>
    <t>ZEYTİN YAĞI 5 KG</t>
  </si>
  <si>
    <t>04111-19</t>
  </si>
  <si>
    <t>1/2X6 SHRINK ŞİŞE SÜT</t>
  </si>
  <si>
    <t>FC SÜT</t>
  </si>
  <si>
    <t>34545-44</t>
  </si>
  <si>
    <t>1/1X6 SHRINK ŞİŞE SÜT</t>
  </si>
  <si>
    <t>4600-4</t>
  </si>
  <si>
    <t>1/1X6 BASKILI ŞİŞE SÜT</t>
  </si>
  <si>
    <t>6395-05</t>
  </si>
  <si>
    <t>1500 ML.ŞİŞE SÜT SHRINK</t>
  </si>
  <si>
    <t>06500-02</t>
  </si>
  <si>
    <t>EV ÇORBASI</t>
  </si>
  <si>
    <t>FC GIDA</t>
  </si>
  <si>
    <t>34534-444</t>
  </si>
  <si>
    <t>250 g CAM MAYONEZ</t>
  </si>
  <si>
    <t>00052-01</t>
  </si>
  <si>
    <t xml:space="preserve">500 GR CAM MAYONEZ </t>
  </si>
  <si>
    <t>00056-01</t>
  </si>
  <si>
    <t xml:space="preserve">365 g MAYONEZ </t>
  </si>
  <si>
    <t>00071-04</t>
  </si>
  <si>
    <t xml:space="preserve">670 g MAYONEZ </t>
  </si>
  <si>
    <t>01260-00</t>
  </si>
  <si>
    <t>670 g MAYONEZ SOS</t>
  </si>
  <si>
    <t>01263-04</t>
  </si>
  <si>
    <t>KAPLAMALI KREMALI KEK</t>
  </si>
  <si>
    <t>ATIŞTIRMALIK</t>
  </si>
  <si>
    <t>01263-05</t>
  </si>
  <si>
    <t>KAKAOLU FINDIKLI KEK</t>
  </si>
  <si>
    <t>01262-03</t>
  </si>
  <si>
    <t>MOZAİK KEK</t>
  </si>
  <si>
    <t>00894-00</t>
  </si>
  <si>
    <t xml:space="preserve">ÇOKOMEL  KAKOLU       </t>
  </si>
  <si>
    <t>00895-00</t>
  </si>
  <si>
    <t>ÇOKOMEL  HİNDİSTANCEVİZLİ</t>
  </si>
  <si>
    <t>00758-03</t>
  </si>
  <si>
    <t>ÇOKOMEL  MUZLU</t>
  </si>
  <si>
    <t>3454-66</t>
  </si>
  <si>
    <t>ÇOKOMEL  ÇİLEKLİ</t>
  </si>
  <si>
    <t>00893-01</t>
  </si>
  <si>
    <t xml:space="preserve">ÇOKOMEL  KAKOLU </t>
  </si>
  <si>
    <t>00894-01</t>
  </si>
  <si>
    <t>ÇOKOPRENS TURTA -FC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</si>
</sst>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-* #,##0\ &quot;₺&quot;_-;\-* #,##0\ &quot;₺&quot;_-;_-* &quot;-&quot;\ &quot;₺&quot;_-;_-@_-"/>
    <numFmt numFmtId="43" formatCode="_-* #,##0.00\ _₺_-;\-* #,##0.00\ _₺_-;_-* &quot;-&quot;??\ _₺_-;_-@_-"/>
    <numFmt numFmtId="164" formatCode="dd/mm/yyyy;@"/>
    <numFmt numFmtId="165" formatCode="####_####\ ####\ ####\ ####"/>
    <numFmt numFmtId="166" formatCode="00000.000000"/>
    <numFmt numFmtId="167" formatCode="#.##"/>
    <numFmt numFmtId="168" formatCode="#.00"/>
    <numFmt numFmtId="169" formatCode="?????0.?????"/>
  </numFmts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sz val="11"/>
      <color theme="0" tint="-0.499984740745262"/>
      <name val="Calibri"/>
      <family val="2"/>
      <charset val="162"/>
      <scheme val="minor"/>
    </font>
    <font>
      <sz val="11"/>
      <color theme="9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</cellStyleXfs>
  <cellXfs count="86">
    <xf numFmtId="0" fontId="0" fillId="0" borderId="0" xfId="0"/>
    <xf numFmtId="42" fontId="0" fillId="0" borderId="0" xfId="0" applyNumberFormat="1"/>
    <xf numFmtId="42" fontId="0" fillId="0" borderId="0" xfId="0" quotePrefix="1" applyNumberFormat="1"/>
    <xf numFmtId="0" fontId="0" fillId="0" borderId="4" xfId="0" applyBorder="1"/>
    <xf numFmtId="0" fontId="1" fillId="0" borderId="0" xfId="0" applyFont="1" applyBorder="1"/>
    <xf numFmtId="0" fontId="1" fillId="0" borderId="5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0" xfId="0" quotePrefix="1" applyFont="1" applyBorder="1"/>
    <xf numFmtId="0" fontId="3" fillId="0" borderId="0" xfId="0" applyFont="1" applyBorder="1"/>
    <xf numFmtId="0" fontId="3" fillId="0" borderId="7" xfId="0" quotePrefix="1" applyFont="1" applyBorder="1"/>
    <xf numFmtId="0" fontId="4" fillId="0" borderId="5" xfId="0" applyFont="1" applyBorder="1" applyAlignment="1">
      <alignment horizontal="right"/>
    </xf>
    <xf numFmtId="0" fontId="4" fillId="0" borderId="5" xfId="0" applyFont="1" applyBorder="1"/>
    <xf numFmtId="0" fontId="4" fillId="0" borderId="8" xfId="0" applyFont="1" applyBorder="1"/>
    <xf numFmtId="0" fontId="0" fillId="4" borderId="9" xfId="0" applyFont="1" applyFill="1" applyBorder="1"/>
    <xf numFmtId="0" fontId="0" fillId="4" borderId="10" xfId="0" applyFont="1" applyFill="1" applyBorder="1"/>
    <xf numFmtId="42" fontId="0" fillId="4" borderId="10" xfId="0" applyNumberFormat="1" applyFont="1" applyFill="1" applyBorder="1"/>
    <xf numFmtId="42" fontId="0" fillId="4" borderId="11" xfId="0" applyNumberFormat="1" applyFont="1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/>
    <xf numFmtId="164" fontId="0" fillId="4" borderId="10" xfId="0" applyNumberFormat="1" applyFont="1" applyFill="1" applyBorder="1"/>
    <xf numFmtId="0" fontId="5" fillId="3" borderId="12" xfId="0" applyFont="1" applyFill="1" applyBorder="1"/>
    <xf numFmtId="0" fontId="5" fillId="3" borderId="13" xfId="0" applyFont="1" applyFill="1" applyBorder="1"/>
    <xf numFmtId="164" fontId="5" fillId="3" borderId="13" xfId="0" applyNumberFormat="1" applyFont="1" applyFill="1" applyBorder="1"/>
    <xf numFmtId="0" fontId="5" fillId="3" borderId="14" xfId="0" applyFont="1" applyFill="1" applyBorder="1"/>
    <xf numFmtId="0" fontId="0" fillId="4" borderId="12" xfId="0" applyFont="1" applyFill="1" applyBorder="1"/>
    <xf numFmtId="0" fontId="0" fillId="4" borderId="13" xfId="0" applyFont="1" applyFill="1" applyBorder="1"/>
    <xf numFmtId="164" fontId="0" fillId="4" borderId="13" xfId="0" applyNumberFormat="1" applyFont="1" applyFill="1" applyBorder="1"/>
    <xf numFmtId="42" fontId="0" fillId="4" borderId="13" xfId="0" applyNumberFormat="1" applyFont="1" applyFill="1" applyBorder="1"/>
    <xf numFmtId="42" fontId="0" fillId="4" borderId="14" xfId="0" applyNumberFormat="1" applyFont="1" applyFill="1" applyBorder="1"/>
    <xf numFmtId="0" fontId="0" fillId="0" borderId="12" xfId="0" applyFont="1" applyBorder="1"/>
    <xf numFmtId="0" fontId="0" fillId="0" borderId="13" xfId="0" applyFont="1" applyBorder="1"/>
    <xf numFmtId="164" fontId="0" fillId="0" borderId="13" xfId="0" applyNumberFormat="1" applyFont="1" applyBorder="1"/>
    <xf numFmtId="42" fontId="0" fillId="0" borderId="13" xfId="0" applyNumberFormat="1" applyFont="1" applyBorder="1"/>
    <xf numFmtId="42" fontId="0" fillId="0" borderId="14" xfId="0" applyNumberFormat="1" applyFont="1" applyBorder="1"/>
    <xf numFmtId="0" fontId="3" fillId="0" borderId="0" xfId="0" quotePrefix="1" applyFont="1" applyFill="1" applyBorder="1"/>
    <xf numFmtId="0" fontId="0" fillId="0" borderId="18" xfId="0" applyBorder="1"/>
    <xf numFmtId="0" fontId="1" fillId="0" borderId="19" xfId="0" applyFont="1" applyBorder="1"/>
    <xf numFmtId="0" fontId="2" fillId="0" borderId="18" xfId="0" applyFont="1" applyBorder="1"/>
    <xf numFmtId="0" fontId="4" fillId="0" borderId="19" xfId="0" applyFont="1" applyBorder="1" applyAlignment="1">
      <alignment horizontal="right"/>
    </xf>
    <xf numFmtId="0" fontId="0" fillId="0" borderId="19" xfId="0" applyBorder="1"/>
    <xf numFmtId="0" fontId="2" fillId="0" borderId="20" xfId="0" applyFont="1" applyBorder="1"/>
    <xf numFmtId="0" fontId="2" fillId="0" borderId="21" xfId="0" applyFont="1" applyBorder="1"/>
    <xf numFmtId="0" fontId="0" fillId="0" borderId="21" xfId="0" applyBorder="1"/>
    <xf numFmtId="0" fontId="0" fillId="0" borderId="22" xfId="0" applyBorder="1"/>
    <xf numFmtId="0" fontId="7" fillId="5" borderId="23" xfId="0" applyFont="1" applyFill="1" applyBorder="1" applyAlignment="1">
      <alignment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/>
    <xf numFmtId="0" fontId="0" fillId="0" borderId="0" xfId="1" applyNumberFormat="1" applyFont="1"/>
    <xf numFmtId="0" fontId="0" fillId="0" borderId="0" xfId="0" applyNumberFormat="1"/>
    <xf numFmtId="0" fontId="0" fillId="0" borderId="0" xfId="0" quotePrefix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22" fontId="0" fillId="0" borderId="0" xfId="0" applyNumberFormat="1"/>
    <xf numFmtId="9" fontId="0" fillId="0" borderId="0" xfId="2" applyFont="1"/>
    <xf numFmtId="10" fontId="0" fillId="0" borderId="0" xfId="2" applyNumberFormat="1" applyFont="1"/>
    <xf numFmtId="0" fontId="1" fillId="7" borderId="0" xfId="3" applyFont="1" applyFill="1" applyAlignment="1">
      <alignment horizontal="center"/>
    </xf>
    <xf numFmtId="0" fontId="1" fillId="8" borderId="25" xfId="3" applyFont="1" applyFill="1" applyBorder="1"/>
    <xf numFmtId="0" fontId="8" fillId="8" borderId="26" xfId="3" applyNumberFormat="1" applyFont="1" applyFill="1" applyBorder="1" applyAlignment="1"/>
    <xf numFmtId="0" fontId="6" fillId="0" borderId="0" xfId="3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6" borderId="24" xfId="3" applyFont="1" applyFill="1" applyBorder="1" applyAlignment="1">
      <alignment horizontal="center"/>
    </xf>
  </cellXfs>
  <cellStyles count="4">
    <cellStyle name="Normal" xfId="0" builtinId="0"/>
    <cellStyle name="Normal 13" xfId="3"/>
    <cellStyle name="Virgül" xfId="1" builtinId="3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0</xdr:row>
      <xdr:rowOff>95250</xdr:rowOff>
    </xdr:from>
    <xdr:to>
      <xdr:col>27</xdr:col>
      <xdr:colOff>561975</xdr:colOff>
      <xdr:row>24</xdr:row>
      <xdr:rowOff>1954</xdr:rowOff>
    </xdr:to>
    <xdr:pic>
      <xdr:nvPicPr>
        <xdr:cNvPr id="2" name="Resim 1" descr="excel_düseyara_formülü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95250"/>
          <a:ext cx="9086850" cy="44787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28574</xdr:colOff>
      <xdr:row>24</xdr:row>
      <xdr:rowOff>123824</xdr:rowOff>
    </xdr:from>
    <xdr:to>
      <xdr:col>27</xdr:col>
      <xdr:colOff>380999</xdr:colOff>
      <xdr:row>45</xdr:row>
      <xdr:rowOff>47705</xdr:rowOff>
    </xdr:to>
    <xdr:pic>
      <xdr:nvPicPr>
        <xdr:cNvPr id="3" name="Resim 2" descr="excel_yatayara_formulu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4" y="4695824"/>
          <a:ext cx="8886825" cy="3924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0"/>
  <dimension ref="A1:I22"/>
  <sheetViews>
    <sheetView zoomScale="190" zoomScaleNormal="190" workbookViewId="0">
      <selection activeCell="Q46" sqref="Q46"/>
    </sheetView>
  </sheetViews>
  <sheetFormatPr defaultRowHeight="15" x14ac:dyDescent="0.25"/>
  <cols>
    <col min="1" max="1" width="11.7109375" style="58" bestFit="1" customWidth="1"/>
    <col min="5" max="6" width="13" bestFit="1" customWidth="1"/>
    <col min="8" max="8" width="11.5703125" bestFit="1" customWidth="1"/>
    <col min="9" max="9" width="13" bestFit="1" customWidth="1"/>
  </cols>
  <sheetData>
    <row r="1" spans="1:9" x14ac:dyDescent="0.25">
      <c r="A1" s="57">
        <v>14.56</v>
      </c>
      <c r="C1" s="59" t="s">
        <v>167</v>
      </c>
      <c r="D1" s="60">
        <f>A1</f>
        <v>14.56</v>
      </c>
      <c r="E1" s="59" t="s">
        <v>168</v>
      </c>
      <c r="F1" s="61">
        <f>A1</f>
        <v>14.56</v>
      </c>
    </row>
    <row r="2" spans="1:9" x14ac:dyDescent="0.25">
      <c r="A2" s="57">
        <v>2.33</v>
      </c>
      <c r="D2" s="60">
        <f t="shared" ref="D2:D10" si="0">A2</f>
        <v>2.33</v>
      </c>
      <c r="F2" s="61">
        <f t="shared" ref="F2:F10" si="1">A2</f>
        <v>2.33</v>
      </c>
    </row>
    <row r="3" spans="1:9" x14ac:dyDescent="0.25">
      <c r="A3" s="57">
        <v>5.66</v>
      </c>
      <c r="D3" s="60">
        <f t="shared" si="0"/>
        <v>5.66</v>
      </c>
      <c r="F3" s="61">
        <f t="shared" si="1"/>
        <v>5.66</v>
      </c>
    </row>
    <row r="4" spans="1:9" x14ac:dyDescent="0.25">
      <c r="A4" s="57">
        <v>0.45600000000000002</v>
      </c>
      <c r="D4" s="60">
        <f t="shared" si="0"/>
        <v>0.45600000000000002</v>
      </c>
      <c r="F4" s="61">
        <f t="shared" si="1"/>
        <v>0.45600000000000002</v>
      </c>
    </row>
    <row r="5" spans="1:9" x14ac:dyDescent="0.25">
      <c r="A5" s="57">
        <v>1.4990000000000001</v>
      </c>
      <c r="D5" s="60">
        <f t="shared" si="0"/>
        <v>1.4990000000000001</v>
      </c>
      <c r="F5" s="61">
        <f t="shared" si="1"/>
        <v>1.4990000000000001</v>
      </c>
    </row>
    <row r="6" spans="1:9" x14ac:dyDescent="0.25">
      <c r="A6" s="57">
        <v>2.5550000000000002</v>
      </c>
      <c r="D6" s="60">
        <f t="shared" si="0"/>
        <v>2.5550000000000002</v>
      </c>
      <c r="F6" s="61">
        <f t="shared" si="1"/>
        <v>2.5550000000000002</v>
      </c>
    </row>
    <row r="7" spans="1:9" x14ac:dyDescent="0.25">
      <c r="A7" s="57">
        <v>123.4</v>
      </c>
      <c r="D7" s="60">
        <f t="shared" si="0"/>
        <v>123.4</v>
      </c>
      <c r="F7" s="61">
        <f t="shared" si="1"/>
        <v>123.4</v>
      </c>
    </row>
    <row r="8" spans="1:9" x14ac:dyDescent="0.25">
      <c r="A8" s="57">
        <v>2.556</v>
      </c>
      <c r="D8" s="60">
        <f t="shared" si="0"/>
        <v>2.556</v>
      </c>
      <c r="F8" s="61">
        <f t="shared" si="1"/>
        <v>2.556</v>
      </c>
    </row>
    <row r="9" spans="1:9" x14ac:dyDescent="0.25">
      <c r="A9" s="57">
        <v>7.0030000000000001</v>
      </c>
      <c r="D9" s="60">
        <f t="shared" si="0"/>
        <v>7.0030000000000001</v>
      </c>
      <c r="F9" s="61">
        <f t="shared" si="1"/>
        <v>7.0030000000000001</v>
      </c>
    </row>
    <row r="10" spans="1:9" x14ac:dyDescent="0.25">
      <c r="A10" s="57">
        <v>48.091000000000001</v>
      </c>
      <c r="D10" s="60">
        <f t="shared" si="0"/>
        <v>48.091000000000001</v>
      </c>
      <c r="F10" s="61">
        <f t="shared" si="1"/>
        <v>48.091000000000001</v>
      </c>
    </row>
    <row r="12" spans="1:9" x14ac:dyDescent="0.25">
      <c r="C12" t="s">
        <v>169</v>
      </c>
      <c r="D12" s="62">
        <f>A1</f>
        <v>14.56</v>
      </c>
      <c r="E12" t="s">
        <v>170</v>
      </c>
      <c r="F12" s="63">
        <f>A1</f>
        <v>14.56</v>
      </c>
      <c r="H12" t="s">
        <v>171</v>
      </c>
      <c r="I12" s="64">
        <f>A1</f>
        <v>14.56</v>
      </c>
    </row>
    <row r="13" spans="1:9" x14ac:dyDescent="0.25">
      <c r="D13" s="62">
        <f t="shared" ref="D13:D21" si="2">A2</f>
        <v>2.33</v>
      </c>
      <c r="F13" s="63">
        <f t="shared" ref="F13:F21" si="3">A2</f>
        <v>2.33</v>
      </c>
      <c r="I13" s="64">
        <f t="shared" ref="I13:I21" si="4">A2</f>
        <v>2.33</v>
      </c>
    </row>
    <row r="14" spans="1:9" x14ac:dyDescent="0.25">
      <c r="D14" s="62">
        <f t="shared" si="2"/>
        <v>5.66</v>
      </c>
      <c r="F14" s="63">
        <f t="shared" si="3"/>
        <v>5.66</v>
      </c>
      <c r="I14" s="64">
        <f t="shared" si="4"/>
        <v>5.66</v>
      </c>
    </row>
    <row r="15" spans="1:9" x14ac:dyDescent="0.25">
      <c r="D15" s="62">
        <f t="shared" si="2"/>
        <v>0.45600000000000002</v>
      </c>
      <c r="F15" s="63">
        <f t="shared" si="3"/>
        <v>0.45600000000000002</v>
      </c>
      <c r="I15" s="64">
        <f t="shared" si="4"/>
        <v>0.45600000000000002</v>
      </c>
    </row>
    <row r="16" spans="1:9" x14ac:dyDescent="0.25">
      <c r="D16" s="62">
        <f t="shared" si="2"/>
        <v>1.4990000000000001</v>
      </c>
      <c r="F16" s="63">
        <f t="shared" si="3"/>
        <v>1.4990000000000001</v>
      </c>
      <c r="I16" s="64">
        <f t="shared" si="4"/>
        <v>1.4990000000000001</v>
      </c>
    </row>
    <row r="17" spans="4:9" x14ac:dyDescent="0.25">
      <c r="D17" s="62">
        <f t="shared" si="2"/>
        <v>2.5550000000000002</v>
      </c>
      <c r="F17" s="63">
        <f t="shared" si="3"/>
        <v>2.5550000000000002</v>
      </c>
      <c r="I17" s="64">
        <f t="shared" si="4"/>
        <v>2.5550000000000002</v>
      </c>
    </row>
    <row r="18" spans="4:9" x14ac:dyDescent="0.25">
      <c r="D18" s="62">
        <f t="shared" si="2"/>
        <v>123.4</v>
      </c>
      <c r="F18" s="63">
        <f t="shared" si="3"/>
        <v>123.4</v>
      </c>
      <c r="I18" s="64">
        <f t="shared" si="4"/>
        <v>123.4</v>
      </c>
    </row>
    <row r="19" spans="4:9" x14ac:dyDescent="0.25">
      <c r="D19" s="62">
        <f t="shared" si="2"/>
        <v>2.556</v>
      </c>
      <c r="F19" s="63">
        <f t="shared" si="3"/>
        <v>2.556</v>
      </c>
      <c r="I19" s="64">
        <f t="shared" si="4"/>
        <v>2.556</v>
      </c>
    </row>
    <row r="20" spans="4:9" x14ac:dyDescent="0.25">
      <c r="D20" s="62">
        <f t="shared" si="2"/>
        <v>7.0030000000000001</v>
      </c>
      <c r="F20" s="63">
        <f t="shared" si="3"/>
        <v>7.0030000000000001</v>
      </c>
      <c r="I20" s="64">
        <f t="shared" si="4"/>
        <v>7.0030000000000001</v>
      </c>
    </row>
    <row r="21" spans="4:9" x14ac:dyDescent="0.25">
      <c r="D21" s="62">
        <f t="shared" si="2"/>
        <v>48.091000000000001</v>
      </c>
      <c r="F21" s="63">
        <f t="shared" si="3"/>
        <v>48.091000000000001</v>
      </c>
      <c r="I21" s="64">
        <f t="shared" si="4"/>
        <v>48.091000000000001</v>
      </c>
    </row>
    <row r="22" spans="4:9" x14ac:dyDescent="0.25">
      <c r="D22" s="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6"/>
  <dimension ref="A1:F21"/>
  <sheetViews>
    <sheetView zoomScale="190" zoomScaleNormal="190" workbookViewId="0">
      <selection activeCell="Q46" sqref="Q46"/>
    </sheetView>
  </sheetViews>
  <sheetFormatPr defaultRowHeight="15" x14ac:dyDescent="0.25"/>
  <cols>
    <col min="1" max="1" width="15.85546875" bestFit="1" customWidth="1"/>
    <col min="2" max="2" width="10.42578125" bestFit="1" customWidth="1"/>
  </cols>
  <sheetData>
    <row r="1" spans="1:6" x14ac:dyDescent="0.25">
      <c r="A1" t="s">
        <v>99</v>
      </c>
      <c r="B1" t="s">
        <v>100</v>
      </c>
      <c r="D1" t="s">
        <v>101</v>
      </c>
      <c r="E1">
        <f ca="1">RANDBETWEEN(A2,B2)</f>
        <v>251</v>
      </c>
    </row>
    <row r="2" spans="1:6" x14ac:dyDescent="0.25">
      <c r="A2">
        <v>150</v>
      </c>
      <c r="B2">
        <v>499</v>
      </c>
      <c r="D2" t="s">
        <v>102</v>
      </c>
      <c r="E2">
        <f t="shared" ref="E2:E10" ca="1" si="0">RANDBETWEEN(A3,B3)</f>
        <v>0</v>
      </c>
    </row>
    <row r="3" spans="1:6" x14ac:dyDescent="0.25">
      <c r="D3" t="s">
        <v>103</v>
      </c>
      <c r="E3">
        <f t="shared" ca="1" si="0"/>
        <v>0</v>
      </c>
    </row>
    <row r="4" spans="1:6" x14ac:dyDescent="0.25">
      <c r="D4" t="s">
        <v>104</v>
      </c>
      <c r="E4">
        <f t="shared" ca="1" si="0"/>
        <v>0</v>
      </c>
    </row>
    <row r="5" spans="1:6" x14ac:dyDescent="0.25">
      <c r="D5" t="s">
        <v>105</v>
      </c>
      <c r="E5">
        <f t="shared" ca="1" si="0"/>
        <v>0</v>
      </c>
    </row>
    <row r="6" spans="1:6" x14ac:dyDescent="0.25">
      <c r="D6" t="s">
        <v>106</v>
      </c>
      <c r="E6">
        <f t="shared" ca="1" si="0"/>
        <v>0</v>
      </c>
    </row>
    <row r="7" spans="1:6" x14ac:dyDescent="0.25">
      <c r="D7" t="s">
        <v>107</v>
      </c>
      <c r="E7">
        <f t="shared" ca="1" si="0"/>
        <v>0</v>
      </c>
    </row>
    <row r="8" spans="1:6" x14ac:dyDescent="0.25">
      <c r="D8" t="s">
        <v>108</v>
      </c>
      <c r="E8">
        <f t="shared" ca="1" si="0"/>
        <v>0</v>
      </c>
    </row>
    <row r="9" spans="1:6" x14ac:dyDescent="0.25">
      <c r="D9" t="s">
        <v>109</v>
      </c>
      <c r="E9">
        <f t="shared" ca="1" si="0"/>
        <v>0</v>
      </c>
    </row>
    <row r="10" spans="1:6" x14ac:dyDescent="0.25">
      <c r="D10" t="s">
        <v>110</v>
      </c>
      <c r="E10">
        <f t="shared" ca="1" si="0"/>
        <v>0</v>
      </c>
    </row>
    <row r="12" spans="1:6" x14ac:dyDescent="0.25">
      <c r="A12" t="s">
        <v>111</v>
      </c>
      <c r="B12" t="s">
        <v>112</v>
      </c>
      <c r="D12" t="s">
        <v>113</v>
      </c>
      <c r="E12">
        <f ca="1">RANDBETWEEN(A13,B13)</f>
        <v>43187</v>
      </c>
      <c r="F12" s="56">
        <f ca="1">RANDBETWEEN(A13,B13)</f>
        <v>43181</v>
      </c>
    </row>
    <row r="13" spans="1:6" x14ac:dyDescent="0.25">
      <c r="A13" s="56">
        <v>43101</v>
      </c>
      <c r="B13" s="56">
        <v>43465</v>
      </c>
      <c r="D13" t="s">
        <v>114</v>
      </c>
      <c r="E13">
        <f t="shared" ref="E13:E21" ca="1" si="1">RANDBETWEEN(A14,B14)</f>
        <v>0</v>
      </c>
      <c r="F13" s="56">
        <f t="shared" ref="F13:F21" ca="1" si="2">RANDBETWEEN(A14,B14)</f>
        <v>0</v>
      </c>
    </row>
    <row r="14" spans="1:6" x14ac:dyDescent="0.25">
      <c r="D14" t="s">
        <v>115</v>
      </c>
      <c r="E14">
        <f t="shared" ca="1" si="1"/>
        <v>0</v>
      </c>
      <c r="F14" s="56">
        <f t="shared" ca="1" si="2"/>
        <v>0</v>
      </c>
    </row>
    <row r="15" spans="1:6" x14ac:dyDescent="0.25">
      <c r="D15" t="s">
        <v>116</v>
      </c>
      <c r="E15">
        <f t="shared" ca="1" si="1"/>
        <v>0</v>
      </c>
      <c r="F15" s="56">
        <f t="shared" ca="1" si="2"/>
        <v>0</v>
      </c>
    </row>
    <row r="16" spans="1:6" x14ac:dyDescent="0.25">
      <c r="D16" t="s">
        <v>117</v>
      </c>
      <c r="E16">
        <f t="shared" ca="1" si="1"/>
        <v>0</v>
      </c>
      <c r="F16" s="56">
        <f t="shared" ca="1" si="2"/>
        <v>0</v>
      </c>
    </row>
    <row r="17" spans="4:6" x14ac:dyDescent="0.25">
      <c r="D17" t="s">
        <v>118</v>
      </c>
      <c r="E17">
        <f t="shared" ca="1" si="1"/>
        <v>0</v>
      </c>
      <c r="F17" s="56">
        <f t="shared" ca="1" si="2"/>
        <v>0</v>
      </c>
    </row>
    <row r="18" spans="4:6" x14ac:dyDescent="0.25">
      <c r="D18" t="s">
        <v>119</v>
      </c>
      <c r="E18">
        <f t="shared" ca="1" si="1"/>
        <v>0</v>
      </c>
      <c r="F18" s="56">
        <f t="shared" ca="1" si="2"/>
        <v>0</v>
      </c>
    </row>
    <row r="19" spans="4:6" x14ac:dyDescent="0.25">
      <c r="D19" t="s">
        <v>120</v>
      </c>
      <c r="E19">
        <f t="shared" ca="1" si="1"/>
        <v>0</v>
      </c>
      <c r="F19" s="56">
        <f t="shared" ca="1" si="2"/>
        <v>0</v>
      </c>
    </row>
    <row r="20" spans="4:6" x14ac:dyDescent="0.25">
      <c r="D20" t="s">
        <v>121</v>
      </c>
      <c r="E20">
        <f t="shared" ca="1" si="1"/>
        <v>0</v>
      </c>
      <c r="F20" s="56">
        <f t="shared" ca="1" si="2"/>
        <v>0</v>
      </c>
    </row>
    <row r="21" spans="4:6" x14ac:dyDescent="0.25">
      <c r="D21" t="s">
        <v>122</v>
      </c>
      <c r="E21">
        <f t="shared" ca="1" si="1"/>
        <v>0</v>
      </c>
      <c r="F21" s="56">
        <f t="shared" ca="1" si="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8"/>
  <dimension ref="A1:C2"/>
  <sheetViews>
    <sheetView workbookViewId="0">
      <selection activeCell="Q46" sqref="Q46"/>
    </sheetView>
  </sheetViews>
  <sheetFormatPr defaultRowHeight="15" x14ac:dyDescent="0.25"/>
  <cols>
    <col min="1" max="1" width="36.28515625" customWidth="1"/>
    <col min="2" max="2" width="47.85546875" customWidth="1"/>
    <col min="3" max="3" width="53.5703125" customWidth="1"/>
  </cols>
  <sheetData>
    <row r="1" spans="1:3" x14ac:dyDescent="0.25">
      <c r="A1" s="53" t="s">
        <v>40</v>
      </c>
      <c r="B1" s="53" t="s">
        <v>94</v>
      </c>
      <c r="C1" s="53" t="s">
        <v>41</v>
      </c>
    </row>
    <row r="2" spans="1:3" ht="30" x14ac:dyDescent="0.25">
      <c r="A2" s="54" t="str">
        <f>TRIM(" İlk Çeyrek Gelirleri ")</f>
        <v>İlk Çeyrek Gelirleri</v>
      </c>
      <c r="B2" s="54" t="s">
        <v>144</v>
      </c>
      <c r="C2" s="54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"/>
  <dimension ref="A1:G21"/>
  <sheetViews>
    <sheetView zoomScale="175" zoomScaleNormal="175" workbookViewId="0">
      <selection activeCell="Q46" sqref="Q46"/>
    </sheetView>
  </sheetViews>
  <sheetFormatPr defaultRowHeight="15" x14ac:dyDescent="0.25"/>
  <cols>
    <col min="1" max="1" width="18" customWidth="1"/>
  </cols>
  <sheetData>
    <row r="1" spans="1:5" x14ac:dyDescent="0.25">
      <c r="A1" t="s">
        <v>123</v>
      </c>
      <c r="C1" t="str">
        <f>UPPER(A1)</f>
        <v>OCAK</v>
      </c>
      <c r="E1" t="str">
        <f>LOWER(A1)</f>
        <v>ocak</v>
      </c>
    </row>
    <row r="2" spans="1:5" x14ac:dyDescent="0.25">
      <c r="A2" t="s">
        <v>124</v>
      </c>
      <c r="C2" t="str">
        <f t="shared" ref="C2:C12" si="0">UPPER(A2)</f>
        <v>ŞUBAT</v>
      </c>
      <c r="E2" t="str">
        <f t="shared" ref="E2:E12" si="1">LOWER(A2)</f>
        <v>şubat</v>
      </c>
    </row>
    <row r="3" spans="1:5" x14ac:dyDescent="0.25">
      <c r="A3" t="s">
        <v>125</v>
      </c>
      <c r="C3" t="str">
        <f t="shared" si="0"/>
        <v>MART</v>
      </c>
      <c r="E3" t="str">
        <f t="shared" si="1"/>
        <v>mart</v>
      </c>
    </row>
    <row r="4" spans="1:5" x14ac:dyDescent="0.25">
      <c r="A4" t="s">
        <v>126</v>
      </c>
      <c r="C4" t="str">
        <f t="shared" si="0"/>
        <v>NİSAN</v>
      </c>
      <c r="E4" t="str">
        <f t="shared" si="1"/>
        <v>nisan</v>
      </c>
    </row>
    <row r="5" spans="1:5" x14ac:dyDescent="0.25">
      <c r="A5" t="s">
        <v>127</v>
      </c>
      <c r="C5" t="str">
        <f t="shared" si="0"/>
        <v>MAYIS</v>
      </c>
      <c r="E5" t="str">
        <f t="shared" si="1"/>
        <v>mayıs</v>
      </c>
    </row>
    <row r="6" spans="1:5" x14ac:dyDescent="0.25">
      <c r="A6" t="s">
        <v>128</v>
      </c>
      <c r="C6" t="str">
        <f t="shared" si="0"/>
        <v>HAZİRAN</v>
      </c>
      <c r="E6" t="str">
        <f t="shared" si="1"/>
        <v>haziran</v>
      </c>
    </row>
    <row r="7" spans="1:5" x14ac:dyDescent="0.25">
      <c r="A7" t="s">
        <v>129</v>
      </c>
      <c r="C7" t="str">
        <f t="shared" si="0"/>
        <v>TEMMUZ</v>
      </c>
      <c r="E7" t="str">
        <f t="shared" si="1"/>
        <v>temmuz</v>
      </c>
    </row>
    <row r="8" spans="1:5" x14ac:dyDescent="0.25">
      <c r="A8" t="s">
        <v>130</v>
      </c>
      <c r="C8" t="str">
        <f t="shared" si="0"/>
        <v>AĞUSTOS</v>
      </c>
      <c r="E8" t="str">
        <f t="shared" si="1"/>
        <v>ağustos</v>
      </c>
    </row>
    <row r="9" spans="1:5" x14ac:dyDescent="0.25">
      <c r="A9" t="s">
        <v>131</v>
      </c>
      <c r="C9" t="str">
        <f t="shared" si="0"/>
        <v>EYLÜL</v>
      </c>
      <c r="E9" t="str">
        <f t="shared" si="1"/>
        <v>eylül</v>
      </c>
    </row>
    <row r="10" spans="1:5" x14ac:dyDescent="0.25">
      <c r="A10" t="s">
        <v>132</v>
      </c>
      <c r="C10" t="str">
        <f t="shared" si="0"/>
        <v>EKİM</v>
      </c>
      <c r="E10" t="str">
        <f t="shared" si="1"/>
        <v>ekim</v>
      </c>
    </row>
    <row r="11" spans="1:5" x14ac:dyDescent="0.25">
      <c r="A11" t="s">
        <v>133</v>
      </c>
      <c r="C11" t="str">
        <f t="shared" si="0"/>
        <v>KASIM</v>
      </c>
      <c r="E11" t="str">
        <f t="shared" si="1"/>
        <v>kasım</v>
      </c>
    </row>
    <row r="12" spans="1:5" x14ac:dyDescent="0.25">
      <c r="A12" t="s">
        <v>134</v>
      </c>
      <c r="C12" t="str">
        <f t="shared" si="0"/>
        <v>ARALIK</v>
      </c>
      <c r="E12" t="str">
        <f t="shared" si="1"/>
        <v>aralık</v>
      </c>
    </row>
    <row r="14" spans="1:5" x14ac:dyDescent="0.25">
      <c r="A14" s="53" t="s">
        <v>92</v>
      </c>
      <c r="B14" s="54"/>
      <c r="C14" s="54"/>
    </row>
    <row r="15" spans="1:5" x14ac:dyDescent="0.25">
      <c r="A15" s="54" t="s">
        <v>135</v>
      </c>
      <c r="B15" s="54"/>
      <c r="C15" s="54"/>
    </row>
    <row r="16" spans="1:5" x14ac:dyDescent="0.25">
      <c r="A16" s="54" t="s">
        <v>136</v>
      </c>
      <c r="B16" s="54"/>
      <c r="C16" s="54"/>
    </row>
    <row r="17" spans="1:7" x14ac:dyDescent="0.25">
      <c r="A17" s="54" t="s">
        <v>137</v>
      </c>
      <c r="B17" s="54"/>
      <c r="C17" s="54"/>
    </row>
    <row r="18" spans="1:7" x14ac:dyDescent="0.25">
      <c r="A18" s="55" t="s">
        <v>40</v>
      </c>
      <c r="B18" s="55" t="s">
        <v>94</v>
      </c>
      <c r="G18" s="55" t="s">
        <v>41</v>
      </c>
    </row>
    <row r="19" spans="1:7" ht="60" x14ac:dyDescent="0.25">
      <c r="A19" s="54" t="str">
        <f>PROPER(A15)</f>
        <v>İşte Bir Başlık</v>
      </c>
      <c r="B19" s="54" t="s">
        <v>138</v>
      </c>
      <c r="G19" s="54" t="s">
        <v>139</v>
      </c>
    </row>
    <row r="20" spans="1:7" ht="60" x14ac:dyDescent="0.25">
      <c r="A20" s="54" t="str">
        <f>PROPER(A16)</f>
        <v>2 Yönlü Cadde</v>
      </c>
      <c r="B20" s="54" t="s">
        <v>140</v>
      </c>
      <c r="G20" s="54" t="s">
        <v>141</v>
      </c>
    </row>
    <row r="21" spans="1:7" ht="60" x14ac:dyDescent="0.25">
      <c r="A21" s="54" t="str">
        <f>PROPER(A17)</f>
        <v>76Bütçe</v>
      </c>
      <c r="B21" s="54" t="s">
        <v>142</v>
      </c>
      <c r="G21" s="54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9"/>
  <dimension ref="A1:C8"/>
  <sheetViews>
    <sheetView zoomScale="160" zoomScaleNormal="160" workbookViewId="0">
      <selection activeCell="Q46" sqref="Q46"/>
    </sheetView>
  </sheetViews>
  <sheetFormatPr defaultRowHeight="15" x14ac:dyDescent="0.25"/>
  <cols>
    <col min="1" max="1" width="21.42578125" bestFit="1" customWidth="1"/>
    <col min="2" max="2" width="66.7109375" customWidth="1"/>
    <col min="3" max="3" width="8.28515625" bestFit="1" customWidth="1"/>
  </cols>
  <sheetData>
    <row r="1" spans="1:3" x14ac:dyDescent="0.25">
      <c r="A1" s="53" t="s">
        <v>166</v>
      </c>
      <c r="B1" s="54"/>
      <c r="C1" s="54"/>
    </row>
    <row r="2" spans="1:3" x14ac:dyDescent="0.25">
      <c r="A2" s="54" t="s">
        <v>160</v>
      </c>
      <c r="B2" s="54"/>
      <c r="C2" s="54"/>
    </row>
    <row r="3" spans="1:3" x14ac:dyDescent="0.25">
      <c r="A3" s="54">
        <v>2009</v>
      </c>
      <c r="B3" s="54"/>
      <c r="C3" s="54"/>
    </row>
    <row r="4" spans="1:3" x14ac:dyDescent="0.25">
      <c r="A4" s="54">
        <v>123456</v>
      </c>
      <c r="B4" s="54"/>
      <c r="C4" s="54"/>
    </row>
    <row r="5" spans="1:3" x14ac:dyDescent="0.25">
      <c r="A5" s="55" t="s">
        <v>40</v>
      </c>
      <c r="B5" s="55" t="s">
        <v>148</v>
      </c>
      <c r="C5" s="55" t="s">
        <v>41</v>
      </c>
    </row>
    <row r="6" spans="1:3" ht="30" x14ac:dyDescent="0.25">
      <c r="A6" s="54" t="str">
        <f>REPLACE(A2,6,5,"*")</f>
        <v>abcde*k</v>
      </c>
      <c r="B6" s="54" t="s">
        <v>161</v>
      </c>
      <c r="C6" s="54" t="s">
        <v>162</v>
      </c>
    </row>
    <row r="7" spans="1:3" x14ac:dyDescent="0.25">
      <c r="A7" s="54" t="str">
        <f>REPLACE(A3,3,2,"10")</f>
        <v>2010</v>
      </c>
      <c r="B7" s="54" t="s">
        <v>163</v>
      </c>
      <c r="C7" s="54">
        <v>2010</v>
      </c>
    </row>
    <row r="8" spans="1:3" x14ac:dyDescent="0.25">
      <c r="A8" s="54" t="str">
        <f>REPLACE(A4,1,3,"@")</f>
        <v>@456</v>
      </c>
      <c r="B8" s="54" t="s">
        <v>164</v>
      </c>
      <c r="C8" s="54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L24"/>
  <sheetViews>
    <sheetView zoomScale="175" zoomScaleNormal="175" workbookViewId="0">
      <selection activeCell="Q46" sqref="Q46"/>
    </sheetView>
  </sheetViews>
  <sheetFormatPr defaultRowHeight="15" x14ac:dyDescent="0.25"/>
  <cols>
    <col min="10" max="10" width="15" bestFit="1" customWidth="1"/>
    <col min="11" max="11" width="33.85546875" bestFit="1" customWidth="1"/>
    <col min="12" max="12" width="6.28515625" bestFit="1" customWidth="1"/>
  </cols>
  <sheetData>
    <row r="1" spans="1:12" x14ac:dyDescent="0.25">
      <c r="A1">
        <f>SEARCH(B1,C1,D1)</f>
        <v>1</v>
      </c>
      <c r="B1" t="s">
        <v>61</v>
      </c>
      <c r="C1" t="s">
        <v>79</v>
      </c>
      <c r="D1">
        <v>1</v>
      </c>
      <c r="G1" t="s">
        <v>98</v>
      </c>
      <c r="J1" s="53" t="s">
        <v>92</v>
      </c>
      <c r="K1" s="53" t="s">
        <v>94</v>
      </c>
      <c r="L1" s="54"/>
    </row>
    <row r="2" spans="1:12" x14ac:dyDescent="0.25">
      <c r="A2">
        <f>SEARCH(B2,C2,D2)</f>
        <v>3</v>
      </c>
      <c r="B2" t="s">
        <v>61</v>
      </c>
      <c r="C2" t="str">
        <f>MID(C1,A1+1,LEN(C1))</f>
        <v>nkara</v>
      </c>
      <c r="D2">
        <v>1</v>
      </c>
      <c r="F2">
        <v>1</v>
      </c>
      <c r="G2" t="str">
        <f>MID($G$1,F2,1)</f>
        <v>T</v>
      </c>
      <c r="J2" s="54" t="s">
        <v>146</v>
      </c>
      <c r="K2" s="54"/>
      <c r="L2" s="54"/>
    </row>
    <row r="3" spans="1:12" x14ac:dyDescent="0.25">
      <c r="A3">
        <f>SEARCH(B3,C3,D3)</f>
        <v>2</v>
      </c>
      <c r="B3" t="s">
        <v>61</v>
      </c>
      <c r="C3" t="str">
        <f>MID(C2,A2+1,LEN(C2))</f>
        <v>ra</v>
      </c>
      <c r="D3">
        <v>2</v>
      </c>
      <c r="F3">
        <v>2</v>
      </c>
      <c r="G3" t="str">
        <f t="shared" ref="G3:G10" si="0">MID($G$1,F3,1)</f>
        <v>ü</v>
      </c>
      <c r="J3" s="54" t="s">
        <v>147</v>
      </c>
      <c r="K3" s="54"/>
      <c r="L3" s="54"/>
    </row>
    <row r="4" spans="1:12" x14ac:dyDescent="0.25">
      <c r="F4">
        <v>3</v>
      </c>
      <c r="G4" t="str">
        <f t="shared" si="0"/>
        <v>r</v>
      </c>
      <c r="J4" s="55" t="s">
        <v>40</v>
      </c>
      <c r="K4" s="55" t="s">
        <v>148</v>
      </c>
      <c r="L4" s="55" t="s">
        <v>41</v>
      </c>
    </row>
    <row r="5" spans="1:12" x14ac:dyDescent="0.25">
      <c r="F5">
        <v>4</v>
      </c>
      <c r="G5" t="str">
        <f t="shared" si="0"/>
        <v>k</v>
      </c>
      <c r="J5" s="54" t="s">
        <v>149</v>
      </c>
      <c r="K5" s="54" t="s">
        <v>150</v>
      </c>
      <c r="L5" s="54" t="s">
        <v>151</v>
      </c>
    </row>
    <row r="6" spans="1:12" x14ac:dyDescent="0.25">
      <c r="F6">
        <v>5</v>
      </c>
      <c r="G6" t="str">
        <f t="shared" si="0"/>
        <v>i</v>
      </c>
      <c r="J6" s="54" t="str">
        <f>RIGHT(A3)</f>
        <v>2</v>
      </c>
      <c r="K6" s="54" t="s">
        <v>152</v>
      </c>
      <c r="L6" s="54" t="s">
        <v>153</v>
      </c>
    </row>
    <row r="7" spans="1:12" x14ac:dyDescent="0.25">
      <c r="F7">
        <v>6</v>
      </c>
      <c r="G7" t="str">
        <f t="shared" si="0"/>
        <v>y</v>
      </c>
    </row>
    <row r="8" spans="1:12" x14ac:dyDescent="0.25">
      <c r="F8">
        <v>7</v>
      </c>
      <c r="G8" t="str">
        <f t="shared" si="0"/>
        <v>e</v>
      </c>
    </row>
    <row r="9" spans="1:12" x14ac:dyDescent="0.25">
      <c r="G9" t="e">
        <f t="shared" si="0"/>
        <v>#VALUE!</v>
      </c>
      <c r="H9" t="str">
        <f>IFERROR(G9,"")</f>
        <v/>
      </c>
    </row>
    <row r="10" spans="1:12" x14ac:dyDescent="0.25">
      <c r="G10" t="e">
        <f t="shared" si="0"/>
        <v>#VALUE!</v>
      </c>
    </row>
    <row r="11" spans="1:12" x14ac:dyDescent="0.25">
      <c r="J11" s="53" t="s">
        <v>92</v>
      </c>
      <c r="K11" s="54"/>
      <c r="L11" s="54"/>
    </row>
    <row r="12" spans="1:12" x14ac:dyDescent="0.25">
      <c r="J12" s="54" t="s">
        <v>146</v>
      </c>
      <c r="K12" s="54"/>
      <c r="L12" s="54"/>
    </row>
    <row r="13" spans="1:12" x14ac:dyDescent="0.25">
      <c r="J13" s="54" t="s">
        <v>154</v>
      </c>
      <c r="K13" s="54"/>
      <c r="L13" s="54"/>
    </row>
    <row r="14" spans="1:12" x14ac:dyDescent="0.25">
      <c r="J14" s="55" t="s">
        <v>40</v>
      </c>
      <c r="K14" s="55" t="s">
        <v>94</v>
      </c>
      <c r="L14" s="55" t="s">
        <v>41</v>
      </c>
    </row>
    <row r="15" spans="1:12" x14ac:dyDescent="0.25">
      <c r="J15" s="54" t="str">
        <f>LEFT(J12,4)</f>
        <v>Satı</v>
      </c>
      <c r="K15" s="54" t="s">
        <v>155</v>
      </c>
      <c r="L15" s="54" t="s">
        <v>156</v>
      </c>
    </row>
    <row r="16" spans="1:12" x14ac:dyDescent="0.25">
      <c r="J16" s="54" t="str">
        <f>LEFT(J11)</f>
        <v>V</v>
      </c>
      <c r="K16" s="54" t="s">
        <v>157</v>
      </c>
      <c r="L16" s="54" t="s">
        <v>158</v>
      </c>
    </row>
    <row r="21" spans="3:7" x14ac:dyDescent="0.25">
      <c r="C21" s="72" t="s">
        <v>159</v>
      </c>
      <c r="D21" s="72"/>
      <c r="E21" s="72"/>
      <c r="F21" s="72"/>
      <c r="G21">
        <f>LEN(C21)</f>
        <v>26</v>
      </c>
    </row>
    <row r="22" spans="3:7" x14ac:dyDescent="0.25">
      <c r="C22" s="72" t="str">
        <f>LEFT(C21,4)&amp;" "&amp;MID(C21,5,4)&amp;" "&amp;MID(C21,9,4)&amp;" "&amp;MID(C21,13,4)&amp;" "&amp;MID(C21,17,4)&amp;" "&amp;MID(C21,21,4)&amp;" "&amp;MID(C21,25,2)</f>
        <v>TR32 0010 0099 9990 1234 5678 90</v>
      </c>
      <c r="D22" s="72"/>
      <c r="E22" s="72"/>
      <c r="F22" s="72"/>
    </row>
    <row r="24" spans="3:7" x14ac:dyDescent="0.25">
      <c r="C24" s="73" t="str">
        <f>REPLACE(REPLACE(REPLACE(REPLACE(REPLACE(REPLACE(C21,5,," "),10,," "),15,," "),20,," "),25,," "),30,," ")</f>
        <v>TR32 0010 0099 9990 1234 5678 90</v>
      </c>
      <c r="D24" s="73"/>
      <c r="E24" s="73"/>
      <c r="F24" s="73"/>
    </row>
  </sheetData>
  <mergeCells count="3">
    <mergeCell ref="C22:F22"/>
    <mergeCell ref="C21:F21"/>
    <mergeCell ref="C24:F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N45"/>
  <sheetViews>
    <sheetView showGridLines="0" workbookViewId="0">
      <selection activeCell="Q46" sqref="Q46"/>
    </sheetView>
  </sheetViews>
  <sheetFormatPr defaultRowHeight="15" x14ac:dyDescent="0.25"/>
  <cols>
    <col min="1" max="1" width="10.140625" customWidth="1"/>
    <col min="2" max="2" width="15.42578125" bestFit="1" customWidth="1"/>
    <col min="3" max="3" width="10.7109375" style="25" bestFit="1" customWidth="1"/>
    <col min="4" max="4" width="12" customWidth="1"/>
    <col min="5" max="5" width="7.85546875" customWidth="1"/>
    <col min="6" max="6" width="9.7109375" customWidth="1"/>
    <col min="7" max="7" width="14.42578125" customWidth="1"/>
    <col min="8" max="8" width="10.42578125" customWidth="1"/>
    <col min="10" max="10" width="4.140625" customWidth="1"/>
    <col min="11" max="11" width="58.140625" bestFit="1" customWidth="1"/>
    <col min="12" max="12" width="73.7109375" bestFit="1" customWidth="1"/>
    <col min="13" max="13" width="14.140625" customWidth="1"/>
    <col min="14" max="14" width="14.42578125" bestFit="1" customWidth="1"/>
  </cols>
  <sheetData>
    <row r="1" spans="1:13" ht="15.75" thickBot="1" x14ac:dyDescent="0.3"/>
    <row r="2" spans="1:13" ht="33" customHeight="1" x14ac:dyDescent="0.25">
      <c r="A2" s="27" t="s">
        <v>0</v>
      </c>
      <c r="B2" s="28" t="s">
        <v>1</v>
      </c>
      <c r="C2" s="29" t="s">
        <v>2</v>
      </c>
      <c r="D2" s="28" t="s">
        <v>3</v>
      </c>
      <c r="E2" s="28" t="s">
        <v>4</v>
      </c>
      <c r="F2" s="28" t="s">
        <v>23</v>
      </c>
      <c r="G2" s="30" t="s">
        <v>44</v>
      </c>
      <c r="J2" s="74" t="s">
        <v>53</v>
      </c>
      <c r="K2" s="75"/>
      <c r="L2" s="75"/>
      <c r="M2" s="76"/>
    </row>
    <row r="3" spans="1:13" x14ac:dyDescent="0.25">
      <c r="A3" s="31" t="s">
        <v>5</v>
      </c>
      <c r="B3" s="32" t="s">
        <v>21</v>
      </c>
      <c r="C3" s="33">
        <v>42653</v>
      </c>
      <c r="D3" s="34">
        <v>125</v>
      </c>
      <c r="E3" s="32" t="s">
        <v>22</v>
      </c>
      <c r="F3" s="32">
        <v>100</v>
      </c>
      <c r="G3" s="35">
        <v>12500</v>
      </c>
      <c r="H3" s="1"/>
      <c r="J3" s="3"/>
      <c r="K3" s="4" t="s">
        <v>39</v>
      </c>
      <c r="L3" s="4" t="s">
        <v>40</v>
      </c>
      <c r="M3" s="5" t="s">
        <v>41</v>
      </c>
    </row>
    <row r="4" spans="1:13" x14ac:dyDescent="0.25">
      <c r="A4" s="36" t="s">
        <v>6</v>
      </c>
      <c r="B4" s="37" t="s">
        <v>27</v>
      </c>
      <c r="C4" s="38">
        <v>42653</v>
      </c>
      <c r="D4" s="39">
        <v>36</v>
      </c>
      <c r="E4" s="37" t="s">
        <v>22</v>
      </c>
      <c r="F4" s="37">
        <v>120</v>
      </c>
      <c r="G4" s="40">
        <v>4320</v>
      </c>
      <c r="H4" s="1"/>
      <c r="J4" s="6" t="s">
        <v>38</v>
      </c>
      <c r="K4" s="7" t="s">
        <v>78</v>
      </c>
      <c r="L4" s="10" t="s">
        <v>49</v>
      </c>
      <c r="M4" s="13" t="str">
        <f>INDEX(A2:G41,7,1)</f>
        <v>Onur</v>
      </c>
    </row>
    <row r="5" spans="1:13" x14ac:dyDescent="0.25">
      <c r="A5" s="31" t="s">
        <v>7</v>
      </c>
      <c r="B5" s="32" t="s">
        <v>28</v>
      </c>
      <c r="C5" s="33">
        <v>42653</v>
      </c>
      <c r="D5" s="34">
        <v>45</v>
      </c>
      <c r="E5" s="32" t="s">
        <v>22</v>
      </c>
      <c r="F5" s="32">
        <v>150</v>
      </c>
      <c r="G5" s="35">
        <v>6750</v>
      </c>
      <c r="H5" s="2"/>
      <c r="J5" s="6"/>
      <c r="K5" s="7"/>
      <c r="L5" s="11"/>
      <c r="M5" s="14"/>
    </row>
    <row r="6" spans="1:13" x14ac:dyDescent="0.25">
      <c r="A6" s="36" t="s">
        <v>8</v>
      </c>
      <c r="B6" s="37" t="s">
        <v>25</v>
      </c>
      <c r="C6" s="38">
        <v>42653</v>
      </c>
      <c r="D6" s="39">
        <v>30</v>
      </c>
      <c r="E6" s="37" t="s">
        <v>22</v>
      </c>
      <c r="F6" s="37">
        <v>80</v>
      </c>
      <c r="G6" s="40">
        <v>2400</v>
      </c>
      <c r="H6" s="1"/>
      <c r="J6" s="6" t="s">
        <v>42</v>
      </c>
      <c r="K6" s="7" t="s">
        <v>74</v>
      </c>
      <c r="L6" s="10" t="s">
        <v>70</v>
      </c>
      <c r="M6" s="14">
        <f>INDEX($A$2:$G$41,3,7)</f>
        <v>4320</v>
      </c>
    </row>
    <row r="7" spans="1:13" x14ac:dyDescent="0.25">
      <c r="A7" s="31" t="s">
        <v>9</v>
      </c>
      <c r="B7" s="32" t="s">
        <v>26</v>
      </c>
      <c r="C7" s="33">
        <v>42653</v>
      </c>
      <c r="D7" s="34">
        <v>32.4</v>
      </c>
      <c r="E7" s="32" t="s">
        <v>22</v>
      </c>
      <c r="F7" s="32">
        <v>90</v>
      </c>
      <c r="G7" s="35">
        <v>2916</v>
      </c>
      <c r="H7" s="1"/>
      <c r="J7" s="6"/>
      <c r="K7" s="7"/>
      <c r="L7" s="11"/>
      <c r="M7" s="14"/>
    </row>
    <row r="8" spans="1:13" x14ac:dyDescent="0.25">
      <c r="A8" s="36" t="s">
        <v>10</v>
      </c>
      <c r="B8" s="37" t="s">
        <v>21</v>
      </c>
      <c r="C8" s="38">
        <v>42653</v>
      </c>
      <c r="D8" s="39">
        <v>125</v>
      </c>
      <c r="E8" s="37" t="s">
        <v>22</v>
      </c>
      <c r="F8" s="37">
        <v>60</v>
      </c>
      <c r="G8" s="40">
        <v>7500</v>
      </c>
      <c r="H8" s="1"/>
      <c r="J8" s="6" t="s">
        <v>43</v>
      </c>
      <c r="K8" s="7" t="s">
        <v>45</v>
      </c>
      <c r="L8" s="10" t="s">
        <v>51</v>
      </c>
      <c r="M8" s="14">
        <f>SUM(INDEX($A$2:$G$41,0,7))</f>
        <v>235128.6</v>
      </c>
    </row>
    <row r="9" spans="1:13" x14ac:dyDescent="0.25">
      <c r="A9" s="31" t="s">
        <v>11</v>
      </c>
      <c r="B9" s="32" t="s">
        <v>25</v>
      </c>
      <c r="C9" s="33">
        <v>42653</v>
      </c>
      <c r="D9" s="34">
        <v>30</v>
      </c>
      <c r="E9" s="32" t="s">
        <v>22</v>
      </c>
      <c r="F9" s="32">
        <v>120</v>
      </c>
      <c r="G9" s="35">
        <v>3600</v>
      </c>
      <c r="H9" s="1"/>
      <c r="J9" s="6"/>
      <c r="K9" s="7"/>
      <c r="L9" s="11"/>
      <c r="M9" s="14"/>
    </row>
    <row r="10" spans="1:13" x14ac:dyDescent="0.25">
      <c r="A10" s="36" t="s">
        <v>12</v>
      </c>
      <c r="B10" s="37" t="s">
        <v>28</v>
      </c>
      <c r="C10" s="38">
        <v>42653</v>
      </c>
      <c r="D10" s="39">
        <v>45</v>
      </c>
      <c r="E10" s="37" t="s">
        <v>22</v>
      </c>
      <c r="F10" s="37">
        <v>110</v>
      </c>
      <c r="G10" s="40">
        <v>4950</v>
      </c>
      <c r="H10" s="1"/>
      <c r="J10" s="6" t="s">
        <v>46</v>
      </c>
      <c r="K10" s="7" t="s">
        <v>59</v>
      </c>
      <c r="L10" s="10" t="s">
        <v>50</v>
      </c>
      <c r="M10" s="14">
        <f>SUM($G$3:INDEX($G$2:$G$41,11,0))</f>
        <v>57816</v>
      </c>
    </row>
    <row r="11" spans="1:13" x14ac:dyDescent="0.25">
      <c r="A11" s="31" t="s">
        <v>13</v>
      </c>
      <c r="B11" s="32" t="s">
        <v>24</v>
      </c>
      <c r="C11" s="33">
        <v>42653</v>
      </c>
      <c r="D11" s="34">
        <v>14.4</v>
      </c>
      <c r="E11" s="32" t="s">
        <v>22</v>
      </c>
      <c r="F11" s="32">
        <v>200</v>
      </c>
      <c r="G11" s="35">
        <v>2880</v>
      </c>
      <c r="H11" s="1"/>
      <c r="J11" s="6"/>
      <c r="K11" s="7"/>
      <c r="L11" s="11"/>
      <c r="M11" s="14"/>
    </row>
    <row r="12" spans="1:13" ht="15.75" thickBot="1" x14ac:dyDescent="0.3">
      <c r="A12" s="36" t="s">
        <v>14</v>
      </c>
      <c r="B12" s="37" t="s">
        <v>29</v>
      </c>
      <c r="C12" s="38">
        <v>42653</v>
      </c>
      <c r="D12" s="39">
        <v>40</v>
      </c>
      <c r="E12" s="37" t="s">
        <v>22</v>
      </c>
      <c r="F12" s="37">
        <v>250</v>
      </c>
      <c r="G12" s="40">
        <v>10000</v>
      </c>
      <c r="H12" s="1"/>
      <c r="J12" s="8" t="s">
        <v>47</v>
      </c>
      <c r="K12" s="9" t="s">
        <v>48</v>
      </c>
      <c r="L12" s="12" t="s">
        <v>52</v>
      </c>
      <c r="M12" s="15">
        <f>SUM(INDEX(($A$3:$A$41="Selim")*($G$3:$G$41),,0))</f>
        <v>24990</v>
      </c>
    </row>
    <row r="13" spans="1:13" x14ac:dyDescent="0.25">
      <c r="A13" s="31" t="s">
        <v>17</v>
      </c>
      <c r="B13" s="32" t="s">
        <v>29</v>
      </c>
      <c r="C13" s="33">
        <v>42653</v>
      </c>
      <c r="D13" s="34">
        <v>40</v>
      </c>
      <c r="E13" s="32" t="s">
        <v>22</v>
      </c>
      <c r="F13" s="32">
        <v>300</v>
      </c>
      <c r="G13" s="35">
        <v>12000</v>
      </c>
      <c r="H13" s="1"/>
    </row>
    <row r="14" spans="1:13" x14ac:dyDescent="0.25">
      <c r="A14" s="36" t="s">
        <v>15</v>
      </c>
      <c r="B14" s="37" t="s">
        <v>30</v>
      </c>
      <c r="C14" s="38">
        <v>42653</v>
      </c>
      <c r="D14" s="39">
        <v>50</v>
      </c>
      <c r="E14" s="37" t="s">
        <v>22</v>
      </c>
      <c r="F14" s="37">
        <v>150</v>
      </c>
      <c r="G14" s="40">
        <v>7500</v>
      </c>
      <c r="H14" s="1"/>
    </row>
    <row r="15" spans="1:13" ht="15.75" thickBot="1" x14ac:dyDescent="0.3">
      <c r="A15" s="31" t="s">
        <v>16</v>
      </c>
      <c r="B15" s="32" t="s">
        <v>27</v>
      </c>
      <c r="C15" s="33">
        <v>42653</v>
      </c>
      <c r="D15" s="34">
        <v>36</v>
      </c>
      <c r="E15" s="32" t="s">
        <v>22</v>
      </c>
      <c r="F15" s="32">
        <v>140</v>
      </c>
      <c r="G15" s="35">
        <v>5040</v>
      </c>
      <c r="H15" s="1"/>
    </row>
    <row r="16" spans="1:13" x14ac:dyDescent="0.25">
      <c r="A16" s="36" t="s">
        <v>5</v>
      </c>
      <c r="B16" s="37" t="s">
        <v>30</v>
      </c>
      <c r="C16" s="38">
        <v>42654</v>
      </c>
      <c r="D16" s="39">
        <v>50</v>
      </c>
      <c r="E16" s="37" t="s">
        <v>22</v>
      </c>
      <c r="F16" s="37">
        <v>90</v>
      </c>
      <c r="G16" s="40">
        <v>4500</v>
      </c>
      <c r="H16" s="1"/>
      <c r="J16" s="74" t="s">
        <v>77</v>
      </c>
      <c r="K16" s="75"/>
      <c r="L16" s="75"/>
      <c r="M16" s="76"/>
    </row>
    <row r="17" spans="1:14" x14ac:dyDescent="0.25">
      <c r="A17" s="31" t="s">
        <v>6</v>
      </c>
      <c r="B17" s="32" t="s">
        <v>20</v>
      </c>
      <c r="C17" s="33">
        <v>42654</v>
      </c>
      <c r="D17" s="34">
        <v>27</v>
      </c>
      <c r="E17" s="32" t="s">
        <v>22</v>
      </c>
      <c r="F17" s="32">
        <v>60</v>
      </c>
      <c r="G17" s="35">
        <v>1620</v>
      </c>
      <c r="H17" s="1"/>
      <c r="J17" s="77"/>
      <c r="K17" s="78"/>
      <c r="L17" s="78"/>
      <c r="M17" s="79"/>
    </row>
    <row r="18" spans="1:14" x14ac:dyDescent="0.25">
      <c r="A18" s="36" t="s">
        <v>7</v>
      </c>
      <c r="B18" s="37" t="s">
        <v>25</v>
      </c>
      <c r="C18" s="38">
        <v>42654</v>
      </c>
      <c r="D18" s="39">
        <v>30</v>
      </c>
      <c r="E18" s="37" t="s">
        <v>22</v>
      </c>
      <c r="F18" s="37">
        <v>220</v>
      </c>
      <c r="G18" s="40">
        <v>6600</v>
      </c>
      <c r="H18" s="1"/>
      <c r="J18" s="3"/>
      <c r="K18" s="4" t="s">
        <v>39</v>
      </c>
      <c r="L18" s="4" t="s">
        <v>40</v>
      </c>
      <c r="M18" s="5" t="s">
        <v>41</v>
      </c>
    </row>
    <row r="19" spans="1:14" x14ac:dyDescent="0.25">
      <c r="A19" s="31" t="s">
        <v>8</v>
      </c>
      <c r="B19" s="32" t="s">
        <v>30</v>
      </c>
      <c r="C19" s="33">
        <v>42654</v>
      </c>
      <c r="D19" s="34">
        <v>50</v>
      </c>
      <c r="E19" s="32" t="s">
        <v>22</v>
      </c>
      <c r="F19" s="32">
        <v>180</v>
      </c>
      <c r="G19" s="35">
        <v>9000</v>
      </c>
      <c r="H19" s="1"/>
      <c r="J19" s="6" t="s">
        <v>38</v>
      </c>
      <c r="K19" s="7" t="s">
        <v>54</v>
      </c>
      <c r="L19" s="10" t="s">
        <v>56</v>
      </c>
      <c r="M19" s="13">
        <f>MATCH("Onur",$A$2:$A$41,0)</f>
        <v>7</v>
      </c>
    </row>
    <row r="20" spans="1:14" x14ac:dyDescent="0.25">
      <c r="A20" s="36" t="s">
        <v>9</v>
      </c>
      <c r="B20" s="37" t="s">
        <v>20</v>
      </c>
      <c r="C20" s="38">
        <v>42654</v>
      </c>
      <c r="D20" s="39">
        <v>27</v>
      </c>
      <c r="E20" s="37" t="s">
        <v>22</v>
      </c>
      <c r="F20" s="37">
        <v>240</v>
      </c>
      <c r="G20" s="40">
        <v>6480</v>
      </c>
      <c r="H20" s="1"/>
      <c r="J20" s="3"/>
      <c r="K20" s="20"/>
      <c r="L20" s="20"/>
      <c r="M20" s="21"/>
    </row>
    <row r="21" spans="1:14" x14ac:dyDescent="0.25">
      <c r="A21" s="31" t="s">
        <v>10</v>
      </c>
      <c r="B21" s="32" t="s">
        <v>28</v>
      </c>
      <c r="C21" s="33">
        <v>42654</v>
      </c>
      <c r="D21" s="34">
        <v>45</v>
      </c>
      <c r="E21" s="32" t="s">
        <v>22</v>
      </c>
      <c r="F21" s="32">
        <v>160</v>
      </c>
      <c r="G21" s="35">
        <v>7200</v>
      </c>
      <c r="H21" s="1"/>
      <c r="J21" s="6" t="s">
        <v>42</v>
      </c>
      <c r="K21" s="7" t="s">
        <v>55</v>
      </c>
      <c r="L21" s="10" t="s">
        <v>57</v>
      </c>
      <c r="M21" s="13">
        <f>MATCH("Toplam",$A$2:$G$2,0)</f>
        <v>6</v>
      </c>
    </row>
    <row r="22" spans="1:14" x14ac:dyDescent="0.25">
      <c r="A22" s="36" t="s">
        <v>11</v>
      </c>
      <c r="B22" s="37" t="s">
        <v>29</v>
      </c>
      <c r="C22" s="38">
        <v>42654</v>
      </c>
      <c r="D22" s="39">
        <v>40</v>
      </c>
      <c r="E22" s="37" t="s">
        <v>22</v>
      </c>
      <c r="F22" s="37">
        <v>180</v>
      </c>
      <c r="G22" s="40">
        <v>7200</v>
      </c>
      <c r="H22" s="1"/>
      <c r="J22" s="3"/>
      <c r="K22" s="20"/>
      <c r="L22" s="20"/>
      <c r="M22" s="21"/>
    </row>
    <row r="23" spans="1:14" x14ac:dyDescent="0.25">
      <c r="A23" s="31" t="s">
        <v>12</v>
      </c>
      <c r="B23" s="32" t="s">
        <v>28</v>
      </c>
      <c r="C23" s="33">
        <v>42654</v>
      </c>
      <c r="D23" s="34">
        <v>45</v>
      </c>
      <c r="E23" s="32" t="s">
        <v>22</v>
      </c>
      <c r="F23" s="32">
        <v>120</v>
      </c>
      <c r="G23" s="35">
        <v>5400</v>
      </c>
      <c r="H23" s="1"/>
      <c r="J23" s="6" t="s">
        <v>43</v>
      </c>
      <c r="K23" s="7" t="s">
        <v>58</v>
      </c>
      <c r="L23" s="10" t="s">
        <v>60</v>
      </c>
      <c r="M23" s="13">
        <f t="array" ref="M23">MATCH(1,($A$2:$A$42="Onur")*($C$2:$C$42=DATE(2016,10,12)),0)</f>
        <v>33</v>
      </c>
    </row>
    <row r="24" spans="1:14" ht="15.75" thickBot="1" x14ac:dyDescent="0.3">
      <c r="A24" s="36" t="s">
        <v>13</v>
      </c>
      <c r="B24" s="37" t="s">
        <v>24</v>
      </c>
      <c r="C24" s="38">
        <v>42654</v>
      </c>
      <c r="D24" s="39">
        <v>14.4</v>
      </c>
      <c r="E24" s="37" t="s">
        <v>22</v>
      </c>
      <c r="F24" s="37">
        <v>110</v>
      </c>
      <c r="G24" s="40">
        <v>1584</v>
      </c>
      <c r="H24" s="1"/>
      <c r="J24" s="22"/>
      <c r="K24" s="23"/>
      <c r="L24" s="23"/>
      <c r="M24" s="24"/>
    </row>
    <row r="25" spans="1:14" x14ac:dyDescent="0.25">
      <c r="A25" s="31" t="s">
        <v>14</v>
      </c>
      <c r="B25" s="32" t="s">
        <v>28</v>
      </c>
      <c r="C25" s="33">
        <v>42654</v>
      </c>
      <c r="D25" s="34">
        <v>45</v>
      </c>
      <c r="E25" s="32" t="s">
        <v>22</v>
      </c>
      <c r="F25" s="32">
        <v>90</v>
      </c>
      <c r="G25" s="35">
        <v>4050</v>
      </c>
      <c r="H25" s="1"/>
    </row>
    <row r="26" spans="1:14" x14ac:dyDescent="0.25">
      <c r="A26" s="36" t="s">
        <v>31</v>
      </c>
      <c r="B26" s="37" t="s">
        <v>27</v>
      </c>
      <c r="C26" s="38">
        <v>42654</v>
      </c>
      <c r="D26" s="39">
        <v>36</v>
      </c>
      <c r="E26" s="37" t="s">
        <v>22</v>
      </c>
      <c r="F26" s="37">
        <v>150</v>
      </c>
      <c r="G26" s="40">
        <v>5400</v>
      </c>
      <c r="H26" s="1"/>
    </row>
    <row r="27" spans="1:14" ht="15.75" thickBot="1" x14ac:dyDescent="0.3">
      <c r="A27" s="31" t="s">
        <v>15</v>
      </c>
      <c r="B27" s="32" t="s">
        <v>19</v>
      </c>
      <c r="C27" s="33">
        <v>42654</v>
      </c>
      <c r="D27" s="34">
        <v>22.5</v>
      </c>
      <c r="E27" s="32" t="s">
        <v>22</v>
      </c>
      <c r="F27" s="32">
        <v>160</v>
      </c>
      <c r="G27" s="35">
        <v>3600</v>
      </c>
      <c r="H27" s="1"/>
    </row>
    <row r="28" spans="1:14" x14ac:dyDescent="0.25">
      <c r="A28" s="36" t="s">
        <v>16</v>
      </c>
      <c r="B28" s="37" t="s">
        <v>30</v>
      </c>
      <c r="C28" s="38">
        <v>42654</v>
      </c>
      <c r="D28" s="39">
        <v>50</v>
      </c>
      <c r="E28" s="37" t="s">
        <v>22</v>
      </c>
      <c r="F28" s="37">
        <v>239</v>
      </c>
      <c r="G28" s="40">
        <v>11950</v>
      </c>
      <c r="H28" s="1"/>
      <c r="J28" s="80" t="s">
        <v>65</v>
      </c>
      <c r="K28" s="81"/>
      <c r="L28" s="81"/>
      <c r="M28" s="82"/>
    </row>
    <row r="29" spans="1:14" x14ac:dyDescent="0.25">
      <c r="A29" s="31" t="s">
        <v>5</v>
      </c>
      <c r="B29" s="32" t="s">
        <v>30</v>
      </c>
      <c r="C29" s="33">
        <v>42655</v>
      </c>
      <c r="D29" s="34">
        <v>50</v>
      </c>
      <c r="E29" s="32" t="s">
        <v>22</v>
      </c>
      <c r="F29" s="32">
        <v>131</v>
      </c>
      <c r="G29" s="35">
        <v>6550</v>
      </c>
      <c r="H29" s="1"/>
      <c r="J29" s="83"/>
      <c r="K29" s="78"/>
      <c r="L29" s="78"/>
      <c r="M29" s="84"/>
    </row>
    <row r="30" spans="1:14" x14ac:dyDescent="0.25">
      <c r="A30" s="36" t="s">
        <v>6</v>
      </c>
      <c r="B30" s="37" t="s">
        <v>24</v>
      </c>
      <c r="C30" s="38">
        <v>42655</v>
      </c>
      <c r="D30" s="39">
        <v>14.4</v>
      </c>
      <c r="E30" s="37" t="s">
        <v>22</v>
      </c>
      <c r="F30" s="37">
        <v>279</v>
      </c>
      <c r="G30" s="40">
        <v>4017.6</v>
      </c>
      <c r="H30" s="1"/>
      <c r="J30" s="42"/>
      <c r="K30" s="4" t="s">
        <v>39</v>
      </c>
      <c r="L30" s="4" t="s">
        <v>40</v>
      </c>
      <c r="M30" s="43" t="s">
        <v>41</v>
      </c>
    </row>
    <row r="31" spans="1:14" x14ac:dyDescent="0.25">
      <c r="A31" s="31" t="s">
        <v>7</v>
      </c>
      <c r="B31" s="32" t="s">
        <v>28</v>
      </c>
      <c r="C31" s="33">
        <v>42655</v>
      </c>
      <c r="D31" s="34">
        <v>45</v>
      </c>
      <c r="E31" s="32" t="s">
        <v>22</v>
      </c>
      <c r="F31" s="32">
        <v>111</v>
      </c>
      <c r="G31" s="35">
        <v>4995</v>
      </c>
      <c r="H31" s="1"/>
      <c r="J31" s="44" t="s">
        <v>38</v>
      </c>
      <c r="K31" s="7" t="s">
        <v>66</v>
      </c>
      <c r="L31" s="10" t="s">
        <v>68</v>
      </c>
      <c r="M31" s="45" t="str">
        <f ca="1">OFFSET($A$2,6,0,1,1)</f>
        <v>Onur</v>
      </c>
      <c r="N31" s="1"/>
    </row>
    <row r="32" spans="1:14" x14ac:dyDescent="0.25">
      <c r="A32" s="36" t="s">
        <v>8</v>
      </c>
      <c r="B32" s="37" t="s">
        <v>18</v>
      </c>
      <c r="C32" s="38">
        <v>42655</v>
      </c>
      <c r="D32" s="39">
        <v>10</v>
      </c>
      <c r="E32" s="37" t="s">
        <v>22</v>
      </c>
      <c r="F32" s="37">
        <v>154</v>
      </c>
      <c r="G32" s="40">
        <v>1540</v>
      </c>
      <c r="H32" s="1"/>
      <c r="J32" s="42"/>
      <c r="K32" s="20"/>
      <c r="L32" s="20"/>
      <c r="M32" s="46"/>
    </row>
    <row r="33" spans="1:13" x14ac:dyDescent="0.25">
      <c r="A33" s="31" t="s">
        <v>9</v>
      </c>
      <c r="B33" s="32" t="s">
        <v>18</v>
      </c>
      <c r="C33" s="33">
        <v>42655</v>
      </c>
      <c r="D33" s="34">
        <v>10</v>
      </c>
      <c r="E33" s="32" t="s">
        <v>22</v>
      </c>
      <c r="F33" s="32">
        <v>259</v>
      </c>
      <c r="G33" s="35">
        <v>2590</v>
      </c>
      <c r="H33" s="1"/>
      <c r="J33" s="44" t="s">
        <v>42</v>
      </c>
      <c r="K33" s="7" t="s">
        <v>67</v>
      </c>
      <c r="L33" s="10" t="s">
        <v>69</v>
      </c>
      <c r="M33" s="45">
        <f ca="1">OFFSET($A$2,3,6,1,1)</f>
        <v>6750</v>
      </c>
    </row>
    <row r="34" spans="1:13" x14ac:dyDescent="0.25">
      <c r="A34" s="36" t="s">
        <v>10</v>
      </c>
      <c r="B34" s="37" t="s">
        <v>30</v>
      </c>
      <c r="C34" s="38">
        <v>42655</v>
      </c>
      <c r="D34" s="39">
        <v>50</v>
      </c>
      <c r="E34" s="37" t="s">
        <v>22</v>
      </c>
      <c r="F34" s="37">
        <v>161</v>
      </c>
      <c r="G34" s="40">
        <v>8050</v>
      </c>
      <c r="H34" s="1"/>
      <c r="J34" s="44"/>
      <c r="K34" s="7"/>
      <c r="L34" s="20"/>
      <c r="M34" s="46"/>
    </row>
    <row r="35" spans="1:13" x14ac:dyDescent="0.25">
      <c r="A35" s="31" t="s">
        <v>11</v>
      </c>
      <c r="B35" s="32" t="s">
        <v>28</v>
      </c>
      <c r="C35" s="33">
        <v>42655</v>
      </c>
      <c r="D35" s="34">
        <v>45</v>
      </c>
      <c r="E35" s="32" t="s">
        <v>22</v>
      </c>
      <c r="F35" s="32">
        <v>146</v>
      </c>
      <c r="G35" s="35">
        <v>6570</v>
      </c>
      <c r="H35" s="1"/>
      <c r="J35" s="44" t="s">
        <v>43</v>
      </c>
      <c r="K35" s="7" t="s">
        <v>45</v>
      </c>
      <c r="L35" s="10" t="s">
        <v>72</v>
      </c>
      <c r="M35" s="45">
        <f ca="1">SUM(OFFSET($G$2,0,0,COUNTA($G:$G),1))</f>
        <v>235128.6</v>
      </c>
    </row>
    <row r="36" spans="1:13" x14ac:dyDescent="0.25">
      <c r="A36" s="36" t="s">
        <v>12</v>
      </c>
      <c r="B36" s="37" t="s">
        <v>25</v>
      </c>
      <c r="C36" s="38">
        <v>42655</v>
      </c>
      <c r="D36" s="39">
        <v>30</v>
      </c>
      <c r="E36" s="37" t="s">
        <v>22</v>
      </c>
      <c r="F36" s="37">
        <v>175</v>
      </c>
      <c r="G36" s="40">
        <v>5250</v>
      </c>
      <c r="H36" s="1"/>
      <c r="J36" s="44"/>
      <c r="K36" s="7"/>
      <c r="L36" s="10" t="s">
        <v>71</v>
      </c>
      <c r="M36" s="45">
        <f ca="1">SUM($G$2:OFFSET($G$2,COUNTA($G:$G),0,1,1))</f>
        <v>235128.6</v>
      </c>
    </row>
    <row r="37" spans="1:13" x14ac:dyDescent="0.25">
      <c r="A37" s="31" t="s">
        <v>13</v>
      </c>
      <c r="B37" s="32" t="s">
        <v>20</v>
      </c>
      <c r="C37" s="33">
        <v>42655</v>
      </c>
      <c r="D37" s="34">
        <v>27</v>
      </c>
      <c r="E37" s="32" t="s">
        <v>22</v>
      </c>
      <c r="F37" s="32">
        <v>128</v>
      </c>
      <c r="G37" s="35">
        <v>3456</v>
      </c>
      <c r="H37" s="1"/>
      <c r="J37" s="44"/>
      <c r="K37" s="7"/>
      <c r="L37" s="20"/>
      <c r="M37" s="46"/>
    </row>
    <row r="38" spans="1:13" x14ac:dyDescent="0.25">
      <c r="A38" s="36" t="s">
        <v>14</v>
      </c>
      <c r="B38" s="37" t="s">
        <v>27</v>
      </c>
      <c r="C38" s="38">
        <v>42655</v>
      </c>
      <c r="D38" s="39">
        <v>36</v>
      </c>
      <c r="E38" s="37" t="s">
        <v>22</v>
      </c>
      <c r="F38" s="37">
        <v>290</v>
      </c>
      <c r="G38" s="40">
        <v>10440</v>
      </c>
      <c r="H38" s="1"/>
      <c r="J38" s="44" t="s">
        <v>46</v>
      </c>
      <c r="K38" s="7" t="s">
        <v>73</v>
      </c>
      <c r="L38" s="41" t="s">
        <v>75</v>
      </c>
      <c r="M38" s="45">
        <f ca="1">SUM(OFFSET($G$2,0,0,11,1))</f>
        <v>57816</v>
      </c>
    </row>
    <row r="39" spans="1:13" x14ac:dyDescent="0.25">
      <c r="A39" s="31" t="s">
        <v>17</v>
      </c>
      <c r="B39" s="32" t="s">
        <v>29</v>
      </c>
      <c r="C39" s="33">
        <v>42655</v>
      </c>
      <c r="D39" s="34">
        <v>40</v>
      </c>
      <c r="E39" s="32" t="s">
        <v>22</v>
      </c>
      <c r="F39" s="32">
        <v>142</v>
      </c>
      <c r="G39" s="35">
        <v>5680</v>
      </c>
      <c r="H39" s="1"/>
      <c r="J39" s="44"/>
      <c r="K39" s="7"/>
      <c r="L39" s="41" t="s">
        <v>76</v>
      </c>
      <c r="M39" s="45">
        <f ca="1">SUM($G$2:OFFSET($G$2,10,0,1,1))</f>
        <v>57816</v>
      </c>
    </row>
    <row r="40" spans="1:13" ht="15.75" thickBot="1" x14ac:dyDescent="0.3">
      <c r="A40" s="36" t="s">
        <v>15</v>
      </c>
      <c r="B40" s="37" t="s">
        <v>30</v>
      </c>
      <c r="C40" s="38">
        <v>42655</v>
      </c>
      <c r="D40" s="39">
        <v>50</v>
      </c>
      <c r="E40" s="37" t="s">
        <v>22</v>
      </c>
      <c r="F40" s="37">
        <v>221</v>
      </c>
      <c r="G40" s="40">
        <v>11050</v>
      </c>
      <c r="H40" s="1"/>
      <c r="J40" s="47"/>
      <c r="K40" s="48"/>
      <c r="L40" s="49"/>
      <c r="M40" s="50"/>
    </row>
    <row r="41" spans="1:13" x14ac:dyDescent="0.25">
      <c r="A41" s="16" t="s">
        <v>16</v>
      </c>
      <c r="B41" s="17" t="s">
        <v>30</v>
      </c>
      <c r="C41" s="26">
        <v>42655</v>
      </c>
      <c r="D41" s="18">
        <v>50</v>
      </c>
      <c r="E41" s="17" t="s">
        <v>22</v>
      </c>
      <c r="F41" s="17">
        <v>160</v>
      </c>
      <c r="G41" s="19">
        <v>8000</v>
      </c>
      <c r="H41" s="1"/>
      <c r="J41" s="7"/>
      <c r="K41" s="7"/>
    </row>
    <row r="42" spans="1:13" x14ac:dyDescent="0.25">
      <c r="J42" s="7"/>
      <c r="K42" s="7"/>
    </row>
    <row r="43" spans="1:13" x14ac:dyDescent="0.25">
      <c r="J43" s="7"/>
      <c r="K43" s="7"/>
    </row>
    <row r="44" spans="1:13" x14ac:dyDescent="0.25">
      <c r="J44" s="7"/>
      <c r="K44" s="7"/>
    </row>
    <row r="45" spans="1:13" x14ac:dyDescent="0.25">
      <c r="J45" s="7"/>
      <c r="K45" s="7"/>
    </row>
  </sheetData>
  <sortState ref="U9:U17">
    <sortCondition ref="U9"/>
  </sortState>
  <mergeCells count="3">
    <mergeCell ref="J2:M2"/>
    <mergeCell ref="J16:M17"/>
    <mergeCell ref="J28:M29"/>
  </mergeCells>
  <dataValidations count="1">
    <dataValidation allowBlank="1" showInputMessage="1" showErrorMessage="1" prompt="FORMÜLÜ YAZDIKTAN SONRA SHIFT+CTRL+ENTER BASIN" sqref="M23 M35"/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G17"/>
  <sheetViews>
    <sheetView workbookViewId="0">
      <selection activeCell="G31" sqref="G31"/>
    </sheetView>
  </sheetViews>
  <sheetFormatPr defaultRowHeight="15" x14ac:dyDescent="0.25"/>
  <sheetData>
    <row r="1" spans="1:6" x14ac:dyDescent="0.25">
      <c r="A1">
        <v>1</v>
      </c>
      <c r="B1" t="s">
        <v>18</v>
      </c>
      <c r="C1" t="str">
        <f t="shared" ref="C1:C17" si="0">MID(B1,8,3)</f>
        <v>100</v>
      </c>
      <c r="D1" t="str">
        <f t="shared" ref="D1:D17" si="1">RIGHT(B1,3)</f>
        <v>100</v>
      </c>
      <c r="E1">
        <f t="shared" ref="E1:E17" si="2">D1*C1</f>
        <v>10000</v>
      </c>
      <c r="F1">
        <f t="shared" ref="F1:F17" si="3">E1*0.0008</f>
        <v>8</v>
      </c>
    </row>
    <row r="2" spans="1:6" x14ac:dyDescent="0.25">
      <c r="A2">
        <v>2</v>
      </c>
      <c r="B2" t="s">
        <v>32</v>
      </c>
      <c r="C2" t="str">
        <f t="shared" si="0"/>
        <v>100</v>
      </c>
      <c r="D2" t="str">
        <f t="shared" si="1"/>
        <v>120</v>
      </c>
      <c r="E2">
        <f t="shared" si="2"/>
        <v>12000</v>
      </c>
      <c r="F2">
        <f t="shared" si="3"/>
        <v>9.6</v>
      </c>
    </row>
    <row r="3" spans="1:6" x14ac:dyDescent="0.25">
      <c r="A3">
        <v>3</v>
      </c>
      <c r="B3" t="s">
        <v>33</v>
      </c>
      <c r="C3" t="str">
        <f t="shared" si="0"/>
        <v>100</v>
      </c>
      <c r="D3" t="str">
        <f t="shared" si="1"/>
        <v>150</v>
      </c>
      <c r="E3">
        <f t="shared" si="2"/>
        <v>15000</v>
      </c>
      <c r="F3">
        <f t="shared" si="3"/>
        <v>12</v>
      </c>
    </row>
    <row r="4" spans="1:6" x14ac:dyDescent="0.25">
      <c r="A4">
        <v>4</v>
      </c>
      <c r="B4" t="s">
        <v>24</v>
      </c>
      <c r="C4" t="str">
        <f t="shared" si="0"/>
        <v>120</v>
      </c>
      <c r="D4" t="str">
        <f t="shared" si="1"/>
        <v>120</v>
      </c>
      <c r="E4">
        <f t="shared" si="2"/>
        <v>14400</v>
      </c>
      <c r="F4">
        <f t="shared" si="3"/>
        <v>11.520000000000001</v>
      </c>
    </row>
    <row r="5" spans="1:6" x14ac:dyDescent="0.25">
      <c r="A5">
        <v>5</v>
      </c>
      <c r="B5" t="s">
        <v>34</v>
      </c>
      <c r="C5" t="str">
        <f t="shared" si="0"/>
        <v>120</v>
      </c>
      <c r="D5" t="str">
        <f t="shared" si="1"/>
        <v>150</v>
      </c>
      <c r="E5">
        <f t="shared" si="2"/>
        <v>18000</v>
      </c>
      <c r="F5">
        <f t="shared" si="3"/>
        <v>14.4</v>
      </c>
    </row>
    <row r="6" spans="1:6" x14ac:dyDescent="0.25">
      <c r="A6">
        <v>6</v>
      </c>
      <c r="B6" t="s">
        <v>35</v>
      </c>
      <c r="C6" t="str">
        <f t="shared" si="0"/>
        <v>120</v>
      </c>
      <c r="D6" t="str">
        <f t="shared" si="1"/>
        <v>180</v>
      </c>
      <c r="E6">
        <f t="shared" si="2"/>
        <v>21600</v>
      </c>
      <c r="F6">
        <f t="shared" si="3"/>
        <v>17.28</v>
      </c>
    </row>
    <row r="7" spans="1:6" x14ac:dyDescent="0.25">
      <c r="A7">
        <v>7</v>
      </c>
      <c r="B7" t="s">
        <v>36</v>
      </c>
      <c r="C7" t="str">
        <f t="shared" si="0"/>
        <v>120</v>
      </c>
      <c r="D7" t="str">
        <f t="shared" si="1"/>
        <v>220</v>
      </c>
      <c r="E7">
        <f t="shared" si="2"/>
        <v>26400</v>
      </c>
      <c r="F7">
        <f t="shared" si="3"/>
        <v>21.12</v>
      </c>
    </row>
    <row r="8" spans="1:6" x14ac:dyDescent="0.25">
      <c r="A8">
        <v>8</v>
      </c>
      <c r="B8" t="s">
        <v>19</v>
      </c>
      <c r="C8" t="str">
        <f t="shared" si="0"/>
        <v>150</v>
      </c>
      <c r="D8" t="str">
        <f t="shared" si="1"/>
        <v>150</v>
      </c>
      <c r="E8">
        <f t="shared" si="2"/>
        <v>22500</v>
      </c>
      <c r="F8">
        <f t="shared" si="3"/>
        <v>18</v>
      </c>
    </row>
    <row r="9" spans="1:6" x14ac:dyDescent="0.25">
      <c r="A9">
        <v>9</v>
      </c>
      <c r="B9" t="s">
        <v>25</v>
      </c>
      <c r="C9" t="str">
        <f t="shared" si="0"/>
        <v>150</v>
      </c>
      <c r="D9" t="str">
        <f t="shared" si="1"/>
        <v>200</v>
      </c>
      <c r="E9">
        <f t="shared" si="2"/>
        <v>30000</v>
      </c>
      <c r="F9">
        <f t="shared" si="3"/>
        <v>24</v>
      </c>
    </row>
    <row r="10" spans="1:6" x14ac:dyDescent="0.25">
      <c r="A10">
        <v>10</v>
      </c>
      <c r="B10" t="s">
        <v>37</v>
      </c>
      <c r="C10" t="str">
        <f t="shared" si="0"/>
        <v>150</v>
      </c>
      <c r="D10" t="str">
        <f t="shared" si="1"/>
        <v>250</v>
      </c>
      <c r="E10">
        <f t="shared" si="2"/>
        <v>37500</v>
      </c>
      <c r="F10">
        <f t="shared" si="3"/>
        <v>30</v>
      </c>
    </row>
    <row r="11" spans="1:6" x14ac:dyDescent="0.25">
      <c r="A11">
        <v>11</v>
      </c>
      <c r="B11" t="s">
        <v>26</v>
      </c>
      <c r="C11" t="str">
        <f t="shared" si="0"/>
        <v>180</v>
      </c>
      <c r="D11" t="str">
        <f t="shared" si="1"/>
        <v>180</v>
      </c>
      <c r="E11">
        <f t="shared" si="2"/>
        <v>32400</v>
      </c>
      <c r="F11">
        <f t="shared" si="3"/>
        <v>25.92</v>
      </c>
    </row>
    <row r="12" spans="1:6" x14ac:dyDescent="0.25">
      <c r="A12">
        <v>12</v>
      </c>
      <c r="B12" t="s">
        <v>27</v>
      </c>
      <c r="C12" t="str">
        <f t="shared" si="0"/>
        <v>180</v>
      </c>
      <c r="D12" t="str">
        <f t="shared" si="1"/>
        <v>200</v>
      </c>
      <c r="E12">
        <f t="shared" si="2"/>
        <v>36000</v>
      </c>
      <c r="F12">
        <f t="shared" si="3"/>
        <v>28.8</v>
      </c>
    </row>
    <row r="13" spans="1:6" x14ac:dyDescent="0.25">
      <c r="A13">
        <v>13</v>
      </c>
      <c r="B13" t="s">
        <v>28</v>
      </c>
      <c r="C13" t="str">
        <f t="shared" si="0"/>
        <v>180</v>
      </c>
      <c r="D13" t="str">
        <f t="shared" si="1"/>
        <v>250</v>
      </c>
      <c r="E13">
        <f t="shared" si="2"/>
        <v>45000</v>
      </c>
      <c r="F13">
        <f t="shared" si="3"/>
        <v>36</v>
      </c>
    </row>
    <row r="14" spans="1:6" x14ac:dyDescent="0.25">
      <c r="A14">
        <v>14</v>
      </c>
      <c r="B14" t="s">
        <v>29</v>
      </c>
      <c r="C14" t="str">
        <f t="shared" si="0"/>
        <v>200</v>
      </c>
      <c r="D14" t="str">
        <f t="shared" si="1"/>
        <v>200</v>
      </c>
      <c r="E14">
        <f t="shared" si="2"/>
        <v>40000</v>
      </c>
      <c r="F14">
        <f t="shared" si="3"/>
        <v>32</v>
      </c>
    </row>
    <row r="15" spans="1:6" x14ac:dyDescent="0.25">
      <c r="A15">
        <v>15</v>
      </c>
      <c r="B15" t="s">
        <v>30</v>
      </c>
      <c r="C15" t="str">
        <f t="shared" si="0"/>
        <v>200</v>
      </c>
      <c r="D15" t="str">
        <f t="shared" si="1"/>
        <v>250</v>
      </c>
      <c r="E15">
        <f t="shared" si="2"/>
        <v>50000</v>
      </c>
      <c r="F15">
        <f t="shared" si="3"/>
        <v>40</v>
      </c>
    </row>
    <row r="16" spans="1:6" x14ac:dyDescent="0.25">
      <c r="A16">
        <v>16</v>
      </c>
      <c r="B16" t="s">
        <v>21</v>
      </c>
      <c r="C16" t="str">
        <f t="shared" si="0"/>
        <v>250</v>
      </c>
      <c r="D16" t="str">
        <f t="shared" si="1"/>
        <v>500</v>
      </c>
      <c r="E16">
        <f t="shared" si="2"/>
        <v>125000</v>
      </c>
      <c r="F16">
        <f t="shared" si="3"/>
        <v>100</v>
      </c>
    </row>
    <row r="17" spans="1:7" x14ac:dyDescent="0.25">
      <c r="A17">
        <v>17</v>
      </c>
      <c r="B17" t="s">
        <v>21</v>
      </c>
      <c r="C17" t="str">
        <f t="shared" si="0"/>
        <v>250</v>
      </c>
      <c r="D17" t="str">
        <f t="shared" si="1"/>
        <v>500</v>
      </c>
      <c r="E17">
        <f t="shared" si="2"/>
        <v>125000</v>
      </c>
      <c r="F17">
        <f t="shared" si="3"/>
        <v>100</v>
      </c>
      <c r="G17">
        <f>120/E17</f>
        <v>9.6000000000000002E-4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5"/>
  <dimension ref="A1:F26"/>
  <sheetViews>
    <sheetView zoomScale="145" zoomScaleNormal="145" workbookViewId="0">
      <selection activeCell="Q46" sqref="Q46"/>
    </sheetView>
  </sheetViews>
  <sheetFormatPr defaultColWidth="39" defaultRowHeight="15" x14ac:dyDescent="0.25"/>
  <cols>
    <col min="1" max="1" width="21.85546875" customWidth="1"/>
    <col min="2" max="2" width="27" customWidth="1"/>
    <col min="3" max="6" width="19.140625" customWidth="1"/>
  </cols>
  <sheetData>
    <row r="1" spans="1:6" x14ac:dyDescent="0.25">
      <c r="A1" s="51"/>
      <c r="B1" s="52" t="s">
        <v>61</v>
      </c>
      <c r="C1" s="52" t="s">
        <v>62</v>
      </c>
      <c r="D1" s="52" t="s">
        <v>63</v>
      </c>
      <c r="E1" s="52" t="s">
        <v>64</v>
      </c>
      <c r="F1" s="52"/>
    </row>
    <row r="2" spans="1:6" x14ac:dyDescent="0.25">
      <c r="A2" s="51">
        <v>1</v>
      </c>
      <c r="B2" s="51" t="s">
        <v>80</v>
      </c>
      <c r="C2" s="51" t="s">
        <v>81</v>
      </c>
      <c r="D2" s="51" t="str">
        <f>CONCATENATE(A1," ",B1)</f>
        <v xml:space="preserve"> A</v>
      </c>
      <c r="E2" s="51" t="str">
        <f>A1&amp;" "&amp;B1</f>
        <v xml:space="preserve"> A</v>
      </c>
      <c r="F2" s="51" t="s">
        <v>82</v>
      </c>
    </row>
    <row r="3" spans="1:6" x14ac:dyDescent="0.25">
      <c r="A3" s="51">
        <v>2</v>
      </c>
      <c r="B3" s="51" t="s">
        <v>83</v>
      </c>
      <c r="C3" s="51" t="s">
        <v>84</v>
      </c>
      <c r="D3" s="51" t="str">
        <f>CONCATENATE(A2," ",B2)</f>
        <v>1 DOKTOR</v>
      </c>
      <c r="E3" s="51" t="str">
        <f>A2&amp;" "&amp;B2</f>
        <v>1 DOKTOR</v>
      </c>
      <c r="F3" s="51" t="s">
        <v>85</v>
      </c>
    </row>
    <row r="4" spans="1:6" ht="28.5" x14ac:dyDescent="0.25">
      <c r="A4" s="51">
        <v>3</v>
      </c>
      <c r="B4" s="51" t="s">
        <v>86</v>
      </c>
      <c r="C4" s="51" t="s">
        <v>87</v>
      </c>
      <c r="D4" s="51" t="str">
        <f>CONCATENATE(A3," ",B3)</f>
        <v>2 AVUKAT</v>
      </c>
      <c r="E4" s="51" t="str">
        <f>A3&amp;" "&amp;B3</f>
        <v>2 AVUKAT</v>
      </c>
      <c r="F4" s="51" t="s">
        <v>88</v>
      </c>
    </row>
    <row r="5" spans="1:6" x14ac:dyDescent="0.25">
      <c r="A5" s="51">
        <v>4</v>
      </c>
      <c r="B5" s="51" t="s">
        <v>89</v>
      </c>
      <c r="C5" s="51" t="s">
        <v>90</v>
      </c>
      <c r="D5" s="51" t="str">
        <f>CONCATENATE(A4," ",B4)</f>
        <v>3 MÜHENDİS</v>
      </c>
      <c r="E5" s="51" t="str">
        <f>A4&amp;" "&amp;B4</f>
        <v>3 MÜHENDİS</v>
      </c>
      <c r="F5" s="51" t="s">
        <v>91</v>
      </c>
    </row>
    <row r="11" spans="1:6" x14ac:dyDescent="0.25">
      <c r="A11" s="53" t="s">
        <v>92</v>
      </c>
      <c r="B11" s="54"/>
      <c r="C11" s="54"/>
    </row>
    <row r="12" spans="1:6" x14ac:dyDescent="0.25">
      <c r="A12" s="54" t="s">
        <v>93</v>
      </c>
      <c r="B12" s="54"/>
      <c r="C12" s="54"/>
    </row>
    <row r="13" spans="1:6" x14ac:dyDescent="0.25">
      <c r="A13" s="55" t="s">
        <v>40</v>
      </c>
      <c r="B13" s="55" t="s">
        <v>94</v>
      </c>
      <c r="C13" s="55" t="s">
        <v>41</v>
      </c>
    </row>
    <row r="14" spans="1:6" ht="30" x14ac:dyDescent="0.25">
      <c r="A14" s="54">
        <f>FIND("M",A12)</f>
        <v>1</v>
      </c>
      <c r="B14" s="54" t="s">
        <v>95</v>
      </c>
      <c r="C14" s="54">
        <v>1</v>
      </c>
    </row>
    <row r="15" spans="1:6" ht="30" x14ac:dyDescent="0.25">
      <c r="A15" s="54">
        <f>FIND("m",A12)</f>
        <v>6</v>
      </c>
      <c r="B15" s="54" t="s">
        <v>97</v>
      </c>
      <c r="C15" s="54">
        <v>6</v>
      </c>
    </row>
    <row r="16" spans="1:6" ht="45" x14ac:dyDescent="0.25">
      <c r="A16" s="54">
        <f>FIND("M",A12,3)</f>
        <v>8</v>
      </c>
      <c r="B16" s="54" t="s">
        <v>96</v>
      </c>
      <c r="C16" s="54">
        <v>8</v>
      </c>
    </row>
    <row r="19" spans="1:4" x14ac:dyDescent="0.25">
      <c r="A19" t="s">
        <v>172</v>
      </c>
      <c r="B19" s="54" t="s">
        <v>173</v>
      </c>
      <c r="C19" t="s">
        <v>174</v>
      </c>
      <c r="D19" t="b">
        <f>EXACT(B19,C19)</f>
        <v>0</v>
      </c>
    </row>
    <row r="20" spans="1:4" x14ac:dyDescent="0.25">
      <c r="B20" s="54" t="s">
        <v>174</v>
      </c>
      <c r="C20" t="s">
        <v>174</v>
      </c>
      <c r="D20" t="b">
        <f>EXACT(B20,C20)</f>
        <v>1</v>
      </c>
    </row>
    <row r="22" spans="1:4" x14ac:dyDescent="0.25">
      <c r="A22" t="s">
        <v>175</v>
      </c>
      <c r="B22" t="s">
        <v>176</v>
      </c>
    </row>
    <row r="23" spans="1:4" x14ac:dyDescent="0.25">
      <c r="B23" t="s">
        <v>177</v>
      </c>
      <c r="C23" t="str">
        <f>SUBSTITUTE(B22,"Excel",B23)</f>
        <v>MS Excel Eğitim</v>
      </c>
      <c r="D23" s="59" t="s">
        <v>178</v>
      </c>
    </row>
    <row r="25" spans="1:4" x14ac:dyDescent="0.25">
      <c r="A25" t="s">
        <v>179</v>
      </c>
      <c r="B25" t="s">
        <v>180</v>
      </c>
      <c r="C25" t="str">
        <f>REPT(B25,3)</f>
        <v>KadirKadirKadir</v>
      </c>
    </row>
    <row r="26" spans="1:4" x14ac:dyDescent="0.25">
      <c r="C26" t="str">
        <f>REPT(B25 &amp; " ",3)</f>
        <v xml:space="preserve">Kadir Kadir Kadir 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1"/>
  <dimension ref="A1:F45"/>
  <sheetViews>
    <sheetView workbookViewId="0">
      <selection activeCell="O43" sqref="O43"/>
    </sheetView>
  </sheetViews>
  <sheetFormatPr defaultRowHeight="15" x14ac:dyDescent="0.25"/>
  <sheetData>
    <row r="1" spans="1:6" x14ac:dyDescent="0.25">
      <c r="A1">
        <v>1</v>
      </c>
      <c r="B1" t="str">
        <f>CHAR(A1)</f>
        <v>_x0001_</v>
      </c>
      <c r="C1" t="s">
        <v>181</v>
      </c>
      <c r="E1">
        <f>CODE(B1)</f>
        <v>1</v>
      </c>
      <c r="F1" t="s">
        <v>182</v>
      </c>
    </row>
    <row r="2" spans="1:6" x14ac:dyDescent="0.25">
      <c r="A2">
        <v>2</v>
      </c>
      <c r="B2" t="str">
        <f t="shared" ref="B2:B45" si="0">CHAR(A2)</f>
        <v>_x0002_</v>
      </c>
      <c r="E2">
        <f t="shared" ref="E2:E45" si="1">CODE(B2)</f>
        <v>2</v>
      </c>
    </row>
    <row r="3" spans="1:6" x14ac:dyDescent="0.25">
      <c r="A3">
        <v>3</v>
      </c>
      <c r="B3" t="str">
        <f t="shared" si="0"/>
        <v>_x0003_</v>
      </c>
      <c r="E3">
        <f t="shared" si="1"/>
        <v>3</v>
      </c>
    </row>
    <row r="4" spans="1:6" x14ac:dyDescent="0.25">
      <c r="A4">
        <v>4</v>
      </c>
      <c r="B4" t="str">
        <f t="shared" si="0"/>
        <v>_x0004_</v>
      </c>
      <c r="E4">
        <f t="shared" si="1"/>
        <v>4</v>
      </c>
    </row>
    <row r="5" spans="1:6" x14ac:dyDescent="0.25">
      <c r="A5">
        <v>5</v>
      </c>
      <c r="B5" t="str">
        <f t="shared" si="0"/>
        <v>_x0005_</v>
      </c>
      <c r="E5">
        <f t="shared" si="1"/>
        <v>5</v>
      </c>
    </row>
    <row r="6" spans="1:6" x14ac:dyDescent="0.25">
      <c r="A6">
        <v>6</v>
      </c>
      <c r="B6" t="str">
        <f t="shared" si="0"/>
        <v>_x0006_</v>
      </c>
      <c r="E6">
        <f t="shared" si="1"/>
        <v>6</v>
      </c>
    </row>
    <row r="7" spans="1:6" x14ac:dyDescent="0.25">
      <c r="A7">
        <v>7</v>
      </c>
      <c r="B7" t="str">
        <f t="shared" si="0"/>
        <v>_x0007_</v>
      </c>
      <c r="E7">
        <f t="shared" si="1"/>
        <v>7</v>
      </c>
    </row>
    <row r="8" spans="1:6" x14ac:dyDescent="0.25">
      <c r="A8">
        <v>8</v>
      </c>
      <c r="B8" t="str">
        <f t="shared" si="0"/>
        <v>_x0008_</v>
      </c>
      <c r="E8">
        <f t="shared" si="1"/>
        <v>8</v>
      </c>
    </row>
    <row r="9" spans="1:6" x14ac:dyDescent="0.25">
      <c r="A9">
        <v>9</v>
      </c>
      <c r="B9" t="str">
        <f t="shared" si="0"/>
        <v xml:space="preserve">	</v>
      </c>
      <c r="E9">
        <f t="shared" si="1"/>
        <v>9</v>
      </c>
    </row>
    <row r="10" spans="1:6" x14ac:dyDescent="0.25">
      <c r="A10">
        <v>10</v>
      </c>
      <c r="B10" t="str">
        <f t="shared" si="0"/>
        <v xml:space="preserve">
</v>
      </c>
      <c r="E10">
        <f t="shared" si="1"/>
        <v>10</v>
      </c>
    </row>
    <row r="11" spans="1:6" x14ac:dyDescent="0.25">
      <c r="A11">
        <v>11</v>
      </c>
      <c r="B11" t="str">
        <f t="shared" si="0"/>
        <v>_x000B_</v>
      </c>
      <c r="E11">
        <f t="shared" si="1"/>
        <v>11</v>
      </c>
    </row>
    <row r="12" spans="1:6" x14ac:dyDescent="0.25">
      <c r="A12">
        <v>12</v>
      </c>
      <c r="B12" t="str">
        <f t="shared" si="0"/>
        <v>_x000C_</v>
      </c>
      <c r="E12">
        <f t="shared" si="1"/>
        <v>12</v>
      </c>
    </row>
    <row r="13" spans="1:6" x14ac:dyDescent="0.25">
      <c r="A13">
        <v>13</v>
      </c>
      <c r="B13" t="str">
        <f t="shared" si="0"/>
        <v>_x000D_</v>
      </c>
      <c r="E13">
        <f t="shared" si="1"/>
        <v>13</v>
      </c>
    </row>
    <row r="14" spans="1:6" x14ac:dyDescent="0.25">
      <c r="A14">
        <v>14</v>
      </c>
      <c r="B14" t="str">
        <f t="shared" si="0"/>
        <v>_x000E_</v>
      </c>
      <c r="E14">
        <f t="shared" si="1"/>
        <v>14</v>
      </c>
    </row>
    <row r="15" spans="1:6" x14ac:dyDescent="0.25">
      <c r="A15">
        <v>15</v>
      </c>
      <c r="B15" t="str">
        <f t="shared" si="0"/>
        <v>_x000F_</v>
      </c>
      <c r="E15">
        <f t="shared" si="1"/>
        <v>15</v>
      </c>
    </row>
    <row r="16" spans="1:6" x14ac:dyDescent="0.25">
      <c r="A16">
        <v>16</v>
      </c>
      <c r="B16" t="str">
        <f t="shared" si="0"/>
        <v>_x0010_</v>
      </c>
      <c r="E16">
        <f t="shared" si="1"/>
        <v>16</v>
      </c>
    </row>
    <row r="17" spans="1:5" x14ac:dyDescent="0.25">
      <c r="A17">
        <v>17</v>
      </c>
      <c r="B17" t="str">
        <f t="shared" si="0"/>
        <v>_x0011_</v>
      </c>
      <c r="E17">
        <f t="shared" si="1"/>
        <v>17</v>
      </c>
    </row>
    <row r="18" spans="1:5" x14ac:dyDescent="0.25">
      <c r="A18">
        <v>18</v>
      </c>
      <c r="B18" t="str">
        <f t="shared" si="0"/>
        <v>_x0012_</v>
      </c>
      <c r="E18">
        <f t="shared" si="1"/>
        <v>18</v>
      </c>
    </row>
    <row r="19" spans="1:5" x14ac:dyDescent="0.25">
      <c r="A19">
        <v>19</v>
      </c>
      <c r="B19" t="str">
        <f t="shared" si="0"/>
        <v>_x0013_</v>
      </c>
      <c r="E19">
        <f t="shared" si="1"/>
        <v>19</v>
      </c>
    </row>
    <row r="20" spans="1:5" x14ac:dyDescent="0.25">
      <c r="A20">
        <v>20</v>
      </c>
      <c r="B20" t="str">
        <f t="shared" si="0"/>
        <v>_x0014_</v>
      </c>
      <c r="E20">
        <f t="shared" si="1"/>
        <v>20</v>
      </c>
    </row>
    <row r="21" spans="1:5" x14ac:dyDescent="0.25">
      <c r="A21">
        <v>21</v>
      </c>
      <c r="B21" t="str">
        <f t="shared" si="0"/>
        <v>_x0015_</v>
      </c>
      <c r="E21">
        <f t="shared" si="1"/>
        <v>21</v>
      </c>
    </row>
    <row r="22" spans="1:5" x14ac:dyDescent="0.25">
      <c r="A22">
        <v>22</v>
      </c>
      <c r="B22" t="str">
        <f t="shared" si="0"/>
        <v>_x0016_</v>
      </c>
      <c r="E22">
        <f t="shared" si="1"/>
        <v>22</v>
      </c>
    </row>
    <row r="23" spans="1:5" x14ac:dyDescent="0.25">
      <c r="A23">
        <v>23</v>
      </c>
      <c r="B23" t="str">
        <f t="shared" si="0"/>
        <v>_x0017_</v>
      </c>
      <c r="E23">
        <f t="shared" si="1"/>
        <v>23</v>
      </c>
    </row>
    <row r="24" spans="1:5" x14ac:dyDescent="0.25">
      <c r="A24">
        <v>24</v>
      </c>
      <c r="B24" t="str">
        <f t="shared" si="0"/>
        <v>_x0018_</v>
      </c>
      <c r="E24">
        <f t="shared" si="1"/>
        <v>24</v>
      </c>
    </row>
    <row r="25" spans="1:5" x14ac:dyDescent="0.25">
      <c r="A25">
        <v>25</v>
      </c>
      <c r="B25" t="str">
        <f t="shared" si="0"/>
        <v>_x0019_</v>
      </c>
      <c r="E25">
        <f t="shared" si="1"/>
        <v>25</v>
      </c>
    </row>
    <row r="26" spans="1:5" x14ac:dyDescent="0.25">
      <c r="A26">
        <v>26</v>
      </c>
      <c r="B26" t="str">
        <f t="shared" si="0"/>
        <v>_x001A_</v>
      </c>
      <c r="E26">
        <f t="shared" si="1"/>
        <v>26</v>
      </c>
    </row>
    <row r="27" spans="1:5" x14ac:dyDescent="0.25">
      <c r="A27">
        <v>27</v>
      </c>
      <c r="B27" t="str">
        <f t="shared" si="0"/>
        <v>_x001B_</v>
      </c>
      <c r="E27">
        <f t="shared" si="1"/>
        <v>27</v>
      </c>
    </row>
    <row r="28" spans="1:5" x14ac:dyDescent="0.25">
      <c r="A28">
        <v>28</v>
      </c>
      <c r="B28" t="str">
        <f t="shared" si="0"/>
        <v>_x001C_</v>
      </c>
      <c r="E28">
        <f t="shared" si="1"/>
        <v>28</v>
      </c>
    </row>
    <row r="29" spans="1:5" x14ac:dyDescent="0.25">
      <c r="A29">
        <v>29</v>
      </c>
      <c r="B29" t="str">
        <f t="shared" si="0"/>
        <v>_x001D_</v>
      </c>
      <c r="E29">
        <f t="shared" si="1"/>
        <v>29</v>
      </c>
    </row>
    <row r="30" spans="1:5" x14ac:dyDescent="0.25">
      <c r="A30">
        <v>30</v>
      </c>
      <c r="B30" t="str">
        <f t="shared" si="0"/>
        <v>_x001E_</v>
      </c>
      <c r="E30">
        <f t="shared" si="1"/>
        <v>30</v>
      </c>
    </row>
    <row r="31" spans="1:5" x14ac:dyDescent="0.25">
      <c r="A31">
        <v>31</v>
      </c>
      <c r="B31" t="str">
        <f t="shared" si="0"/>
        <v>_x001F_</v>
      </c>
      <c r="E31">
        <f t="shared" si="1"/>
        <v>31</v>
      </c>
    </row>
    <row r="32" spans="1:5" x14ac:dyDescent="0.25">
      <c r="A32">
        <v>32</v>
      </c>
      <c r="B32" t="str">
        <f t="shared" si="0"/>
        <v xml:space="preserve"> </v>
      </c>
      <c r="E32">
        <f t="shared" si="1"/>
        <v>32</v>
      </c>
    </row>
    <row r="33" spans="1:5" x14ac:dyDescent="0.25">
      <c r="A33">
        <v>33</v>
      </c>
      <c r="B33" t="str">
        <f t="shared" si="0"/>
        <v>!</v>
      </c>
      <c r="E33">
        <f t="shared" si="1"/>
        <v>33</v>
      </c>
    </row>
    <row r="34" spans="1:5" x14ac:dyDescent="0.25">
      <c r="A34">
        <v>34</v>
      </c>
      <c r="B34" t="str">
        <f t="shared" si="0"/>
        <v>"</v>
      </c>
      <c r="E34">
        <f t="shared" si="1"/>
        <v>34</v>
      </c>
    </row>
    <row r="35" spans="1:5" x14ac:dyDescent="0.25">
      <c r="A35">
        <v>35</v>
      </c>
      <c r="B35" t="str">
        <f t="shared" si="0"/>
        <v>#</v>
      </c>
      <c r="E35">
        <f t="shared" si="1"/>
        <v>35</v>
      </c>
    </row>
    <row r="36" spans="1:5" x14ac:dyDescent="0.25">
      <c r="A36">
        <v>36</v>
      </c>
      <c r="B36" t="str">
        <f t="shared" si="0"/>
        <v>$</v>
      </c>
      <c r="E36">
        <f t="shared" si="1"/>
        <v>36</v>
      </c>
    </row>
    <row r="37" spans="1:5" x14ac:dyDescent="0.25">
      <c r="A37">
        <v>37</v>
      </c>
      <c r="B37" t="str">
        <f t="shared" si="0"/>
        <v>%</v>
      </c>
      <c r="E37">
        <f t="shared" si="1"/>
        <v>37</v>
      </c>
    </row>
    <row r="38" spans="1:5" x14ac:dyDescent="0.25">
      <c r="A38">
        <v>38</v>
      </c>
      <c r="B38" t="str">
        <f t="shared" si="0"/>
        <v>&amp;</v>
      </c>
      <c r="E38">
        <f t="shared" si="1"/>
        <v>38</v>
      </c>
    </row>
    <row r="39" spans="1:5" x14ac:dyDescent="0.25">
      <c r="A39">
        <v>39</v>
      </c>
      <c r="B39" t="str">
        <f t="shared" si="0"/>
        <v>'</v>
      </c>
      <c r="E39">
        <f>CODE(B39)</f>
        <v>39</v>
      </c>
    </row>
    <row r="40" spans="1:5" x14ac:dyDescent="0.25">
      <c r="A40">
        <v>40</v>
      </c>
      <c r="B40" t="str">
        <f t="shared" si="0"/>
        <v>(</v>
      </c>
      <c r="E40">
        <f t="shared" si="1"/>
        <v>40</v>
      </c>
    </row>
    <row r="41" spans="1:5" x14ac:dyDescent="0.25">
      <c r="A41">
        <v>41</v>
      </c>
      <c r="B41" t="str">
        <f t="shared" si="0"/>
        <v>)</v>
      </c>
      <c r="E41">
        <f t="shared" si="1"/>
        <v>41</v>
      </c>
    </row>
    <row r="42" spans="1:5" x14ac:dyDescent="0.25">
      <c r="A42">
        <v>42</v>
      </c>
      <c r="B42" t="str">
        <f t="shared" si="0"/>
        <v>*</v>
      </c>
      <c r="E42">
        <f t="shared" si="1"/>
        <v>42</v>
      </c>
    </row>
    <row r="43" spans="1:5" x14ac:dyDescent="0.25">
      <c r="A43">
        <v>43</v>
      </c>
      <c r="B43" t="str">
        <f t="shared" si="0"/>
        <v>+</v>
      </c>
      <c r="E43">
        <f t="shared" si="1"/>
        <v>43</v>
      </c>
    </row>
    <row r="44" spans="1:5" x14ac:dyDescent="0.25">
      <c r="A44">
        <v>44</v>
      </c>
      <c r="B44" t="str">
        <f t="shared" si="0"/>
        <v>,</v>
      </c>
      <c r="E44">
        <f t="shared" si="1"/>
        <v>44</v>
      </c>
    </row>
    <row r="45" spans="1:5" x14ac:dyDescent="0.25">
      <c r="A45">
        <v>45</v>
      </c>
      <c r="B45" t="str">
        <f t="shared" si="0"/>
        <v>-</v>
      </c>
      <c r="E45">
        <f t="shared" si="1"/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2"/>
  <dimension ref="A1:Z43"/>
  <sheetViews>
    <sheetView workbookViewId="0">
      <selection activeCell="H2" sqref="H2"/>
    </sheetView>
  </sheetViews>
  <sheetFormatPr defaultRowHeight="15" x14ac:dyDescent="0.25"/>
  <cols>
    <col min="1" max="1" width="10.140625" bestFit="1" customWidth="1"/>
    <col min="8" max="8" width="10" bestFit="1" customWidth="1"/>
    <col min="16" max="16" width="9.140625" style="66"/>
    <col min="18" max="18" width="15.85546875" bestFit="1" customWidth="1"/>
    <col min="21" max="23" width="15.28515625" bestFit="1" customWidth="1"/>
  </cols>
  <sheetData>
    <row r="1" spans="1:26" x14ac:dyDescent="0.25">
      <c r="A1" t="s">
        <v>183</v>
      </c>
      <c r="B1" t="s">
        <v>1</v>
      </c>
      <c r="C1" t="s">
        <v>214</v>
      </c>
      <c r="D1" t="s">
        <v>215</v>
      </c>
      <c r="E1" t="s">
        <v>23</v>
      </c>
      <c r="J1" t="s">
        <v>227</v>
      </c>
      <c r="K1" t="s">
        <v>226</v>
      </c>
      <c r="L1" t="s">
        <v>228</v>
      </c>
      <c r="N1" t="s">
        <v>229</v>
      </c>
      <c r="R1" t="s">
        <v>230</v>
      </c>
      <c r="U1" t="s">
        <v>231</v>
      </c>
      <c r="Y1">
        <v>1</v>
      </c>
      <c r="Z1" t="s">
        <v>236</v>
      </c>
    </row>
    <row r="2" spans="1:26" x14ac:dyDescent="0.25">
      <c r="A2" s="56">
        <v>43157</v>
      </c>
      <c r="B2" t="s">
        <v>184</v>
      </c>
      <c r="C2">
        <v>66</v>
      </c>
      <c r="D2">
        <v>66</v>
      </c>
      <c r="E2">
        <v>4356</v>
      </c>
      <c r="F2">
        <f>WEEKDAY(A2)</f>
        <v>2</v>
      </c>
      <c r="G2" t="str">
        <f>VLOOKUP(F2,Y1:Z7,2,FALSE)</f>
        <v>Salı</v>
      </c>
      <c r="H2" t="str">
        <f>CHOOSE(F2,Z1,Z2,Z3,Z4,Z5,Z6,Z7)</f>
        <v>Salı</v>
      </c>
      <c r="J2">
        <f>YEAR(A2)</f>
        <v>2018</v>
      </c>
      <c r="K2">
        <f>MONTH(A2)</f>
        <v>2</v>
      </c>
      <c r="L2">
        <f>DAY(A2)</f>
        <v>26</v>
      </c>
      <c r="N2">
        <v>1</v>
      </c>
      <c r="O2">
        <f>SUMIF($L$2:$L$41,N2,$E$2:$E$41)</f>
        <v>16498</v>
      </c>
      <c r="P2" s="67">
        <f>O2/$E$43</f>
        <v>3.9079784537689323E-2</v>
      </c>
      <c r="R2">
        <v>1</v>
      </c>
      <c r="S2">
        <f>SUMIF(K2:K41,R2,E2:E41)</f>
        <v>19654</v>
      </c>
      <c r="U2">
        <v>2018</v>
      </c>
      <c r="V2">
        <f>SUMIF(J2:J41,U2,E2:E41)</f>
        <v>115861</v>
      </c>
      <c r="Y2">
        <v>2</v>
      </c>
      <c r="Z2" t="s">
        <v>237</v>
      </c>
    </row>
    <row r="3" spans="1:26" x14ac:dyDescent="0.25">
      <c r="A3" s="56">
        <v>43427</v>
      </c>
      <c r="B3" t="s">
        <v>185</v>
      </c>
      <c r="C3">
        <v>100</v>
      </c>
      <c r="D3">
        <v>56</v>
      </c>
      <c r="E3">
        <v>5600</v>
      </c>
      <c r="F3">
        <f t="shared" ref="F3:F41" si="0">WEEKDAY(A3)</f>
        <v>6</v>
      </c>
      <c r="G3" t="str">
        <f t="shared" ref="G3:G41" si="1">VLOOKUP(F3,Y2:Z8,2,FALSE)</f>
        <v>Cumartesi</v>
      </c>
      <c r="H3" t="str">
        <f t="shared" ref="H3:H41" si="2">CHOOSE(F3,Z2,Z3,Z4,Z5,Z6,Z7,Z8)</f>
        <v>Pazar</v>
      </c>
      <c r="J3">
        <f t="shared" ref="J3:J41" si="3">YEAR(A3)</f>
        <v>2018</v>
      </c>
      <c r="K3">
        <f t="shared" ref="K3:K41" si="4">MONTH(A3)</f>
        <v>11</v>
      </c>
      <c r="L3">
        <f t="shared" ref="L3:L41" si="5">DAY(A3)</f>
        <v>23</v>
      </c>
      <c r="N3">
        <v>2</v>
      </c>
      <c r="O3">
        <f t="shared" ref="O3:O32" si="6">SUMIF($L$2:$L$41,N3,$E$2:$E$41)</f>
        <v>0</v>
      </c>
      <c r="P3" s="67">
        <f t="shared" ref="P3:P32" si="7">O3/$E$43</f>
        <v>0</v>
      </c>
      <c r="R3">
        <v>2</v>
      </c>
      <c r="S3">
        <f t="shared" ref="S3:S13" si="8">SUMIF(K3:K42,R3,E3:E42)</f>
        <v>132388</v>
      </c>
      <c r="U3">
        <v>2019</v>
      </c>
      <c r="V3">
        <f t="shared" ref="V3:V5" si="9">SUMIF(J3:J42,U3,E3:E42)</f>
        <v>108722</v>
      </c>
      <c r="Y3">
        <v>3</v>
      </c>
      <c r="Z3" t="s">
        <v>238</v>
      </c>
    </row>
    <row r="4" spans="1:26" x14ac:dyDescent="0.25">
      <c r="A4" s="56">
        <v>43878</v>
      </c>
      <c r="B4" t="s">
        <v>186</v>
      </c>
      <c r="C4">
        <v>31</v>
      </c>
      <c r="D4">
        <v>34</v>
      </c>
      <c r="E4">
        <v>1054</v>
      </c>
      <c r="F4">
        <f t="shared" si="0"/>
        <v>2</v>
      </c>
      <c r="G4" t="e">
        <f t="shared" si="1"/>
        <v>#N/A</v>
      </c>
      <c r="H4" t="str">
        <f t="shared" si="2"/>
        <v>Perşembe</v>
      </c>
      <c r="J4">
        <f t="shared" si="3"/>
        <v>2020</v>
      </c>
      <c r="K4">
        <f t="shared" si="4"/>
        <v>2</v>
      </c>
      <c r="L4">
        <f t="shared" si="5"/>
        <v>17</v>
      </c>
      <c r="N4">
        <v>3</v>
      </c>
      <c r="O4">
        <f t="shared" si="6"/>
        <v>0</v>
      </c>
      <c r="P4" s="67">
        <f t="shared" si="7"/>
        <v>0</v>
      </c>
      <c r="R4">
        <v>3</v>
      </c>
      <c r="S4">
        <f t="shared" si="8"/>
        <v>5626</v>
      </c>
      <c r="U4">
        <v>2020</v>
      </c>
      <c r="V4">
        <f t="shared" si="9"/>
        <v>150415</v>
      </c>
      <c r="Y4">
        <v>4</v>
      </c>
      <c r="Z4" t="s">
        <v>239</v>
      </c>
    </row>
    <row r="5" spans="1:26" x14ac:dyDescent="0.25">
      <c r="A5" s="56">
        <v>43443</v>
      </c>
      <c r="B5" t="s">
        <v>187</v>
      </c>
      <c r="C5">
        <v>62</v>
      </c>
      <c r="D5">
        <v>42</v>
      </c>
      <c r="E5">
        <v>2604</v>
      </c>
      <c r="F5">
        <f t="shared" si="0"/>
        <v>1</v>
      </c>
      <c r="G5" t="e">
        <f t="shared" si="1"/>
        <v>#N/A</v>
      </c>
      <c r="H5" t="str">
        <f t="shared" si="2"/>
        <v>Perşembe</v>
      </c>
      <c r="J5">
        <f t="shared" si="3"/>
        <v>2018</v>
      </c>
      <c r="K5">
        <f t="shared" si="4"/>
        <v>12</v>
      </c>
      <c r="L5">
        <f t="shared" si="5"/>
        <v>9</v>
      </c>
      <c r="N5">
        <v>4</v>
      </c>
      <c r="O5">
        <f t="shared" si="6"/>
        <v>2592</v>
      </c>
      <c r="P5" s="67">
        <f t="shared" si="7"/>
        <v>6.1398231010844177E-3</v>
      </c>
      <c r="R5">
        <v>4</v>
      </c>
      <c r="S5">
        <f t="shared" si="8"/>
        <v>10080</v>
      </c>
      <c r="U5">
        <v>2021</v>
      </c>
      <c r="V5">
        <f t="shared" si="9"/>
        <v>0</v>
      </c>
      <c r="Y5">
        <v>5</v>
      </c>
      <c r="Z5" t="s">
        <v>240</v>
      </c>
    </row>
    <row r="6" spans="1:26" x14ac:dyDescent="0.25">
      <c r="A6" s="56">
        <v>43952</v>
      </c>
      <c r="B6" t="s">
        <v>188</v>
      </c>
      <c r="C6">
        <v>356</v>
      </c>
      <c r="D6">
        <v>43</v>
      </c>
      <c r="E6">
        <v>15308</v>
      </c>
      <c r="F6">
        <f t="shared" si="0"/>
        <v>6</v>
      </c>
      <c r="G6" t="str">
        <f t="shared" si="1"/>
        <v>Cumartesi</v>
      </c>
      <c r="H6">
        <f t="shared" si="2"/>
        <v>0</v>
      </c>
      <c r="J6">
        <f t="shared" si="3"/>
        <v>2020</v>
      </c>
      <c r="K6">
        <f t="shared" si="4"/>
        <v>5</v>
      </c>
      <c r="L6">
        <f t="shared" si="5"/>
        <v>1</v>
      </c>
      <c r="N6">
        <v>5</v>
      </c>
      <c r="O6">
        <f t="shared" si="6"/>
        <v>37155</v>
      </c>
      <c r="P6" s="67">
        <f t="shared" si="7"/>
        <v>8.8011237392280686E-2</v>
      </c>
      <c r="R6">
        <v>5</v>
      </c>
      <c r="S6">
        <f t="shared" si="8"/>
        <v>54270</v>
      </c>
      <c r="Y6">
        <v>6</v>
      </c>
      <c r="Z6" t="s">
        <v>241</v>
      </c>
    </row>
    <row r="7" spans="1:26" x14ac:dyDescent="0.25">
      <c r="A7" s="56">
        <v>43866</v>
      </c>
      <c r="B7" t="s">
        <v>189</v>
      </c>
      <c r="C7">
        <v>361</v>
      </c>
      <c r="D7">
        <v>75</v>
      </c>
      <c r="E7">
        <v>27075</v>
      </c>
      <c r="F7">
        <f t="shared" si="0"/>
        <v>4</v>
      </c>
      <c r="G7" t="e">
        <f t="shared" si="1"/>
        <v>#N/A</v>
      </c>
      <c r="H7">
        <f t="shared" si="2"/>
        <v>0</v>
      </c>
      <c r="J7">
        <f t="shared" si="3"/>
        <v>2020</v>
      </c>
      <c r="K7">
        <f t="shared" si="4"/>
        <v>2</v>
      </c>
      <c r="L7">
        <f t="shared" si="5"/>
        <v>5</v>
      </c>
      <c r="N7">
        <v>6</v>
      </c>
      <c r="O7">
        <f t="shared" si="6"/>
        <v>18662</v>
      </c>
      <c r="P7" s="67">
        <f t="shared" si="7"/>
        <v>4.4205778824242828E-2</v>
      </c>
      <c r="R7">
        <v>6</v>
      </c>
      <c r="S7">
        <f t="shared" si="8"/>
        <v>43565</v>
      </c>
      <c r="Y7">
        <v>7</v>
      </c>
      <c r="Z7" t="s">
        <v>242</v>
      </c>
    </row>
    <row r="8" spans="1:26" x14ac:dyDescent="0.25">
      <c r="A8" s="56">
        <v>43869</v>
      </c>
      <c r="B8" t="s">
        <v>190</v>
      </c>
      <c r="C8">
        <v>35</v>
      </c>
      <c r="D8">
        <v>12</v>
      </c>
      <c r="E8">
        <v>420</v>
      </c>
      <c r="F8">
        <f t="shared" si="0"/>
        <v>7</v>
      </c>
      <c r="G8" t="str">
        <f t="shared" si="1"/>
        <v>Pazar</v>
      </c>
      <c r="H8">
        <f t="shared" si="2"/>
        <v>0</v>
      </c>
      <c r="J8">
        <f t="shared" si="3"/>
        <v>2020</v>
      </c>
      <c r="K8">
        <f t="shared" si="4"/>
        <v>2</v>
      </c>
      <c r="L8">
        <f t="shared" si="5"/>
        <v>8</v>
      </c>
      <c r="N8">
        <v>7</v>
      </c>
      <c r="O8">
        <f t="shared" si="6"/>
        <v>7304</v>
      </c>
      <c r="P8" s="67">
        <f t="shared" si="7"/>
        <v>1.7301415096574301E-2</v>
      </c>
      <c r="R8">
        <v>7</v>
      </c>
      <c r="S8">
        <f t="shared" si="8"/>
        <v>82</v>
      </c>
    </row>
    <row r="9" spans="1:26" x14ac:dyDescent="0.25">
      <c r="A9" s="56">
        <v>43423</v>
      </c>
      <c r="B9" t="s">
        <v>191</v>
      </c>
      <c r="C9">
        <v>125</v>
      </c>
      <c r="D9">
        <v>7</v>
      </c>
      <c r="E9">
        <v>875</v>
      </c>
      <c r="F9">
        <f t="shared" si="0"/>
        <v>2</v>
      </c>
      <c r="G9" t="e">
        <f t="shared" si="1"/>
        <v>#N/A</v>
      </c>
      <c r="H9">
        <f t="shared" si="2"/>
        <v>0</v>
      </c>
      <c r="J9">
        <f t="shared" si="3"/>
        <v>2018</v>
      </c>
      <c r="K9">
        <f t="shared" si="4"/>
        <v>11</v>
      </c>
      <c r="L9">
        <f t="shared" si="5"/>
        <v>19</v>
      </c>
      <c r="N9">
        <v>8</v>
      </c>
      <c r="O9">
        <f t="shared" si="6"/>
        <v>24444</v>
      </c>
      <c r="P9" s="67">
        <f t="shared" si="7"/>
        <v>5.7901942856059999E-2</v>
      </c>
      <c r="R9">
        <v>8</v>
      </c>
      <c r="S9">
        <f t="shared" si="8"/>
        <v>21730</v>
      </c>
    </row>
    <row r="10" spans="1:26" x14ac:dyDescent="0.25">
      <c r="A10" s="56">
        <v>43869</v>
      </c>
      <c r="B10" t="s">
        <v>192</v>
      </c>
      <c r="C10">
        <v>480</v>
      </c>
      <c r="D10">
        <v>40</v>
      </c>
      <c r="E10">
        <v>19200</v>
      </c>
      <c r="F10">
        <f t="shared" si="0"/>
        <v>7</v>
      </c>
      <c r="G10" t="e">
        <f t="shared" si="1"/>
        <v>#N/A</v>
      </c>
      <c r="H10">
        <f t="shared" si="2"/>
        <v>0</v>
      </c>
      <c r="J10">
        <f t="shared" si="3"/>
        <v>2020</v>
      </c>
      <c r="K10">
        <f t="shared" si="4"/>
        <v>2</v>
      </c>
      <c r="L10">
        <f t="shared" si="5"/>
        <v>8</v>
      </c>
      <c r="N10">
        <v>9</v>
      </c>
      <c r="O10">
        <f t="shared" si="6"/>
        <v>2604</v>
      </c>
      <c r="P10" s="67">
        <f t="shared" si="7"/>
        <v>6.168248208033883E-3</v>
      </c>
      <c r="R10">
        <v>9</v>
      </c>
      <c r="S10">
        <f t="shared" si="8"/>
        <v>9830</v>
      </c>
    </row>
    <row r="11" spans="1:26" x14ac:dyDescent="0.25">
      <c r="A11" s="56">
        <v>43091</v>
      </c>
      <c r="B11" t="s">
        <v>193</v>
      </c>
      <c r="C11">
        <v>388</v>
      </c>
      <c r="D11">
        <v>41</v>
      </c>
      <c r="E11">
        <v>15908</v>
      </c>
      <c r="F11">
        <f t="shared" si="0"/>
        <v>6</v>
      </c>
      <c r="G11" t="e">
        <f t="shared" si="1"/>
        <v>#N/A</v>
      </c>
      <c r="H11">
        <f t="shared" si="2"/>
        <v>0</v>
      </c>
      <c r="J11">
        <f t="shared" si="3"/>
        <v>2017</v>
      </c>
      <c r="K11">
        <f t="shared" si="4"/>
        <v>12</v>
      </c>
      <c r="L11">
        <f t="shared" si="5"/>
        <v>22</v>
      </c>
      <c r="N11">
        <v>10</v>
      </c>
      <c r="O11">
        <f t="shared" si="6"/>
        <v>82</v>
      </c>
      <c r="P11" s="67">
        <f t="shared" si="7"/>
        <v>1.9423823082134346E-4</v>
      </c>
      <c r="R11">
        <v>10</v>
      </c>
      <c r="S11">
        <f t="shared" si="8"/>
        <v>40894</v>
      </c>
    </row>
    <row r="12" spans="1:26" x14ac:dyDescent="0.25">
      <c r="A12" s="56">
        <v>43184</v>
      </c>
      <c r="B12" t="s">
        <v>194</v>
      </c>
      <c r="C12">
        <v>194</v>
      </c>
      <c r="D12">
        <v>29</v>
      </c>
      <c r="E12">
        <v>5626</v>
      </c>
      <c r="F12">
        <f t="shared" si="0"/>
        <v>1</v>
      </c>
      <c r="G12" t="e">
        <f t="shared" si="1"/>
        <v>#N/A</v>
      </c>
      <c r="H12">
        <f t="shared" si="2"/>
        <v>0</v>
      </c>
      <c r="J12">
        <f t="shared" si="3"/>
        <v>2018</v>
      </c>
      <c r="K12">
        <f t="shared" si="4"/>
        <v>3</v>
      </c>
      <c r="L12">
        <f t="shared" si="5"/>
        <v>25</v>
      </c>
      <c r="N12">
        <v>11</v>
      </c>
      <c r="O12">
        <f t="shared" si="6"/>
        <v>23630</v>
      </c>
      <c r="P12" s="67">
        <f t="shared" si="7"/>
        <v>5.5973773101321296E-2</v>
      </c>
      <c r="R12">
        <v>11</v>
      </c>
      <c r="S12">
        <f t="shared" si="8"/>
        <v>43184</v>
      </c>
    </row>
    <row r="13" spans="1:26" x14ac:dyDescent="0.25">
      <c r="A13" s="56">
        <v>43054</v>
      </c>
      <c r="B13" t="s">
        <v>195</v>
      </c>
      <c r="C13">
        <v>354</v>
      </c>
      <c r="D13">
        <v>69</v>
      </c>
      <c r="E13">
        <v>24426</v>
      </c>
      <c r="F13">
        <f t="shared" si="0"/>
        <v>4</v>
      </c>
      <c r="G13" t="e">
        <f t="shared" si="1"/>
        <v>#N/A</v>
      </c>
      <c r="H13">
        <f t="shared" si="2"/>
        <v>0</v>
      </c>
      <c r="J13">
        <f t="shared" si="3"/>
        <v>2017</v>
      </c>
      <c r="K13">
        <f t="shared" si="4"/>
        <v>11</v>
      </c>
      <c r="L13">
        <f t="shared" si="5"/>
        <v>15</v>
      </c>
      <c r="N13">
        <v>12</v>
      </c>
      <c r="O13">
        <f t="shared" si="6"/>
        <v>3600</v>
      </c>
      <c r="P13" s="67">
        <f t="shared" si="7"/>
        <v>8.5275320848394696E-3</v>
      </c>
      <c r="R13">
        <v>12</v>
      </c>
      <c r="S13">
        <f t="shared" si="8"/>
        <v>11516</v>
      </c>
    </row>
    <row r="14" spans="1:26" x14ac:dyDescent="0.25">
      <c r="A14" s="56">
        <v>43344</v>
      </c>
      <c r="B14" t="s">
        <v>196</v>
      </c>
      <c r="C14">
        <v>70</v>
      </c>
      <c r="D14">
        <v>17</v>
      </c>
      <c r="E14">
        <v>1190</v>
      </c>
      <c r="F14">
        <f t="shared" si="0"/>
        <v>7</v>
      </c>
      <c r="G14" t="e">
        <f t="shared" si="1"/>
        <v>#N/A</v>
      </c>
      <c r="H14">
        <f t="shared" si="2"/>
        <v>0</v>
      </c>
      <c r="J14">
        <f t="shared" si="3"/>
        <v>2018</v>
      </c>
      <c r="K14">
        <f t="shared" si="4"/>
        <v>9</v>
      </c>
      <c r="L14">
        <f t="shared" si="5"/>
        <v>1</v>
      </c>
      <c r="N14">
        <v>13</v>
      </c>
      <c r="O14">
        <f t="shared" si="6"/>
        <v>3672</v>
      </c>
      <c r="P14" s="67">
        <f t="shared" si="7"/>
        <v>8.6980827265362593E-3</v>
      </c>
    </row>
    <row r="15" spans="1:26" x14ac:dyDescent="0.25">
      <c r="A15" s="56">
        <v>43507</v>
      </c>
      <c r="B15" t="s">
        <v>197</v>
      </c>
      <c r="C15">
        <v>62</v>
      </c>
      <c r="D15">
        <v>51</v>
      </c>
      <c r="E15">
        <v>3162</v>
      </c>
      <c r="F15">
        <f t="shared" si="0"/>
        <v>2</v>
      </c>
      <c r="G15" t="e">
        <f t="shared" si="1"/>
        <v>#N/A</v>
      </c>
      <c r="H15">
        <f t="shared" si="2"/>
        <v>0</v>
      </c>
      <c r="J15">
        <f t="shared" si="3"/>
        <v>2019</v>
      </c>
      <c r="K15">
        <f t="shared" si="4"/>
        <v>2</v>
      </c>
      <c r="L15">
        <f t="shared" si="5"/>
        <v>11</v>
      </c>
      <c r="N15">
        <v>14</v>
      </c>
      <c r="O15">
        <f t="shared" si="6"/>
        <v>36024</v>
      </c>
      <c r="P15" s="67">
        <f t="shared" si="7"/>
        <v>8.5332171062293627E-2</v>
      </c>
      <c r="X15">
        <v>2</v>
      </c>
      <c r="Y15" t="str">
        <f>CHOOSE(X15,Z1,Z2,Z3,Z4,Z5,Z6,Z7)</f>
        <v>Salı</v>
      </c>
    </row>
    <row r="16" spans="1:26" x14ac:dyDescent="0.25">
      <c r="A16" s="56">
        <v>43630</v>
      </c>
      <c r="B16" t="s">
        <v>198</v>
      </c>
      <c r="C16">
        <v>319</v>
      </c>
      <c r="D16">
        <v>89</v>
      </c>
      <c r="E16">
        <v>28391</v>
      </c>
      <c r="F16">
        <f t="shared" si="0"/>
        <v>6</v>
      </c>
      <c r="G16" t="e">
        <f t="shared" si="1"/>
        <v>#N/A</v>
      </c>
      <c r="H16">
        <f t="shared" si="2"/>
        <v>0</v>
      </c>
      <c r="J16">
        <f t="shared" si="3"/>
        <v>2019</v>
      </c>
      <c r="K16">
        <f t="shared" si="4"/>
        <v>6</v>
      </c>
      <c r="L16">
        <f t="shared" si="5"/>
        <v>14</v>
      </c>
      <c r="N16">
        <v>15</v>
      </c>
      <c r="O16">
        <f t="shared" si="6"/>
        <v>43830</v>
      </c>
      <c r="P16" s="67">
        <f t="shared" si="7"/>
        <v>0.10382270313292054</v>
      </c>
    </row>
    <row r="17" spans="1:23" x14ac:dyDescent="0.25">
      <c r="A17" s="56">
        <v>43720</v>
      </c>
      <c r="B17" t="s">
        <v>199</v>
      </c>
      <c r="C17">
        <v>80</v>
      </c>
      <c r="D17">
        <v>45</v>
      </c>
      <c r="E17">
        <v>3600</v>
      </c>
      <c r="F17">
        <f t="shared" si="0"/>
        <v>5</v>
      </c>
      <c r="G17" t="e">
        <f t="shared" si="1"/>
        <v>#N/A</v>
      </c>
      <c r="H17">
        <f t="shared" si="2"/>
        <v>0</v>
      </c>
      <c r="J17">
        <f t="shared" si="3"/>
        <v>2019</v>
      </c>
      <c r="K17">
        <f t="shared" si="4"/>
        <v>9</v>
      </c>
      <c r="L17">
        <f t="shared" si="5"/>
        <v>12</v>
      </c>
      <c r="N17">
        <v>16</v>
      </c>
      <c r="O17">
        <f t="shared" si="6"/>
        <v>29862</v>
      </c>
      <c r="P17" s="67">
        <f t="shared" si="7"/>
        <v>7.0735878643743394E-2</v>
      </c>
    </row>
    <row r="18" spans="1:23" x14ac:dyDescent="0.25">
      <c r="A18" s="56">
        <v>43752</v>
      </c>
      <c r="B18" t="s">
        <v>200</v>
      </c>
      <c r="C18">
        <v>449</v>
      </c>
      <c r="D18">
        <v>17</v>
      </c>
      <c r="E18">
        <v>7633</v>
      </c>
      <c r="F18">
        <f t="shared" si="0"/>
        <v>2</v>
      </c>
      <c r="G18" t="e">
        <f t="shared" si="1"/>
        <v>#N/A</v>
      </c>
      <c r="H18">
        <f t="shared" si="2"/>
        <v>0</v>
      </c>
      <c r="J18">
        <f t="shared" si="3"/>
        <v>2019</v>
      </c>
      <c r="K18">
        <f t="shared" si="4"/>
        <v>10</v>
      </c>
      <c r="L18">
        <f t="shared" si="5"/>
        <v>14</v>
      </c>
      <c r="N18">
        <v>17</v>
      </c>
      <c r="O18">
        <f t="shared" si="6"/>
        <v>21123</v>
      </c>
      <c r="P18" s="67">
        <f t="shared" si="7"/>
        <v>5.0035294507795584E-2</v>
      </c>
    </row>
    <row r="19" spans="1:23" x14ac:dyDescent="0.25">
      <c r="A19" s="56">
        <v>43849</v>
      </c>
      <c r="B19" t="s">
        <v>201</v>
      </c>
      <c r="C19">
        <v>130</v>
      </c>
      <c r="D19">
        <v>95</v>
      </c>
      <c r="E19">
        <v>12350</v>
      </c>
      <c r="F19">
        <f t="shared" si="0"/>
        <v>1</v>
      </c>
      <c r="G19" t="e">
        <f t="shared" si="1"/>
        <v>#N/A</v>
      </c>
      <c r="H19">
        <f t="shared" si="2"/>
        <v>0</v>
      </c>
      <c r="J19">
        <f t="shared" si="3"/>
        <v>2020</v>
      </c>
      <c r="K19">
        <f t="shared" si="4"/>
        <v>1</v>
      </c>
      <c r="L19">
        <f t="shared" si="5"/>
        <v>19</v>
      </c>
      <c r="N19">
        <v>18</v>
      </c>
      <c r="O19">
        <f t="shared" si="6"/>
        <v>0</v>
      </c>
      <c r="P19" s="67">
        <f t="shared" si="7"/>
        <v>0</v>
      </c>
    </row>
    <row r="20" spans="1:23" x14ac:dyDescent="0.25">
      <c r="A20" s="56">
        <v>43507</v>
      </c>
      <c r="B20" t="s">
        <v>202</v>
      </c>
      <c r="C20">
        <v>301</v>
      </c>
      <c r="D20">
        <v>68</v>
      </c>
      <c r="E20">
        <v>20468</v>
      </c>
      <c r="F20">
        <f t="shared" si="0"/>
        <v>2</v>
      </c>
      <c r="G20" t="e">
        <f t="shared" si="1"/>
        <v>#N/A</v>
      </c>
      <c r="H20">
        <f t="shared" si="2"/>
        <v>0</v>
      </c>
      <c r="J20">
        <f t="shared" si="3"/>
        <v>2019</v>
      </c>
      <c r="K20">
        <f t="shared" si="4"/>
        <v>2</v>
      </c>
      <c r="L20">
        <f t="shared" si="5"/>
        <v>11</v>
      </c>
      <c r="N20">
        <v>19</v>
      </c>
      <c r="O20">
        <f t="shared" si="6"/>
        <v>24073</v>
      </c>
      <c r="P20" s="67">
        <f t="shared" si="7"/>
        <v>5.7023133299539036E-2</v>
      </c>
    </row>
    <row r="21" spans="1:23" x14ac:dyDescent="0.25">
      <c r="A21" s="56">
        <v>43656</v>
      </c>
      <c r="B21" t="s">
        <v>203</v>
      </c>
      <c r="C21">
        <v>1</v>
      </c>
      <c r="D21">
        <v>82</v>
      </c>
      <c r="E21">
        <v>82</v>
      </c>
      <c r="F21">
        <f t="shared" si="0"/>
        <v>4</v>
      </c>
      <c r="G21" t="e">
        <f t="shared" si="1"/>
        <v>#N/A</v>
      </c>
      <c r="H21">
        <f t="shared" si="2"/>
        <v>0</v>
      </c>
      <c r="J21">
        <f t="shared" si="3"/>
        <v>2019</v>
      </c>
      <c r="K21">
        <f t="shared" si="4"/>
        <v>7</v>
      </c>
      <c r="L21">
        <f t="shared" si="5"/>
        <v>10</v>
      </c>
      <c r="N21">
        <v>20</v>
      </c>
      <c r="O21">
        <f t="shared" si="6"/>
        <v>21991</v>
      </c>
      <c r="P21" s="67">
        <f t="shared" si="7"/>
        <v>5.2091377243806879E-2</v>
      </c>
    </row>
    <row r="22" spans="1:23" x14ac:dyDescent="0.25">
      <c r="A22" s="56">
        <v>43970</v>
      </c>
      <c r="B22" t="s">
        <v>204</v>
      </c>
      <c r="C22">
        <v>305</v>
      </c>
      <c r="D22">
        <v>14</v>
      </c>
      <c r="E22">
        <v>4270</v>
      </c>
      <c r="F22">
        <f t="shared" si="0"/>
        <v>3</v>
      </c>
      <c r="G22" t="e">
        <f t="shared" si="1"/>
        <v>#N/A</v>
      </c>
      <c r="H22">
        <f t="shared" si="2"/>
        <v>0</v>
      </c>
      <c r="J22">
        <f t="shared" si="3"/>
        <v>2020</v>
      </c>
      <c r="K22">
        <f t="shared" si="4"/>
        <v>5</v>
      </c>
      <c r="L22">
        <f t="shared" si="5"/>
        <v>19</v>
      </c>
      <c r="N22">
        <v>21</v>
      </c>
      <c r="O22">
        <f t="shared" si="6"/>
        <v>11264</v>
      </c>
      <c r="P22" s="67">
        <f t="shared" si="7"/>
        <v>2.6681700389897717E-2</v>
      </c>
    </row>
    <row r="23" spans="1:23" x14ac:dyDescent="0.25">
      <c r="A23" s="56">
        <v>43641</v>
      </c>
      <c r="B23" t="s">
        <v>205</v>
      </c>
      <c r="C23">
        <v>138</v>
      </c>
      <c r="D23">
        <v>75</v>
      </c>
      <c r="E23">
        <v>10350</v>
      </c>
      <c r="F23">
        <f t="shared" si="0"/>
        <v>3</v>
      </c>
      <c r="G23" t="e">
        <f t="shared" si="1"/>
        <v>#N/A</v>
      </c>
      <c r="H23">
        <f t="shared" si="2"/>
        <v>0</v>
      </c>
      <c r="J23">
        <f t="shared" si="3"/>
        <v>2019</v>
      </c>
      <c r="K23">
        <f t="shared" si="4"/>
        <v>6</v>
      </c>
      <c r="L23">
        <f t="shared" si="5"/>
        <v>25</v>
      </c>
      <c r="N23">
        <v>22</v>
      </c>
      <c r="O23">
        <f t="shared" si="6"/>
        <v>15908</v>
      </c>
      <c r="P23" s="67">
        <f t="shared" si="7"/>
        <v>3.7682216779340631E-2</v>
      </c>
    </row>
    <row r="24" spans="1:23" x14ac:dyDescent="0.25">
      <c r="A24" s="56">
        <v>43926</v>
      </c>
      <c r="B24" t="s">
        <v>206</v>
      </c>
      <c r="C24">
        <v>280</v>
      </c>
      <c r="D24">
        <v>36</v>
      </c>
      <c r="E24">
        <v>10080</v>
      </c>
      <c r="F24">
        <f t="shared" si="0"/>
        <v>1</v>
      </c>
      <c r="G24" t="e">
        <f t="shared" si="1"/>
        <v>#N/A</v>
      </c>
      <c r="H24">
        <f t="shared" si="2"/>
        <v>0</v>
      </c>
      <c r="J24">
        <f t="shared" si="3"/>
        <v>2020</v>
      </c>
      <c r="K24">
        <f t="shared" si="4"/>
        <v>4</v>
      </c>
      <c r="L24">
        <f t="shared" si="5"/>
        <v>5</v>
      </c>
      <c r="N24">
        <v>23</v>
      </c>
      <c r="O24">
        <f t="shared" si="6"/>
        <v>5600</v>
      </c>
      <c r="P24" s="67">
        <f t="shared" si="7"/>
        <v>1.3265049909750285E-2</v>
      </c>
    </row>
    <row r="25" spans="1:23" x14ac:dyDescent="0.25">
      <c r="A25" s="56">
        <v>43758</v>
      </c>
      <c r="B25" t="s">
        <v>207</v>
      </c>
      <c r="C25">
        <v>265</v>
      </c>
      <c r="D25">
        <v>40</v>
      </c>
      <c r="E25">
        <v>10600</v>
      </c>
      <c r="F25">
        <f t="shared" si="0"/>
        <v>1</v>
      </c>
      <c r="G25" t="e">
        <f t="shared" si="1"/>
        <v>#N/A</v>
      </c>
      <c r="H25">
        <f t="shared" si="2"/>
        <v>0</v>
      </c>
      <c r="J25">
        <f t="shared" si="3"/>
        <v>2019</v>
      </c>
      <c r="K25">
        <f t="shared" si="4"/>
        <v>10</v>
      </c>
      <c r="L25">
        <f t="shared" si="5"/>
        <v>20</v>
      </c>
      <c r="N25">
        <v>24</v>
      </c>
      <c r="O25">
        <f t="shared" si="6"/>
        <v>12180</v>
      </c>
      <c r="P25" s="67">
        <f t="shared" si="7"/>
        <v>2.8851483553706869E-2</v>
      </c>
    </row>
    <row r="26" spans="1:23" x14ac:dyDescent="0.25">
      <c r="A26" s="56">
        <v>43259</v>
      </c>
      <c r="B26" t="s">
        <v>208</v>
      </c>
      <c r="C26">
        <v>402</v>
      </c>
      <c r="D26">
        <v>12</v>
      </c>
      <c r="E26">
        <v>4824</v>
      </c>
      <c r="F26">
        <f t="shared" si="0"/>
        <v>6</v>
      </c>
      <c r="G26" t="e">
        <f t="shared" si="1"/>
        <v>#N/A</v>
      </c>
      <c r="H26">
        <f t="shared" si="2"/>
        <v>0</v>
      </c>
      <c r="J26">
        <f t="shared" si="3"/>
        <v>2018</v>
      </c>
      <c r="K26">
        <f t="shared" si="4"/>
        <v>6</v>
      </c>
      <c r="L26">
        <f t="shared" si="5"/>
        <v>8</v>
      </c>
      <c r="N26">
        <v>25</v>
      </c>
      <c r="O26">
        <f t="shared" si="6"/>
        <v>15976</v>
      </c>
      <c r="P26" s="67">
        <f t="shared" si="7"/>
        <v>3.7843292385387597E-2</v>
      </c>
    </row>
    <row r="27" spans="1:23" x14ac:dyDescent="0.25">
      <c r="A27" s="56">
        <v>43058</v>
      </c>
      <c r="B27" t="s">
        <v>209</v>
      </c>
      <c r="C27">
        <v>143</v>
      </c>
      <c r="D27">
        <v>46</v>
      </c>
      <c r="E27">
        <v>6578</v>
      </c>
      <c r="F27">
        <f t="shared" si="0"/>
        <v>1</v>
      </c>
      <c r="G27" t="e">
        <f t="shared" si="1"/>
        <v>#N/A</v>
      </c>
      <c r="H27">
        <f t="shared" si="2"/>
        <v>0</v>
      </c>
      <c r="J27">
        <f t="shared" si="3"/>
        <v>2017</v>
      </c>
      <c r="K27">
        <f t="shared" si="4"/>
        <v>11</v>
      </c>
      <c r="L27">
        <f t="shared" si="5"/>
        <v>19</v>
      </c>
      <c r="N27">
        <v>26</v>
      </c>
      <c r="O27">
        <f t="shared" si="6"/>
        <v>4356</v>
      </c>
      <c r="P27" s="67">
        <f t="shared" si="7"/>
        <v>1.0318313822655759E-2</v>
      </c>
    </row>
    <row r="28" spans="1:23" x14ac:dyDescent="0.25">
      <c r="A28" s="56">
        <v>43144</v>
      </c>
      <c r="B28" t="s">
        <v>210</v>
      </c>
      <c r="C28">
        <v>108</v>
      </c>
      <c r="D28">
        <v>34</v>
      </c>
      <c r="E28">
        <v>3672</v>
      </c>
      <c r="F28">
        <f t="shared" si="0"/>
        <v>3</v>
      </c>
      <c r="G28" t="e">
        <f t="shared" si="1"/>
        <v>#N/A</v>
      </c>
      <c r="H28">
        <f t="shared" si="2"/>
        <v>0</v>
      </c>
      <c r="J28">
        <f t="shared" si="3"/>
        <v>2018</v>
      </c>
      <c r="K28">
        <f t="shared" si="4"/>
        <v>2</v>
      </c>
      <c r="L28">
        <f t="shared" si="5"/>
        <v>13</v>
      </c>
      <c r="N28">
        <v>27</v>
      </c>
      <c r="O28">
        <f t="shared" si="6"/>
        <v>5040</v>
      </c>
      <c r="P28" s="67">
        <f t="shared" si="7"/>
        <v>1.1938544918775256E-2</v>
      </c>
    </row>
    <row r="29" spans="1:23" x14ac:dyDescent="0.25">
      <c r="A29" s="56">
        <v>43390</v>
      </c>
      <c r="B29" t="s">
        <v>211</v>
      </c>
      <c r="C29">
        <v>427</v>
      </c>
      <c r="D29">
        <v>47</v>
      </c>
      <c r="E29">
        <v>20069</v>
      </c>
      <c r="F29">
        <f t="shared" si="0"/>
        <v>4</v>
      </c>
      <c r="G29" t="e">
        <f t="shared" si="1"/>
        <v>#N/A</v>
      </c>
      <c r="H29">
        <f t="shared" si="2"/>
        <v>0</v>
      </c>
      <c r="J29">
        <f t="shared" si="3"/>
        <v>2018</v>
      </c>
      <c r="K29">
        <f t="shared" si="4"/>
        <v>10</v>
      </c>
      <c r="L29">
        <f t="shared" si="5"/>
        <v>17</v>
      </c>
      <c r="N29">
        <v>28</v>
      </c>
      <c r="O29">
        <f t="shared" si="6"/>
        <v>34692</v>
      </c>
      <c r="P29" s="67">
        <f t="shared" si="7"/>
        <v>8.2176984190903024E-2</v>
      </c>
    </row>
    <row r="30" spans="1:23" x14ac:dyDescent="0.25">
      <c r="A30" s="56">
        <v>43146</v>
      </c>
      <c r="B30" t="s">
        <v>212</v>
      </c>
      <c r="C30">
        <v>196</v>
      </c>
      <c r="D30">
        <v>99</v>
      </c>
      <c r="E30">
        <v>19404</v>
      </c>
      <c r="F30">
        <f t="shared" si="0"/>
        <v>5</v>
      </c>
      <c r="G30" t="e">
        <f t="shared" si="1"/>
        <v>#N/A</v>
      </c>
      <c r="H30">
        <f t="shared" si="2"/>
        <v>0</v>
      </c>
      <c r="J30">
        <f t="shared" si="3"/>
        <v>2018</v>
      </c>
      <c r="K30">
        <f t="shared" si="4"/>
        <v>2</v>
      </c>
      <c r="L30">
        <f t="shared" si="5"/>
        <v>15</v>
      </c>
      <c r="N30">
        <v>29</v>
      </c>
      <c r="O30">
        <f t="shared" si="6"/>
        <v>0</v>
      </c>
      <c r="P30" s="67">
        <f t="shared" si="7"/>
        <v>0</v>
      </c>
    </row>
    <row r="31" spans="1:23" x14ac:dyDescent="0.25">
      <c r="A31" s="56">
        <v>43837</v>
      </c>
      <c r="B31" t="s">
        <v>213</v>
      </c>
      <c r="C31">
        <v>88</v>
      </c>
      <c r="D31">
        <v>83</v>
      </c>
      <c r="E31">
        <v>7304</v>
      </c>
      <c r="F31">
        <f t="shared" si="0"/>
        <v>3</v>
      </c>
      <c r="G31" t="e">
        <f t="shared" si="1"/>
        <v>#N/A</v>
      </c>
      <c r="H31">
        <f t="shared" si="2"/>
        <v>0</v>
      </c>
      <c r="J31">
        <f t="shared" si="3"/>
        <v>2020</v>
      </c>
      <c r="K31">
        <f t="shared" si="4"/>
        <v>1</v>
      </c>
      <c r="L31">
        <f t="shared" si="5"/>
        <v>7</v>
      </c>
      <c r="N31">
        <v>30</v>
      </c>
      <c r="O31">
        <f t="shared" si="6"/>
        <v>0</v>
      </c>
      <c r="P31" s="67">
        <f t="shared" si="7"/>
        <v>0</v>
      </c>
      <c r="R31" s="56">
        <v>43831</v>
      </c>
      <c r="V31" s="65">
        <f ca="1">NOW()</f>
        <v>43890.41471921296</v>
      </c>
      <c r="W31" s="65" t="s">
        <v>233</v>
      </c>
    </row>
    <row r="32" spans="1:23" x14ac:dyDescent="0.25">
      <c r="A32" s="56">
        <v>43377</v>
      </c>
      <c r="B32" t="s">
        <v>216</v>
      </c>
      <c r="C32">
        <v>27</v>
      </c>
      <c r="D32">
        <v>96</v>
      </c>
      <c r="E32">
        <v>2592</v>
      </c>
      <c r="F32">
        <f t="shared" si="0"/>
        <v>5</v>
      </c>
      <c r="G32" t="e">
        <f t="shared" si="1"/>
        <v>#N/A</v>
      </c>
      <c r="H32">
        <f t="shared" si="2"/>
        <v>0</v>
      </c>
      <c r="J32">
        <f t="shared" si="3"/>
        <v>2018</v>
      </c>
      <c r="K32">
        <f t="shared" si="4"/>
        <v>10</v>
      </c>
      <c r="L32">
        <f t="shared" si="5"/>
        <v>4</v>
      </c>
      <c r="N32">
        <v>31</v>
      </c>
      <c r="O32">
        <f t="shared" si="6"/>
        <v>0</v>
      </c>
      <c r="P32" s="67">
        <f t="shared" si="7"/>
        <v>0</v>
      </c>
      <c r="R32" s="56">
        <v>43862</v>
      </c>
      <c r="V32">
        <f ca="1">HOUR(V31)</f>
        <v>9</v>
      </c>
      <c r="W32" s="59" t="s">
        <v>234</v>
      </c>
    </row>
    <row r="33" spans="1:23" x14ac:dyDescent="0.25">
      <c r="A33" s="56">
        <v>43089</v>
      </c>
      <c r="B33" t="s">
        <v>217</v>
      </c>
      <c r="C33">
        <v>36</v>
      </c>
      <c r="D33">
        <v>7</v>
      </c>
      <c r="E33">
        <v>252</v>
      </c>
      <c r="F33">
        <f t="shared" si="0"/>
        <v>4</v>
      </c>
      <c r="G33" t="e">
        <f t="shared" si="1"/>
        <v>#N/A</v>
      </c>
      <c r="H33">
        <f t="shared" si="2"/>
        <v>0</v>
      </c>
      <c r="J33">
        <f t="shared" si="3"/>
        <v>2017</v>
      </c>
      <c r="K33">
        <f t="shared" si="4"/>
        <v>12</v>
      </c>
      <c r="L33">
        <f t="shared" si="5"/>
        <v>20</v>
      </c>
      <c r="P33" s="66">
        <f>SUM(P2:P32)</f>
        <v>1</v>
      </c>
      <c r="V33">
        <f ca="1">MINUTE(V31)</f>
        <v>57</v>
      </c>
      <c r="W33" t="s">
        <v>235</v>
      </c>
    </row>
    <row r="34" spans="1:23" x14ac:dyDescent="0.25">
      <c r="A34" s="56">
        <v>43979</v>
      </c>
      <c r="B34" t="s">
        <v>218</v>
      </c>
      <c r="C34">
        <v>413</v>
      </c>
      <c r="D34">
        <v>84</v>
      </c>
      <c r="E34">
        <v>34692</v>
      </c>
      <c r="F34">
        <f t="shared" si="0"/>
        <v>5</v>
      </c>
      <c r="G34" t="e">
        <f t="shared" si="1"/>
        <v>#N/A</v>
      </c>
      <c r="H34">
        <f t="shared" si="2"/>
        <v>0</v>
      </c>
      <c r="J34">
        <f t="shared" si="3"/>
        <v>2020</v>
      </c>
      <c r="K34">
        <f t="shared" si="4"/>
        <v>5</v>
      </c>
      <c r="L34">
        <f t="shared" si="5"/>
        <v>28</v>
      </c>
      <c r="V34">
        <f ca="1">SECOND(V31)</f>
        <v>12</v>
      </c>
      <c r="W34" t="s">
        <v>243</v>
      </c>
    </row>
    <row r="35" spans="1:23" x14ac:dyDescent="0.25">
      <c r="A35" s="56">
        <v>43867</v>
      </c>
      <c r="B35" t="s">
        <v>219</v>
      </c>
      <c r="C35">
        <v>301</v>
      </c>
      <c r="D35">
        <v>62</v>
      </c>
      <c r="E35">
        <v>18662</v>
      </c>
      <c r="F35">
        <f t="shared" si="0"/>
        <v>5</v>
      </c>
      <c r="G35" t="e">
        <f t="shared" si="1"/>
        <v>#N/A</v>
      </c>
      <c r="H35">
        <f t="shared" si="2"/>
        <v>0</v>
      </c>
      <c r="J35">
        <f t="shared" si="3"/>
        <v>2020</v>
      </c>
      <c r="K35">
        <f t="shared" si="4"/>
        <v>2</v>
      </c>
      <c r="L35">
        <f t="shared" si="5"/>
        <v>6</v>
      </c>
      <c r="R35">
        <f>NETWORKDAYS(R31,R32)</f>
        <v>23</v>
      </c>
      <c r="S35" t="s">
        <v>232</v>
      </c>
    </row>
    <row r="36" spans="1:23" x14ac:dyDescent="0.25">
      <c r="A36" s="56">
        <v>43328</v>
      </c>
      <c r="B36" t="s">
        <v>220</v>
      </c>
      <c r="C36">
        <v>410</v>
      </c>
      <c r="D36">
        <v>53</v>
      </c>
      <c r="E36">
        <v>21730</v>
      </c>
      <c r="F36">
        <f t="shared" si="0"/>
        <v>5</v>
      </c>
      <c r="G36" t="e">
        <f t="shared" si="1"/>
        <v>#N/A</v>
      </c>
      <c r="H36">
        <f t="shared" si="2"/>
        <v>0</v>
      </c>
      <c r="J36">
        <f t="shared" si="3"/>
        <v>2018</v>
      </c>
      <c r="K36">
        <f t="shared" si="4"/>
        <v>8</v>
      </c>
      <c r="L36">
        <f t="shared" si="5"/>
        <v>16</v>
      </c>
    </row>
    <row r="37" spans="1:23" x14ac:dyDescent="0.25">
      <c r="A37" s="56">
        <v>43428</v>
      </c>
      <c r="B37" t="s">
        <v>221</v>
      </c>
      <c r="C37">
        <v>406</v>
      </c>
      <c r="D37">
        <v>30</v>
      </c>
      <c r="E37">
        <v>12180</v>
      </c>
      <c r="F37">
        <f t="shared" si="0"/>
        <v>7</v>
      </c>
      <c r="G37" t="e">
        <f t="shared" si="1"/>
        <v>#N/A</v>
      </c>
      <c r="H37">
        <f t="shared" si="2"/>
        <v>0</v>
      </c>
      <c r="J37">
        <f t="shared" si="3"/>
        <v>2018</v>
      </c>
      <c r="K37">
        <f t="shared" si="4"/>
        <v>11</v>
      </c>
      <c r="L37">
        <f t="shared" si="5"/>
        <v>24</v>
      </c>
    </row>
    <row r="38" spans="1:23" x14ac:dyDescent="0.25">
      <c r="A38" s="56">
        <v>43735</v>
      </c>
      <c r="B38" t="s">
        <v>222</v>
      </c>
      <c r="C38">
        <v>56</v>
      </c>
      <c r="D38">
        <v>90</v>
      </c>
      <c r="E38">
        <v>5040</v>
      </c>
      <c r="F38">
        <f t="shared" si="0"/>
        <v>6</v>
      </c>
      <c r="G38" t="e">
        <f t="shared" si="1"/>
        <v>#N/A</v>
      </c>
      <c r="H38">
        <f t="shared" si="2"/>
        <v>0</v>
      </c>
      <c r="J38">
        <f t="shared" si="3"/>
        <v>2019</v>
      </c>
      <c r="K38">
        <f t="shared" si="4"/>
        <v>9</v>
      </c>
      <c r="L38">
        <f t="shared" si="5"/>
        <v>27</v>
      </c>
    </row>
    <row r="39" spans="1:23" x14ac:dyDescent="0.25">
      <c r="A39" s="56">
        <v>43512</v>
      </c>
      <c r="B39" t="s">
        <v>223</v>
      </c>
      <c r="C39">
        <v>214</v>
      </c>
      <c r="D39">
        <v>38</v>
      </c>
      <c r="E39">
        <v>8132</v>
      </c>
      <c r="F39">
        <f t="shared" si="0"/>
        <v>7</v>
      </c>
      <c r="G39" t="e">
        <f t="shared" si="1"/>
        <v>#N/A</v>
      </c>
      <c r="H39">
        <f t="shared" si="2"/>
        <v>0</v>
      </c>
      <c r="J39">
        <f t="shared" si="3"/>
        <v>2019</v>
      </c>
      <c r="K39">
        <f t="shared" si="4"/>
        <v>2</v>
      </c>
      <c r="L39">
        <f t="shared" si="5"/>
        <v>16</v>
      </c>
    </row>
    <row r="40" spans="1:23" x14ac:dyDescent="0.25">
      <c r="A40" s="56">
        <v>43820</v>
      </c>
      <c r="B40" t="s">
        <v>224</v>
      </c>
      <c r="C40">
        <v>352</v>
      </c>
      <c r="D40">
        <v>32</v>
      </c>
      <c r="E40">
        <v>11264</v>
      </c>
      <c r="F40">
        <f t="shared" si="0"/>
        <v>7</v>
      </c>
      <c r="G40" t="e">
        <f t="shared" si="1"/>
        <v>#N/A</v>
      </c>
      <c r="H40">
        <f t="shared" si="2"/>
        <v>0</v>
      </c>
      <c r="J40">
        <f t="shared" si="3"/>
        <v>2019</v>
      </c>
      <c r="K40">
        <f t="shared" si="4"/>
        <v>12</v>
      </c>
      <c r="L40">
        <f t="shared" si="5"/>
        <v>21</v>
      </c>
    </row>
    <row r="41" spans="1:23" x14ac:dyDescent="0.25">
      <c r="A41" s="56">
        <v>43151</v>
      </c>
      <c r="B41" t="s">
        <v>225</v>
      </c>
      <c r="C41">
        <v>141</v>
      </c>
      <c r="D41">
        <v>79</v>
      </c>
      <c r="E41">
        <v>11139</v>
      </c>
      <c r="F41">
        <f t="shared" si="0"/>
        <v>3</v>
      </c>
      <c r="G41" t="e">
        <f t="shared" si="1"/>
        <v>#N/A</v>
      </c>
      <c r="H41">
        <f t="shared" si="2"/>
        <v>0</v>
      </c>
      <c r="J41">
        <f t="shared" si="3"/>
        <v>2018</v>
      </c>
      <c r="K41">
        <f t="shared" si="4"/>
        <v>2</v>
      </c>
      <c r="L41">
        <f t="shared" si="5"/>
        <v>20</v>
      </c>
    </row>
    <row r="43" spans="1:23" x14ac:dyDescent="0.25">
      <c r="E43">
        <f>SUM(E2:E42)</f>
        <v>422162</v>
      </c>
    </row>
  </sheetData>
  <conditionalFormatting sqref="P2:P3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{19583438-45C6-4FEA-8F7F-872B41E503D4}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9583438-45C6-4FEA-8F7F-872B41E503D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P2:P32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3"/>
  <dimension ref="A1:G38"/>
  <sheetViews>
    <sheetView tabSelected="1" workbookViewId="0">
      <selection activeCell="D12" sqref="D12"/>
    </sheetView>
  </sheetViews>
  <sheetFormatPr defaultRowHeight="15" x14ac:dyDescent="0.25"/>
  <cols>
    <col min="1" max="1" width="12.140625" bestFit="1" customWidth="1"/>
    <col min="2" max="2" width="27.42578125" bestFit="1" customWidth="1"/>
    <col min="3" max="3" width="12.85546875" bestFit="1" customWidth="1"/>
    <col min="4" max="4" width="13.28515625" bestFit="1" customWidth="1"/>
    <col min="5" max="5" width="6.85546875" bestFit="1" customWidth="1"/>
    <col min="6" max="6" width="11" bestFit="1" customWidth="1"/>
    <col min="7" max="7" width="7" bestFit="1" customWidth="1"/>
  </cols>
  <sheetData>
    <row r="1" spans="1:7" x14ac:dyDescent="0.25">
      <c r="A1" s="85" t="s">
        <v>244</v>
      </c>
      <c r="B1" s="85"/>
      <c r="C1" s="85"/>
      <c r="D1" s="85"/>
      <c r="E1" s="85"/>
      <c r="F1" s="85"/>
      <c r="G1" s="68"/>
    </row>
    <row r="2" spans="1:7" x14ac:dyDescent="0.25">
      <c r="A2" s="69" t="s">
        <v>245</v>
      </c>
      <c r="B2" s="70" t="s">
        <v>246</v>
      </c>
      <c r="C2" s="69" t="s">
        <v>247</v>
      </c>
      <c r="D2" s="69" t="s">
        <v>248</v>
      </c>
      <c r="E2" s="69" t="s">
        <v>249</v>
      </c>
      <c r="F2" s="69" t="s">
        <v>250</v>
      </c>
      <c r="G2" s="69" t="s">
        <v>251</v>
      </c>
    </row>
    <row r="3" spans="1:7" x14ac:dyDescent="0.25">
      <c r="A3" s="71" t="s">
        <v>252</v>
      </c>
      <c r="B3" t="s">
        <v>253</v>
      </c>
      <c r="C3" s="71" t="s">
        <v>254</v>
      </c>
      <c r="D3" s="71" t="s">
        <v>255</v>
      </c>
      <c r="E3" s="71" t="s">
        <v>256</v>
      </c>
      <c r="F3" s="71">
        <v>0.08</v>
      </c>
      <c r="G3" s="71">
        <v>3.4</v>
      </c>
    </row>
    <row r="4" spans="1:7" x14ac:dyDescent="0.25">
      <c r="A4" s="71" t="s">
        <v>257</v>
      </c>
      <c r="B4" t="s">
        <v>258</v>
      </c>
      <c r="C4" s="71" t="s">
        <v>254</v>
      </c>
      <c r="D4" s="71" t="s">
        <v>255</v>
      </c>
      <c r="E4" s="71" t="s">
        <v>256</v>
      </c>
      <c r="F4" s="71">
        <v>0.08</v>
      </c>
      <c r="G4" s="71">
        <v>6.85</v>
      </c>
    </row>
    <row r="5" spans="1:7" x14ac:dyDescent="0.25">
      <c r="A5" s="71" t="s">
        <v>259</v>
      </c>
      <c r="B5" t="s">
        <v>260</v>
      </c>
      <c r="C5" s="71" t="s">
        <v>254</v>
      </c>
      <c r="D5" s="71" t="s">
        <v>255</v>
      </c>
      <c r="E5" s="71" t="s">
        <v>256</v>
      </c>
      <c r="F5" s="71">
        <v>0.08</v>
      </c>
      <c r="G5" s="71">
        <v>14</v>
      </c>
    </row>
    <row r="6" spans="1:7" x14ac:dyDescent="0.25">
      <c r="A6" s="71" t="s">
        <v>261</v>
      </c>
      <c r="B6" t="s">
        <v>262</v>
      </c>
      <c r="C6" s="71" t="s">
        <v>254</v>
      </c>
      <c r="D6" s="71" t="s">
        <v>255</v>
      </c>
      <c r="E6" s="71" t="s">
        <v>256</v>
      </c>
      <c r="F6" s="71">
        <v>0.08</v>
      </c>
      <c r="G6" s="71">
        <v>20</v>
      </c>
    </row>
    <row r="7" spans="1:7" x14ac:dyDescent="0.25">
      <c r="A7" s="71" t="s">
        <v>263</v>
      </c>
      <c r="B7" t="s">
        <v>264</v>
      </c>
      <c r="C7" s="71" t="s">
        <v>254</v>
      </c>
      <c r="D7" s="71" t="s">
        <v>255</v>
      </c>
      <c r="E7" s="71" t="s">
        <v>256</v>
      </c>
      <c r="F7" s="71">
        <v>0.08</v>
      </c>
      <c r="G7" s="71">
        <v>21</v>
      </c>
    </row>
    <row r="8" spans="1:7" x14ac:dyDescent="0.25">
      <c r="A8" s="71" t="s">
        <v>265</v>
      </c>
      <c r="B8" t="s">
        <v>266</v>
      </c>
      <c r="C8" s="71" t="s">
        <v>254</v>
      </c>
      <c r="D8" s="71" t="s">
        <v>255</v>
      </c>
      <c r="E8" s="71" t="s">
        <v>256</v>
      </c>
      <c r="F8" s="71">
        <v>0.08</v>
      </c>
      <c r="G8" s="71">
        <v>44</v>
      </c>
    </row>
    <row r="9" spans="1:7" x14ac:dyDescent="0.25">
      <c r="A9" s="71" t="s">
        <v>267</v>
      </c>
      <c r="B9" t="s">
        <v>268</v>
      </c>
      <c r="C9" s="71" t="s">
        <v>254</v>
      </c>
      <c r="D9" s="71" t="s">
        <v>255</v>
      </c>
      <c r="E9" s="71" t="s">
        <v>256</v>
      </c>
      <c r="F9" s="71">
        <v>0.08</v>
      </c>
      <c r="G9" s="71">
        <v>67</v>
      </c>
    </row>
    <row r="10" spans="1:7" x14ac:dyDescent="0.25">
      <c r="A10" s="71" t="s">
        <v>269</v>
      </c>
      <c r="B10" t="s">
        <v>270</v>
      </c>
      <c r="C10" s="71" t="s">
        <v>271</v>
      </c>
      <c r="D10" s="71" t="s">
        <v>255</v>
      </c>
      <c r="E10" s="71" t="s">
        <v>256</v>
      </c>
      <c r="F10" s="71">
        <v>0.08</v>
      </c>
      <c r="G10" s="71">
        <v>4</v>
      </c>
    </row>
    <row r="11" spans="1:7" x14ac:dyDescent="0.25">
      <c r="A11" s="71" t="s">
        <v>272</v>
      </c>
      <c r="B11" t="s">
        <v>273</v>
      </c>
      <c r="C11" s="71" t="s">
        <v>274</v>
      </c>
      <c r="D11" s="71" t="s">
        <v>255</v>
      </c>
      <c r="E11" s="71" t="s">
        <v>256</v>
      </c>
      <c r="F11" s="71">
        <v>0.08</v>
      </c>
      <c r="G11" s="71">
        <v>7</v>
      </c>
    </row>
    <row r="12" spans="1:7" x14ac:dyDescent="0.25">
      <c r="A12" s="71" t="s">
        <v>275</v>
      </c>
      <c r="B12" t="s">
        <v>276</v>
      </c>
      <c r="C12" s="71" t="s">
        <v>274</v>
      </c>
      <c r="D12" s="71" t="s">
        <v>255</v>
      </c>
      <c r="E12" s="71" t="s">
        <v>256</v>
      </c>
      <c r="F12" s="71">
        <v>0.08</v>
      </c>
      <c r="G12" s="71">
        <v>12.3</v>
      </c>
    </row>
    <row r="13" spans="1:7" x14ac:dyDescent="0.25">
      <c r="A13" s="71" t="s">
        <v>277</v>
      </c>
      <c r="B13" t="s">
        <v>278</v>
      </c>
      <c r="C13" s="71" t="s">
        <v>274</v>
      </c>
      <c r="D13" s="71" t="s">
        <v>255</v>
      </c>
      <c r="E13" s="71" t="s">
        <v>256</v>
      </c>
      <c r="F13" s="71">
        <v>0.08</v>
      </c>
      <c r="G13" s="71">
        <v>23.6</v>
      </c>
    </row>
    <row r="14" spans="1:7" x14ac:dyDescent="0.25">
      <c r="A14" s="71" t="s">
        <v>279</v>
      </c>
      <c r="B14" t="s">
        <v>280</v>
      </c>
      <c r="C14" s="71" t="s">
        <v>274</v>
      </c>
      <c r="D14" s="71" t="s">
        <v>255</v>
      </c>
      <c r="E14" s="71" t="s">
        <v>256</v>
      </c>
      <c r="F14" s="71">
        <v>0.08</v>
      </c>
      <c r="G14" s="71">
        <v>23.4</v>
      </c>
    </row>
    <row r="15" spans="1:7" x14ac:dyDescent="0.25">
      <c r="A15" s="71" t="s">
        <v>281</v>
      </c>
      <c r="B15" t="s">
        <v>282</v>
      </c>
      <c r="C15" s="71" t="s">
        <v>274</v>
      </c>
      <c r="D15" s="71" t="s">
        <v>255</v>
      </c>
      <c r="E15" s="71" t="s">
        <v>256</v>
      </c>
      <c r="F15" s="71">
        <v>0.08</v>
      </c>
      <c r="G15" s="71">
        <v>40.9</v>
      </c>
    </row>
    <row r="16" spans="1:7" x14ac:dyDescent="0.25">
      <c r="A16" s="71" t="s">
        <v>283</v>
      </c>
      <c r="B16" t="s">
        <v>284</v>
      </c>
      <c r="C16" s="71" t="s">
        <v>274</v>
      </c>
      <c r="D16" s="71" t="s">
        <v>255</v>
      </c>
      <c r="E16" s="71" t="s">
        <v>256</v>
      </c>
      <c r="F16" s="71">
        <v>0.08</v>
      </c>
      <c r="G16" s="71">
        <v>90</v>
      </c>
    </row>
    <row r="17" spans="1:7" x14ac:dyDescent="0.25">
      <c r="A17" s="71" t="s">
        <v>285</v>
      </c>
      <c r="B17" t="s">
        <v>286</v>
      </c>
      <c r="C17" s="71" t="s">
        <v>271</v>
      </c>
      <c r="D17" s="71" t="s">
        <v>255</v>
      </c>
      <c r="E17" s="71" t="s">
        <v>256</v>
      </c>
      <c r="F17" s="71">
        <v>0.1</v>
      </c>
      <c r="G17" s="71">
        <v>4</v>
      </c>
    </row>
    <row r="18" spans="1:7" x14ac:dyDescent="0.25">
      <c r="A18" s="71" t="s">
        <v>287</v>
      </c>
      <c r="B18" t="s">
        <v>288</v>
      </c>
      <c r="C18" s="71" t="s">
        <v>271</v>
      </c>
      <c r="D18" s="71" t="s">
        <v>255</v>
      </c>
      <c r="E18" s="71" t="s">
        <v>256</v>
      </c>
      <c r="F18" s="71">
        <v>0.1</v>
      </c>
      <c r="G18" s="71">
        <v>15</v>
      </c>
    </row>
    <row r="19" spans="1:7" x14ac:dyDescent="0.25">
      <c r="A19" s="71" t="s">
        <v>289</v>
      </c>
      <c r="B19" t="s">
        <v>290</v>
      </c>
      <c r="C19" s="71" t="s">
        <v>271</v>
      </c>
      <c r="D19" s="71" t="s">
        <v>255</v>
      </c>
      <c r="E19" s="71" t="s">
        <v>256</v>
      </c>
      <c r="F19" s="71">
        <v>0.1</v>
      </c>
      <c r="G19" s="71">
        <v>23</v>
      </c>
    </row>
    <row r="20" spans="1:7" x14ac:dyDescent="0.25">
      <c r="A20" s="71" t="s">
        <v>291</v>
      </c>
      <c r="B20" t="s">
        <v>292</v>
      </c>
      <c r="C20" s="71" t="s">
        <v>293</v>
      </c>
      <c r="D20" s="71" t="s">
        <v>255</v>
      </c>
      <c r="E20" s="71" t="s">
        <v>256</v>
      </c>
      <c r="F20" s="71">
        <v>0.01</v>
      </c>
      <c r="G20" s="71">
        <v>0.6</v>
      </c>
    </row>
    <row r="21" spans="1:7" x14ac:dyDescent="0.25">
      <c r="A21" s="71" t="s">
        <v>294</v>
      </c>
      <c r="B21" t="s">
        <v>295</v>
      </c>
      <c r="C21" s="71" t="s">
        <v>293</v>
      </c>
      <c r="D21" s="71" t="s">
        <v>255</v>
      </c>
      <c r="E21" s="71" t="s">
        <v>256</v>
      </c>
      <c r="F21" s="71">
        <v>0.01</v>
      </c>
      <c r="G21" s="71">
        <v>0.7</v>
      </c>
    </row>
    <row r="22" spans="1:7" x14ac:dyDescent="0.25">
      <c r="A22" s="71" t="s">
        <v>296</v>
      </c>
      <c r="B22" t="s">
        <v>297</v>
      </c>
      <c r="C22" s="71" t="s">
        <v>293</v>
      </c>
      <c r="D22" s="71" t="s">
        <v>255</v>
      </c>
      <c r="E22" s="71" t="s">
        <v>256</v>
      </c>
      <c r="F22" s="71">
        <v>0.01</v>
      </c>
      <c r="G22" s="71">
        <v>0.45</v>
      </c>
    </row>
    <row r="23" spans="1:7" x14ac:dyDescent="0.25">
      <c r="A23" s="71" t="s">
        <v>298</v>
      </c>
      <c r="B23" t="s">
        <v>299</v>
      </c>
      <c r="C23" s="71" t="s">
        <v>293</v>
      </c>
      <c r="D23" s="71" t="s">
        <v>255</v>
      </c>
      <c r="E23" s="71" t="s">
        <v>256</v>
      </c>
      <c r="F23" s="71">
        <v>0.08</v>
      </c>
      <c r="G23" s="71">
        <v>2.2000000000000002</v>
      </c>
    </row>
    <row r="24" spans="1:7" x14ac:dyDescent="0.25">
      <c r="A24" s="71" t="s">
        <v>300</v>
      </c>
      <c r="B24" t="s">
        <v>301</v>
      </c>
      <c r="C24" s="71" t="s">
        <v>302</v>
      </c>
      <c r="D24" s="71" t="s">
        <v>255</v>
      </c>
      <c r="E24" s="71" t="s">
        <v>256</v>
      </c>
      <c r="F24" s="71">
        <v>0.08</v>
      </c>
      <c r="G24" s="71">
        <v>1</v>
      </c>
    </row>
    <row r="25" spans="1:7" x14ac:dyDescent="0.25">
      <c r="A25" s="71" t="s">
        <v>303</v>
      </c>
      <c r="B25" t="s">
        <v>304</v>
      </c>
      <c r="C25" s="71" t="s">
        <v>302</v>
      </c>
      <c r="D25" s="71" t="s">
        <v>255</v>
      </c>
      <c r="E25" s="71" t="s">
        <v>256</v>
      </c>
      <c r="F25" s="71">
        <v>0.08</v>
      </c>
      <c r="G25" s="71">
        <v>2.2999999999999998</v>
      </c>
    </row>
    <row r="26" spans="1:7" x14ac:dyDescent="0.25">
      <c r="A26" s="71" t="s">
        <v>305</v>
      </c>
      <c r="B26" t="s">
        <v>306</v>
      </c>
      <c r="C26" s="71" t="s">
        <v>302</v>
      </c>
      <c r="D26" s="71" t="s">
        <v>255</v>
      </c>
      <c r="E26" s="71" t="s">
        <v>256</v>
      </c>
      <c r="F26" s="71">
        <v>0.08</v>
      </c>
      <c r="G26" s="71">
        <v>3</v>
      </c>
    </row>
    <row r="27" spans="1:7" x14ac:dyDescent="0.25">
      <c r="A27" s="71" t="s">
        <v>307</v>
      </c>
      <c r="B27" t="s">
        <v>308</v>
      </c>
      <c r="C27" s="71" t="s">
        <v>302</v>
      </c>
      <c r="D27" s="71" t="s">
        <v>255</v>
      </c>
      <c r="E27" s="71" t="s">
        <v>256</v>
      </c>
      <c r="F27" s="71">
        <v>0.08</v>
      </c>
      <c r="G27" s="71">
        <v>3.4</v>
      </c>
    </row>
    <row r="28" spans="1:7" x14ac:dyDescent="0.25">
      <c r="A28" s="71" t="s">
        <v>309</v>
      </c>
      <c r="B28" t="s">
        <v>310</v>
      </c>
      <c r="C28" s="71" t="s">
        <v>302</v>
      </c>
      <c r="D28" s="71" t="s">
        <v>255</v>
      </c>
      <c r="E28" s="71" t="s">
        <v>256</v>
      </c>
      <c r="F28" s="71">
        <v>0.08</v>
      </c>
      <c r="G28" s="71">
        <v>4.5</v>
      </c>
    </row>
    <row r="29" spans="1:7" x14ac:dyDescent="0.25">
      <c r="A29" s="71" t="s">
        <v>311</v>
      </c>
      <c r="B29" t="s">
        <v>312</v>
      </c>
      <c r="C29" s="71" t="s">
        <v>302</v>
      </c>
      <c r="D29" s="71" t="s">
        <v>255</v>
      </c>
      <c r="E29" s="71" t="s">
        <v>256</v>
      </c>
      <c r="F29" s="71">
        <v>0.08</v>
      </c>
      <c r="G29" s="71">
        <v>3.5</v>
      </c>
    </row>
    <row r="30" spans="1:7" x14ac:dyDescent="0.25">
      <c r="A30" s="71" t="s">
        <v>313</v>
      </c>
      <c r="B30" t="s">
        <v>314</v>
      </c>
      <c r="C30" s="71" t="s">
        <v>302</v>
      </c>
      <c r="D30" s="71" t="s">
        <v>315</v>
      </c>
      <c r="E30" s="71" t="s">
        <v>256</v>
      </c>
      <c r="F30" s="71">
        <v>0.08</v>
      </c>
      <c r="G30" s="71">
        <v>1.2</v>
      </c>
    </row>
    <row r="31" spans="1:7" x14ac:dyDescent="0.25">
      <c r="A31" s="71" t="s">
        <v>316</v>
      </c>
      <c r="B31" t="s">
        <v>317</v>
      </c>
      <c r="C31" s="71" t="s">
        <v>302</v>
      </c>
      <c r="D31" s="71" t="s">
        <v>315</v>
      </c>
      <c r="E31" s="71" t="s">
        <v>256</v>
      </c>
      <c r="F31" s="71">
        <v>0.08</v>
      </c>
      <c r="G31" s="71">
        <v>1</v>
      </c>
    </row>
    <row r="32" spans="1:7" x14ac:dyDescent="0.25">
      <c r="A32" s="71" t="s">
        <v>318</v>
      </c>
      <c r="B32" t="s">
        <v>319</v>
      </c>
      <c r="C32" s="71" t="s">
        <v>302</v>
      </c>
      <c r="D32" s="71" t="s">
        <v>315</v>
      </c>
      <c r="E32" s="71" t="s">
        <v>256</v>
      </c>
      <c r="F32" s="71">
        <v>0.08</v>
      </c>
      <c r="G32" s="71">
        <v>1.1000000000000001</v>
      </c>
    </row>
    <row r="33" spans="1:7" x14ac:dyDescent="0.25">
      <c r="A33" s="71" t="s">
        <v>320</v>
      </c>
      <c r="B33" t="s">
        <v>321</v>
      </c>
      <c r="C33" s="71" t="s">
        <v>302</v>
      </c>
      <c r="D33" s="71" t="s">
        <v>315</v>
      </c>
      <c r="E33" s="71" t="s">
        <v>256</v>
      </c>
      <c r="F33" s="71">
        <v>0.08</v>
      </c>
      <c r="G33" s="71">
        <v>1.1000000000000001</v>
      </c>
    </row>
    <row r="34" spans="1:7" x14ac:dyDescent="0.25">
      <c r="A34" s="71" t="s">
        <v>322</v>
      </c>
      <c r="B34" t="s">
        <v>323</v>
      </c>
      <c r="C34" s="71" t="s">
        <v>302</v>
      </c>
      <c r="D34" s="71" t="s">
        <v>315</v>
      </c>
      <c r="E34" s="71" t="s">
        <v>256</v>
      </c>
      <c r="F34" s="71">
        <v>0.01</v>
      </c>
      <c r="G34" s="71">
        <v>1.5</v>
      </c>
    </row>
    <row r="35" spans="1:7" x14ac:dyDescent="0.25">
      <c r="A35" s="71" t="s">
        <v>324</v>
      </c>
      <c r="B35" t="s">
        <v>325</v>
      </c>
      <c r="C35" s="71" t="s">
        <v>302</v>
      </c>
      <c r="D35" s="71" t="s">
        <v>315</v>
      </c>
      <c r="E35" s="71" t="s">
        <v>256</v>
      </c>
      <c r="F35" s="71">
        <v>0.01</v>
      </c>
      <c r="G35" s="71">
        <v>1.2</v>
      </c>
    </row>
    <row r="36" spans="1:7" x14ac:dyDescent="0.25">
      <c r="A36" s="71" t="s">
        <v>326</v>
      </c>
      <c r="B36" t="s">
        <v>327</v>
      </c>
      <c r="C36" s="71" t="s">
        <v>302</v>
      </c>
      <c r="D36" s="71" t="s">
        <v>315</v>
      </c>
      <c r="E36" s="71" t="s">
        <v>256</v>
      </c>
      <c r="F36" s="71">
        <v>0.08</v>
      </c>
      <c r="G36" s="71">
        <v>1</v>
      </c>
    </row>
    <row r="37" spans="1:7" x14ac:dyDescent="0.25">
      <c r="A37" s="71" t="s">
        <v>328</v>
      </c>
      <c r="B37" t="s">
        <v>329</v>
      </c>
      <c r="C37" s="71" t="s">
        <v>302</v>
      </c>
      <c r="D37" s="71" t="s">
        <v>315</v>
      </c>
      <c r="E37" s="71" t="s">
        <v>256</v>
      </c>
      <c r="F37" s="71">
        <v>0.08</v>
      </c>
      <c r="G37" s="71">
        <v>1.1000000000000001</v>
      </c>
    </row>
    <row r="38" spans="1:7" x14ac:dyDescent="0.25">
      <c r="A38" s="71" t="s">
        <v>330</v>
      </c>
      <c r="B38" t="s">
        <v>331</v>
      </c>
      <c r="C38" s="71" t="s">
        <v>302</v>
      </c>
      <c r="D38" s="71" t="s">
        <v>315</v>
      </c>
      <c r="E38" s="71" t="s">
        <v>256</v>
      </c>
      <c r="F38" s="71">
        <v>0.08</v>
      </c>
      <c r="G38" s="71">
        <v>1.5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13</vt:i4>
      </vt:variant>
    </vt:vector>
  </HeadingPairs>
  <TitlesOfParts>
    <vt:vector size="13" baseType="lpstr">
      <vt:lpstr>Istege_Gore_Uyarlanmis</vt:lpstr>
      <vt:lpstr>Rastgele</vt:lpstr>
      <vt:lpstr>Kırp</vt:lpstr>
      <vt:lpstr>Buyukharf_Kucukharf</vt:lpstr>
      <vt:lpstr>Degistir</vt:lpstr>
      <vt:lpstr>ParcaAl_Sagdan_Soldan</vt:lpstr>
      <vt:lpstr>İndis_Kaydir</vt:lpstr>
      <vt:lpstr>Sayfa2</vt:lpstr>
      <vt:lpstr>Birlestir_Bul</vt:lpstr>
      <vt:lpstr>Kod_Damga</vt:lpstr>
      <vt:lpstr>Gün_Ay_Yil</vt:lpstr>
      <vt:lpstr>DuseyAra_Yatayara</vt:lpstr>
      <vt:lpstr>Devrik_Donusum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erol sinan zorlu</dc:creator>
  <cp:lastModifiedBy>Windows Kullanıcısı</cp:lastModifiedBy>
  <dcterms:created xsi:type="dcterms:W3CDTF">2018-03-20T16:54:03Z</dcterms:created>
  <dcterms:modified xsi:type="dcterms:W3CDTF">2020-02-29T06:57:16Z</dcterms:modified>
</cp:coreProperties>
</file>