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cole\synthese\docs\"/>
    </mc:Choice>
  </mc:AlternateContent>
  <xr:revisionPtr revIDLastSave="0" documentId="13_ncr:1_{E46D61D0-F299-460F-A3A9-E8DBC061A432}" xr6:coauthVersionLast="43" xr6:coauthVersionMax="43" xr10:uidLastSave="{00000000-0000-0000-0000-000000000000}"/>
  <bookViews>
    <workbookView xWindow="-120" yWindow="-120" windowWidth="38640" windowHeight="21240" tabRatio="494" activeTab="3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P15" i="6" s="1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S9" i="6" a="1"/>
  <c r="D9" i="6"/>
  <c r="S11" i="6" s="1" a="1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21" i="6" l="1"/>
  <c r="M21" i="6" s="1"/>
  <c r="P20" i="6"/>
  <c r="N20" i="6" s="1"/>
  <c r="P19" i="6"/>
  <c r="N19" i="6" s="1"/>
  <c r="P18" i="6"/>
  <c r="P17" i="6"/>
  <c r="N17" i="6" s="1"/>
  <c r="V11" i="3"/>
  <c r="V13" i="3" s="1"/>
  <c r="P22" i="6"/>
  <c r="P16" i="6"/>
  <c r="M16" i="6" s="1"/>
  <c r="P23" i="6"/>
  <c r="P14" i="6"/>
  <c r="P13" i="6"/>
  <c r="M22" i="6"/>
  <c r="N22" i="6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N28" i="3"/>
  <c r="M28" i="3"/>
  <c r="O32" i="3"/>
  <c r="P32" i="3"/>
  <c r="N36" i="3"/>
  <c r="M36" i="3"/>
  <c r="O40" i="3"/>
  <c r="P40" i="3"/>
  <c r="P9" i="3"/>
  <c r="M9" i="3" s="1"/>
  <c r="M23" i="6"/>
  <c r="N23" i="6"/>
  <c r="M27" i="6"/>
  <c r="N27" i="6"/>
  <c r="M31" i="6"/>
  <c r="N31" i="6"/>
  <c r="M35" i="6"/>
  <c r="N35" i="6"/>
  <c r="M39" i="6"/>
  <c r="N39" i="6"/>
  <c r="M43" i="6"/>
  <c r="N43" i="6"/>
  <c r="Q9" i="2" a="1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4" i="6"/>
  <c r="N24" i="6"/>
  <c r="M28" i="6"/>
  <c r="N28" i="6"/>
  <c r="M32" i="6"/>
  <c r="N32" i="6"/>
  <c r="M36" i="6"/>
  <c r="N36" i="6"/>
  <c r="M40" i="6"/>
  <c r="N40" i="6"/>
  <c r="N30" i="3"/>
  <c r="M30" i="3"/>
  <c r="M38" i="3"/>
  <c r="N38" i="3"/>
  <c r="Q8" i="2" a="1"/>
  <c r="M22" i="3"/>
  <c r="N22" i="3"/>
  <c r="M26" i="3"/>
  <c r="N26" i="3"/>
  <c r="M34" i="3"/>
  <c r="N34" i="3"/>
  <c r="M42" i="3"/>
  <c r="N42" i="3"/>
  <c r="Q10" i="2" a="1"/>
  <c r="M25" i="6"/>
  <c r="N25" i="6"/>
  <c r="M29" i="6"/>
  <c r="N29" i="6"/>
  <c r="M33" i="6"/>
  <c r="N33" i="6"/>
  <c r="M37" i="6"/>
  <c r="N37" i="6"/>
  <c r="M41" i="6"/>
  <c r="N41" i="6"/>
  <c r="O23" i="3"/>
  <c r="P23" i="3"/>
  <c r="M27" i="3"/>
  <c r="N27" i="3"/>
  <c r="O31" i="3"/>
  <c r="P31" i="3"/>
  <c r="M35" i="3"/>
  <c r="N35" i="3"/>
  <c r="O39" i="3"/>
  <c r="P39" i="3"/>
  <c r="M43" i="3"/>
  <c r="N43" i="3"/>
  <c r="M15" i="6"/>
  <c r="N15" i="6"/>
  <c r="M13" i="6"/>
  <c r="N13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21" i="6" l="1"/>
  <c r="M20" i="6"/>
  <c r="M19" i="6"/>
  <c r="M17" i="6"/>
  <c r="N16" i="6"/>
  <c r="N10" i="3"/>
  <c r="N9" i="3"/>
  <c r="N33" i="3"/>
  <c r="M33" i="3"/>
  <c r="B11" i="6"/>
  <c r="B11" i="3"/>
  <c r="M39" i="3"/>
  <c r="N39" i="3"/>
  <c r="M23" i="3"/>
  <c r="N23" i="3"/>
  <c r="N32" i="3"/>
  <c r="M32" i="3"/>
  <c r="N41" i="3"/>
  <c r="M41" i="3"/>
  <c r="M25" i="3"/>
  <c r="N25" i="3"/>
  <c r="M31" i="3"/>
  <c r="N31" i="3"/>
  <c r="N40" i="3"/>
  <c r="M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19" i="6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  <author>Zenon Roy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  <comment ref="C15" authorId="1" shapeId="0" xr:uid="{48520787-5FFC-4AA7-8D6E-0C18D2C3ADC5}">
      <text>
        <r>
          <rPr>
            <b/>
            <sz val="9"/>
            <color indexed="81"/>
            <rFont val="Tahoma"/>
            <charset val="1"/>
          </rPr>
          <t>Zenon Roy:</t>
        </r>
        <r>
          <rPr>
            <sz val="9"/>
            <color indexed="81"/>
            <rFont val="Tahoma"/>
            <charset val="1"/>
          </rPr>
          <t xml:space="preserve">
données bidons mais assez pour faire mettre en place le système</t>
        </r>
      </text>
    </comment>
  </commentList>
</comments>
</file>

<file path=xl/sharedStrings.xml><?xml version="1.0" encoding="utf-8"?>
<sst xmlns="http://schemas.openxmlformats.org/spreadsheetml/2006/main" count="211" uniqueCount="99">
  <si>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</si>
  <si>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</si>
  <si>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</si>
  <si>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</si>
  <si>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</si>
  <si>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</si>
  <si>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</si>
  <si>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</si>
  <si>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</si>
  <si>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</si>
  <si>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</si>
  <si>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</si>
  <si>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</si>
  <si>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</si>
  <si>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</si>
  <si>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</si>
  <si>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</si>
  <si>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</si>
  <si>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</si>
  <si>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</si>
  <si>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</si>
  <si>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</si>
  <si>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</si>
  <si>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</si>
  <si>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</si>
  <si>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</si>
  <si>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</si>
  <si>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</si>
  <si>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</si>
  <si>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</si>
  <si>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</si>
  <si>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</si>
  <si>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</si>
  <si>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</si>
  <si>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</si>
  <si>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</si>
  <si>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</si>
  <si>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</si>
  <si>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</si>
  <si>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</si>
  <si>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</si>
  <si>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</si>
  <si>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</si>
  <si>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</si>
  <si>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</si>
  <si>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</si>
  <si>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</si>
  <si>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</si>
  <si>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</si>
  <si>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</si>
  <si>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</si>
  <si>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</si>
  <si>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</si>
  <si>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</si>
  <si>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</si>
  <si>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</si>
  <si>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</si>
  <si>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</si>
  <si>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</si>
  <si>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</si>
  <si>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</si>
  <si>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</si>
  <si>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</si>
  <si>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</si>
  <si>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</si>
  <si>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</si>
  <si>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</si>
  <si>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</si>
  <si>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</si>
  <si>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</si>
  <si>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</si>
  <si>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</si>
  <si>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</si>
  <si>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</si>
  <si>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Zénon Roy</t>
  </si>
  <si>
    <t>Configurer le serveur</t>
  </si>
  <si>
    <t>Configurer Nuxt</t>
  </si>
  <si>
    <t>Écrire un script pour populer la base de données</t>
  </si>
  <si>
    <t>Mettre en place l'API</t>
  </si>
  <si>
    <t>Calculatrice de statistiques d'items pour le jeu Borderlands 2</t>
  </si>
  <si>
    <t>Calcul des statistiques</t>
  </si>
  <si>
    <t>Faire la page sélection des pièces</t>
  </si>
  <si>
    <t>Faire la page détails d'une pièce</t>
  </si>
  <si>
    <t>Faire la page pour les stats de base d'un item</t>
  </si>
  <si>
    <t>Faire le layout par défaut pour Nuxt</t>
  </si>
  <si>
    <t>Faire la page liste des pièces/items</t>
  </si>
  <si>
    <t>Rédiger le rapport de projet</t>
  </si>
  <si>
    <t>Rédiger le fichier Lisez_moi.txt</t>
  </si>
  <si>
    <t>Réaliser le site web de présentation</t>
  </si>
  <si>
    <t>Réaliser la vidéo de présentation</t>
  </si>
  <si>
    <t>Faire une page détails fabriquant</t>
  </si>
  <si>
    <t>Ajouter les boucliers comme type d'item</t>
  </si>
  <si>
    <t>ajouter les grenades comme type d'item</t>
  </si>
  <si>
    <t>Ajouter les reliques comme type d'item</t>
  </si>
  <si>
    <t>Ajouter les class mods comme type d'item</t>
  </si>
  <si>
    <t>Ajouter les items uniques</t>
  </si>
  <si>
    <t>Exporter les vraies données du jeu</t>
  </si>
  <si>
    <t>Il reste quelques petites choses à fixer dans le parseur</t>
  </si>
  <si>
    <t>pas eu le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</si>
</sst>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vertical="center"/>
      <protection hidden="1"/>
    </xf>
    <xf numFmtId="2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top"/>
      <protection hidden="1"/>
    </xf>
    <xf numFmtId="9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19" fillId="0" borderId="0" xfId="0" applyFont="1" applyAlignment="1" applyProtection="1">
      <alignment horizontal="left" vertical="top"/>
      <protection hidden="1"/>
    </xf>
    <xf numFmtId="0" fontId="20" fillId="0" borderId="0" xfId="0" applyFont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6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33.5</c:v>
                </c:pt>
                <c:pt idx="2">
                  <c:v>23.75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A-4707-8E3C-C104888D893E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12</c:v>
                </c:pt>
                <c:pt idx="1">
                  <c:v>18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A-4707-8E3C-C104888D8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16-4AB7-AB6A-834DEB947BA5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16-4AB7-AB6A-834DEB947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59F-49F8-B01E-9F9579FFBA40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F-49F8-B01E-9F9579FFBA40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F-49F8-B01E-9F9579FFB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enon Roy" id="{EB64C2B9-0E44-451B-B8BD-E1ED3D375A77}" userId="ee13738c5b9085ac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zoomScaleNormal="100" workbookViewId="0">
      <selection activeCell="E20" sqref="E20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0" t="s">
        <v>79</v>
      </c>
      <c r="C2" s="120"/>
      <c r="D2" s="120"/>
      <c r="E2" s="120"/>
      <c r="F2" s="120"/>
      <c r="G2" s="120"/>
      <c r="H2" s="120"/>
    </row>
    <row r="3" spans="2:31" ht="15" customHeight="1" thickBot="1" x14ac:dyDescent="0.3">
      <c r="B3" s="24" t="s">
        <v>28</v>
      </c>
      <c r="C3" s="25"/>
      <c r="D3" s="26" t="s">
        <v>21</v>
      </c>
      <c r="E3" s="121" t="s">
        <v>74</v>
      </c>
      <c r="F3" s="121"/>
      <c r="G3" s="121"/>
      <c r="H3" s="121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7" t="s">
        <v>13</v>
      </c>
      <c r="C5" s="28"/>
      <c r="D5" s="28"/>
      <c r="E5" s="28"/>
      <c r="F5" s="28"/>
      <c r="G5" s="28"/>
      <c r="H5" s="59" t="str">
        <f>IF(L44=0,CONCATENATE(AE12, " totalisant ", AE15, " de travail estimé."),CONCATENATE("Attention, il reste " &amp; L45 &amp; " à remplir."))</f>
        <v>25 tâches ont été définies totalisant 69 heures et 45 minutes de travail estimé.</v>
      </c>
    </row>
    <row r="6" spans="2:31" ht="7.5" customHeight="1" thickBot="1" x14ac:dyDescent="0.3"/>
    <row r="7" spans="2:31" ht="15" customHeight="1" x14ac:dyDescent="0.25">
      <c r="B7" s="67" t="s">
        <v>0</v>
      </c>
      <c r="C7" s="66" t="s">
        <v>12</v>
      </c>
      <c r="D7" s="65" t="s">
        <v>8</v>
      </c>
      <c r="E7" s="65" t="s">
        <v>20</v>
      </c>
      <c r="F7" s="65" t="s">
        <v>17</v>
      </c>
      <c r="G7" s="65" t="s">
        <v>9</v>
      </c>
      <c r="H7" s="68" t="s">
        <v>10</v>
      </c>
      <c r="T7" s="7" t="s">
        <v>11</v>
      </c>
    </row>
    <row r="8" spans="2:31" x14ac:dyDescent="0.25">
      <c r="B8" s="43">
        <v>1</v>
      </c>
      <c r="C8" s="12" t="s">
        <v>4</v>
      </c>
      <c r="D8" s="13" t="s">
        <v>11</v>
      </c>
      <c r="E8" s="14" t="s">
        <v>18</v>
      </c>
      <c r="F8" s="14">
        <v>1</v>
      </c>
      <c r="G8" s="29">
        <v>1.0416666666666666E-2</v>
      </c>
      <c r="H8" s="39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2">
        <v>233</v>
      </c>
      <c r="T8" s="3">
        <v>1</v>
      </c>
      <c r="U8" s="3">
        <f>MAX(B8:B42)</f>
        <v>25</v>
      </c>
      <c r="V8" s="3" t="s">
        <v>18</v>
      </c>
      <c r="W8" s="3">
        <v>1</v>
      </c>
      <c r="X8" s="8">
        <v>0</v>
      </c>
      <c r="Y8" s="8">
        <f>MAX(G8:G42)</f>
        <v>0.29166666666666702</v>
      </c>
      <c r="Z8" s="3" t="s">
        <v>1</v>
      </c>
      <c r="AA8" s="3">
        <v>1</v>
      </c>
      <c r="AB8" s="21">
        <v>0</v>
      </c>
      <c r="AC8" s="4">
        <f>COUNTA(C8:C43)</f>
        <v>25</v>
      </c>
      <c r="AD8" s="9">
        <f>SUM(G8:G43)</f>
        <v>2.9062500000000009</v>
      </c>
    </row>
    <row r="9" spans="2:31" x14ac:dyDescent="0.25">
      <c r="B9" s="44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0">
        <v>0.25</v>
      </c>
      <c r="H9" s="40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26</v>
      </c>
      <c r="S9" s="22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1">
        <v>0.05</v>
      </c>
      <c r="AD9" s="10">
        <f>AD8</f>
        <v>2.9062500000000009</v>
      </c>
    </row>
    <row r="10" spans="2:31" x14ac:dyDescent="0.25">
      <c r="B10" s="43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1">
        <v>0.22916666666666699</v>
      </c>
      <c r="H10" s="41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2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1">
        <v>0.1</v>
      </c>
      <c r="AD10" s="62">
        <f>DAY(AD8)*24+HOUR(AD8)</f>
        <v>69</v>
      </c>
    </row>
    <row r="11" spans="2:31" x14ac:dyDescent="0.25">
      <c r="B11" s="44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0">
        <v>3.125E-2</v>
      </c>
      <c r="H11" s="40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2"/>
      <c r="T11" s="3">
        <v>4</v>
      </c>
      <c r="X11" s="8">
        <v>3.125E-2</v>
      </c>
      <c r="AB11" s="21">
        <v>0.15</v>
      </c>
      <c r="AD11" s="4">
        <f>MINUTE(AD8)</f>
        <v>45</v>
      </c>
    </row>
    <row r="12" spans="2:31" x14ac:dyDescent="0.25">
      <c r="B12" s="43">
        <f t="shared" ref="B12:B42" si="5">IF(LEN(C12)&lt;&gt;0,IF(OR(LEN(B11)=0,B11="^"),"^",B11+1),"")</f>
        <v>5</v>
      </c>
      <c r="C12" s="17" t="s">
        <v>75</v>
      </c>
      <c r="D12" s="19">
        <v>4</v>
      </c>
      <c r="E12" s="18" t="s">
        <v>18</v>
      </c>
      <c r="F12" s="18">
        <v>1</v>
      </c>
      <c r="G12" s="31">
        <v>2.0833333333333301E-2</v>
      </c>
      <c r="H12" s="41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2">
        <v>212</v>
      </c>
      <c r="T12" s="3">
        <v>5</v>
      </c>
      <c r="X12" s="8">
        <v>4.1666666666666699E-2</v>
      </c>
      <c r="AB12" s="21">
        <v>0.2</v>
      </c>
      <c r="AC12" s="4" t="s">
        <v>14</v>
      </c>
      <c r="AD12" s="4">
        <f>AC8</f>
        <v>25</v>
      </c>
      <c r="AE12" s="4" t="str">
        <f>AD12 &amp; " " &amp; AC12 &amp; IF(AD12 &gt; 1, "s ont été définies", " a été définie")</f>
        <v>25 tâches ont été définies</v>
      </c>
    </row>
    <row r="13" spans="2:31" x14ac:dyDescent="0.25">
      <c r="B13" s="44">
        <f>IF(LEN(C13)&lt;&gt;0,IF(OR(LEN(B12)=0,B12="^"),"^",B12+1),"")</f>
        <v>6</v>
      </c>
      <c r="C13" s="15" t="s">
        <v>78</v>
      </c>
      <c r="D13" s="16">
        <v>5</v>
      </c>
      <c r="E13" s="16" t="s">
        <v>18</v>
      </c>
      <c r="F13" s="16">
        <v>1</v>
      </c>
      <c r="G13" s="30">
        <v>2.0833333333333301E-2</v>
      </c>
      <c r="H13" s="40" t="s">
        <v>2</v>
      </c>
      <c r="L13" s="3" t="b">
        <f>AND(NOT(ISBLANK($C13)),LEN(D13)=0)</f>
        <v>0</v>
      </c>
      <c r="M13" s="3" t="b">
        <f>AND(NOT(ISBLANK($C13)),LEN(E13)=0)</f>
        <v>0</v>
      </c>
      <c r="N13" s="3" t="b">
        <f>AND(NOT(ISBLANK($C13)),LEN(F13)=0)</f>
        <v>0</v>
      </c>
      <c r="O13" s="3" t="b">
        <f>AND(NOT(ISBLANK($C13)),LEN(G13)=0)</f>
        <v>0</v>
      </c>
      <c r="P13" s="3" t="b">
        <f>AND(NOT(ISBLANK($C13)),LEN(H13)=0)</f>
        <v>0</v>
      </c>
      <c r="R13" s="11" t="s">
        <v>26</v>
      </c>
      <c r="S13" s="22">
        <v>222</v>
      </c>
      <c r="T13" s="3">
        <v>6</v>
      </c>
      <c r="X13" s="8">
        <v>5.2083333333333301E-2</v>
      </c>
      <c r="AB13" s="21">
        <v>0.25</v>
      </c>
      <c r="AC13" s="4" t="s">
        <v>16</v>
      </c>
      <c r="AD13" s="4">
        <f>AD10</f>
        <v>69</v>
      </c>
      <c r="AE13" s="4" t="str">
        <f>AD13 &amp; " " &amp; AC13 &amp; IF(AD13 &gt; 1, "s", "")</f>
        <v>69 heures</v>
      </c>
    </row>
    <row r="14" spans="2:31" x14ac:dyDescent="0.25">
      <c r="B14" s="43">
        <f t="shared" si="5"/>
        <v>7</v>
      </c>
      <c r="C14" s="17" t="s">
        <v>76</v>
      </c>
      <c r="D14" s="19">
        <v>5</v>
      </c>
      <c r="E14" s="18" t="s">
        <v>18</v>
      </c>
      <c r="F14" s="18">
        <v>1</v>
      </c>
      <c r="G14" s="31">
        <v>6.25E-2</v>
      </c>
      <c r="H14" s="41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2">
        <v>232</v>
      </c>
      <c r="T14" s="3">
        <v>7</v>
      </c>
      <c r="X14" s="8">
        <v>6.25E-2</v>
      </c>
      <c r="AB14" s="21">
        <v>0.3</v>
      </c>
      <c r="AC14" s="4" t="s">
        <v>15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4">
        <f t="shared" si="5"/>
        <v>8</v>
      </c>
      <c r="C15" s="15" t="s">
        <v>77</v>
      </c>
      <c r="D15" s="16">
        <v>15</v>
      </c>
      <c r="E15" s="16" t="s">
        <v>18</v>
      </c>
      <c r="F15" s="16">
        <v>3</v>
      </c>
      <c r="G15" s="30">
        <v>0.125</v>
      </c>
      <c r="H15" s="40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1">
        <v>0.35</v>
      </c>
      <c r="AE15" s="4" t="str">
        <f>IF(AD13&gt;0,IF(AD14&gt;0,AE13&amp;" et "&amp;AE14,AE13),AE14)</f>
        <v>69 heures et 45 minutes</v>
      </c>
    </row>
    <row r="16" spans="2:31" x14ac:dyDescent="0.25">
      <c r="B16" s="43">
        <f>IF(LEN(C16)&lt;&gt;0,IF(OR(LEN(B15)=0,B15="^"),"^",B15+1),"")</f>
        <v>9</v>
      </c>
      <c r="C16" s="17" t="s">
        <v>80</v>
      </c>
      <c r="D16" s="18">
        <v>8</v>
      </c>
      <c r="E16" s="18" t="s">
        <v>18</v>
      </c>
      <c r="F16" s="18">
        <v>3</v>
      </c>
      <c r="G16" s="31">
        <v>0.29166666666666702</v>
      </c>
      <c r="H16" s="41" t="s">
        <v>2</v>
      </c>
      <c r="L16" s="3" t="b">
        <f>AND(NOT(ISBLANK($C16)),LEN(D16)=0)</f>
        <v>0</v>
      </c>
      <c r="M16" s="3" t="b">
        <f>AND(NOT(ISBLANK($C16)),LEN(E16)=0)</f>
        <v>0</v>
      </c>
      <c r="N16" s="3" t="b">
        <f>AND(NOT(ISBLANK($C16)),LEN(F16)=0)</f>
        <v>0</v>
      </c>
      <c r="O16" s="3" t="b">
        <f>AND(NOT(ISBLANK($C16)),LEN(G16)=0)</f>
        <v>0</v>
      </c>
      <c r="P16" s="3" t="b">
        <f>AND(NOT(ISBLANK($C16)),LEN(H16)=0)</f>
        <v>0</v>
      </c>
      <c r="R16" s="11" t="s">
        <v>25</v>
      </c>
      <c r="S16" s="22">
        <v>58</v>
      </c>
      <c r="T16" s="3">
        <v>9</v>
      </c>
      <c r="X16" s="8">
        <v>8.3333333333333301E-2</v>
      </c>
      <c r="AB16" s="21">
        <v>0.4</v>
      </c>
    </row>
    <row r="17" spans="2:36" x14ac:dyDescent="0.25">
      <c r="B17" s="44">
        <f t="shared" si="5"/>
        <v>10</v>
      </c>
      <c r="C17" s="15" t="s">
        <v>81</v>
      </c>
      <c r="D17" s="16">
        <v>14</v>
      </c>
      <c r="E17" s="16" t="s">
        <v>18</v>
      </c>
      <c r="F17" s="16">
        <v>3</v>
      </c>
      <c r="G17" s="30">
        <v>0.20833333333333301</v>
      </c>
      <c r="H17" s="40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2">
        <v>82</v>
      </c>
      <c r="T17" s="3">
        <v>10</v>
      </c>
      <c r="X17" s="8">
        <v>9.375E-2</v>
      </c>
      <c r="AB17" s="21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3">
        <f t="shared" si="5"/>
        <v>11</v>
      </c>
      <c r="C18" s="17" t="s">
        <v>85</v>
      </c>
      <c r="D18" s="18">
        <v>14</v>
      </c>
      <c r="E18" s="18" t="s">
        <v>19</v>
      </c>
      <c r="F18" s="18">
        <v>3</v>
      </c>
      <c r="G18" s="31">
        <v>0.20833333333333301</v>
      </c>
      <c r="H18" s="41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2">
        <v>106</v>
      </c>
      <c r="T18" s="3">
        <v>11</v>
      </c>
      <c r="X18" s="8">
        <v>0.104166666666667</v>
      </c>
      <c r="AB18" s="21">
        <v>0.5</v>
      </c>
      <c r="AC18" s="4" t="s">
        <v>2</v>
      </c>
      <c r="AD18" s="4">
        <f t="array" ref="AD18">SUM(($H$8:$H$42=$AC18)*$G$8:$G$42)</f>
        <v>1.3958333333333333</v>
      </c>
      <c r="AE18" s="4">
        <f>AD18 * 24*60</f>
        <v>2010</v>
      </c>
      <c r="AF18" s="4">
        <f t="shared" ref="AF18:AF19" si="6">DAY(AD18)*24+HOUR(AD18)</f>
        <v>33</v>
      </c>
      <c r="AG18" s="4">
        <f t="shared" ref="AG18:AG19" si="7">MINUTE(AD18)</f>
        <v>30</v>
      </c>
      <c r="AH18" s="4" t="str">
        <f t="shared" ref="AH18:AH19" si="8">AF18&amp;"h"&amp;TEXT(AG18,"00")</f>
        <v>33h30</v>
      </c>
      <c r="AJ18" s="4">
        <f>COUNTIF($H$8:$H$42,AC18)</f>
        <v>11</v>
      </c>
    </row>
    <row r="19" spans="2:36" x14ac:dyDescent="0.25">
      <c r="B19" s="44">
        <f t="shared" si="5"/>
        <v>12</v>
      </c>
      <c r="C19" s="15" t="s">
        <v>82</v>
      </c>
      <c r="D19" s="16">
        <v>14</v>
      </c>
      <c r="E19" s="16" t="s">
        <v>19</v>
      </c>
      <c r="F19" s="16">
        <v>2</v>
      </c>
      <c r="G19" s="30">
        <v>0.125</v>
      </c>
      <c r="H19" s="40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1">
        <v>0.55000000000000004</v>
      </c>
      <c r="AC19" s="4" t="s">
        <v>3</v>
      </c>
      <c r="AD19" s="4">
        <f t="array" ref="AD19">SUM(($H$8:$H$42=$AC19)*$G$8:$G$42)</f>
        <v>0.98958333333333359</v>
      </c>
      <c r="AE19" s="4">
        <f>AD19 * 24*60</f>
        <v>1425.0000000000005</v>
      </c>
      <c r="AF19" s="4">
        <f t="shared" si="6"/>
        <v>23</v>
      </c>
      <c r="AG19" s="4">
        <f t="shared" si="7"/>
        <v>45</v>
      </c>
      <c r="AH19" s="4" t="str">
        <f t="shared" si="8"/>
        <v>23h45</v>
      </c>
      <c r="AJ19" s="4">
        <f>COUNTIF($H$8:$H$42,AC19)</f>
        <v>10</v>
      </c>
    </row>
    <row r="20" spans="2:36" x14ac:dyDescent="0.25">
      <c r="B20" s="43">
        <f t="shared" si="5"/>
        <v>13</v>
      </c>
      <c r="C20" s="17" t="s">
        <v>83</v>
      </c>
      <c r="D20" s="19">
        <v>14</v>
      </c>
      <c r="E20" s="18" t="s">
        <v>19</v>
      </c>
      <c r="F20" s="18">
        <v>2</v>
      </c>
      <c r="G20" s="31">
        <v>0.125</v>
      </c>
      <c r="H20" s="41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3"/>
      <c r="T20" s="3">
        <v>13</v>
      </c>
      <c r="X20" s="8">
        <v>0.125</v>
      </c>
      <c r="AB20" s="21">
        <v>0.6</v>
      </c>
    </row>
    <row r="21" spans="2:36" x14ac:dyDescent="0.25">
      <c r="B21" s="44">
        <f t="shared" si="5"/>
        <v>14</v>
      </c>
      <c r="C21" s="15" t="s">
        <v>84</v>
      </c>
      <c r="D21" s="16">
        <v>5</v>
      </c>
      <c r="E21" s="16" t="s">
        <v>18</v>
      </c>
      <c r="F21" s="16">
        <v>1</v>
      </c>
      <c r="G21" s="30">
        <v>4.1666666666666699E-2</v>
      </c>
      <c r="H21" s="40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1">
        <v>0.65</v>
      </c>
      <c r="AD21" s="4">
        <f>SUM(AD17:AD19)</f>
        <v>2.9062500000000004</v>
      </c>
      <c r="AE21" s="4">
        <f t="shared" ref="AE21" si="9">AD21 * 24*60</f>
        <v>4185.0000000000009</v>
      </c>
      <c r="AF21" s="4">
        <f t="shared" ref="AF21" si="10">DAY(AD21)*24+HOUR(AD21)</f>
        <v>69</v>
      </c>
      <c r="AG21" s="4">
        <f t="shared" ref="AG21" si="11">MINUTE(AD21)</f>
        <v>45</v>
      </c>
      <c r="AH21" s="4" t="str">
        <f t="shared" ref="AH21" si="12">AF21&amp;"h"&amp;TEXT(AG21,"00")</f>
        <v>69h45</v>
      </c>
    </row>
    <row r="22" spans="2:36" x14ac:dyDescent="0.25">
      <c r="B22" s="43">
        <f t="shared" si="5"/>
        <v>15</v>
      </c>
      <c r="C22" s="17" t="s">
        <v>96</v>
      </c>
      <c r="D22" s="18" t="s">
        <v>11</v>
      </c>
      <c r="E22" s="18" t="s">
        <v>18</v>
      </c>
      <c r="F22" s="18">
        <v>3</v>
      </c>
      <c r="G22" s="31">
        <v>0.16666666666666699</v>
      </c>
      <c r="H22" s="41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1">
        <v>0.7</v>
      </c>
    </row>
    <row r="23" spans="2:36" x14ac:dyDescent="0.25">
      <c r="B23" s="44">
        <f t="shared" si="5"/>
        <v>16</v>
      </c>
      <c r="C23" s="15" t="s">
        <v>86</v>
      </c>
      <c r="D23" s="16">
        <v>13</v>
      </c>
      <c r="E23" s="16" t="s">
        <v>18</v>
      </c>
      <c r="F23" s="16">
        <v>1</v>
      </c>
      <c r="G23" s="30">
        <v>8.3333333333333301E-2</v>
      </c>
      <c r="H23" s="40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1">
        <v>0.75</v>
      </c>
    </row>
    <row r="24" spans="2:36" x14ac:dyDescent="0.25">
      <c r="B24" s="43">
        <f t="shared" si="5"/>
        <v>17</v>
      </c>
      <c r="C24" s="17" t="s">
        <v>87</v>
      </c>
      <c r="D24" s="19">
        <v>13</v>
      </c>
      <c r="E24" s="18" t="s">
        <v>18</v>
      </c>
      <c r="F24" s="18">
        <v>1</v>
      </c>
      <c r="G24" s="31">
        <v>2.0833333333333301E-2</v>
      </c>
      <c r="H24" s="41" t="s">
        <v>3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1">
        <v>0.8</v>
      </c>
    </row>
    <row r="25" spans="2:36" x14ac:dyDescent="0.25">
      <c r="B25" s="44">
        <f t="shared" si="5"/>
        <v>18</v>
      </c>
      <c r="C25" s="15" t="s">
        <v>88</v>
      </c>
      <c r="D25" s="16">
        <v>13</v>
      </c>
      <c r="E25" s="16" t="s">
        <v>18</v>
      </c>
      <c r="F25" s="16">
        <v>1</v>
      </c>
      <c r="G25" s="30">
        <v>1.0416666666666666E-2</v>
      </c>
      <c r="H25" s="40" t="s">
        <v>3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1">
        <v>0.85</v>
      </c>
    </row>
    <row r="26" spans="2:36" x14ac:dyDescent="0.25">
      <c r="B26" s="43">
        <f t="shared" si="5"/>
        <v>19</v>
      </c>
      <c r="C26" s="17" t="s">
        <v>89</v>
      </c>
      <c r="D26" s="19">
        <v>13</v>
      </c>
      <c r="E26" s="18" t="s">
        <v>18</v>
      </c>
      <c r="F26" s="18">
        <v>2</v>
      </c>
      <c r="G26" s="31">
        <v>8.3333333333333301E-2</v>
      </c>
      <c r="H26" s="41" t="s">
        <v>3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1">
        <v>0.9</v>
      </c>
    </row>
    <row r="27" spans="2:36" x14ac:dyDescent="0.25">
      <c r="B27" s="44">
        <f t="shared" si="5"/>
        <v>20</v>
      </c>
      <c r="C27" s="15" t="s">
        <v>90</v>
      </c>
      <c r="D27" s="16">
        <v>13</v>
      </c>
      <c r="E27" s="16" t="s">
        <v>19</v>
      </c>
      <c r="F27" s="16">
        <v>2</v>
      </c>
      <c r="G27" s="30">
        <v>0.16666666666666699</v>
      </c>
      <c r="H27" s="40" t="s">
        <v>3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1">
        <v>0.95</v>
      </c>
    </row>
    <row r="28" spans="2:36" x14ac:dyDescent="0.25">
      <c r="B28" s="43">
        <f t="shared" si="5"/>
        <v>21</v>
      </c>
      <c r="C28" s="17" t="s">
        <v>91</v>
      </c>
      <c r="D28" s="18">
        <v>13</v>
      </c>
      <c r="E28" s="18" t="s">
        <v>19</v>
      </c>
      <c r="F28" s="18">
        <v>2</v>
      </c>
      <c r="G28" s="31">
        <v>0.125</v>
      </c>
      <c r="H28" s="41" t="s">
        <v>3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1">
        <v>1</v>
      </c>
    </row>
    <row r="29" spans="2:36" x14ac:dyDescent="0.25">
      <c r="B29" s="44">
        <f t="shared" si="5"/>
        <v>22</v>
      </c>
      <c r="C29" s="15" t="s">
        <v>92</v>
      </c>
      <c r="D29" s="16">
        <v>13</v>
      </c>
      <c r="E29" s="16" t="s">
        <v>19</v>
      </c>
      <c r="F29" s="16">
        <v>2</v>
      </c>
      <c r="G29" s="30">
        <v>0.125</v>
      </c>
      <c r="H29" s="40" t="s">
        <v>3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3">
        <f t="shared" si="5"/>
        <v>23</v>
      </c>
      <c r="C30" s="17" t="s">
        <v>93</v>
      </c>
      <c r="D30" s="19">
        <v>13</v>
      </c>
      <c r="E30" s="18" t="s">
        <v>19</v>
      </c>
      <c r="F30" s="18">
        <v>2</v>
      </c>
      <c r="G30" s="31">
        <v>0.125</v>
      </c>
      <c r="H30" s="41" t="s">
        <v>3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4">
        <f t="shared" si="5"/>
        <v>24</v>
      </c>
      <c r="C31" s="15" t="s">
        <v>94</v>
      </c>
      <c r="D31" s="16">
        <v>13</v>
      </c>
      <c r="E31" s="16" t="s">
        <v>19</v>
      </c>
      <c r="F31" s="16">
        <v>2</v>
      </c>
      <c r="G31" s="30">
        <v>0.125</v>
      </c>
      <c r="H31" s="40" t="s">
        <v>3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3">
        <f t="shared" si="5"/>
        <v>25</v>
      </c>
      <c r="C32" s="17" t="s">
        <v>95</v>
      </c>
      <c r="D32" s="19">
        <v>13</v>
      </c>
      <c r="E32" s="18" t="s">
        <v>19</v>
      </c>
      <c r="F32" s="18">
        <v>2</v>
      </c>
      <c r="G32" s="31">
        <v>0.125</v>
      </c>
      <c r="H32" s="41" t="s">
        <v>3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4" t="str">
        <f t="shared" si="5"/>
        <v/>
      </c>
      <c r="C33" s="15"/>
      <c r="D33" s="16"/>
      <c r="E33" s="16"/>
      <c r="F33" s="16"/>
      <c r="G33" s="30"/>
      <c r="H33" s="40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3" t="str">
        <f>IF(LEN(C34)&lt;&gt;0,IF(OR(LEN(B33)=0,B33="^"),"^",B33+1),"")</f>
        <v/>
      </c>
      <c r="C34" s="17"/>
      <c r="D34" s="18"/>
      <c r="E34" s="18"/>
      <c r="F34" s="18"/>
      <c r="G34" s="31"/>
      <c r="H34" s="41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4" t="str">
        <f t="shared" si="5"/>
        <v/>
      </c>
      <c r="C35" s="15"/>
      <c r="D35" s="16"/>
      <c r="E35" s="16"/>
      <c r="F35" s="16"/>
      <c r="G35" s="30"/>
      <c r="H35" s="40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3" t="str">
        <f t="shared" si="5"/>
        <v/>
      </c>
      <c r="C36" s="17"/>
      <c r="D36" s="19"/>
      <c r="E36" s="18"/>
      <c r="F36" s="18"/>
      <c r="G36" s="31"/>
      <c r="H36" s="41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4" t="str">
        <f t="shared" si="5"/>
        <v/>
      </c>
      <c r="C37" s="15"/>
      <c r="D37" s="16"/>
      <c r="E37" s="16"/>
      <c r="F37" s="16"/>
      <c r="G37" s="30"/>
      <c r="H37" s="40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3" t="str">
        <f t="shared" si="5"/>
        <v/>
      </c>
      <c r="C38" s="17"/>
      <c r="D38" s="19"/>
      <c r="E38" s="18"/>
      <c r="F38" s="18"/>
      <c r="G38" s="31"/>
      <c r="H38" s="41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4" t="str">
        <f t="shared" si="5"/>
        <v/>
      </c>
      <c r="C39" s="15"/>
      <c r="D39" s="16"/>
      <c r="E39" s="16"/>
      <c r="F39" s="16"/>
      <c r="G39" s="30"/>
      <c r="H39" s="40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3" t="str">
        <f t="shared" si="5"/>
        <v/>
      </c>
      <c r="C40" s="17"/>
      <c r="D40" s="18"/>
      <c r="E40" s="18"/>
      <c r="F40" s="18"/>
      <c r="G40" s="31"/>
      <c r="H40" s="41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4" t="str">
        <f t="shared" si="5"/>
        <v/>
      </c>
      <c r="C41" s="15"/>
      <c r="D41" s="16"/>
      <c r="E41" s="16"/>
      <c r="F41" s="16"/>
      <c r="G41" s="30"/>
      <c r="H41" s="40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5" t="str">
        <f t="shared" si="5"/>
        <v/>
      </c>
      <c r="C42" s="35"/>
      <c r="D42" s="36"/>
      <c r="E42" s="37"/>
      <c r="F42" s="37"/>
      <c r="G42" s="38"/>
      <c r="H42" s="42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2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1071" yWindow="645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F19" sqref="F1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</row>
    <row r="3" spans="2:23" x14ac:dyDescent="0.25">
      <c r="B3" s="20" t="s">
        <v>30</v>
      </c>
      <c r="C3" s="6"/>
      <c r="D3" s="32"/>
      <c r="E3" s="32"/>
      <c r="F3" s="123"/>
      <c r="G3" s="123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3" t="s">
        <v>29</v>
      </c>
      <c r="C5" s="34"/>
      <c r="D5" s="34"/>
      <c r="E5" s="34"/>
      <c r="F5" s="34"/>
      <c r="G5" s="63" t="str">
        <f>IF(K44=0,CONCATENATE("Ce sprint totalise ", U14, " de travail réalisé. ",U15),CONCATENATE("Attention, il reste ",K45," à remplir!"))</f>
        <v xml:space="preserve">Ce sprint totalise 12 heures de travail réalisé. </v>
      </c>
    </row>
    <row r="6" spans="2:23" ht="7.5" customHeight="1" thickBot="1" x14ac:dyDescent="0.3"/>
    <row r="7" spans="2:23" x14ac:dyDescent="0.25">
      <c r="B7" s="67" t="s">
        <v>0</v>
      </c>
      <c r="C7" s="66" t="s">
        <v>12</v>
      </c>
      <c r="D7" s="65" t="s">
        <v>24</v>
      </c>
      <c r="E7" s="67" t="s">
        <v>9</v>
      </c>
      <c r="F7" s="65" t="s">
        <v>22</v>
      </c>
      <c r="G7" s="68" t="s">
        <v>23</v>
      </c>
      <c r="K7" s="7"/>
    </row>
    <row r="8" spans="2:23" x14ac:dyDescent="0.25">
      <c r="B8" s="46">
        <f>IF(LEN('Sprint 1 - Planification'!B8)&lt;&gt;0,'Sprint 1 - Planification'!B8,"")</f>
        <v>1</v>
      </c>
      <c r="C8" s="47" t="str">
        <f>IF(LEN('Sprint 1 - Planification'!C8)&lt;&gt;0,'Sprint 1 - Planification'!C8,"")</f>
        <v>Valider le projet avec l'enseignant</v>
      </c>
      <c r="D8" s="48" t="str">
        <f>IF(LEN('Sprint 1 - Planification'!H8)&lt;&gt;0,'Sprint 1 - Planification'!H8,"")</f>
        <v>Sprint 1</v>
      </c>
      <c r="E8" s="107">
        <v>1.0416666666666666E-2</v>
      </c>
      <c r="F8" s="108">
        <v>1</v>
      </c>
      <c r="G8" s="109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0">
        <f t="array" ref="Q8">SUM(($D$8:$D$42=$P8)*$E$8:$E$42)</f>
        <v>0.49999999999999967</v>
      </c>
      <c r="R8" s="61">
        <f>Q8*24*60</f>
        <v>719.99999999999955</v>
      </c>
      <c r="T8" s="9">
        <f>SUM(E8:E42)</f>
        <v>0.49999999999999967</v>
      </c>
    </row>
    <row r="9" spans="2:23" x14ac:dyDescent="0.25">
      <c r="B9" s="49">
        <f>IF(LEN('Sprint 1 - Planification'!B9)&lt;&gt;0,'Sprint 1 - Planification'!B9,"")</f>
        <v>2</v>
      </c>
      <c r="C9" s="50" t="str">
        <f>IF(LEN('Sprint 1 - Planification'!C9)&lt;&gt;0,'Sprint 1 - Planification'!C9,"")</f>
        <v>Réaliser les éléments de rédaction technique</v>
      </c>
      <c r="D9" s="51" t="str">
        <f>IF(LEN('Sprint 1 - Planification'!H9)&lt;&gt;0,'Sprint 1 - Planification'!H9,"")</f>
        <v>Sprint 1</v>
      </c>
      <c r="E9" s="110">
        <v>0.25</v>
      </c>
      <c r="F9" s="111">
        <v>1</v>
      </c>
      <c r="G9" s="112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0">
        <f t="array" ref="Q9">SUM(($D$8:$D$42=$P9)*$E$8:$E$42)</f>
        <v>0</v>
      </c>
      <c r="R9" s="61">
        <f t="shared" ref="R9:R10" si="3">Q9*24*60</f>
        <v>0</v>
      </c>
      <c r="T9" s="10">
        <f>T8</f>
        <v>0.49999999999999967</v>
      </c>
    </row>
    <row r="10" spans="2:23" x14ac:dyDescent="0.25">
      <c r="B10" s="52">
        <f>IF(LEN('Sprint 1 - Planification'!B10)&lt;&gt;0,'Sprint 1 - Planification'!B10,"")</f>
        <v>3</v>
      </c>
      <c r="C10" s="53" t="str">
        <f>IF(LEN('Sprint 1 - Planification'!C10)&lt;&gt;0,'Sprint 1 - Planification'!C10,"")</f>
        <v>Rédaction du document de conception</v>
      </c>
      <c r="D10" s="54" t="str">
        <f>IF(LEN('Sprint 1 - Planification'!H10)&lt;&gt;0,'Sprint 1 - Planification'!H10,"")</f>
        <v>Sprint 1</v>
      </c>
      <c r="E10" s="113">
        <v>0.20833333333333301</v>
      </c>
      <c r="F10" s="114">
        <v>1</v>
      </c>
      <c r="G10" s="115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0">
        <f t="array" ref="Q10">SUM(($D$8:$D$42=$P10)*$E$8:$E$42)</f>
        <v>0</v>
      </c>
      <c r="R10" s="61">
        <f t="shared" si="3"/>
        <v>0</v>
      </c>
      <c r="T10" s="62">
        <f>DAY(T8)*24+HOUR(T8)</f>
        <v>12</v>
      </c>
    </row>
    <row r="11" spans="2:23" x14ac:dyDescent="0.25">
      <c r="B11" s="49">
        <f>IF(LEN('Sprint 1 - Planification'!B11)&lt;&gt;0,'Sprint 1 - Planification'!B11,"")</f>
        <v>4</v>
      </c>
      <c r="C11" s="50" t="str">
        <f>IF(LEN('Sprint 1 - Planification'!C11)&lt;&gt;0,'Sprint 1 - Planification'!C11,"")</f>
        <v>Rédaction du document de planification</v>
      </c>
      <c r="D11" s="51" t="str">
        <f>IF(LEN('Sprint 1 - Planification'!H11)&lt;&gt;0,'Sprint 1 - Planification'!H11,"")</f>
        <v>Sprint 1</v>
      </c>
      <c r="E11" s="110">
        <v>3.125E-2</v>
      </c>
      <c r="F11" s="111">
        <v>1</v>
      </c>
      <c r="G11" s="112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25">
      <c r="B12" s="52">
        <f>IF(LEN('Sprint 1 - Planification'!B12)&lt;&gt;0,'Sprint 1 - Planification'!B12,"")</f>
        <v>5</v>
      </c>
      <c r="C12" s="53" t="str">
        <f>IF(LEN('Sprint 1 - Planification'!C12)&lt;&gt;0,'Sprint 1 - Planification'!C12,"")</f>
        <v>Configurer le serveur</v>
      </c>
      <c r="D12" s="55" t="str">
        <f>IF(LEN('Sprint 1 - Planification'!H12)&lt;&gt;0,'Sprint 1 - Planification'!H12,"")</f>
        <v>Sprint 2</v>
      </c>
      <c r="E12" s="116"/>
      <c r="F12" s="114"/>
      <c r="G12" s="115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2">
        <f>T10</f>
        <v>12</v>
      </c>
      <c r="U12" s="4" t="str">
        <f>T12 &amp; " " &amp; S12 &amp; IF(T12 &gt; 1, "s", "")</f>
        <v>12 heures</v>
      </c>
    </row>
    <row r="13" spans="2:23" x14ac:dyDescent="0.25">
      <c r="B13" s="49">
        <f>IF(LEN('Sprint 1 - Planification'!B13)&lt;&gt;0,'Sprint 1 - Planification'!B13,"")</f>
        <v>6</v>
      </c>
      <c r="C13" s="50" t="str">
        <f>IF(LEN('Sprint 1 - Planification'!C13)&lt;&gt;0,'Sprint 1 - Planification'!C13,"")</f>
        <v>Mettre en place l'API</v>
      </c>
      <c r="D13" s="51" t="str">
        <f>IF(LEN('Sprint 1 - Planification'!H13)&lt;&gt;0,'Sprint 1 - Planification'!H13,"")</f>
        <v>Sprint 2</v>
      </c>
      <c r="E13" s="110"/>
      <c r="F13" s="111"/>
      <c r="G13" s="112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25">
      <c r="B14" s="52">
        <f>IF(LEN('Sprint 1 - Planification'!B14)&lt;&gt;0,'Sprint 1 - Planification'!B14,"")</f>
        <v>7</v>
      </c>
      <c r="C14" s="53" t="str">
        <f>IF(LEN('Sprint 1 - Planification'!C14)&lt;&gt;0,'Sprint 1 - Planification'!C14,"")</f>
        <v>Configurer Nuxt</v>
      </c>
      <c r="D14" s="55" t="str">
        <f>IF(LEN('Sprint 1 - Planification'!H14)&lt;&gt;0,'Sprint 1 - Planification'!H14,"")</f>
        <v>Sprint 2</v>
      </c>
      <c r="E14" s="116"/>
      <c r="F14" s="114"/>
      <c r="G14" s="115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12 heures</v>
      </c>
      <c r="W14" s="4" t="str">
        <f>T12&amp;"h"&amp;TEXT(T13,"00")</f>
        <v>12h00</v>
      </c>
    </row>
    <row r="15" spans="2:23" x14ac:dyDescent="0.25">
      <c r="B15" s="49">
        <f>IF(LEN('Sprint 1 - Planification'!B15)&lt;&gt;0,'Sprint 1 - Planification'!B15,"")</f>
        <v>8</v>
      </c>
      <c r="C15" s="50" t="str">
        <f>IF(LEN('Sprint 1 - Planification'!C15)&lt;&gt;0,'Sprint 1 - Planification'!C15,"")</f>
        <v>Écrire un script pour populer la base de données</v>
      </c>
      <c r="D15" s="51" t="str">
        <f>IF(LEN('Sprint 1 - Planification'!H15)&lt;&gt;0,'Sprint 1 - Planification'!H15,"")</f>
        <v>Sprint 2</v>
      </c>
      <c r="E15" s="110"/>
      <c r="F15" s="111"/>
      <c r="G15" s="112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2">
        <f>IF(LEN('Sprint 1 - Planification'!B16)&lt;&gt;0,'Sprint 1 - Planification'!B16,"")</f>
        <v>9</v>
      </c>
      <c r="C16" s="53" t="str">
        <f>IF(LEN('Sprint 1 - Planification'!C16)&lt;&gt;0,'Sprint 1 - Planification'!C16,"")</f>
        <v>Calcul des statistiques</v>
      </c>
      <c r="D16" s="54" t="str">
        <f>IF(LEN('Sprint 1 - Planification'!H16)&lt;&gt;0,'Sprint 1 - Planification'!H16,"")</f>
        <v>Sprint 2</v>
      </c>
      <c r="E16" s="113"/>
      <c r="F16" s="114"/>
      <c r="G16" s="115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49">
        <f>IF(LEN('Sprint 1 - Planification'!B17)&lt;&gt;0,'Sprint 1 - Planification'!B17,"")</f>
        <v>10</v>
      </c>
      <c r="C17" s="50" t="str">
        <f>IF(LEN('Sprint 1 - Planification'!C17)&lt;&gt;0,'Sprint 1 - Planification'!C17,"")</f>
        <v>Faire la page sélection des pièces</v>
      </c>
      <c r="D17" s="51" t="str">
        <f>IF(LEN('Sprint 1 - Planification'!H17)&lt;&gt;0,'Sprint 1 - Planification'!H17,"")</f>
        <v>Sprint 2</v>
      </c>
      <c r="E17" s="110"/>
      <c r="F17" s="111"/>
      <c r="G17" s="112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2">
        <f>IF(LEN('Sprint 1 - Planification'!B18)&lt;&gt;0,'Sprint 1 - Planification'!B18,"")</f>
        <v>11</v>
      </c>
      <c r="C18" s="53" t="str">
        <f>IF(LEN('Sprint 1 - Planification'!C18)&lt;&gt;0,'Sprint 1 - Planification'!C18,"")</f>
        <v>Faire la page liste des pièces/items</v>
      </c>
      <c r="D18" s="55" t="str">
        <f>IF(LEN('Sprint 1 - Planification'!H18)&lt;&gt;0,'Sprint 1 - Planification'!H18,"")</f>
        <v>Sprint 2</v>
      </c>
      <c r="E18" s="116"/>
      <c r="F18" s="114"/>
      <c r="G18" s="115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49">
        <f>IF(LEN('Sprint 1 - Planification'!B19)&lt;&gt;0,'Sprint 1 - Planification'!B19,"")</f>
        <v>12</v>
      </c>
      <c r="C19" s="50" t="str">
        <f>IF(LEN('Sprint 1 - Planification'!C19)&lt;&gt;0,'Sprint 1 - Planification'!C19,"")</f>
        <v>Faire la page détails d'une pièce</v>
      </c>
      <c r="D19" s="51" t="str">
        <f>IF(LEN('Sprint 1 - Planification'!H19)&lt;&gt;0,'Sprint 1 - Planification'!H19,"")</f>
        <v>Sprint 2</v>
      </c>
      <c r="E19" s="110"/>
      <c r="F19" s="111"/>
      <c r="G19" s="112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2">
        <f>IF(LEN('Sprint 1 - Planification'!B20)&lt;&gt;0,'Sprint 1 - Planification'!B20,"")</f>
        <v>13</v>
      </c>
      <c r="C20" s="53" t="str">
        <f>IF(LEN('Sprint 1 - Planification'!C20)&lt;&gt;0,'Sprint 1 - Planification'!C20,"")</f>
        <v>Faire la page pour les stats de base d'un item</v>
      </c>
      <c r="D20" s="55" t="str">
        <f>IF(LEN('Sprint 1 - Planification'!H20)&lt;&gt;0,'Sprint 1 - Planification'!H20,"")</f>
        <v>Sprint 2</v>
      </c>
      <c r="E20" s="116"/>
      <c r="F20" s="114"/>
      <c r="G20" s="115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49">
        <f>IF(LEN('Sprint 1 - Planification'!B21)&lt;&gt;0,'Sprint 1 - Planification'!B21,"")</f>
        <v>14</v>
      </c>
      <c r="C21" s="50" t="str">
        <f>IF(LEN('Sprint 1 - Planification'!C21)&lt;&gt;0,'Sprint 1 - Planification'!C21,"")</f>
        <v>Faire le layout par défaut pour Nuxt</v>
      </c>
      <c r="D21" s="51" t="str">
        <f>IF(LEN('Sprint 1 - Planification'!H21)&lt;&gt;0,'Sprint 1 - Planification'!H21,"")</f>
        <v>Sprint 2</v>
      </c>
      <c r="E21" s="110"/>
      <c r="F21" s="111"/>
      <c r="G21" s="112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2">
        <f>IF(LEN('Sprint 1 - Planification'!B22)&lt;&gt;0,'Sprint 1 - Planification'!B22,"")</f>
        <v>15</v>
      </c>
      <c r="C22" s="53" t="str">
        <f>IF(LEN('Sprint 1 - Planification'!C22)&lt;&gt;0,'Sprint 1 - Planification'!C22,"")</f>
        <v>Exporter les vraies données du jeu</v>
      </c>
      <c r="D22" s="54" t="str">
        <f>IF(LEN('Sprint 1 - Planification'!H22)&lt;&gt;0,'Sprint 1 - Planification'!H22,"")</f>
        <v>Sprint 2</v>
      </c>
      <c r="E22" s="113"/>
      <c r="F22" s="114"/>
      <c r="G22" s="115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49">
        <f>IF(LEN('Sprint 1 - Planification'!B23)&lt;&gt;0,'Sprint 1 - Planification'!B23,"")</f>
        <v>16</v>
      </c>
      <c r="C23" s="50" t="str">
        <f>IF(LEN('Sprint 1 - Planification'!C23)&lt;&gt;0,'Sprint 1 - Planification'!C23,"")</f>
        <v>Rédiger le rapport de projet</v>
      </c>
      <c r="D23" s="51" t="str">
        <f>IF(LEN('Sprint 1 - Planification'!H23)&lt;&gt;0,'Sprint 1 - Planification'!H23,"")</f>
        <v>Sprint 3</v>
      </c>
      <c r="E23" s="110"/>
      <c r="F23" s="111"/>
      <c r="G23" s="112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2">
        <f>IF(LEN('Sprint 1 - Planification'!B24)&lt;&gt;0,'Sprint 1 - Planification'!B24,"")</f>
        <v>17</v>
      </c>
      <c r="C24" s="53" t="str">
        <f>IF(LEN('Sprint 1 - Planification'!C24)&lt;&gt;0,'Sprint 1 - Planification'!C24,"")</f>
        <v>Rédiger le fichier Lisez_moi.txt</v>
      </c>
      <c r="D24" s="55" t="str">
        <f>IF(LEN('Sprint 1 - Planification'!H24)&lt;&gt;0,'Sprint 1 - Planification'!H24,"")</f>
        <v>Sprint 3</v>
      </c>
      <c r="E24" s="116"/>
      <c r="F24" s="114"/>
      <c r="G24" s="115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49">
        <f>IF(LEN('Sprint 1 - Planification'!B25)&lt;&gt;0,'Sprint 1 - Planification'!B25,"")</f>
        <v>18</v>
      </c>
      <c r="C25" s="50" t="str">
        <f>IF(LEN('Sprint 1 - Planification'!C25)&lt;&gt;0,'Sprint 1 - Planification'!C25,"")</f>
        <v>Réaliser le site web de présentation</v>
      </c>
      <c r="D25" s="51" t="str">
        <f>IF(LEN('Sprint 1 - Planification'!H25)&lt;&gt;0,'Sprint 1 - Planification'!H25,"")</f>
        <v>Sprint 3</v>
      </c>
      <c r="E25" s="110"/>
      <c r="F25" s="111"/>
      <c r="G25" s="112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2">
        <f>IF(LEN('Sprint 1 - Planification'!B26)&lt;&gt;0,'Sprint 1 - Planification'!B26,"")</f>
        <v>19</v>
      </c>
      <c r="C26" s="53" t="str">
        <f>IF(LEN('Sprint 1 - Planification'!C26)&lt;&gt;0,'Sprint 1 - Planification'!C26,"")</f>
        <v>Réaliser la vidéo de présentation</v>
      </c>
      <c r="D26" s="55" t="str">
        <f>IF(LEN('Sprint 1 - Planification'!H26)&lt;&gt;0,'Sprint 1 - Planification'!H26,"")</f>
        <v>Sprint 3</v>
      </c>
      <c r="E26" s="116"/>
      <c r="F26" s="114"/>
      <c r="G26" s="115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49">
        <f>IF(LEN('Sprint 1 - Planification'!B27)&lt;&gt;0,'Sprint 1 - Planification'!B27,"")</f>
        <v>20</v>
      </c>
      <c r="C27" s="50" t="str">
        <f>IF(LEN('Sprint 1 - Planification'!C27)&lt;&gt;0,'Sprint 1 - Planification'!C27,"")</f>
        <v>Faire une page détails fabriquant</v>
      </c>
      <c r="D27" s="51" t="str">
        <f>IF(LEN('Sprint 1 - Planification'!H27)&lt;&gt;0,'Sprint 1 - Planification'!H27,"")</f>
        <v>Sprint 3</v>
      </c>
      <c r="E27" s="110"/>
      <c r="F27" s="111"/>
      <c r="G27" s="112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2">
        <f>IF(LEN('Sprint 1 - Planification'!B28)&lt;&gt;0,'Sprint 1 - Planification'!B28,"")</f>
        <v>21</v>
      </c>
      <c r="C28" s="53" t="str">
        <f>IF(LEN('Sprint 1 - Planification'!C28)&lt;&gt;0,'Sprint 1 - Planification'!C28,"")</f>
        <v>Ajouter les boucliers comme type d'item</v>
      </c>
      <c r="D28" s="54" t="str">
        <f>IF(LEN('Sprint 1 - Planification'!H28)&lt;&gt;0,'Sprint 1 - Planification'!H28,"")</f>
        <v>Sprint 3</v>
      </c>
      <c r="E28" s="113"/>
      <c r="F28" s="114"/>
      <c r="G28" s="115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49">
        <f>IF(LEN('Sprint 1 - Planification'!B29)&lt;&gt;0,'Sprint 1 - Planification'!B29,"")</f>
        <v>22</v>
      </c>
      <c r="C29" s="50" t="str">
        <f>IF(LEN('Sprint 1 - Planification'!C29)&lt;&gt;0,'Sprint 1 - Planification'!C29,"")</f>
        <v>ajouter les grenades comme type d'item</v>
      </c>
      <c r="D29" s="51" t="str">
        <f>IF(LEN('Sprint 1 - Planification'!H29)&lt;&gt;0,'Sprint 1 - Planification'!H29,"")</f>
        <v>Sprint 3</v>
      </c>
      <c r="E29" s="110"/>
      <c r="F29" s="111"/>
      <c r="G29" s="112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2">
        <f>IF(LEN('Sprint 1 - Planification'!B30)&lt;&gt;0,'Sprint 1 - Planification'!B30,"")</f>
        <v>23</v>
      </c>
      <c r="C30" s="53" t="str">
        <f>IF(LEN('Sprint 1 - Planification'!C30)&lt;&gt;0,'Sprint 1 - Planification'!C30,"")</f>
        <v>Ajouter les reliques comme type d'item</v>
      </c>
      <c r="D30" s="55" t="str">
        <f>IF(LEN('Sprint 1 - Planification'!H30)&lt;&gt;0,'Sprint 1 - Planification'!H30,"")</f>
        <v>Sprint 3</v>
      </c>
      <c r="E30" s="116"/>
      <c r="F30" s="114"/>
      <c r="G30" s="115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49">
        <f>IF(LEN('Sprint 1 - Planification'!B31)&lt;&gt;0,'Sprint 1 - Planification'!B31,"")</f>
        <v>24</v>
      </c>
      <c r="C31" s="50" t="str">
        <f>IF(LEN('Sprint 1 - Planification'!C31)&lt;&gt;0,'Sprint 1 - Planification'!C31,"")</f>
        <v>Ajouter les class mods comme type d'item</v>
      </c>
      <c r="D31" s="51" t="str">
        <f>IF(LEN('Sprint 1 - Planification'!H31)&lt;&gt;0,'Sprint 1 - Planification'!H31,"")</f>
        <v>Sprint 3</v>
      </c>
      <c r="E31" s="110"/>
      <c r="F31" s="111"/>
      <c r="G31" s="112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2">
        <f>IF(LEN('Sprint 1 - Planification'!B32)&lt;&gt;0,'Sprint 1 - Planification'!B32,"")</f>
        <v>25</v>
      </c>
      <c r="C32" s="53" t="str">
        <f>IF(LEN('Sprint 1 - Planification'!C32)&lt;&gt;0,'Sprint 1 - Planification'!C32,"")</f>
        <v>Ajouter les items uniques</v>
      </c>
      <c r="D32" s="55" t="str">
        <f>IF(LEN('Sprint 1 - Planification'!H32)&lt;&gt;0,'Sprint 1 - Planification'!H32,"")</f>
        <v>Sprint 3</v>
      </c>
      <c r="E32" s="116"/>
      <c r="F32" s="114"/>
      <c r="G32" s="115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49" t="str">
        <f>IF(LEN('Sprint 1 - Planification'!B33)&lt;&gt;0,'Sprint 1 - Planification'!B33,"")</f>
        <v/>
      </c>
      <c r="C33" s="50" t="str">
        <f>IF(LEN('Sprint 1 - Planification'!C33)&lt;&gt;0,'Sprint 1 - Planification'!C33,"")</f>
        <v/>
      </c>
      <c r="D33" s="51" t="str">
        <f>IF(LEN('Sprint 1 - Planification'!H33)&lt;&gt;0,'Sprint 1 - Planification'!H33,"")</f>
        <v/>
      </c>
      <c r="E33" s="110"/>
      <c r="F33" s="111"/>
      <c r="G33" s="112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2" t="str">
        <f>IF(LEN('Sprint 1 - Planification'!B34)&lt;&gt;0,'Sprint 1 - Planification'!B34,"")</f>
        <v/>
      </c>
      <c r="C34" s="53" t="str">
        <f>IF(LEN('Sprint 1 - Planification'!C34)&lt;&gt;0,'Sprint 1 - Planification'!C34,"")</f>
        <v/>
      </c>
      <c r="D34" s="54" t="str">
        <f>IF(LEN('Sprint 1 - Planification'!H34)&lt;&gt;0,'Sprint 1 - Planification'!H34,"")</f>
        <v/>
      </c>
      <c r="E34" s="113"/>
      <c r="F34" s="114"/>
      <c r="G34" s="115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49" t="str">
        <f>IF(LEN('Sprint 1 - Planification'!B35)&lt;&gt;0,'Sprint 1 - Planification'!B35,"")</f>
        <v/>
      </c>
      <c r="C35" s="50" t="str">
        <f>IF(LEN('Sprint 1 - Planification'!C35)&lt;&gt;0,'Sprint 1 - Planification'!C35,"")</f>
        <v/>
      </c>
      <c r="D35" s="51" t="str">
        <f>IF(LEN('Sprint 1 - Planification'!H35)&lt;&gt;0,'Sprint 1 - Planification'!H35,"")</f>
        <v/>
      </c>
      <c r="E35" s="110"/>
      <c r="F35" s="111"/>
      <c r="G35" s="112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2" t="str">
        <f>IF(LEN('Sprint 1 - Planification'!B36)&lt;&gt;0,'Sprint 1 - Planification'!B36,"")</f>
        <v/>
      </c>
      <c r="C36" s="53" t="str">
        <f>IF(LEN('Sprint 1 - Planification'!C36)&lt;&gt;0,'Sprint 1 - Planification'!C36,"")</f>
        <v/>
      </c>
      <c r="D36" s="55" t="str">
        <f>IF(LEN('Sprint 1 - Planification'!H36)&lt;&gt;0,'Sprint 1 - Planification'!H36,"")</f>
        <v/>
      </c>
      <c r="E36" s="116"/>
      <c r="F36" s="114"/>
      <c r="G36" s="115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49" t="str">
        <f>IF(LEN('Sprint 1 - Planification'!B37)&lt;&gt;0,'Sprint 1 - Planification'!B37,"")</f>
        <v/>
      </c>
      <c r="C37" s="50" t="str">
        <f>IF(LEN('Sprint 1 - Planification'!C37)&lt;&gt;0,'Sprint 1 - Planification'!C37,"")</f>
        <v/>
      </c>
      <c r="D37" s="51" t="str">
        <f>IF(LEN('Sprint 1 - Planification'!H37)&lt;&gt;0,'Sprint 1 - Planification'!H37,"")</f>
        <v/>
      </c>
      <c r="E37" s="110"/>
      <c r="F37" s="111"/>
      <c r="G37" s="112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2" t="str">
        <f>IF(LEN('Sprint 1 - Planification'!B38)&lt;&gt;0,'Sprint 1 - Planification'!B38,"")</f>
        <v/>
      </c>
      <c r="C38" s="53" t="str">
        <f>IF(LEN('Sprint 1 - Planification'!C38)&lt;&gt;0,'Sprint 1 - Planification'!C38,"")</f>
        <v/>
      </c>
      <c r="D38" s="55" t="str">
        <f>IF(LEN('Sprint 1 - Planification'!H38)&lt;&gt;0,'Sprint 1 - Planification'!H38,"")</f>
        <v/>
      </c>
      <c r="E38" s="116"/>
      <c r="F38" s="114"/>
      <c r="G38" s="115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49" t="str">
        <f>IF(LEN('Sprint 1 - Planification'!B39)&lt;&gt;0,'Sprint 1 - Planification'!B39,"")</f>
        <v/>
      </c>
      <c r="C39" s="50" t="str">
        <f>IF(LEN('Sprint 1 - Planification'!C39)&lt;&gt;0,'Sprint 1 - Planification'!C39,"")</f>
        <v/>
      </c>
      <c r="D39" s="51" t="str">
        <f>IF(LEN('Sprint 1 - Planification'!H39)&lt;&gt;0,'Sprint 1 - Planification'!H39,"")</f>
        <v/>
      </c>
      <c r="E39" s="110"/>
      <c r="F39" s="111"/>
      <c r="G39" s="112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2" t="str">
        <f>IF(LEN('Sprint 1 - Planification'!B40)&lt;&gt;0,'Sprint 1 - Planification'!B40,"")</f>
        <v/>
      </c>
      <c r="C40" s="53" t="str">
        <f>IF(LEN('Sprint 1 - Planification'!C40)&lt;&gt;0,'Sprint 1 - Planification'!C40,"")</f>
        <v/>
      </c>
      <c r="D40" s="54" t="str">
        <f>IF(LEN('Sprint 1 - Planification'!H40)&lt;&gt;0,'Sprint 1 - Planification'!H40,"")</f>
        <v/>
      </c>
      <c r="E40" s="113"/>
      <c r="F40" s="114"/>
      <c r="G40" s="115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49" t="str">
        <f>IF(LEN('Sprint 1 - Planification'!B41)&lt;&gt;0,'Sprint 1 - Planification'!B41,"")</f>
        <v/>
      </c>
      <c r="C41" s="50" t="str">
        <f>IF(LEN('Sprint 1 - Planification'!C41)&lt;&gt;0,'Sprint 1 - Planification'!C41,"")</f>
        <v/>
      </c>
      <c r="D41" s="51" t="str">
        <f>IF(LEN('Sprint 1 - Planification'!H41)&lt;&gt;0,'Sprint 1 - Planification'!H41,"")</f>
        <v/>
      </c>
      <c r="E41" s="110"/>
      <c r="F41" s="111"/>
      <c r="G41" s="112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6" t="str">
        <f>IF(LEN('Sprint 1 - Planification'!B42)&lt;&gt;0,'Sprint 1 - Planification'!B42,"")</f>
        <v/>
      </c>
      <c r="C42" s="57" t="str">
        <f>IF(LEN('Sprint 1 - Planification'!C42)&lt;&gt;0,'Sprint 1 - Planification'!C42,"")</f>
        <v/>
      </c>
      <c r="D42" s="58" t="str">
        <f>IF(LEN('Sprint 1 - Planification'!H42)&lt;&gt;0,'Sprint 1 - Planification'!H42,"")</f>
        <v/>
      </c>
      <c r="E42" s="117"/>
      <c r="F42" s="118"/>
      <c r="G42" s="119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I25" sqref="I25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31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32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Ce sprint totalise 18 heures de travail réalisé. 6 tâches sont en retard!</v>
      </c>
    </row>
    <row r="6" spans="2:25" ht="7.5" customHeight="1" thickBot="1" x14ac:dyDescent="0.3"/>
    <row r="7" spans="2:25" x14ac:dyDescent="0.25">
      <c r="B7" s="130" t="s">
        <v>0</v>
      </c>
      <c r="C7" s="128" t="s">
        <v>12</v>
      </c>
      <c r="D7" s="126" t="s">
        <v>24</v>
      </c>
      <c r="E7" s="124" t="s">
        <v>33</v>
      </c>
      <c r="F7" s="125"/>
      <c r="G7" s="130" t="s">
        <v>9</v>
      </c>
      <c r="H7" s="132" t="s">
        <v>22</v>
      </c>
      <c r="I7" s="134" t="s">
        <v>23</v>
      </c>
      <c r="M7" s="7"/>
    </row>
    <row r="8" spans="2:25" x14ac:dyDescent="0.25">
      <c r="B8" s="131"/>
      <c r="C8" s="129"/>
      <c r="D8" s="127"/>
      <c r="E8" s="64" t="s">
        <v>9</v>
      </c>
      <c r="F8" s="64" t="s">
        <v>22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>
        <f>IF(ISBLANK('Sprint 1 - Bilan'!E8),"",'Sprint 1 - Bilan'!E8)</f>
        <v>1.0416666666666666E-2</v>
      </c>
      <c r="F9" s="69">
        <f>IF(ISBLANK('Sprint 1 - Bilan'!F8),"",'Sprint 1 - Bilan'!F8)</f>
        <v>1</v>
      </c>
      <c r="G9" s="107"/>
      <c r="H9" s="108"/>
      <c r="I9" s="109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0.75000000000000133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>
        <f>IF(ISBLANK('Sprint 1 - Bilan'!E9),"",'Sprint 1 - Bilan'!E9)</f>
        <v>0.25</v>
      </c>
      <c r="F10" s="75">
        <f>IF(ISBLANK('Sprint 1 - Bilan'!F9),"",'Sprint 1 - Bilan'!F9)</f>
        <v>1</v>
      </c>
      <c r="G10" s="110"/>
      <c r="H10" s="111"/>
      <c r="I10" s="112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0">
        <f t="array" ref="S10">SUM(($D$9:$D$43=$R10)*$G$9:$G$43)</f>
        <v>0.75000000000000133</v>
      </c>
      <c r="T10" s="61">
        <f t="shared" ref="T10:T11" si="4">S10*24*60</f>
        <v>1080.0000000000018</v>
      </c>
      <c r="V10" s="10">
        <f>V9</f>
        <v>0.75000000000000133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>
        <f>IF(ISBLANK('Sprint 1 - Bilan'!E10),"",'Sprint 1 - Bilan'!E10)</f>
        <v>0.20833333333333301</v>
      </c>
      <c r="F11" s="76">
        <f>IF(ISBLANK('Sprint 1 - Bilan'!F10),"",'Sprint 1 - Bilan'!F10)</f>
        <v>1</v>
      </c>
      <c r="G11" s="113"/>
      <c r="H11" s="114"/>
      <c r="I11" s="115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18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>
        <f>IF(ISBLANK('Sprint 1 - Bilan'!E11),"",'Sprint 1 - Bilan'!E11)</f>
        <v>3.125E-2</v>
      </c>
      <c r="F12" s="75">
        <f>IF(ISBLANK('Sprint 1 - Bilan'!F11),"",'Sprint 1 - Bilan'!F11)</f>
        <v>1</v>
      </c>
      <c r="G12" s="110"/>
      <c r="H12" s="111"/>
      <c r="I12" s="112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Configurer le serveur</v>
      </c>
      <c r="D13" s="55" t="str">
        <f>IF(LEN('Sprint 1 - Planification'!H12)&lt;&gt;0,'Sprint 1 - Planification'!H12,"")</f>
        <v>Sprint 2</v>
      </c>
      <c r="E13" s="73" t="str">
        <f>IF(ISBLANK('Sprint 1 - Bilan'!E12),"",'Sprint 1 - Bilan'!E12)</f>
        <v/>
      </c>
      <c r="F13" s="77" t="str">
        <f>IF(ISBLANK('Sprint 1 - Bilan'!F12),"",'Sprint 1 - Bilan'!F12)</f>
        <v/>
      </c>
      <c r="G13" s="116">
        <v>8.3333333333333301E-2</v>
      </c>
      <c r="H13" s="114">
        <v>1</v>
      </c>
      <c r="I13" s="115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2">
        <f>V11</f>
        <v>18</v>
      </c>
      <c r="W13" s="4" t="str">
        <f>V13 &amp; " " &amp; U13 &amp; IF(V13 &gt; 1, "s", "")</f>
        <v>18 heures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Mettre en place l'API</v>
      </c>
      <c r="D14" s="51" t="str">
        <f>IF(LEN('Sprint 1 - Planification'!H13)&lt;&gt;0,'Sprint 1 - Planification'!H13,"")</f>
        <v>Sprint 2</v>
      </c>
      <c r="E14" s="71" t="str">
        <f>IF(ISBLANK('Sprint 1 - Bilan'!E13),"",'Sprint 1 - Bilan'!E13)</f>
        <v/>
      </c>
      <c r="F14" s="75" t="str">
        <f>IF(ISBLANK('Sprint 1 - Bilan'!F13),"",'Sprint 1 - Bilan'!F13)</f>
        <v/>
      </c>
      <c r="G14" s="110">
        <v>8.3333333333333301E-2</v>
      </c>
      <c r="H14" s="111">
        <v>1</v>
      </c>
      <c r="I14" s="112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Configurer Nuxt</v>
      </c>
      <c r="D15" s="55" t="str">
        <f>IF(LEN('Sprint 1 - Planification'!H14)&lt;&gt;0,'Sprint 1 - Planification'!H14,"")</f>
        <v>Sprint 2</v>
      </c>
      <c r="E15" s="73" t="str">
        <f>IF(ISBLANK('Sprint 1 - Bilan'!E14),"",'Sprint 1 - Bilan'!E14)</f>
        <v/>
      </c>
      <c r="F15" s="77" t="str">
        <f>IF(ISBLANK('Sprint 1 - Bilan'!F14),"",'Sprint 1 - Bilan'!F14)</f>
        <v/>
      </c>
      <c r="G15" s="116">
        <v>6.25E-2</v>
      </c>
      <c r="H15" s="114">
        <v>1</v>
      </c>
      <c r="I15" s="115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18 heures</v>
      </c>
      <c r="Y15" s="4" t="str">
        <f>V13&amp;"h"&amp;TEXT(V14,"00")</f>
        <v>18h00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Écrire un script pour populer la base de données</v>
      </c>
      <c r="D16" s="51" t="str">
        <f>IF(LEN('Sprint 1 - Planification'!H15)&lt;&gt;0,'Sprint 1 - Planification'!H15,"")</f>
        <v>Sprint 2</v>
      </c>
      <c r="E16" s="71" t="str">
        <f>IF(ISBLANK('Sprint 1 - Bilan'!E15),"",'Sprint 1 - Bilan'!E15)</f>
        <v/>
      </c>
      <c r="F16" s="75" t="str">
        <f>IF(ISBLANK('Sprint 1 - Bilan'!F15),"",'Sprint 1 - Bilan'!F15)</f>
        <v/>
      </c>
      <c r="G16" s="110">
        <v>0.41666666666666802</v>
      </c>
      <c r="H16" s="111">
        <v>0.8</v>
      </c>
      <c r="I16" s="112" t="s">
        <v>97</v>
      </c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0</v>
      </c>
      <c r="R16" s="8"/>
      <c r="V16" s="4">
        <f>P44</f>
        <v>6</v>
      </c>
      <c r="W16" s="4" t="str">
        <f>IF(V16=0,"",IF(V16=1,"Une tâche est en retard!",CONCATENATE(V16," tâches sont en retard!")))</f>
        <v>6 tâches sont en retard!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Calcul des statistiques</v>
      </c>
      <c r="D17" s="54" t="str">
        <f>IF(LEN('Sprint 1 - Planification'!H16)&lt;&gt;0,'Sprint 1 - Planification'!H16,"")</f>
        <v>Sprint 2</v>
      </c>
      <c r="E17" s="72" t="str">
        <f>IF(ISBLANK('Sprint 1 - Bilan'!E16),"",'Sprint 1 - Bilan'!E16)</f>
        <v/>
      </c>
      <c r="F17" s="76" t="str">
        <f>IF(ISBLANK('Sprint 1 - Bilan'!F16),"",'Sprint 1 - Bilan'!F16)</f>
        <v/>
      </c>
      <c r="G17" s="113">
        <v>0</v>
      </c>
      <c r="H17" s="114">
        <v>0</v>
      </c>
      <c r="I17" s="115" t="s">
        <v>98</v>
      </c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Faire la page sélection des pièces</v>
      </c>
      <c r="D18" s="51" t="str">
        <f>IF(LEN('Sprint 1 - Planification'!H17)&lt;&gt;0,'Sprint 1 - Planification'!H17,"")</f>
        <v>Sprint 2</v>
      </c>
      <c r="E18" s="71" t="str">
        <f>IF(ISBLANK('Sprint 1 - Bilan'!E17),"",'Sprint 1 - Bilan'!E17)</f>
        <v/>
      </c>
      <c r="F18" s="75" t="str">
        <f>IF(ISBLANK('Sprint 1 - Bilan'!F17),"",'Sprint 1 - Bilan'!F17)</f>
        <v/>
      </c>
      <c r="G18" s="110">
        <v>0</v>
      </c>
      <c r="H18" s="111">
        <v>0</v>
      </c>
      <c r="I18" s="115" t="s">
        <v>98</v>
      </c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Faire la page liste des pièces/items</v>
      </c>
      <c r="D19" s="55" t="str">
        <f>IF(LEN('Sprint 1 - Planification'!H18)&lt;&gt;0,'Sprint 1 - Planification'!H18,"")</f>
        <v>Sprint 2</v>
      </c>
      <c r="E19" s="73" t="str">
        <f>IF(ISBLANK('Sprint 1 - Bilan'!E18),"",'Sprint 1 - Bilan'!E18)</f>
        <v/>
      </c>
      <c r="F19" s="77" t="str">
        <f>IF(ISBLANK('Sprint 1 - Bilan'!F18),"",'Sprint 1 - Bilan'!F18)</f>
        <v/>
      </c>
      <c r="G19" s="116">
        <v>0</v>
      </c>
      <c r="H19" s="114">
        <v>0</v>
      </c>
      <c r="I19" s="115" t="s">
        <v>98</v>
      </c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Faire la page détails d'une pièce</v>
      </c>
      <c r="D20" s="51" t="str">
        <f>IF(LEN('Sprint 1 - Planification'!H19)&lt;&gt;0,'Sprint 1 - Planification'!H19,"")</f>
        <v>Sprint 2</v>
      </c>
      <c r="E20" s="71" t="str">
        <f>IF(ISBLANK('Sprint 1 - Bilan'!E19),"",'Sprint 1 - Bilan'!E19)</f>
        <v/>
      </c>
      <c r="F20" s="75" t="str">
        <f>IF(ISBLANK('Sprint 1 - Bilan'!F19),"",'Sprint 1 - Bilan'!F19)</f>
        <v/>
      </c>
      <c r="G20" s="110">
        <v>0</v>
      </c>
      <c r="H20" s="111">
        <v>0</v>
      </c>
      <c r="I20" s="115" t="s">
        <v>98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Faire la page pour les stats de base d'un item</v>
      </c>
      <c r="D21" s="55" t="str">
        <f>IF(LEN('Sprint 1 - Planification'!H20)&lt;&gt;0,'Sprint 1 - Planification'!H20,"")</f>
        <v>Sprint 2</v>
      </c>
      <c r="E21" s="73" t="str">
        <f>IF(ISBLANK('Sprint 1 - Bilan'!E20),"",'Sprint 1 - Bilan'!E20)</f>
        <v/>
      </c>
      <c r="F21" s="77" t="str">
        <f>IF(ISBLANK('Sprint 1 - Bilan'!F20),"",'Sprint 1 - Bilan'!F20)</f>
        <v/>
      </c>
      <c r="G21" s="116">
        <v>0</v>
      </c>
      <c r="H21" s="114">
        <v>0</v>
      </c>
      <c r="I21" s="115" t="s">
        <v>98</v>
      </c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Faire le layout par défaut pour Nuxt</v>
      </c>
      <c r="D22" s="51" t="str">
        <f>IF(LEN('Sprint 1 - Planification'!H21)&lt;&gt;0,'Sprint 1 - Planification'!H21,"")</f>
        <v>Sprint 2</v>
      </c>
      <c r="E22" s="71" t="str">
        <f>IF(ISBLANK('Sprint 1 - Bilan'!E21),"",'Sprint 1 - Bilan'!E21)</f>
        <v/>
      </c>
      <c r="F22" s="75" t="str">
        <f>IF(ISBLANK('Sprint 1 - Bilan'!F21),"",'Sprint 1 - Bilan'!F21)</f>
        <v/>
      </c>
      <c r="G22" s="110">
        <v>4.1666666666666699E-2</v>
      </c>
      <c r="H22" s="111">
        <v>1</v>
      </c>
      <c r="I22" s="112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Exporter les vraies données du jeu</v>
      </c>
      <c r="D23" s="54" t="str">
        <f>IF(LEN('Sprint 1 - Planification'!H22)&lt;&gt;0,'Sprint 1 - Planification'!H22,"")</f>
        <v>Sprint 2</v>
      </c>
      <c r="E23" s="72" t="str">
        <f>IF(ISBLANK('Sprint 1 - Bilan'!E22),"",'Sprint 1 - Bilan'!E22)</f>
        <v/>
      </c>
      <c r="F23" s="76" t="str">
        <f>IF(ISBLANK('Sprint 1 - Bilan'!F22),"",'Sprint 1 - Bilan'!F22)</f>
        <v/>
      </c>
      <c r="G23" s="113">
        <v>6.25E-2</v>
      </c>
      <c r="H23" s="114">
        <v>1</v>
      </c>
      <c r="I23" s="115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Rédiger le rapport de projet</v>
      </c>
      <c r="D24" s="51" t="str">
        <f>IF(LEN('Sprint 1 - Planification'!H23)&lt;&gt;0,'Sprint 1 - Planification'!H23,"")</f>
        <v>Sprint 3</v>
      </c>
      <c r="E24" s="71" t="str">
        <f>IF(ISBLANK('Sprint 1 - Bilan'!E23),"",'Sprint 1 - Bilan'!E23)</f>
        <v/>
      </c>
      <c r="F24" s="75" t="str">
        <f>IF(ISBLANK('Sprint 1 - Bilan'!F23),"",'Sprint 1 - Bilan'!F23)</f>
        <v/>
      </c>
      <c r="G24" s="110"/>
      <c r="H24" s="111"/>
      <c r="I24" s="112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Rédiger le fichier Lisez_moi.txt</v>
      </c>
      <c r="D25" s="55" t="str">
        <f>IF(LEN('Sprint 1 - Planification'!H24)&lt;&gt;0,'Sprint 1 - Planification'!H24,"")</f>
        <v>Sprint 3</v>
      </c>
      <c r="E25" s="73" t="str">
        <f>IF(ISBLANK('Sprint 1 - Bilan'!E24),"",'Sprint 1 - Bilan'!E24)</f>
        <v/>
      </c>
      <c r="F25" s="77" t="str">
        <f>IF(ISBLANK('Sprint 1 - Bilan'!F24),"",'Sprint 1 - Bilan'!F24)</f>
        <v/>
      </c>
      <c r="G25" s="116"/>
      <c r="H25" s="114"/>
      <c r="I25" s="115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Réaliser le site web de présentation</v>
      </c>
      <c r="D26" s="51" t="str">
        <f>IF(LEN('Sprint 1 - Planification'!H25)&lt;&gt;0,'Sprint 1 - Planification'!H25,"")</f>
        <v>Sprint 3</v>
      </c>
      <c r="E26" s="71" t="str">
        <f>IF(ISBLANK('Sprint 1 - Bilan'!E25),"",'Sprint 1 - Bilan'!E25)</f>
        <v/>
      </c>
      <c r="F26" s="75" t="str">
        <f>IF(ISBLANK('Sprint 1 - Bilan'!F25),"",'Sprint 1 - Bilan'!F25)</f>
        <v/>
      </c>
      <c r="G26" s="110"/>
      <c r="H26" s="111"/>
      <c r="I26" s="112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Réaliser la vidéo de présentation</v>
      </c>
      <c r="D27" s="55" t="str">
        <f>IF(LEN('Sprint 1 - Planification'!H26)&lt;&gt;0,'Sprint 1 - Planification'!H26,"")</f>
        <v>Sprint 3</v>
      </c>
      <c r="E27" s="73" t="str">
        <f>IF(ISBLANK('Sprint 1 - Bilan'!E26),"",'Sprint 1 - Bilan'!E26)</f>
        <v/>
      </c>
      <c r="F27" s="77" t="str">
        <f>IF(ISBLANK('Sprint 1 - Bilan'!F26),"",'Sprint 1 - Bilan'!F26)</f>
        <v/>
      </c>
      <c r="G27" s="116"/>
      <c r="H27" s="114"/>
      <c r="I27" s="115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Faire une page détails fabriquant</v>
      </c>
      <c r="D28" s="51" t="str">
        <f>IF(LEN('Sprint 1 - Planification'!H27)&lt;&gt;0,'Sprint 1 - Planification'!H27,"")</f>
        <v>Sprint 3</v>
      </c>
      <c r="E28" s="71" t="str">
        <f>IF(ISBLANK('Sprint 1 - Bilan'!E27),"",'Sprint 1 - Bilan'!E27)</f>
        <v/>
      </c>
      <c r="F28" s="75" t="str">
        <f>IF(ISBLANK('Sprint 1 - Bilan'!F27),"",'Sprint 1 - Bilan'!F27)</f>
        <v/>
      </c>
      <c r="G28" s="110"/>
      <c r="H28" s="111"/>
      <c r="I28" s="112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>Ajouter les boucliers comme type d'item</v>
      </c>
      <c r="D29" s="54" t="str">
        <f>IF(LEN('Sprint 1 - Planification'!H28)&lt;&gt;0,'Sprint 1 - Planification'!H28,"")</f>
        <v>Sprint 3</v>
      </c>
      <c r="E29" s="72" t="str">
        <f>IF(ISBLANK('Sprint 1 - Bilan'!E28),"",'Sprint 1 - Bilan'!E28)</f>
        <v/>
      </c>
      <c r="F29" s="76" t="str">
        <f>IF(ISBLANK('Sprint 1 - Bilan'!F28),"",'Sprint 1 - Bilan'!F28)</f>
        <v/>
      </c>
      <c r="G29" s="113"/>
      <c r="H29" s="114"/>
      <c r="I29" s="115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ajouter les grenades comme type d'item</v>
      </c>
      <c r="D30" s="51" t="str">
        <f>IF(LEN('Sprint 1 - Planification'!H29)&lt;&gt;0,'Sprint 1 - Planification'!H29,"")</f>
        <v>Sprint 3</v>
      </c>
      <c r="E30" s="71" t="str">
        <f>IF(ISBLANK('Sprint 1 - Bilan'!E29),"",'Sprint 1 - Bilan'!E29)</f>
        <v/>
      </c>
      <c r="F30" s="75" t="str">
        <f>IF(ISBLANK('Sprint 1 - Bilan'!F29),"",'Sprint 1 - Bilan'!F29)</f>
        <v/>
      </c>
      <c r="G30" s="110"/>
      <c r="H30" s="111"/>
      <c r="I30" s="112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Ajouter les reliques comme type d'item</v>
      </c>
      <c r="D31" s="55" t="str">
        <f>IF(LEN('Sprint 1 - Planification'!H30)&lt;&gt;0,'Sprint 1 - Planification'!H30,"")</f>
        <v>Sprint 3</v>
      </c>
      <c r="E31" s="73" t="str">
        <f>IF(ISBLANK('Sprint 1 - Bilan'!E30),"",'Sprint 1 - Bilan'!E30)</f>
        <v/>
      </c>
      <c r="F31" s="77" t="str">
        <f>IF(ISBLANK('Sprint 1 - Bilan'!F30),"",'Sprint 1 - Bilan'!F30)</f>
        <v/>
      </c>
      <c r="G31" s="116"/>
      <c r="H31" s="114"/>
      <c r="I31" s="115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Ajouter les class mods comme type d'item</v>
      </c>
      <c r="D32" s="51" t="str">
        <f>IF(LEN('Sprint 1 - Planification'!H31)&lt;&gt;0,'Sprint 1 - Planification'!H31,"")</f>
        <v>Sprint 3</v>
      </c>
      <c r="E32" s="71" t="str">
        <f>IF(ISBLANK('Sprint 1 - Bilan'!E31),"",'Sprint 1 - Bilan'!E31)</f>
        <v/>
      </c>
      <c r="F32" s="75" t="str">
        <f>IF(ISBLANK('Sprint 1 - Bilan'!F31),"",'Sprint 1 - Bilan'!F31)</f>
        <v/>
      </c>
      <c r="G32" s="110"/>
      <c r="H32" s="111"/>
      <c r="I32" s="112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Ajouter les items uniques</v>
      </c>
      <c r="D33" s="55" t="str">
        <f>IF(LEN('Sprint 1 - Planification'!H32)&lt;&gt;0,'Sprint 1 - Planification'!H32,"")</f>
        <v>Sprint 3</v>
      </c>
      <c r="E33" s="73" t="str">
        <f>IF(ISBLANK('Sprint 1 - Bilan'!E32),"",'Sprint 1 - Bilan'!E32)</f>
        <v/>
      </c>
      <c r="F33" s="77" t="str">
        <f>IF(ISBLANK('Sprint 1 - Bilan'!F32),"",'Sprint 1 - Bilan'!F32)</f>
        <v/>
      </c>
      <c r="G33" s="116"/>
      <c r="H33" s="114"/>
      <c r="I33" s="115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IF(ISBLANK('Sprint 1 - Bilan'!E33),"",'Sprint 1 - Bilan'!E33)</f>
        <v/>
      </c>
      <c r="F34" s="75" t="str">
        <f>IF(ISBLANK('Sprint 1 - Bilan'!F33),"",'Sprint 1 - Bilan'!F33)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IF(ISBLANK('Sprint 1 - Bilan'!E34),"",'Sprint 1 - Bilan'!E34)</f>
        <v/>
      </c>
      <c r="F35" s="76" t="str">
        <f>IF(ISBLANK('Sprint 1 - Bilan'!F34),"",'Sprint 1 - Bilan'!F34)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IF(ISBLANK('Sprint 1 - Bilan'!E35),"",'Sprint 1 - Bilan'!E35)</f>
        <v/>
      </c>
      <c r="F36" s="75" t="str">
        <f>IF(ISBLANK('Sprint 1 - Bilan'!F35),"",'Sprint 1 - Bilan'!F35)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IF(ISBLANK('Sprint 1 - Bilan'!E36),"",'Sprint 1 - Bilan'!E36)</f>
        <v/>
      </c>
      <c r="F37" s="77" t="str">
        <f>IF(ISBLANK('Sprint 1 - Bilan'!F36),"",'Sprint 1 - Bilan'!F36)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IF(ISBLANK('Sprint 1 - Bilan'!E37),"",'Sprint 1 - Bilan'!E37)</f>
        <v/>
      </c>
      <c r="F38" s="75" t="str">
        <f>IF(ISBLANK('Sprint 1 - Bilan'!F37),"",'Sprint 1 - Bilan'!F37)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IF(ISBLANK('Sprint 1 - Bilan'!E38),"",'Sprint 1 - Bilan'!E38)</f>
        <v/>
      </c>
      <c r="F39" s="77" t="str">
        <f>IF(ISBLANK('Sprint 1 - Bilan'!F38),"",'Sprint 1 - Bilan'!F38)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IF(ISBLANK('Sprint 1 - Bilan'!E39),"",'Sprint 1 - Bilan'!E39)</f>
        <v/>
      </c>
      <c r="F40" s="75" t="str">
        <f>IF(ISBLANK('Sprint 1 - Bilan'!F39),"",'Sprint 1 - Bilan'!F39)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IF(ISBLANK('Sprint 1 - Bilan'!E40),"",'Sprint 1 - Bilan'!E40)</f>
        <v/>
      </c>
      <c r="F41" s="76" t="str">
        <f>IF(ISBLANK('Sprint 1 - Bilan'!F40),"",'Sprint 1 - Bilan'!F40)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IF(ISBLANK('Sprint 1 - Bilan'!E41),"",'Sprint 1 - Bilan'!E41)</f>
        <v/>
      </c>
      <c r="F42" s="75" t="str">
        <f>IF(ISBLANK('Sprint 1 - Bilan'!F41),"",'Sprint 1 - Bilan'!F41)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IF(ISBLANK('Sprint 1 - Bilan'!E42),"",'Sprint 1 - Bilan'!E42)</f>
        <v/>
      </c>
      <c r="F43" s="78" t="str">
        <f>IF(ISBLANK('Sprint 1 - Bilan'!F42),"",'Sprint 1 - Bilan'!F42)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6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H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H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2:I43">
    <cfRule type="expression" dxfId="29" priority="15">
      <formula>$O22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H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H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H19 I18:I21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H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21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H19 I18:I21">
    <cfRule type="expression" dxfId="16" priority="9">
      <formula>LEN($B9)=0</formula>
    </cfRule>
  </conditionalFormatting>
  <conditionalFormatting sqref="G10:I10 G12:I12 G14:I14 G16:I16 G18:H18">
    <cfRule type="expression" dxfId="15" priority="6">
      <formula>LEN($B10)=0</formula>
    </cfRule>
  </conditionalFormatting>
  <dataValidations xWindow="1280" yWindow="421"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tabSelected="1" workbookViewId="0">
      <selection activeCell="I35" sqref="I35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34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35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7 champs à remplir!</v>
      </c>
    </row>
    <row r="6" spans="2:25" ht="7.5" customHeight="1" thickBot="1" x14ac:dyDescent="0.3"/>
    <row r="7" spans="2:25" x14ac:dyDescent="0.25">
      <c r="B7" s="130" t="s">
        <v>0</v>
      </c>
      <c r="C7" s="128" t="s">
        <v>12</v>
      </c>
      <c r="D7" s="126" t="s">
        <v>24</v>
      </c>
      <c r="E7" s="124" t="s">
        <v>36</v>
      </c>
      <c r="F7" s="125"/>
      <c r="G7" s="130" t="s">
        <v>9</v>
      </c>
      <c r="H7" s="132" t="s">
        <v>22</v>
      </c>
      <c r="I7" s="134" t="s">
        <v>23</v>
      </c>
      <c r="M7" s="7"/>
    </row>
    <row r="8" spans="2:25" x14ac:dyDescent="0.25">
      <c r="B8" s="131"/>
      <c r="C8" s="129"/>
      <c r="D8" s="127"/>
      <c r="E8" s="64" t="s">
        <v>9</v>
      </c>
      <c r="F8" s="64" t="s">
        <v>22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>
        <f>IF(_xlfn.NUMBERVALUE('Sprint 2 - Bilan'!$E9)+_xlfn.NUMBERVALUE('Sprint 2 - Bilan'!$G9)=0,"",_xlfn.NUMBERVALUE('Sprint 2 - Bilan'!$E9)+_xlfn.NUMBERVALUE('Sprint 2 - Bilan'!$G9))</f>
        <v>1.0416666666666701E-2</v>
      </c>
      <c r="F9" s="69">
        <f>IF(LEN('Sprint 2 - Bilan'!$H9)&lt;&gt;0,'Sprint 2 - Bilan'!$H9,IF(LEN('Sprint 2 - Bilan'!$F9)=0,"",'Sprint 2 - Bilan'!$F9))</f>
        <v>1</v>
      </c>
      <c r="G9" s="107"/>
      <c r="H9" s="108"/>
      <c r="I9" s="109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0.5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>
        <f>IF(_xlfn.NUMBERVALUE('Sprint 2 - Bilan'!$E10)+_xlfn.NUMBERVALUE('Sprint 2 - Bilan'!$G10)=0,"",_xlfn.NUMBERVALUE('Sprint 2 - Bilan'!$E10)+_xlfn.NUMBERVALUE('Sprint 2 - Bilan'!$G10))</f>
        <v>0.25</v>
      </c>
      <c r="F10" s="75">
        <f>IF(LEN('Sprint 2 - Bilan'!$H10)&lt;&gt;0,'Sprint 2 - Bilan'!$H10,IF(LEN('Sprint 2 - Bilan'!$F10)=0,"",'Sprint 2 - Bilan'!$F10))</f>
        <v>1</v>
      </c>
      <c r="G10" s="110"/>
      <c r="H10" s="111"/>
      <c r="I10" s="112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0">
        <f t="array" ref="S10">SUM(($D$9:$D$43=$R10)*$G$9:$G$43)</f>
        <v>0.5</v>
      </c>
      <c r="T10" s="61">
        <f t="shared" ref="T10:T11" si="4">S10*24*60</f>
        <v>720</v>
      </c>
      <c r="V10" s="10">
        <f>V9</f>
        <v>0.5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>
        <f>IF(_xlfn.NUMBERVALUE('Sprint 2 - Bilan'!$E11)+_xlfn.NUMBERVALUE('Sprint 2 - Bilan'!$G11)=0,"",_xlfn.NUMBERVALUE('Sprint 2 - Bilan'!$E11)+_xlfn.NUMBERVALUE('Sprint 2 - Bilan'!$G11))</f>
        <v>0.20833333333333301</v>
      </c>
      <c r="F11" s="76">
        <f>IF(LEN('Sprint 2 - Bilan'!$H11)&lt;&gt;0,'Sprint 2 - Bilan'!$H11,IF(LEN('Sprint 2 - Bilan'!$F11)=0,"",'Sprint 2 - Bilan'!$F11))</f>
        <v>1</v>
      </c>
      <c r="G11" s="113"/>
      <c r="H11" s="114"/>
      <c r="I11" s="115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12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>
        <f>IF(_xlfn.NUMBERVALUE('Sprint 2 - Bilan'!$E12)+_xlfn.NUMBERVALUE('Sprint 2 - Bilan'!$G12)=0,"",_xlfn.NUMBERVALUE('Sprint 2 - Bilan'!$E12)+_xlfn.NUMBERVALUE('Sprint 2 - Bilan'!$G12))</f>
        <v>3.125E-2</v>
      </c>
      <c r="F12" s="75">
        <f>IF(LEN('Sprint 2 - Bilan'!$H12)&lt;&gt;0,'Sprint 2 - Bilan'!$H12,IF(LEN('Sprint 2 - Bilan'!$F12)=0,"",'Sprint 2 - Bilan'!$F12))</f>
        <v>1</v>
      </c>
      <c r="G12" s="110"/>
      <c r="H12" s="111"/>
      <c r="I12" s="112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Configurer le serveur</v>
      </c>
      <c r="D13" s="55" t="str">
        <f>IF(LEN('Sprint 1 - Planification'!H12)&lt;&gt;0,'Sprint 1 - Planification'!H12,"")</f>
        <v>Sprint 2</v>
      </c>
      <c r="E13" s="73">
        <f>IF(_xlfn.NUMBERVALUE('Sprint 2 - Bilan'!$E13)+_xlfn.NUMBERVALUE('Sprint 2 - Bilan'!$G13)=0,"",_xlfn.NUMBERVALUE('Sprint 2 - Bilan'!$E13)+_xlfn.NUMBERVALUE('Sprint 2 - Bilan'!$G13))</f>
        <v>8.3333333333333301E-2</v>
      </c>
      <c r="F13" s="77">
        <f>IF(LEN('Sprint 2 - Bilan'!$H13)&lt;&gt;0,'Sprint 2 - Bilan'!$H13,IF(LEN('Sprint 2 - Bilan'!$F13)=0,"",'Sprint 2 - Bilan'!$F13))</f>
        <v>1</v>
      </c>
      <c r="G13" s="116"/>
      <c r="H13" s="114"/>
      <c r="I13" s="115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2">
        <f>V11</f>
        <v>12</v>
      </c>
      <c r="W13" s="4" t="str">
        <f>V13 &amp; " " &amp; U13 &amp; IF(V13 &gt; 1, "s", "")</f>
        <v>12 heures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Mettre en place l'API</v>
      </c>
      <c r="D14" s="51" t="str">
        <f>IF(LEN('Sprint 1 - Planification'!H13)&lt;&gt;0,'Sprint 1 - Planification'!H13,"")</f>
        <v>Sprint 2</v>
      </c>
      <c r="E14" s="71">
        <f>IF(_xlfn.NUMBERVALUE('Sprint 2 - Bilan'!$E14)+_xlfn.NUMBERVALUE('Sprint 2 - Bilan'!$G14)=0,"",_xlfn.NUMBERVALUE('Sprint 2 - Bilan'!$E14)+_xlfn.NUMBERVALUE('Sprint 2 - Bilan'!$G14))</f>
        <v>8.3333333333333301E-2</v>
      </c>
      <c r="F14" s="75">
        <f>IF(LEN('Sprint 2 - Bilan'!$H14)&lt;&gt;0,'Sprint 2 - Bilan'!$H14,IF(LEN('Sprint 2 - Bilan'!$F14)=0,"",'Sprint 2 - Bilan'!$F14))</f>
        <v>1</v>
      </c>
      <c r="G14" s="110"/>
      <c r="H14" s="111"/>
      <c r="I14" s="112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Configurer Nuxt</v>
      </c>
      <c r="D15" s="55" t="str">
        <f>IF(LEN('Sprint 1 - Planification'!H14)&lt;&gt;0,'Sprint 1 - Planification'!H14,"")</f>
        <v>Sprint 2</v>
      </c>
      <c r="E15" s="73">
        <f>IF(_xlfn.NUMBERVALUE('Sprint 2 - Bilan'!$E15)+_xlfn.NUMBERVALUE('Sprint 2 - Bilan'!$G15)=0,"",_xlfn.NUMBERVALUE('Sprint 2 - Bilan'!$E15)+_xlfn.NUMBERVALUE('Sprint 2 - Bilan'!$G15))</f>
        <v>6.25E-2</v>
      </c>
      <c r="F15" s="77">
        <f>IF(LEN('Sprint 2 - Bilan'!$H15)&lt;&gt;0,'Sprint 2 - Bilan'!$H15,IF(LEN('Sprint 2 - Bilan'!$F15)=0,"",'Sprint 2 - Bilan'!$F15))</f>
        <v>1</v>
      </c>
      <c r="G15" s="116"/>
      <c r="H15" s="114"/>
      <c r="I15" s="115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12 heures</v>
      </c>
      <c r="Y15" s="4" t="str">
        <f>V13&amp;"h"&amp;TEXT(V14,"00")</f>
        <v>12h00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Écrire un script pour populer la base de données</v>
      </c>
      <c r="D16" s="51" t="str">
        <f>IF(LEN('Sprint 1 - Planification'!H15)&lt;&gt;0,'Sprint 1 - Planification'!H15,"")</f>
        <v>Sprint 2</v>
      </c>
      <c r="E16" s="71">
        <f>IF(_xlfn.NUMBERVALUE('Sprint 2 - Bilan'!$E16)+_xlfn.NUMBERVALUE('Sprint 2 - Bilan'!$G16)=0,"",_xlfn.NUMBERVALUE('Sprint 2 - Bilan'!$E16)+_xlfn.NUMBERVALUE('Sprint 2 - Bilan'!$G16))</f>
        <v>0.41666666666666802</v>
      </c>
      <c r="F16" s="75">
        <f>IF(LEN('Sprint 2 - Bilan'!$H16)&lt;&gt;0,'Sprint 2 - Bilan'!$H16,IF(LEN('Sprint 2 - Bilan'!$F16)=0,"",'Sprint 2 - Bilan'!$F16))</f>
        <v>0.8</v>
      </c>
      <c r="G16" s="110">
        <v>0.20833333333333301</v>
      </c>
      <c r="H16" s="111">
        <v>1</v>
      </c>
      <c r="I16" s="112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11</v>
      </c>
      <c r="W16" s="4" t="str">
        <f>IF(V16=0,"",IF(V16=1,"Une tâche n'a pas été terminée!",CONCATENATE(V16," tâches n'ont pas été terminé!")))</f>
        <v>11 tâches n'ont pas été terminé!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Calcul des statistiques</v>
      </c>
      <c r="D17" s="54" t="str">
        <f>IF(LEN('Sprint 1 - Planification'!H16)&lt;&gt;0,'Sprint 1 - Planification'!H16,"")</f>
        <v>Sprint 2</v>
      </c>
      <c r="E17" s="72" t="str">
        <f>IF(_xlfn.NUMBERVALUE('Sprint 2 - Bilan'!$E17)+_xlfn.NUMBERVALUE('Sprint 2 - Bilan'!$G17)=0,"",_xlfn.NUMBERVALUE('Sprint 2 - Bilan'!$E17)+_xlfn.NUMBERVALUE('Sprint 2 - Bilan'!$G17))</f>
        <v/>
      </c>
      <c r="F17" s="76">
        <f>IF(LEN('Sprint 2 - Bilan'!$H17)&lt;&gt;0,'Sprint 2 - Bilan'!$H17,IF(LEN('Sprint 2 - Bilan'!$F17)=0,"",'Sprint 2 - Bilan'!$F17))</f>
        <v>0</v>
      </c>
      <c r="G17" s="113">
        <v>0.29166666666666702</v>
      </c>
      <c r="H17" s="114">
        <v>1</v>
      </c>
      <c r="I17" s="115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Faire la page sélection des pièces</v>
      </c>
      <c r="D18" s="51" t="str">
        <f>IF(LEN('Sprint 1 - Planification'!H17)&lt;&gt;0,'Sprint 1 - Planification'!H17,"")</f>
        <v>Sprint 2</v>
      </c>
      <c r="E18" s="71" t="str">
        <f>IF(_xlfn.NUMBERVALUE('Sprint 2 - Bilan'!$E18)+_xlfn.NUMBERVALUE('Sprint 2 - Bilan'!$G18)=0,"",_xlfn.NUMBERVALUE('Sprint 2 - Bilan'!$E18)+_xlfn.NUMBERVALUE('Sprint 2 - Bilan'!$G18))</f>
        <v/>
      </c>
      <c r="F18" s="75">
        <f>IF(LEN('Sprint 2 - Bilan'!$H18)&lt;&gt;0,'Sprint 2 - Bilan'!$H18,IF(LEN('Sprint 2 - Bilan'!$F18)=0,"",'Sprint 2 - Bilan'!$F18))</f>
        <v>0</v>
      </c>
      <c r="G18" s="110"/>
      <c r="H18" s="111"/>
      <c r="I18" s="112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Faire la page liste des pièces/items</v>
      </c>
      <c r="D19" s="55" t="str">
        <f>IF(LEN('Sprint 1 - Planification'!H18)&lt;&gt;0,'Sprint 1 - Planification'!H18,"")</f>
        <v>Sprint 2</v>
      </c>
      <c r="E19" s="73" t="str">
        <f>IF(_xlfn.NUMBERVALUE('Sprint 2 - Bilan'!$E19)+_xlfn.NUMBERVALUE('Sprint 2 - Bilan'!$G19)=0,"",_xlfn.NUMBERVALUE('Sprint 2 - Bilan'!$E19)+_xlfn.NUMBERVALUE('Sprint 2 - Bilan'!$G19))</f>
        <v/>
      </c>
      <c r="F19" s="77">
        <f>IF(LEN('Sprint 2 - Bilan'!$H19)&lt;&gt;0,'Sprint 2 - Bilan'!$H19,IF(LEN('Sprint 2 - Bilan'!$F19)=0,"",'Sprint 2 - Bilan'!$F19))</f>
        <v>0</v>
      </c>
      <c r="G19" s="116">
        <v>0</v>
      </c>
      <c r="H19" s="114">
        <v>0</v>
      </c>
      <c r="I19" s="115" t="s">
        <v>98</v>
      </c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Faire la page détails d'une pièce</v>
      </c>
      <c r="D20" s="51" t="str">
        <f>IF(LEN('Sprint 1 - Planification'!H19)&lt;&gt;0,'Sprint 1 - Planification'!H19,"")</f>
        <v>Sprint 2</v>
      </c>
      <c r="E20" s="71" t="str">
        <f>IF(_xlfn.NUMBERVALUE('Sprint 2 - Bilan'!$E20)+_xlfn.NUMBERVALUE('Sprint 2 - Bilan'!$G20)=0,"",_xlfn.NUMBERVALUE('Sprint 2 - Bilan'!$E20)+_xlfn.NUMBERVALUE('Sprint 2 - Bilan'!$G20))</f>
        <v/>
      </c>
      <c r="F20" s="75">
        <f>IF(LEN('Sprint 2 - Bilan'!$H20)&lt;&gt;0,'Sprint 2 - Bilan'!$H20,IF(LEN('Sprint 2 - Bilan'!$F20)=0,"",'Sprint 2 - Bilan'!$F20))</f>
        <v>0</v>
      </c>
      <c r="G20" s="110">
        <v>0</v>
      </c>
      <c r="H20" s="111">
        <v>0</v>
      </c>
      <c r="I20" s="112" t="s">
        <v>98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Faire la page pour les stats de base d'un item</v>
      </c>
      <c r="D21" s="55" t="str">
        <f>IF(LEN('Sprint 1 - Planification'!H20)&lt;&gt;0,'Sprint 1 - Planification'!H20,"")</f>
        <v>Sprint 2</v>
      </c>
      <c r="E21" s="73" t="str">
        <f>IF(_xlfn.NUMBERVALUE('Sprint 2 - Bilan'!$E21)+_xlfn.NUMBERVALUE('Sprint 2 - Bilan'!$G21)=0,"",_xlfn.NUMBERVALUE('Sprint 2 - Bilan'!$E21)+_xlfn.NUMBERVALUE('Sprint 2 - Bilan'!$G21))</f>
        <v/>
      </c>
      <c r="F21" s="77">
        <f>IF(LEN('Sprint 2 - Bilan'!$H21)&lt;&gt;0,'Sprint 2 - Bilan'!$H21,IF(LEN('Sprint 2 - Bilan'!$F21)=0,"",'Sprint 2 - Bilan'!$F21))</f>
        <v>0</v>
      </c>
      <c r="G21" s="116">
        <v>0</v>
      </c>
      <c r="H21" s="114">
        <v>0</v>
      </c>
      <c r="I21" s="115" t="s">
        <v>98</v>
      </c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Faire le layout par défaut pour Nuxt</v>
      </c>
      <c r="D22" s="51" t="str">
        <f>IF(LEN('Sprint 1 - Planification'!H21)&lt;&gt;0,'Sprint 1 - Planification'!H21,"")</f>
        <v>Sprint 2</v>
      </c>
      <c r="E22" s="71">
        <f>IF(_xlfn.NUMBERVALUE('Sprint 2 - Bilan'!$E22)+_xlfn.NUMBERVALUE('Sprint 2 - Bilan'!$G22)=0,"",_xlfn.NUMBERVALUE('Sprint 2 - Bilan'!$E22)+_xlfn.NUMBERVALUE('Sprint 2 - Bilan'!$G22))</f>
        <v>4.1666666666666699E-2</v>
      </c>
      <c r="F22" s="75">
        <f>IF(LEN('Sprint 2 - Bilan'!$H22)&lt;&gt;0,'Sprint 2 - Bilan'!$H22,IF(LEN('Sprint 2 - Bilan'!$F22)=0,"",'Sprint 2 - Bilan'!$F22))</f>
        <v>1</v>
      </c>
      <c r="G22" s="110"/>
      <c r="H22" s="111"/>
      <c r="I22" s="112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Exporter les vraies données du jeu</v>
      </c>
      <c r="D23" s="54" t="str">
        <f>IF(LEN('Sprint 1 - Planification'!H22)&lt;&gt;0,'Sprint 1 - Planification'!H22,"")</f>
        <v>Sprint 2</v>
      </c>
      <c r="E23" s="72">
        <f>IF(_xlfn.NUMBERVALUE('Sprint 2 - Bilan'!$E23)+_xlfn.NUMBERVALUE('Sprint 2 - Bilan'!$G23)=0,"",_xlfn.NUMBERVALUE('Sprint 2 - Bilan'!$E23)+_xlfn.NUMBERVALUE('Sprint 2 - Bilan'!$G23))</f>
        <v>6.25E-2</v>
      </c>
      <c r="F23" s="76">
        <f>IF(LEN('Sprint 2 - Bilan'!$H23)&lt;&gt;0,'Sprint 2 - Bilan'!$H23,IF(LEN('Sprint 2 - Bilan'!$F23)=0,"",'Sprint 2 - Bilan'!$F23))</f>
        <v>1</v>
      </c>
      <c r="G23" s="113"/>
      <c r="H23" s="114"/>
      <c r="I23" s="115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Rédiger le rapport de projet</v>
      </c>
      <c r="D24" s="51" t="str">
        <f>IF(LEN('Sprint 1 - Planification'!H23)&lt;&gt;0,'Sprint 1 - Planification'!H23,"")</f>
        <v>Sprint 3</v>
      </c>
      <c r="E24" s="71" t="str">
        <f>IF(_xlfn.NUMBERVALUE('Sprint 2 - Bilan'!$E24)+_xlfn.NUMBERVALUE('Sprint 2 - Bilan'!$G24)=0,"",_xlfn.NUMBERVALUE('Sprint 2 - Bilan'!$E24)+_xlfn.NUMBERVALUE('Sprint 2 - Bilan'!$G24))</f>
        <v/>
      </c>
      <c r="F24" s="75" t="str">
        <f>IF(LEN('Sprint 2 - Bilan'!$H24)&lt;&gt;0,'Sprint 2 - Bilan'!$H24,IF(LEN('Sprint 2 - Bilan'!$F24)=0,"",'Sprint 2 - Bilan'!$F24))</f>
        <v/>
      </c>
      <c r="G24" s="110"/>
      <c r="H24" s="111">
        <v>1</v>
      </c>
      <c r="I24" s="112"/>
      <c r="M24" s="3" t="b">
        <f t="shared" si="0"/>
        <v>1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Rédiger le fichier Lisez_moi.txt</v>
      </c>
      <c r="D25" s="55" t="str">
        <f>IF(LEN('Sprint 1 - Planification'!H24)&lt;&gt;0,'Sprint 1 - Planification'!H24,"")</f>
        <v>Sprint 3</v>
      </c>
      <c r="E25" s="73" t="str">
        <f>IF(_xlfn.NUMBERVALUE('Sprint 2 - Bilan'!$E25)+_xlfn.NUMBERVALUE('Sprint 2 - Bilan'!$G25)=0,"",_xlfn.NUMBERVALUE('Sprint 2 - Bilan'!$E25)+_xlfn.NUMBERVALUE('Sprint 2 - Bilan'!$G25))</f>
        <v/>
      </c>
      <c r="F25" s="77" t="str">
        <f>IF(LEN('Sprint 2 - Bilan'!$H25)&lt;&gt;0,'Sprint 2 - Bilan'!$H25,IF(LEN('Sprint 2 - Bilan'!$F25)=0,"",'Sprint 2 - Bilan'!$F25))</f>
        <v/>
      </c>
      <c r="G25" s="116"/>
      <c r="H25" s="114">
        <v>1</v>
      </c>
      <c r="I25" s="115"/>
      <c r="M25" s="3" t="b">
        <f t="shared" si="0"/>
        <v>1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Réaliser le site web de présentation</v>
      </c>
      <c r="D26" s="51" t="str">
        <f>IF(LEN('Sprint 1 - Planification'!H25)&lt;&gt;0,'Sprint 1 - Planification'!H25,"")</f>
        <v>Sprint 3</v>
      </c>
      <c r="E26" s="71" t="str">
        <f>IF(_xlfn.NUMBERVALUE('Sprint 2 - Bilan'!$E26)+_xlfn.NUMBERVALUE('Sprint 2 - Bilan'!$G26)=0,"",_xlfn.NUMBERVALUE('Sprint 2 - Bilan'!$E26)+_xlfn.NUMBERVALUE('Sprint 2 - Bilan'!$G26))</f>
        <v/>
      </c>
      <c r="F26" s="75" t="str">
        <f>IF(LEN('Sprint 2 - Bilan'!$H26)&lt;&gt;0,'Sprint 2 - Bilan'!$H26,IF(LEN('Sprint 2 - Bilan'!$F26)=0,"",'Sprint 2 - Bilan'!$F26))</f>
        <v/>
      </c>
      <c r="G26" s="110"/>
      <c r="H26" s="111">
        <v>1</v>
      </c>
      <c r="I26" s="112"/>
      <c r="M26" s="3" t="b">
        <f t="shared" si="0"/>
        <v>1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Réaliser la vidéo de présentation</v>
      </c>
      <c r="D27" s="55" t="str">
        <f>IF(LEN('Sprint 1 - Planification'!H26)&lt;&gt;0,'Sprint 1 - Planification'!H26,"")</f>
        <v>Sprint 3</v>
      </c>
      <c r="E27" s="73" t="str">
        <f>IF(_xlfn.NUMBERVALUE('Sprint 2 - Bilan'!$E27)+_xlfn.NUMBERVALUE('Sprint 2 - Bilan'!$G27)=0,"",_xlfn.NUMBERVALUE('Sprint 2 - Bilan'!$E27)+_xlfn.NUMBERVALUE('Sprint 2 - Bilan'!$G27))</f>
        <v/>
      </c>
      <c r="F27" s="77" t="str">
        <f>IF(LEN('Sprint 2 - Bilan'!$H27)&lt;&gt;0,'Sprint 2 - Bilan'!$H27,IF(LEN('Sprint 2 - Bilan'!$F27)=0,"",'Sprint 2 - Bilan'!$F27))</f>
        <v/>
      </c>
      <c r="G27" s="116"/>
      <c r="H27" s="114"/>
      <c r="I27" s="115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Faire une page détails fabriquant</v>
      </c>
      <c r="D28" s="51" t="str">
        <f>IF(LEN('Sprint 1 - Planification'!H27)&lt;&gt;0,'Sprint 1 - Planification'!H27,"")</f>
        <v>Sprint 3</v>
      </c>
      <c r="E28" s="71" t="str">
        <f>IF(_xlfn.NUMBERVALUE('Sprint 2 - Bilan'!$E28)+_xlfn.NUMBERVALUE('Sprint 2 - Bilan'!$G28)=0,"",_xlfn.NUMBERVALUE('Sprint 2 - Bilan'!$E28)+_xlfn.NUMBERVALUE('Sprint 2 - Bilan'!$G28))</f>
        <v/>
      </c>
      <c r="F28" s="75" t="str">
        <f>IF(LEN('Sprint 2 - Bilan'!$H28)&lt;&gt;0,'Sprint 2 - Bilan'!$H28,IF(LEN('Sprint 2 - Bilan'!$F28)=0,"",'Sprint 2 - Bilan'!$F28))</f>
        <v/>
      </c>
      <c r="G28" s="110">
        <v>0</v>
      </c>
      <c r="H28" s="111">
        <v>0</v>
      </c>
      <c r="I28" s="112" t="s">
        <v>98</v>
      </c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>Ajouter les boucliers comme type d'item</v>
      </c>
      <c r="D29" s="54" t="str">
        <f>IF(LEN('Sprint 1 - Planification'!H28)&lt;&gt;0,'Sprint 1 - Planification'!H28,"")</f>
        <v>Sprint 3</v>
      </c>
      <c r="E29" s="72" t="str">
        <f>IF(_xlfn.NUMBERVALUE('Sprint 2 - Bilan'!$E29)+_xlfn.NUMBERVALUE('Sprint 2 - Bilan'!$G29)=0,"",_xlfn.NUMBERVALUE('Sprint 2 - Bilan'!$E29)+_xlfn.NUMBERVALUE('Sprint 2 - Bilan'!$G29))</f>
        <v/>
      </c>
      <c r="F29" s="76" t="str">
        <f>IF(LEN('Sprint 2 - Bilan'!$H29)&lt;&gt;0,'Sprint 2 - Bilan'!$H29,IF(LEN('Sprint 2 - Bilan'!$F29)=0,"",'Sprint 2 - Bilan'!$F29))</f>
        <v/>
      </c>
      <c r="G29" s="113">
        <v>0</v>
      </c>
      <c r="H29" s="114">
        <v>0</v>
      </c>
      <c r="I29" s="115" t="s">
        <v>98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ajouter les grenades comme type d'item</v>
      </c>
      <c r="D30" s="51" t="str">
        <f>IF(LEN('Sprint 1 - Planification'!H29)&lt;&gt;0,'Sprint 1 - Planification'!H29,"")</f>
        <v>Sprint 3</v>
      </c>
      <c r="E30" s="71" t="str">
        <f>IF(_xlfn.NUMBERVALUE('Sprint 2 - Bilan'!$E30)+_xlfn.NUMBERVALUE('Sprint 2 - Bilan'!$G30)=0,"",_xlfn.NUMBERVALUE('Sprint 2 - Bilan'!$E30)+_xlfn.NUMBERVALUE('Sprint 2 - Bilan'!$G30))</f>
        <v/>
      </c>
      <c r="F30" s="75" t="str">
        <f>IF(LEN('Sprint 2 - Bilan'!$H30)&lt;&gt;0,'Sprint 2 - Bilan'!$H30,IF(LEN('Sprint 2 - Bilan'!$F30)=0,"",'Sprint 2 - Bilan'!$F30))</f>
        <v/>
      </c>
      <c r="G30" s="110">
        <v>0</v>
      </c>
      <c r="H30" s="111">
        <v>0</v>
      </c>
      <c r="I30" s="112" t="s">
        <v>98</v>
      </c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Ajouter les reliques comme type d'item</v>
      </c>
      <c r="D31" s="55" t="str">
        <f>IF(LEN('Sprint 1 - Planification'!H30)&lt;&gt;0,'Sprint 1 - Planification'!H30,"")</f>
        <v>Sprint 3</v>
      </c>
      <c r="E31" s="73" t="str">
        <f>IF(_xlfn.NUMBERVALUE('Sprint 2 - Bilan'!$E31)+_xlfn.NUMBERVALUE('Sprint 2 - Bilan'!$G31)=0,"",_xlfn.NUMBERVALUE('Sprint 2 - Bilan'!$E31)+_xlfn.NUMBERVALUE('Sprint 2 - Bilan'!$G31))</f>
        <v/>
      </c>
      <c r="F31" s="77" t="str">
        <f>IF(LEN('Sprint 2 - Bilan'!$H31)&lt;&gt;0,'Sprint 2 - Bilan'!$H31,IF(LEN('Sprint 2 - Bilan'!$F31)=0,"",'Sprint 2 - Bilan'!$F31))</f>
        <v/>
      </c>
      <c r="G31" s="116">
        <v>0</v>
      </c>
      <c r="H31" s="114">
        <v>0</v>
      </c>
      <c r="I31" s="115" t="s">
        <v>98</v>
      </c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Ajouter les class mods comme type d'item</v>
      </c>
      <c r="D32" s="51" t="str">
        <f>IF(LEN('Sprint 1 - Planification'!H31)&lt;&gt;0,'Sprint 1 - Planification'!H31,"")</f>
        <v>Sprint 3</v>
      </c>
      <c r="E32" s="71" t="str">
        <f>IF(_xlfn.NUMBERVALUE('Sprint 2 - Bilan'!$E32)+_xlfn.NUMBERVALUE('Sprint 2 - Bilan'!$G32)=0,"",_xlfn.NUMBERVALUE('Sprint 2 - Bilan'!$E32)+_xlfn.NUMBERVALUE('Sprint 2 - Bilan'!$G32))</f>
        <v/>
      </c>
      <c r="F32" s="75" t="str">
        <f>IF(LEN('Sprint 2 - Bilan'!$H32)&lt;&gt;0,'Sprint 2 - Bilan'!$H32,IF(LEN('Sprint 2 - Bilan'!$F32)=0,"",'Sprint 2 - Bilan'!$F32))</f>
        <v/>
      </c>
      <c r="G32" s="110">
        <v>0</v>
      </c>
      <c r="H32" s="111">
        <v>0</v>
      </c>
      <c r="I32" s="112" t="s">
        <v>98</v>
      </c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Ajouter les items uniques</v>
      </c>
      <c r="D33" s="55" t="str">
        <f>IF(LEN('Sprint 1 - Planification'!H32)&lt;&gt;0,'Sprint 1 - Planification'!H32,"")</f>
        <v>Sprint 3</v>
      </c>
      <c r="E33" s="73" t="str">
        <f>IF(_xlfn.NUMBERVALUE('Sprint 2 - Bilan'!$E33)+_xlfn.NUMBERVALUE('Sprint 2 - Bilan'!$G33)=0,"",_xlfn.NUMBERVALUE('Sprint 2 - Bilan'!$E33)+_xlfn.NUMBERVALUE('Sprint 2 - Bilan'!$G33))</f>
        <v/>
      </c>
      <c r="F33" s="77" t="str">
        <f>IF(LEN('Sprint 2 - Bilan'!$H33)&lt;&gt;0,'Sprint 2 - Bilan'!$H33,IF(LEN('Sprint 2 - Bilan'!$F33)=0,"",'Sprint 2 - Bilan'!$F33))</f>
        <v/>
      </c>
      <c r="G33" s="116">
        <v>0</v>
      </c>
      <c r="H33" s="114">
        <v>0</v>
      </c>
      <c r="I33" s="115" t="s">
        <v>98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IF(_xlfn.NUMBERVALUE('Sprint 2 - Bilan'!$E34)+_xlfn.NUMBERVALUE('Sprint 2 - Bilan'!$G34)=0,"",_xlfn.NUMBERVALUE('Sprint 2 - Bilan'!$E34)+_xlfn.NUMBERVALUE('Sprint 2 - Bilan'!$G34))</f>
        <v/>
      </c>
      <c r="F34" s="75" t="str">
        <f>IF(LEN('Sprint 2 - Bilan'!$H34)&lt;&gt;0,'Sprint 2 - Bilan'!$H34,IF(LEN('Sprint 2 - Bilan'!$F34)=0,"",'Sprint 2 - Bilan'!$F34))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IF(_xlfn.NUMBERVALUE('Sprint 2 - Bilan'!$E35)+_xlfn.NUMBERVALUE('Sprint 2 - Bilan'!$G35)=0,"",_xlfn.NUMBERVALUE('Sprint 2 - Bilan'!$E35)+_xlfn.NUMBERVALUE('Sprint 2 - Bilan'!$G35))</f>
        <v/>
      </c>
      <c r="F35" s="76" t="str">
        <f>IF(LEN('Sprint 2 - Bilan'!$H35)&lt;&gt;0,'Sprint 2 - Bilan'!$H35,IF(LEN('Sprint 2 - Bilan'!$F35)=0,"",'Sprint 2 - Bilan'!$F35))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IF(_xlfn.NUMBERVALUE('Sprint 2 - Bilan'!$E36)+_xlfn.NUMBERVALUE('Sprint 2 - Bilan'!$G36)=0,"",_xlfn.NUMBERVALUE('Sprint 2 - Bilan'!$E36)+_xlfn.NUMBERVALUE('Sprint 2 - Bilan'!$G36))</f>
        <v/>
      </c>
      <c r="F36" s="75" t="str">
        <f>IF(LEN('Sprint 2 - Bilan'!$H36)&lt;&gt;0,'Sprint 2 - Bilan'!$H36,IF(LEN('Sprint 2 - Bilan'!$F36)=0,"",'Sprint 2 - Bilan'!$F36))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IF(_xlfn.NUMBERVALUE('Sprint 2 - Bilan'!$E37)+_xlfn.NUMBERVALUE('Sprint 2 - Bilan'!$G37)=0,"",_xlfn.NUMBERVALUE('Sprint 2 - Bilan'!$E37)+_xlfn.NUMBERVALUE('Sprint 2 - Bilan'!$G37))</f>
        <v/>
      </c>
      <c r="F37" s="77" t="str">
        <f>IF(LEN('Sprint 2 - Bilan'!$H37)&lt;&gt;0,'Sprint 2 - Bilan'!$H37,IF(LEN('Sprint 2 - Bilan'!$F37)=0,"",'Sprint 2 - Bilan'!$F37))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IF(_xlfn.NUMBERVALUE('Sprint 2 - Bilan'!$E38)+_xlfn.NUMBERVALUE('Sprint 2 - Bilan'!$G38)=0,"",_xlfn.NUMBERVALUE('Sprint 2 - Bilan'!$E38)+_xlfn.NUMBERVALUE('Sprint 2 - Bilan'!$G38))</f>
        <v/>
      </c>
      <c r="F38" s="75" t="str">
        <f>IF(LEN('Sprint 2 - Bilan'!$H38)&lt;&gt;0,'Sprint 2 - Bilan'!$H38,IF(LEN('Sprint 2 - Bilan'!$F38)=0,"",'Sprint 2 - Bilan'!$F38))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IF(_xlfn.NUMBERVALUE('Sprint 2 - Bilan'!$E39)+_xlfn.NUMBERVALUE('Sprint 2 - Bilan'!$G39)=0,"",_xlfn.NUMBERVALUE('Sprint 2 - Bilan'!$E39)+_xlfn.NUMBERVALUE('Sprint 2 - Bilan'!$G39))</f>
        <v/>
      </c>
      <c r="F39" s="77" t="str">
        <f>IF(LEN('Sprint 2 - Bilan'!$H39)&lt;&gt;0,'Sprint 2 - Bilan'!$H39,IF(LEN('Sprint 2 - Bilan'!$F39)=0,"",'Sprint 2 - Bilan'!$F39))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IF(_xlfn.NUMBERVALUE('Sprint 2 - Bilan'!$E40)+_xlfn.NUMBERVALUE('Sprint 2 - Bilan'!$G40)=0,"",_xlfn.NUMBERVALUE('Sprint 2 - Bilan'!$E40)+_xlfn.NUMBERVALUE('Sprint 2 - Bilan'!$G40))</f>
        <v/>
      </c>
      <c r="F40" s="75" t="str">
        <f>IF(LEN('Sprint 2 - Bilan'!$H40)&lt;&gt;0,'Sprint 2 - Bilan'!$H40,IF(LEN('Sprint 2 - Bilan'!$F40)=0,"",'Sprint 2 - Bilan'!$F40))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IF(_xlfn.NUMBERVALUE('Sprint 2 - Bilan'!$E41)+_xlfn.NUMBERVALUE('Sprint 2 - Bilan'!$G41)=0,"",_xlfn.NUMBERVALUE('Sprint 2 - Bilan'!$E41)+_xlfn.NUMBERVALUE('Sprint 2 - Bilan'!$G41))</f>
        <v/>
      </c>
      <c r="F41" s="76" t="str">
        <f>IF(LEN('Sprint 2 - Bilan'!$H41)&lt;&gt;0,'Sprint 2 - Bilan'!$H41,IF(LEN('Sprint 2 - Bilan'!$F41)=0,"",'Sprint 2 - Bilan'!$F41))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IF(_xlfn.NUMBERVALUE('Sprint 2 - Bilan'!$E42)+_xlfn.NUMBERVALUE('Sprint 2 - Bilan'!$G42)=0,"",_xlfn.NUMBERVALUE('Sprint 2 - Bilan'!$E42)+_xlfn.NUMBERVALUE('Sprint 2 - Bilan'!$G42))</f>
        <v/>
      </c>
      <c r="F42" s="75" t="str">
        <f>IF(LEN('Sprint 2 - Bilan'!$H42)&lt;&gt;0,'Sprint 2 - Bilan'!$H42,IF(LEN('Sprint 2 - Bilan'!$F42)=0,"",'Sprint 2 - Bilan'!$F42))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IF(_xlfn.NUMBERVALUE('Sprint 2 - Bilan'!$E43)+_xlfn.NUMBERVALUE('Sprint 2 - Bilan'!$G43)=0,"",_xlfn.NUMBERVALUE('Sprint 2 - Bilan'!$E43)+_xlfn.NUMBERVALUE('Sprint 2 - Bilan'!$G43))</f>
        <v/>
      </c>
      <c r="F43" s="78" t="str">
        <f>IF(LEN('Sprint 2 - Bilan'!$H43)&lt;&gt;0,'Sprint 2 - Bilan'!$H43,IF(LEN('Sprint 2 - Bilan'!$F43)=0,"",'Sprint 2 - Bilan'!$F43))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5</v>
      </c>
      <c r="N44" s="3">
        <f t="shared" ref="N44:O44" si="5">COUNTIF(N9:N43,TRUE)</f>
        <v>2</v>
      </c>
      <c r="O44" s="3">
        <f t="shared" si="5"/>
        <v>0</v>
      </c>
      <c r="P44" s="3">
        <f>COUNTIF(P9:P43,FALSE)</f>
        <v>11</v>
      </c>
      <c r="R44" s="8"/>
    </row>
    <row r="45" spans="2:18" x14ac:dyDescent="0.25">
      <c r="M45" s="3">
        <f>SUM(M44:O44)</f>
        <v>7</v>
      </c>
      <c r="R45" s="8"/>
    </row>
    <row r="46" spans="2:18" x14ac:dyDescent="0.25">
      <c r="M46" s="3" t="str">
        <f>IF(M45=0, "aucun champ", IF(M45=1, "1 champ", M45 &amp; " champs"))</f>
        <v>7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xWindow="1041" yWindow="937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2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6" t="s">
        <v>57</v>
      </c>
      <c r="C2" s="106"/>
      <c r="D2" s="106"/>
      <c r="E2" s="106"/>
      <c r="F2" s="106"/>
      <c r="G2" s="106"/>
      <c r="H2" s="106"/>
      <c r="I2" s="106"/>
      <c r="J2" s="106"/>
    </row>
    <row r="3" spans="2:25" ht="15" customHeight="1" x14ac:dyDescent="0.25">
      <c r="B3" s="24" t="s">
        <v>58</v>
      </c>
      <c r="C3" s="86"/>
      <c r="D3" s="86"/>
      <c r="E3" s="86"/>
      <c r="F3" s="86"/>
    </row>
    <row r="4" spans="2:25" ht="22.5" customHeight="1" x14ac:dyDescent="0.25">
      <c r="B4" s="80"/>
      <c r="C4" s="5"/>
      <c r="D4" s="5"/>
      <c r="E4" s="5"/>
      <c r="F4" s="5"/>
    </row>
    <row r="5" spans="2:25" ht="22.5" customHeight="1" thickBot="1" x14ac:dyDescent="0.25">
      <c r="B5" s="85" t="s">
        <v>59</v>
      </c>
      <c r="C5" s="87"/>
      <c r="D5" s="87"/>
      <c r="E5" s="87"/>
      <c r="F5" s="88"/>
      <c r="G5" s="88"/>
      <c r="H5" s="88"/>
      <c r="I5" s="88"/>
      <c r="J5" s="88"/>
    </row>
    <row r="6" spans="2:25" ht="7.5" customHeight="1" x14ac:dyDescent="0.25"/>
    <row r="7" spans="2:25" s="2" customFormat="1" ht="12.75" x14ac:dyDescent="0.25">
      <c r="B7" s="91"/>
      <c r="C7" s="92" t="s">
        <v>1</v>
      </c>
      <c r="D7" s="92" t="s">
        <v>2</v>
      </c>
      <c r="E7" s="92" t="s">
        <v>3</v>
      </c>
      <c r="F7" s="92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9" t="s">
        <v>60</v>
      </c>
      <c r="C8" s="93">
        <f>L8</f>
        <v>4</v>
      </c>
      <c r="D8" s="94">
        <f>M8</f>
        <v>11</v>
      </c>
      <c r="E8" s="95">
        <f>N8</f>
        <v>10</v>
      </c>
      <c r="F8" s="99">
        <f>O8</f>
        <v>25</v>
      </c>
      <c r="G8" s="1"/>
      <c r="H8" s="1"/>
      <c r="L8" s="1">
        <f>'Sprint 1 - Planification'!AJ17</f>
        <v>4</v>
      </c>
      <c r="M8" s="1">
        <f>'Sprint 1 - Planification'!AJ18</f>
        <v>11</v>
      </c>
      <c r="N8" s="1">
        <f>'Sprint 1 - Planification'!AJ19</f>
        <v>10</v>
      </c>
      <c r="O8" s="1">
        <f>SUM(L8:N8)</f>
        <v>25</v>
      </c>
      <c r="P8" s="1"/>
      <c r="Q8" s="1"/>
      <c r="R8" s="1"/>
      <c r="S8" s="1"/>
    </row>
    <row r="9" spans="2:25" s="2" customFormat="1" ht="12.75" x14ac:dyDescent="0.25">
      <c r="B9" s="90" t="s">
        <v>61</v>
      </c>
      <c r="C9" s="96" t="str">
        <f t="shared" ref="C9:F10" si="0">DAY(L9)*24+HOUR(L9)&amp;"h"&amp;TEXT(MINUTE(L9),"00")</f>
        <v>12h30</v>
      </c>
      <c r="D9" s="97" t="str">
        <f t="shared" si="0"/>
        <v>33h30</v>
      </c>
      <c r="E9" s="98" t="str">
        <f t="shared" si="0"/>
        <v>23h45</v>
      </c>
      <c r="F9" s="100" t="str">
        <f t="shared" si="0"/>
        <v>69h45</v>
      </c>
      <c r="G9" s="1"/>
      <c r="H9" s="1"/>
      <c r="L9" s="1">
        <f>'Sprint 1 - Planification'!AD17</f>
        <v>0.5208333333333337</v>
      </c>
      <c r="M9" s="1">
        <f>'Sprint 1 - Planification'!AD18</f>
        <v>1.3958333333333333</v>
      </c>
      <c r="N9" s="1">
        <f>'Sprint 1 - Planification'!AD19</f>
        <v>0.98958333333333359</v>
      </c>
      <c r="O9" s="1">
        <f>SUM(L9:N9)</f>
        <v>2.9062500000000004</v>
      </c>
      <c r="P9" s="1" t="s">
        <v>65</v>
      </c>
      <c r="Q9" s="1">
        <f t="shared" ref="Q9:S10" si="1">DAY(L9)*24+HOUR(L9)+MINUTE(L9)/60</f>
        <v>12.5</v>
      </c>
      <c r="R9" s="1">
        <f t="shared" si="1"/>
        <v>33.5</v>
      </c>
      <c r="S9" s="1">
        <f t="shared" si="1"/>
        <v>23.75</v>
      </c>
      <c r="U9" s="2" t="s">
        <v>67</v>
      </c>
      <c r="V9" s="2">
        <f>COUNTIF('Sprint 1 - Planification'!E8:E42,"Essentielle")</f>
        <v>16</v>
      </c>
      <c r="X9" s="2" t="s">
        <v>69</v>
      </c>
      <c r="Y9" s="2">
        <f>COUNTIF('Sprint 1 - Planification'!F8:F42,1)</f>
        <v>9</v>
      </c>
    </row>
    <row r="10" spans="2:25" s="2" customFormat="1" ht="12.75" x14ac:dyDescent="0.25">
      <c r="B10" s="89" t="s">
        <v>62</v>
      </c>
      <c r="C10" s="93" t="str">
        <f t="shared" si="0"/>
        <v>12h00</v>
      </c>
      <c r="D10" s="94" t="str">
        <f t="shared" si="0"/>
        <v>18h00</v>
      </c>
      <c r="E10" s="95" t="str">
        <f t="shared" si="0"/>
        <v>12h00</v>
      </c>
      <c r="F10" s="99" t="str">
        <f t="shared" si="0"/>
        <v>42h00</v>
      </c>
      <c r="G10" s="1"/>
      <c r="H10" s="1"/>
      <c r="L10" s="1">
        <f>'Sprint 1 - Bilan'!T8</f>
        <v>0.49999999999999967</v>
      </c>
      <c r="M10" s="1">
        <f>'Sprint 2 - Bilan'!V9</f>
        <v>0.75000000000000133</v>
      </c>
      <c r="N10" s="1">
        <f>'Sprint 3 - Bilan'!V9</f>
        <v>0.5</v>
      </c>
      <c r="O10" s="1">
        <f>SUM(L10:N10)</f>
        <v>1.7500000000000009</v>
      </c>
      <c r="P10" s="1" t="s">
        <v>66</v>
      </c>
      <c r="Q10" s="1">
        <f t="shared" si="1"/>
        <v>12</v>
      </c>
      <c r="R10" s="1">
        <f t="shared" si="1"/>
        <v>18</v>
      </c>
      <c r="S10" s="1">
        <f t="shared" si="1"/>
        <v>12</v>
      </c>
      <c r="U10" s="2" t="s">
        <v>68</v>
      </c>
      <c r="V10" s="2">
        <f>COUNTIF('Sprint 1 - Planification'!E8:E42,"Optionnelle")</f>
        <v>9</v>
      </c>
      <c r="X10" s="2" t="s">
        <v>70</v>
      </c>
      <c r="Y10" s="2">
        <f>COUNTIF('Sprint 1 - Planification'!F8:F42,2)</f>
        <v>11</v>
      </c>
    </row>
    <row r="11" spans="2:25" s="2" customFormat="1" ht="13.5" thickBot="1" x14ac:dyDescent="0.3">
      <c r="B11" s="101" t="s">
        <v>64</v>
      </c>
      <c r="C11" s="102">
        <f>L11</f>
        <v>0</v>
      </c>
      <c r="D11" s="103">
        <f>M11</f>
        <v>6</v>
      </c>
      <c r="E11" s="104">
        <f>N11</f>
        <v>11</v>
      </c>
      <c r="F11" s="105">
        <f>O11</f>
        <v>11</v>
      </c>
      <c r="G11" s="1"/>
      <c r="H11" s="1"/>
      <c r="L11" s="1">
        <f>'Sprint 1 - Bilan'!T15</f>
        <v>0</v>
      </c>
      <c r="M11" s="1">
        <f>'Sprint 2 - Bilan'!V16</f>
        <v>6</v>
      </c>
      <c r="N11" s="1">
        <f>'Sprint 3 - Bilan'!V16</f>
        <v>11</v>
      </c>
      <c r="O11" s="1">
        <f>N11</f>
        <v>11</v>
      </c>
      <c r="P11" s="1"/>
      <c r="Q11" s="1"/>
      <c r="R11" s="1"/>
      <c r="S11" s="1"/>
      <c r="X11" s="2" t="s">
        <v>71</v>
      </c>
      <c r="Y11" s="2">
        <f>COUNTIF('Sprint 1 - Planification'!F8:F42,3)</f>
        <v>5</v>
      </c>
    </row>
    <row r="12" spans="2:25" s="2" customFormat="1" ht="12.75" x14ac:dyDescent="0.25">
      <c r="B12" s="82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2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2"/>
    </row>
    <row r="14" spans="2:25" s="2" customFormat="1" x14ac:dyDescent="0.25">
      <c r="B14" s="82"/>
      <c r="C14" s="1"/>
      <c r="D14" s="1"/>
      <c r="E14" s="1"/>
      <c r="F14" s="1"/>
      <c r="G14" s="1"/>
      <c r="H14" s="1"/>
      <c r="L14" s="1"/>
      <c r="M14" s="1"/>
      <c r="N14" s="1"/>
      <c r="O14" s="11"/>
      <c r="P14" s="22"/>
    </row>
    <row r="15" spans="2:25" s="2" customFormat="1" x14ac:dyDescent="0.25">
      <c r="B15" s="82"/>
      <c r="C15" s="1"/>
      <c r="D15" s="1"/>
      <c r="E15" s="1"/>
      <c r="F15" s="1"/>
      <c r="G15" s="1"/>
      <c r="H15" s="1"/>
      <c r="L15" s="1"/>
      <c r="M15" s="1"/>
      <c r="N15" s="1"/>
      <c r="O15" s="11"/>
      <c r="P15" s="22"/>
    </row>
    <row r="16" spans="2:25" s="2" customFormat="1" x14ac:dyDescent="0.25">
      <c r="B16" s="8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2"/>
    </row>
    <row r="17" spans="2:16" s="2" customFormat="1" x14ac:dyDescent="0.25">
      <c r="B17" s="8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2"/>
    </row>
    <row r="18" spans="2:16" x14ac:dyDescent="0.25">
      <c r="O18" s="11"/>
      <c r="P18" s="22"/>
    </row>
    <row r="19" spans="2:16" x14ac:dyDescent="0.25">
      <c r="O19" s="11"/>
      <c r="P19" s="22"/>
    </row>
    <row r="21" spans="2:16" x14ac:dyDescent="0.25">
      <c r="O21" s="11"/>
      <c r="P21" s="22"/>
    </row>
    <row r="22" spans="2:16" x14ac:dyDescent="0.25">
      <c r="O22" s="11"/>
      <c r="P22" s="22"/>
    </row>
    <row r="23" spans="2:16" x14ac:dyDescent="0.25">
      <c r="O23" s="11"/>
      <c r="P23" s="22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2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6" t="s">
        <v>37</v>
      </c>
      <c r="C2" s="136"/>
      <c r="D2" s="136"/>
      <c r="E2" s="136"/>
      <c r="F2" s="136"/>
      <c r="G2" s="136"/>
      <c r="H2" s="136"/>
    </row>
    <row r="3" spans="2:8" ht="15" customHeight="1" x14ac:dyDescent="0.25">
      <c r="B3" s="24" t="s">
        <v>38</v>
      </c>
      <c r="C3" s="25"/>
      <c r="D3" s="79"/>
      <c r="E3" s="84"/>
      <c r="F3" s="84"/>
      <c r="G3" s="84"/>
      <c r="H3" s="84"/>
    </row>
    <row r="4" spans="2:8" ht="22.5" customHeight="1" x14ac:dyDescent="0.25">
      <c r="B4" s="5"/>
      <c r="C4" s="6"/>
      <c r="D4" s="80"/>
      <c r="E4" s="5"/>
      <c r="F4" s="5"/>
      <c r="G4" s="5"/>
      <c r="H4" s="5"/>
    </row>
    <row r="5" spans="2:8" ht="22.5" customHeight="1" thickBot="1" x14ac:dyDescent="0.25">
      <c r="B5" s="27" t="s">
        <v>13</v>
      </c>
      <c r="C5" s="28"/>
      <c r="D5" s="81"/>
      <c r="E5" s="28"/>
      <c r="F5" s="28"/>
      <c r="G5" s="28"/>
      <c r="H5" s="59"/>
    </row>
    <row r="6" spans="2:8" ht="7.5" customHeight="1" x14ac:dyDescent="0.25"/>
    <row r="7" spans="2:8" s="2" customFormat="1" ht="12.75" x14ac:dyDescent="0.25">
      <c r="B7" s="1"/>
      <c r="C7" s="83" t="s">
        <v>39</v>
      </c>
      <c r="D7" s="82"/>
      <c r="E7" s="1"/>
      <c r="F7" s="1"/>
      <c r="G7" s="1"/>
      <c r="H7" s="1"/>
    </row>
    <row r="8" spans="2:8" s="2" customFormat="1" ht="12.75" x14ac:dyDescent="0.25">
      <c r="B8" s="82"/>
      <c r="D8" s="82" t="s">
        <v>45</v>
      </c>
      <c r="E8" s="1"/>
      <c r="F8" s="1"/>
      <c r="G8" s="1"/>
      <c r="H8" s="1"/>
    </row>
    <row r="9" spans="2:8" s="2" customFormat="1" ht="12.75" x14ac:dyDescent="0.25">
      <c r="B9" s="1"/>
      <c r="D9" s="82" t="s">
        <v>44</v>
      </c>
      <c r="E9" s="1"/>
      <c r="F9" s="1"/>
      <c r="G9" s="1"/>
      <c r="H9" s="1"/>
    </row>
    <row r="10" spans="2:8" s="2" customFormat="1" ht="7.5" customHeight="1" x14ac:dyDescent="0.25">
      <c r="B10" s="1"/>
      <c r="D10" s="82"/>
      <c r="E10" s="1"/>
      <c r="F10" s="1"/>
      <c r="G10" s="1"/>
      <c r="H10" s="1"/>
    </row>
    <row r="11" spans="2:8" s="2" customFormat="1" ht="12.75" x14ac:dyDescent="0.25">
      <c r="B11" s="1"/>
      <c r="C11" s="83" t="s">
        <v>40</v>
      </c>
      <c r="D11" s="82"/>
      <c r="E11" s="1"/>
      <c r="F11" s="1"/>
      <c r="G11" s="1"/>
      <c r="H11" s="1"/>
    </row>
    <row r="12" spans="2:8" s="2" customFormat="1" ht="12.75" x14ac:dyDescent="0.25">
      <c r="B12" s="1"/>
      <c r="D12" s="82" t="s">
        <v>43</v>
      </c>
      <c r="E12" s="1"/>
      <c r="F12" s="1"/>
      <c r="G12" s="1"/>
      <c r="H12" s="1"/>
    </row>
    <row r="13" spans="2:8" s="2" customFormat="1" ht="12.75" x14ac:dyDescent="0.25">
      <c r="B13" s="1"/>
      <c r="D13" s="82" t="s">
        <v>41</v>
      </c>
      <c r="E13" s="1"/>
      <c r="F13" s="1"/>
      <c r="G13" s="1"/>
      <c r="H13" s="1"/>
    </row>
    <row r="14" spans="2:8" s="2" customFormat="1" ht="12.75" x14ac:dyDescent="0.25">
      <c r="B14" s="1"/>
      <c r="D14" s="82" t="s">
        <v>42</v>
      </c>
      <c r="E14" s="1"/>
      <c r="F14" s="1"/>
      <c r="G14" s="1"/>
      <c r="H14" s="1"/>
    </row>
    <row r="15" spans="2:8" s="2" customFormat="1" ht="12.75" x14ac:dyDescent="0.25">
      <c r="B15" s="1"/>
      <c r="D15" s="82" t="s">
        <v>46</v>
      </c>
      <c r="E15" s="1"/>
      <c r="F15" s="1"/>
      <c r="G15" s="1"/>
      <c r="H15" s="1"/>
    </row>
    <row r="16" spans="2:8" s="2" customFormat="1" ht="12.75" x14ac:dyDescent="0.25">
      <c r="B16" s="1"/>
      <c r="D16" s="82" t="s">
        <v>49</v>
      </c>
      <c r="E16" s="1"/>
      <c r="F16" s="1"/>
      <c r="G16" s="1"/>
      <c r="H16" s="1"/>
    </row>
    <row r="17" spans="2:8" s="2" customFormat="1" ht="12.75" x14ac:dyDescent="0.25">
      <c r="B17" s="1"/>
      <c r="D17" s="82" t="s">
        <v>48</v>
      </c>
      <c r="E17" s="1"/>
      <c r="F17" s="1"/>
      <c r="G17" s="1"/>
      <c r="H17" s="1"/>
    </row>
    <row r="18" spans="2:8" s="2" customFormat="1" ht="12.75" x14ac:dyDescent="0.25">
      <c r="B18" s="1"/>
      <c r="D18" s="82" t="s">
        <v>47</v>
      </c>
      <c r="E18" s="1"/>
      <c r="F18" s="1"/>
      <c r="G18" s="1"/>
      <c r="H18" s="1"/>
    </row>
    <row r="20" spans="2:8" ht="22.5" customHeight="1" thickBot="1" x14ac:dyDescent="0.25">
      <c r="B20" s="27" t="s">
        <v>50</v>
      </c>
      <c r="C20" s="28"/>
      <c r="D20" s="81"/>
      <c r="E20" s="28"/>
      <c r="F20" s="28"/>
      <c r="G20" s="28"/>
      <c r="H20" s="59"/>
    </row>
    <row r="21" spans="2:8" ht="7.5" customHeight="1" x14ac:dyDescent="0.25"/>
    <row r="22" spans="2:8" s="2" customFormat="1" ht="12.75" x14ac:dyDescent="0.25">
      <c r="B22" s="1"/>
      <c r="C22" s="83" t="s">
        <v>51</v>
      </c>
      <c r="D22" s="82"/>
      <c r="E22" s="1"/>
      <c r="F22" s="1"/>
      <c r="G22" s="1"/>
      <c r="H22" s="1"/>
    </row>
    <row r="23" spans="2:8" s="2" customFormat="1" ht="12.75" x14ac:dyDescent="0.25">
      <c r="B23" s="82"/>
      <c r="D23" s="82" t="s">
        <v>53</v>
      </c>
      <c r="E23" s="1"/>
      <c r="F23" s="1"/>
      <c r="G23" s="1"/>
      <c r="H23" s="1"/>
    </row>
    <row r="24" spans="2:8" s="2" customFormat="1" ht="12.75" x14ac:dyDescent="0.25">
      <c r="B24" s="1"/>
      <c r="D24" s="82" t="s">
        <v>52</v>
      </c>
      <c r="E24" s="1"/>
      <c r="F24" s="1"/>
      <c r="G24" s="1"/>
      <c r="H24" s="1"/>
    </row>
    <row r="25" spans="2:8" s="2" customFormat="1" ht="12.75" x14ac:dyDescent="0.25">
      <c r="B25" s="1"/>
      <c r="D25" s="82" t="s">
        <v>54</v>
      </c>
      <c r="E25" s="1"/>
      <c r="F25" s="1"/>
      <c r="G25" s="1"/>
      <c r="H25" s="1"/>
    </row>
    <row r="26" spans="2:8" s="2" customFormat="1" ht="7.5" customHeight="1" x14ac:dyDescent="0.25">
      <c r="B26" s="1"/>
      <c r="D26" s="82"/>
      <c r="E26" s="1"/>
      <c r="F26" s="1"/>
      <c r="G26" s="1"/>
      <c r="H26" s="1"/>
    </row>
    <row r="28" spans="2:8" ht="22.5" customHeight="1" thickBot="1" x14ac:dyDescent="0.25">
      <c r="B28" s="27" t="s">
        <v>55</v>
      </c>
      <c r="C28" s="28"/>
      <c r="D28" s="81"/>
      <c r="E28" s="28"/>
      <c r="F28" s="28"/>
      <c r="G28" s="28"/>
      <c r="H28" s="59"/>
    </row>
    <row r="29" spans="2:8" ht="7.5" customHeight="1" x14ac:dyDescent="0.25"/>
    <row r="30" spans="2:8" s="2" customFormat="1" ht="12.75" x14ac:dyDescent="0.25">
      <c r="B30" s="1"/>
      <c r="C30" s="83" t="s">
        <v>56</v>
      </c>
      <c r="D30" s="82"/>
      <c r="E30" s="1"/>
      <c r="F30" s="1"/>
      <c r="G30" s="1"/>
      <c r="H30" s="1"/>
    </row>
    <row r="31" spans="2:8" s="2" customFormat="1" ht="7.5" customHeight="1" x14ac:dyDescent="0.25">
      <c r="B31" s="1"/>
      <c r="D31" s="82"/>
      <c r="E31" s="1"/>
      <c r="F31" s="1"/>
      <c r="G31" s="1"/>
      <c r="H31" s="1"/>
    </row>
    <row r="33" spans="2:8" ht="22.5" customHeight="1" thickBot="1" x14ac:dyDescent="0.25">
      <c r="B33" s="27" t="s">
        <v>72</v>
      </c>
      <c r="C33" s="28"/>
      <c r="D33" s="81"/>
      <c r="E33" s="28"/>
      <c r="F33" s="28"/>
      <c r="G33" s="28"/>
      <c r="H33" s="59"/>
    </row>
    <row r="34" spans="2:8" ht="7.5" customHeight="1" x14ac:dyDescent="0.25"/>
    <row r="35" spans="2:8" s="2" customFormat="1" ht="25.5" customHeight="1" x14ac:dyDescent="0.25">
      <c r="B35" s="1"/>
      <c r="C35" s="137" t="s">
        <v>73</v>
      </c>
      <c r="D35" s="137"/>
      <c r="E35" s="137"/>
      <c r="F35" s="137"/>
      <c r="G35" s="137"/>
      <c r="H35" s="1"/>
    </row>
    <row r="36" spans="2:8" s="2" customFormat="1" ht="7.5" customHeight="1" x14ac:dyDescent="0.25">
      <c r="B36" s="1"/>
      <c r="D36" s="82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Zenon Roy</cp:lastModifiedBy>
  <dcterms:created xsi:type="dcterms:W3CDTF">2014-08-28T21:52:02Z</dcterms:created>
  <dcterms:modified xsi:type="dcterms:W3CDTF">2019-05-31T05:06:30Z</dcterms:modified>
</cp:coreProperties>
</file>