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ecole\synthese\doc\"/>
    </mc:Choice>
  </mc:AlternateContent>
  <xr:revisionPtr revIDLastSave="0" documentId="13_ncr:1_{B567E58E-80F3-4CB6-890E-C401E05EDDB0}" xr6:coauthVersionLast="40" xr6:coauthVersionMax="40" xr10:uidLastSave="{00000000-0000-0000-0000-000000000000}"/>
  <bookViews>
    <workbookView xWindow="-120" yWindow="-120" windowWidth="38640" windowHeight="21240" tabRatio="49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S11" i="6" s="1" a="1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22" i="6" l="1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N30" i="3"/>
  <c r="M30" i="3"/>
  <c r="M38" i="3"/>
  <c r="N38" i="3"/>
  <c r="Q8" i="2" a="1"/>
  <c r="M22" i="3"/>
  <c r="N22" i="3"/>
  <c r="M26" i="3"/>
  <c r="N26" i="3"/>
  <c r="M34" i="3"/>
  <c r="N34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N10" i="3"/>
  <c r="F12" i="6"/>
  <c r="P12" i="6" s="1"/>
  <c r="P12" i="3"/>
  <c r="M9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33" i="3" l="1"/>
  <c r="M33" i="3"/>
  <c r="B11" i="6"/>
  <c r="B11" i="3"/>
  <c r="M39" i="3"/>
  <c r="N39" i="3"/>
  <c r="M23" i="3"/>
  <c r="N23" i="3"/>
  <c r="N32" i="3"/>
  <c r="M32" i="3"/>
  <c r="N41" i="3"/>
  <c r="M41" i="3"/>
  <c r="M25" i="3"/>
  <c r="N25" i="3"/>
  <c r="M31" i="3"/>
  <c r="N31" i="3"/>
  <c r="N40" i="3"/>
  <c r="M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M11" i="4"/>
  <c r="D11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6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  <author>Zenon Roy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5" authorId="1" shapeId="0" xr:uid="{48520787-5FFC-4AA7-8D6E-0C18D2C3ADC5}">
      <text>
        <r>
          <rPr>
            <b/>
            <sz val="9"/>
            <color indexed="81"/>
            <rFont val="Tahoma"/>
            <charset val="1"/>
          </rPr>
          <t>Zenon Roy:</t>
        </r>
        <r>
          <rPr>
            <sz val="9"/>
            <color indexed="81"/>
            <rFont val="Tahoma"/>
            <charset val="1"/>
          </rPr>
          <t xml:space="preserve">
données bidons mais assez pour faire mettre en place le système</t>
        </r>
      </text>
    </comment>
  </commentList>
</comments>
</file>

<file path=xl/sharedStrings.xml><?xml version="1.0" encoding="utf-8"?>
<sst xmlns="http://schemas.openxmlformats.org/spreadsheetml/2006/main" count="195" uniqueCount="97">
  <si>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</si>
  <si>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</si>
  <si>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</si>
  <si>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</si>
  <si>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</si>
  <si>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</si>
  <si>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</si>
  <si>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</si>
  <si>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</si>
  <si>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</si>
  <si>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</si>
  <si>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</si>
  <si>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</si>
  <si>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</si>
  <si>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</si>
  <si>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</si>
  <si>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</si>
  <si>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</si>
  <si>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</si>
  <si>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</si>
  <si>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</si>
  <si>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</si>
  <si>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</si>
  <si>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</si>
  <si>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</si>
  <si>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</si>
  <si>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</si>
  <si>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</si>
  <si>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</si>
  <si>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</si>
  <si>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</si>
  <si>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</si>
  <si>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</si>
  <si>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</si>
  <si>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</si>
  <si>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</si>
  <si>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</si>
  <si>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</si>
  <si>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</si>
  <si>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</si>
  <si>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</si>
  <si>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</si>
  <si>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</si>
  <si>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</si>
  <si>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</si>
  <si>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</si>
  <si>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</si>
  <si>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</si>
  <si>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</si>
  <si>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</si>
  <si>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</si>
  <si>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</si>
  <si>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</si>
  <si>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</si>
  <si>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</si>
  <si>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</si>
  <si>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</si>
  <si>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</si>
  <si>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</si>
  <si>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</si>
  <si>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</si>
  <si>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</si>
  <si>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</si>
  <si>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</si>
  <si>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</si>
  <si>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</si>
  <si>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</si>
  <si>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</si>
  <si>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</si>
  <si>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</si>
  <si>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</si>
  <si>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</si>
  <si>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</si>
  <si>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</si>
  <si>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Zénon Roy</t>
  </si>
  <si>
    <t>Configurer le serveur</t>
  </si>
  <si>
    <t>Configurer Nuxt</t>
  </si>
  <si>
    <t>Écrire un script pour populer la base de données</t>
  </si>
  <si>
    <t>Mettre en place l'API</t>
  </si>
  <si>
    <t>Calculatrice de statistiques d'items pour le jeu Borderlands 2</t>
  </si>
  <si>
    <t>Calcul des statistiques</t>
  </si>
  <si>
    <t>Faire la page sélection des pièces</t>
  </si>
  <si>
    <t>Faire la page détails d'une pièce</t>
  </si>
  <si>
    <t>Faire la page pour les stats de base d'un item</t>
  </si>
  <si>
    <t>Faire le layout par défaut pour Nuxt</t>
  </si>
  <si>
    <t>Faire la page liste des pièces/items</t>
  </si>
  <si>
    <t>Exporter les vraies données du jeu et importer dans bd</t>
  </si>
  <si>
    <t>Rédiger le rapport de projet</t>
  </si>
  <si>
    <t>Rédiger le fichier Lisez_moi.txt</t>
  </si>
  <si>
    <t>Réaliser le site web de présentation</t>
  </si>
  <si>
    <t>Réaliser la vidéo de présentation</t>
  </si>
  <si>
    <t>Faire une page détails fabriquant</t>
  </si>
  <si>
    <t>Ajouter les boucliers comme type d'item</t>
  </si>
  <si>
    <t>ajouter les grenades comme type d'item</t>
  </si>
  <si>
    <t>Ajouter les reliques comme type d'item</t>
  </si>
  <si>
    <t>Ajouter les class mods comme type d'item</t>
  </si>
  <si>
    <t>Ajouter les items 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</si>
</sst>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4</c:v>
                </c:pt>
                <c:pt idx="1">
                  <c:v>14</c:v>
                </c:pt>
                <c:pt idx="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29.5</c:v>
                </c:pt>
                <c:pt idx="2">
                  <c:v>27.75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A-4707-8E3C-C104888D893E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A-4707-8E3C-C104888D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6-4AB7-AB6A-834DEB947BA5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16-4AB7-AB6A-834DEB94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9F-49F8-B01E-9F9579FFBA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F-49F8-B01E-9F9579FFBA40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F-49F8-B01E-9F9579FF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non Roy" id="{EB64C2B9-0E44-451B-B8BD-E1ED3D375A77}" userId="ee13738c5b9085ac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abSelected="1" zoomScaleNormal="100" workbookViewId="0">
      <selection activeCell="C14" sqref="C1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79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28</v>
      </c>
      <c r="C3" s="25"/>
      <c r="D3" s="26" t="s">
        <v>21</v>
      </c>
      <c r="E3" s="121" t="s">
        <v>74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13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25 tâches ont été définies totalisant 69 heures et 45 minutes de travail estimé.</v>
      </c>
    </row>
    <row r="6" spans="2:31" ht="7.5" customHeight="1" thickBot="1" x14ac:dyDescent="0.3"/>
    <row r="7" spans="2:31" ht="15" customHeight="1" x14ac:dyDescent="0.25">
      <c r="B7" s="67" t="s">
        <v>0</v>
      </c>
      <c r="C7" s="66" t="s">
        <v>12</v>
      </c>
      <c r="D7" s="65" t="s">
        <v>8</v>
      </c>
      <c r="E7" s="65" t="s">
        <v>20</v>
      </c>
      <c r="F7" s="65" t="s">
        <v>17</v>
      </c>
      <c r="G7" s="65" t="s">
        <v>9</v>
      </c>
      <c r="H7" s="68" t="s">
        <v>10</v>
      </c>
      <c r="T7" s="7" t="s">
        <v>11</v>
      </c>
    </row>
    <row r="8" spans="2:31" x14ac:dyDescent="0.25">
      <c r="B8" s="43">
        <v>1</v>
      </c>
      <c r="C8" s="12" t="s">
        <v>4</v>
      </c>
      <c r="D8" s="13" t="s">
        <v>11</v>
      </c>
      <c r="E8" s="14" t="s">
        <v>18</v>
      </c>
      <c r="F8" s="14">
        <v>1</v>
      </c>
      <c r="G8" s="29">
        <v>1.0416666666666666E-2</v>
      </c>
      <c r="H8" s="39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2">
        <v>233</v>
      </c>
      <c r="T8" s="3">
        <v>1</v>
      </c>
      <c r="U8" s="3">
        <f>MAX(B8:B42)</f>
        <v>25</v>
      </c>
      <c r="V8" s="3" t="s">
        <v>18</v>
      </c>
      <c r="W8" s="3">
        <v>1</v>
      </c>
      <c r="X8" s="8">
        <v>0</v>
      </c>
      <c r="Y8" s="8">
        <f>MAX(G8:G42)</f>
        <v>0.29166666666666702</v>
      </c>
      <c r="Z8" s="3" t="s">
        <v>1</v>
      </c>
      <c r="AA8" s="3">
        <v>1</v>
      </c>
      <c r="AB8" s="21">
        <v>0</v>
      </c>
      <c r="AC8" s="4">
        <f>COUNTA(C8:C43)</f>
        <v>25</v>
      </c>
      <c r="AD8" s="9">
        <f>SUM(G8:G43)</f>
        <v>2.9062500000000009</v>
      </c>
    </row>
    <row r="9" spans="2:31" x14ac:dyDescent="0.25">
      <c r="B9" s="44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0">
        <v>0.25</v>
      </c>
      <c r="H9" s="40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2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1">
        <v>0.05</v>
      </c>
      <c r="AD9" s="10">
        <f>AD8</f>
        <v>2.9062500000000009</v>
      </c>
    </row>
    <row r="10" spans="2:31" x14ac:dyDescent="0.25">
      <c r="B10" s="43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1">
        <v>0.22916666666666699</v>
      </c>
      <c r="H10" s="41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1">
        <v>0.1</v>
      </c>
      <c r="AD10" s="62">
        <f>DAY(AD8)*24+HOUR(AD8)</f>
        <v>69</v>
      </c>
    </row>
    <row r="11" spans="2:31" x14ac:dyDescent="0.25">
      <c r="B11" s="44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0">
        <v>3.125E-2</v>
      </c>
      <c r="H11" s="40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45</v>
      </c>
    </row>
    <row r="12" spans="2:31" x14ac:dyDescent="0.25">
      <c r="B12" s="43">
        <f t="shared" ref="B12:B42" si="5">IF(LEN(C12)&lt;&gt;0,IF(OR(LEN(B11)=0,B11="^"),"^",B11+1),"")</f>
        <v>5</v>
      </c>
      <c r="C12" s="17" t="s">
        <v>75</v>
      </c>
      <c r="D12" s="19">
        <v>4</v>
      </c>
      <c r="E12" s="18" t="s">
        <v>18</v>
      </c>
      <c r="F12" s="18">
        <v>1</v>
      </c>
      <c r="G12" s="31">
        <v>2.0833333333333301E-2</v>
      </c>
      <c r="H12" s="41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14</v>
      </c>
      <c r="AD12" s="4">
        <f>AC8</f>
        <v>25</v>
      </c>
      <c r="AE12" s="4" t="str">
        <f>AD12 &amp; " " &amp; AC12 &amp; IF(AD12 &gt; 1, "s ont été définies", " a été définie")</f>
        <v>25 tâches ont été définies</v>
      </c>
    </row>
    <row r="13" spans="2:31" x14ac:dyDescent="0.25">
      <c r="B13" s="44">
        <f>IF(LEN(C13)&lt;&gt;0,IF(OR(LEN(B12)=0,B12="^"),"^",B12+1),"")</f>
        <v>6</v>
      </c>
      <c r="C13" s="15" t="s">
        <v>78</v>
      </c>
      <c r="D13" s="16">
        <v>5</v>
      </c>
      <c r="E13" s="16" t="s">
        <v>18</v>
      </c>
      <c r="F13" s="16">
        <v>1</v>
      </c>
      <c r="G13" s="30">
        <v>2.0833333333333301E-2</v>
      </c>
      <c r="H13" s="40" t="s">
        <v>2</v>
      </c>
      <c r="L13" s="3" t="b">
        <f>AND(NOT(ISBLANK($C13)),LEN(D13)=0)</f>
        <v>0</v>
      </c>
      <c r="M13" s="3" t="b">
        <f>AND(NOT(ISBLANK($C13)),LEN(E13)=0)</f>
        <v>0</v>
      </c>
      <c r="N13" s="3" t="b">
        <f>AND(NOT(ISBLANK($C13)),LEN(F13)=0)</f>
        <v>0</v>
      </c>
      <c r="O13" s="3" t="b">
        <f>AND(NOT(ISBLANK($C13)),LEN(G13)=0)</f>
        <v>0</v>
      </c>
      <c r="P13" s="3" t="b">
        <f>AND(NOT(ISBLANK($C13)),LEN(H13)=0)</f>
        <v>0</v>
      </c>
      <c r="R13" s="11" t="s">
        <v>26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16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3">
        <f t="shared" si="5"/>
        <v>7</v>
      </c>
      <c r="C14" s="17" t="s">
        <v>76</v>
      </c>
      <c r="D14" s="19">
        <v>5</v>
      </c>
      <c r="E14" s="18" t="s">
        <v>18</v>
      </c>
      <c r="F14" s="18">
        <v>1</v>
      </c>
      <c r="G14" s="31">
        <v>6.25E-2</v>
      </c>
      <c r="H14" s="41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2">
        <v>232</v>
      </c>
      <c r="T14" s="3">
        <v>7</v>
      </c>
      <c r="X14" s="8">
        <v>6.25E-2</v>
      </c>
      <c r="AB14" s="21">
        <v>0.3</v>
      </c>
      <c r="AC14" s="4" t="s">
        <v>15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4">
        <f t="shared" si="5"/>
        <v>8</v>
      </c>
      <c r="C15" s="15" t="s">
        <v>77</v>
      </c>
      <c r="D15" s="16">
        <v>6</v>
      </c>
      <c r="E15" s="16" t="s">
        <v>18</v>
      </c>
      <c r="F15" s="16">
        <v>3</v>
      </c>
      <c r="G15" s="30">
        <v>0.125</v>
      </c>
      <c r="H15" s="40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69 heures et 45 minutes</v>
      </c>
    </row>
    <row r="16" spans="2:31" x14ac:dyDescent="0.25">
      <c r="B16" s="43">
        <f>IF(LEN(C16)&lt;&gt;0,IF(OR(LEN(B15)=0,B15="^"),"^",B15+1),"")</f>
        <v>9</v>
      </c>
      <c r="C16" s="17" t="s">
        <v>80</v>
      </c>
      <c r="D16" s="18">
        <v>8</v>
      </c>
      <c r="E16" s="18" t="s">
        <v>18</v>
      </c>
      <c r="F16" s="18">
        <v>3</v>
      </c>
      <c r="G16" s="31">
        <v>0.29166666666666702</v>
      </c>
      <c r="H16" s="41" t="s">
        <v>2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25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>
        <f t="shared" si="5"/>
        <v>10</v>
      </c>
      <c r="C17" s="15" t="s">
        <v>81</v>
      </c>
      <c r="D17" s="16">
        <v>14</v>
      </c>
      <c r="E17" s="16" t="s">
        <v>18</v>
      </c>
      <c r="F17" s="16">
        <v>3</v>
      </c>
      <c r="G17" s="30">
        <v>0.20833333333333301</v>
      </c>
      <c r="H17" s="40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3">
        <f t="shared" si="5"/>
        <v>11</v>
      </c>
      <c r="C18" s="17" t="s">
        <v>85</v>
      </c>
      <c r="D18" s="18">
        <v>14</v>
      </c>
      <c r="E18" s="18" t="s">
        <v>18</v>
      </c>
      <c r="F18" s="18">
        <v>3</v>
      </c>
      <c r="G18" s="31">
        <v>0.20833333333333301</v>
      </c>
      <c r="H18" s="41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</v>
      </c>
      <c r="AD18" s="4">
        <f t="array" ref="AD18">SUM(($H$8:$H$42=$AC18)*$G$8:$G$42)</f>
        <v>1.2291666666666663</v>
      </c>
      <c r="AE18" s="4">
        <f>AD18 * 24*60</f>
        <v>1769.9999999999995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10</v>
      </c>
    </row>
    <row r="19" spans="2:36" x14ac:dyDescent="0.25">
      <c r="B19" s="44">
        <f t="shared" si="5"/>
        <v>12</v>
      </c>
      <c r="C19" s="15" t="s">
        <v>82</v>
      </c>
      <c r="D19" s="16">
        <v>14</v>
      </c>
      <c r="E19" s="16" t="s">
        <v>18</v>
      </c>
      <c r="F19" s="16">
        <v>2</v>
      </c>
      <c r="G19" s="30">
        <v>0.125</v>
      </c>
      <c r="H19" s="40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1">
        <v>0.55000000000000004</v>
      </c>
      <c r="AC19" s="4" t="s">
        <v>3</v>
      </c>
      <c r="AD19" s="4">
        <f t="array" ref="AD19">SUM(($H$8:$H$42=$AC19)*$G$8:$G$42)</f>
        <v>1.1562500000000004</v>
      </c>
      <c r="AE19" s="4">
        <f>AD19 * 24*60</f>
        <v>1665.0000000000007</v>
      </c>
      <c r="AF19" s="4">
        <f t="shared" si="6"/>
        <v>27</v>
      </c>
      <c r="AG19" s="4">
        <f t="shared" si="7"/>
        <v>45</v>
      </c>
      <c r="AH19" s="4" t="str">
        <f t="shared" si="8"/>
        <v>27h45</v>
      </c>
      <c r="AJ19" s="4">
        <f>COUNTIF($H$8:$H$42,AC19)</f>
        <v>11</v>
      </c>
    </row>
    <row r="20" spans="2:36" x14ac:dyDescent="0.25">
      <c r="B20" s="43">
        <f t="shared" si="5"/>
        <v>13</v>
      </c>
      <c r="C20" s="17" t="s">
        <v>83</v>
      </c>
      <c r="D20" s="19">
        <v>14</v>
      </c>
      <c r="E20" s="18" t="s">
        <v>18</v>
      </c>
      <c r="F20" s="18">
        <v>2</v>
      </c>
      <c r="G20" s="31">
        <v>0.125</v>
      </c>
      <c r="H20" s="41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>
        <f t="shared" si="5"/>
        <v>14</v>
      </c>
      <c r="C21" s="15" t="s">
        <v>84</v>
      </c>
      <c r="D21" s="16">
        <v>5</v>
      </c>
      <c r="E21" s="16" t="s">
        <v>18</v>
      </c>
      <c r="F21" s="16">
        <v>1</v>
      </c>
      <c r="G21" s="30">
        <v>4.1666666666666699E-2</v>
      </c>
      <c r="H21" s="40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1">
        <v>0.65</v>
      </c>
      <c r="AD21" s="4">
        <f>SUM(AD17:AD19)</f>
        <v>2.9062500000000004</v>
      </c>
      <c r="AE21" s="4">
        <f t="shared" ref="AE21" si="9">AD21 * 24*60</f>
        <v>4185.0000000000009</v>
      </c>
      <c r="AF21" s="4">
        <f t="shared" ref="AF21" si="10">DAY(AD21)*24+HOUR(AD21)</f>
        <v>69</v>
      </c>
      <c r="AG21" s="4">
        <f t="shared" ref="AG21" si="11">MINUTE(AD21)</f>
        <v>45</v>
      </c>
      <c r="AH21" s="4" t="str">
        <f t="shared" ref="AH21" si="12">AF21&amp;"h"&amp;TEXT(AG21,"00")</f>
        <v>69h45</v>
      </c>
    </row>
    <row r="22" spans="2:36" x14ac:dyDescent="0.25">
      <c r="B22" s="43">
        <f t="shared" si="5"/>
        <v>15</v>
      </c>
      <c r="C22" s="17" t="s">
        <v>86</v>
      </c>
      <c r="D22" s="18">
        <v>8</v>
      </c>
      <c r="E22" s="18" t="s">
        <v>19</v>
      </c>
      <c r="F22" s="18">
        <v>3</v>
      </c>
      <c r="G22" s="31">
        <v>0.16666666666666699</v>
      </c>
      <c r="H22" s="41" t="s">
        <v>3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>
        <f t="shared" si="5"/>
        <v>16</v>
      </c>
      <c r="C23" s="15" t="s">
        <v>87</v>
      </c>
      <c r="D23" s="16">
        <v>13</v>
      </c>
      <c r="E23" s="16" t="s">
        <v>18</v>
      </c>
      <c r="F23" s="16">
        <v>1</v>
      </c>
      <c r="G23" s="30">
        <v>8.3333333333333301E-2</v>
      </c>
      <c r="H23" s="40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>
        <f t="shared" si="5"/>
        <v>17</v>
      </c>
      <c r="C24" s="17" t="s">
        <v>88</v>
      </c>
      <c r="D24" s="19">
        <v>13</v>
      </c>
      <c r="E24" s="18" t="s">
        <v>18</v>
      </c>
      <c r="F24" s="18">
        <v>1</v>
      </c>
      <c r="G24" s="31">
        <v>2.0833333333333301E-2</v>
      </c>
      <c r="H24" s="41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>
        <f t="shared" si="5"/>
        <v>18</v>
      </c>
      <c r="C25" s="15" t="s">
        <v>89</v>
      </c>
      <c r="D25" s="16">
        <v>13</v>
      </c>
      <c r="E25" s="16" t="s">
        <v>18</v>
      </c>
      <c r="F25" s="16">
        <v>1</v>
      </c>
      <c r="G25" s="30">
        <v>1.0416666666666666E-2</v>
      </c>
      <c r="H25" s="40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>
        <f t="shared" si="5"/>
        <v>19</v>
      </c>
      <c r="C26" s="17" t="s">
        <v>90</v>
      </c>
      <c r="D26" s="19">
        <v>13</v>
      </c>
      <c r="E26" s="18" t="s">
        <v>18</v>
      </c>
      <c r="F26" s="18">
        <v>2</v>
      </c>
      <c r="G26" s="31">
        <v>8.3333333333333301E-2</v>
      </c>
      <c r="H26" s="41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>
        <f t="shared" si="5"/>
        <v>20</v>
      </c>
      <c r="C27" s="15" t="s">
        <v>91</v>
      </c>
      <c r="D27" s="16">
        <v>13</v>
      </c>
      <c r="E27" s="16" t="s">
        <v>19</v>
      </c>
      <c r="F27" s="16">
        <v>2</v>
      </c>
      <c r="G27" s="30">
        <v>0.16666666666666699</v>
      </c>
      <c r="H27" s="40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>
        <f t="shared" si="5"/>
        <v>21</v>
      </c>
      <c r="C28" s="17" t="s">
        <v>92</v>
      </c>
      <c r="D28" s="18">
        <v>13</v>
      </c>
      <c r="E28" s="18" t="s">
        <v>19</v>
      </c>
      <c r="F28" s="18">
        <v>2</v>
      </c>
      <c r="G28" s="31">
        <v>0.125</v>
      </c>
      <c r="H28" s="41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>
        <f t="shared" si="5"/>
        <v>22</v>
      </c>
      <c r="C29" s="15" t="s">
        <v>93</v>
      </c>
      <c r="D29" s="16">
        <v>13</v>
      </c>
      <c r="E29" s="16" t="s">
        <v>19</v>
      </c>
      <c r="F29" s="16">
        <v>2</v>
      </c>
      <c r="G29" s="30">
        <v>0.125</v>
      </c>
      <c r="H29" s="40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3">
        <f t="shared" si="5"/>
        <v>23</v>
      </c>
      <c r="C30" s="17" t="s">
        <v>94</v>
      </c>
      <c r="D30" s="19">
        <v>13</v>
      </c>
      <c r="E30" s="18" t="s">
        <v>19</v>
      </c>
      <c r="F30" s="18">
        <v>2</v>
      </c>
      <c r="G30" s="31">
        <v>0.125</v>
      </c>
      <c r="H30" s="41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4">
        <f t="shared" si="5"/>
        <v>24</v>
      </c>
      <c r="C31" s="15" t="s">
        <v>95</v>
      </c>
      <c r="D31" s="16">
        <v>13</v>
      </c>
      <c r="E31" s="16" t="s">
        <v>19</v>
      </c>
      <c r="F31" s="16">
        <v>2</v>
      </c>
      <c r="G31" s="30">
        <v>0.125</v>
      </c>
      <c r="H31" s="40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3">
        <f t="shared" si="5"/>
        <v>25</v>
      </c>
      <c r="C32" s="17" t="s">
        <v>96</v>
      </c>
      <c r="D32" s="19">
        <v>13</v>
      </c>
      <c r="E32" s="18" t="s">
        <v>19</v>
      </c>
      <c r="F32" s="18">
        <v>2</v>
      </c>
      <c r="G32" s="31">
        <v>0.125</v>
      </c>
      <c r="H32" s="41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4" t="str">
        <f t="shared" si="5"/>
        <v/>
      </c>
      <c r="C33" s="15"/>
      <c r="D33" s="16"/>
      <c r="E33" s="16"/>
      <c r="F33" s="16"/>
      <c r="G33" s="30"/>
      <c r="H33" s="40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3" t="str">
        <f>IF(LEN(C34)&lt;&gt;0,IF(OR(LEN(B33)=0,B33="^"),"^",B33+1),"")</f>
        <v/>
      </c>
      <c r="C34" s="17"/>
      <c r="D34" s="18"/>
      <c r="E34" s="18"/>
      <c r="F34" s="18"/>
      <c r="G34" s="31"/>
      <c r="H34" s="41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4" t="str">
        <f t="shared" si="5"/>
        <v/>
      </c>
      <c r="C35" s="15"/>
      <c r="D35" s="16"/>
      <c r="E35" s="16"/>
      <c r="F35" s="16"/>
      <c r="G35" s="30"/>
      <c r="H35" s="40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3" t="str">
        <f t="shared" si="5"/>
        <v/>
      </c>
      <c r="C36" s="17"/>
      <c r="D36" s="19"/>
      <c r="E36" s="18"/>
      <c r="F36" s="18"/>
      <c r="G36" s="31"/>
      <c r="H36" s="41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4" t="str">
        <f t="shared" si="5"/>
        <v/>
      </c>
      <c r="C37" s="15"/>
      <c r="D37" s="16"/>
      <c r="E37" s="16"/>
      <c r="F37" s="16"/>
      <c r="G37" s="30"/>
      <c r="H37" s="40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3" t="str">
        <f t="shared" si="5"/>
        <v/>
      </c>
      <c r="C38" s="17"/>
      <c r="D38" s="19"/>
      <c r="E38" s="18"/>
      <c r="F38" s="18"/>
      <c r="G38" s="31"/>
      <c r="H38" s="41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4" t="str">
        <f t="shared" si="5"/>
        <v/>
      </c>
      <c r="C39" s="15"/>
      <c r="D39" s="16"/>
      <c r="E39" s="16"/>
      <c r="F39" s="16"/>
      <c r="G39" s="30"/>
      <c r="H39" s="40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3" t="str">
        <f t="shared" si="5"/>
        <v/>
      </c>
      <c r="C40" s="17"/>
      <c r="D40" s="18"/>
      <c r="E40" s="18"/>
      <c r="F40" s="18"/>
      <c r="G40" s="31"/>
      <c r="H40" s="41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4" t="str">
        <f t="shared" si="5"/>
        <v/>
      </c>
      <c r="C41" s="15"/>
      <c r="D41" s="16"/>
      <c r="E41" s="16"/>
      <c r="F41" s="16"/>
      <c r="G41" s="30"/>
      <c r="H41" s="40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5"/>
        <v/>
      </c>
      <c r="C42" s="35"/>
      <c r="D42" s="36"/>
      <c r="E42" s="37"/>
      <c r="F42" s="37"/>
      <c r="G42" s="38"/>
      <c r="H42" s="42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1" yWindow="645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G12" sqref="G1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</row>
    <row r="3" spans="2:23" x14ac:dyDescent="0.25">
      <c r="B3" s="20" t="s">
        <v>30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29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 x14ac:dyDescent="0.3"/>
    <row r="7" spans="2:23" x14ac:dyDescent="0.25">
      <c r="B7" s="67" t="s">
        <v>0</v>
      </c>
      <c r="C7" s="66" t="s">
        <v>12</v>
      </c>
      <c r="D7" s="65" t="s">
        <v>24</v>
      </c>
      <c r="E7" s="67" t="s">
        <v>9</v>
      </c>
      <c r="F7" s="65" t="s">
        <v>22</v>
      </c>
      <c r="G7" s="68" t="s">
        <v>23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/>
      <c r="F8" s="108"/>
      <c r="G8" s="109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0">
        <f t="array" ref="Q8">SUM(($D$8:$D$42=$P8)*$E$8:$E$42)</f>
        <v>0</v>
      </c>
      <c r="R8" s="61">
        <f>Q8*24*60</f>
        <v>0</v>
      </c>
      <c r="T8" s="9">
        <f>SUM(E8:E42)</f>
        <v>0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/>
      <c r="F9" s="111"/>
      <c r="G9" s="112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/>
      <c r="F10" s="114"/>
      <c r="G10" s="115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0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/>
      <c r="F11" s="111"/>
      <c r="G11" s="112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2">
        <f>IF(LEN('Sprint 1 - Planification'!B12)&lt;&gt;0,'Sprint 1 - Planification'!B12,"")</f>
        <v>5</v>
      </c>
      <c r="C12" s="53" t="str">
        <f>IF(LEN('Sprint 1 - Planification'!C12)&lt;&gt;0,'Sprint 1 - Planification'!C12,"")</f>
        <v>Configurer le serveur</v>
      </c>
      <c r="D12" s="55" t="str">
        <f>IF(LEN('Sprint 1 - Planification'!H12)&lt;&gt;0,'Sprint 1 - Planification'!H12,"")</f>
        <v>Sprint 2</v>
      </c>
      <c r="E12" s="116"/>
      <c r="F12" s="114"/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2">
        <f>T10</f>
        <v>0</v>
      </c>
      <c r="U12" s="4" t="str">
        <f>T12 &amp; " " &amp; S12 &amp; IF(T12 &gt; 1, "s", "")</f>
        <v>0 heure</v>
      </c>
    </row>
    <row r="13" spans="2:23" x14ac:dyDescent="0.25">
      <c r="B13" s="49">
        <f>IF(LEN('Sprint 1 - Planification'!B13)&lt;&gt;0,'Sprint 1 - Planification'!B13,"")</f>
        <v>6</v>
      </c>
      <c r="C13" s="50" t="str">
        <f>IF(LEN('Sprint 1 - Planification'!C13)&lt;&gt;0,'Sprint 1 - Planification'!C13,"")</f>
        <v>Mettre en place l'API</v>
      </c>
      <c r="D13" s="51" t="str">
        <f>IF(LEN('Sprint 1 - Planification'!H13)&lt;&gt;0,'Sprint 1 - Planification'!H13,"")</f>
        <v>Sprint 2</v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2">
        <f>IF(LEN('Sprint 1 - Planification'!B14)&lt;&gt;0,'Sprint 1 - Planification'!B14,"")</f>
        <v>7</v>
      </c>
      <c r="C14" s="53" t="str">
        <f>IF(LEN('Sprint 1 - Planification'!C14)&lt;&gt;0,'Sprint 1 - Planification'!C14,"")</f>
        <v>Configurer Nuxt</v>
      </c>
      <c r="D14" s="55" t="str">
        <f>IF(LEN('Sprint 1 - Planification'!H14)&lt;&gt;0,'Sprint 1 - Planification'!H14,"")</f>
        <v>Sprint 2</v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 x14ac:dyDescent="0.25">
      <c r="B15" s="49">
        <f>IF(LEN('Sprint 1 - Planification'!B15)&lt;&gt;0,'Sprint 1 - Planification'!B15,"")</f>
        <v>8</v>
      </c>
      <c r="C15" s="50" t="str">
        <f>IF(LEN('Sprint 1 - Planification'!C15)&lt;&gt;0,'Sprint 1 - Planification'!C15,"")</f>
        <v>Écrire un script pour populer la base de données</v>
      </c>
      <c r="D15" s="51" t="str">
        <f>IF(LEN('Sprint 1 - Planification'!H15)&lt;&gt;0,'Sprint 1 - Planification'!H15,"")</f>
        <v>Sprint 2</v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4</v>
      </c>
      <c r="U15" s="4" t="str">
        <f>IF(T15=0,"",IF(T15=1,"Une tâche est en retard!",CONCATENATE(T15," tâches sont en retard!")))</f>
        <v>4 tâches sont en retard!</v>
      </c>
    </row>
    <row r="16" spans="2:23" x14ac:dyDescent="0.25">
      <c r="B16" s="52">
        <f>IF(LEN('Sprint 1 - Planification'!B16)&lt;&gt;0,'Sprint 1 - Planification'!B16,"")</f>
        <v>9</v>
      </c>
      <c r="C16" s="53" t="str">
        <f>IF(LEN('Sprint 1 - Planification'!C16)&lt;&gt;0,'Sprint 1 - Planification'!C16,"")</f>
        <v>Calcul des statistiques</v>
      </c>
      <c r="D16" s="54" t="str">
        <f>IF(LEN('Sprint 1 - Planification'!H16)&lt;&gt;0,'Sprint 1 - Planification'!H16,"")</f>
        <v>Sprint 2</v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>
        <f>IF(LEN('Sprint 1 - Planification'!B17)&lt;&gt;0,'Sprint 1 - Planification'!B17,"")</f>
        <v>10</v>
      </c>
      <c r="C17" s="50" t="str">
        <f>IF(LEN('Sprint 1 - Planification'!C17)&lt;&gt;0,'Sprint 1 - Planification'!C17,"")</f>
        <v>Faire la page sélection des pièces</v>
      </c>
      <c r="D17" s="51" t="str">
        <f>IF(LEN('Sprint 1 - Planification'!H17)&lt;&gt;0,'Sprint 1 - Planification'!H17,"")</f>
        <v>Sprint 2</v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>
        <f>IF(LEN('Sprint 1 - Planification'!B18)&lt;&gt;0,'Sprint 1 - Planification'!B18,"")</f>
        <v>11</v>
      </c>
      <c r="C18" s="53" t="str">
        <f>IF(LEN('Sprint 1 - Planification'!C18)&lt;&gt;0,'Sprint 1 - Planification'!C18,"")</f>
        <v>Faire la page liste des pièces/items</v>
      </c>
      <c r="D18" s="55" t="str">
        <f>IF(LEN('Sprint 1 - Planification'!H18)&lt;&gt;0,'Sprint 1 - Planification'!H18,"")</f>
        <v>Sprint 2</v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>
        <f>IF(LEN('Sprint 1 - Planification'!B19)&lt;&gt;0,'Sprint 1 - Planification'!B19,"")</f>
        <v>12</v>
      </c>
      <c r="C19" s="50" t="str">
        <f>IF(LEN('Sprint 1 - Planification'!C19)&lt;&gt;0,'Sprint 1 - Planification'!C19,"")</f>
        <v>Faire la page détails d'une pièce</v>
      </c>
      <c r="D19" s="51" t="str">
        <f>IF(LEN('Sprint 1 - Planification'!H19)&lt;&gt;0,'Sprint 1 - Planification'!H19,"")</f>
        <v>Sprint 2</v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>
        <f>IF(LEN('Sprint 1 - Planification'!B20)&lt;&gt;0,'Sprint 1 - Planification'!B20,"")</f>
        <v>13</v>
      </c>
      <c r="C20" s="53" t="str">
        <f>IF(LEN('Sprint 1 - Planification'!C20)&lt;&gt;0,'Sprint 1 - Planification'!C20,"")</f>
        <v>Faire la page pour les stats de base d'un item</v>
      </c>
      <c r="D20" s="55" t="str">
        <f>IF(LEN('Sprint 1 - Planification'!H20)&lt;&gt;0,'Sprint 1 - Planification'!H20,"")</f>
        <v>Sprint 2</v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>
        <f>IF(LEN('Sprint 1 - Planification'!B21)&lt;&gt;0,'Sprint 1 - Planification'!B21,"")</f>
        <v>14</v>
      </c>
      <c r="C21" s="50" t="str">
        <f>IF(LEN('Sprint 1 - Planification'!C21)&lt;&gt;0,'Sprint 1 - Planification'!C21,"")</f>
        <v>Faire le layout par défaut pour Nuxt</v>
      </c>
      <c r="D21" s="51" t="str">
        <f>IF(LEN('Sprint 1 - Planification'!H21)&lt;&gt;0,'Sprint 1 - Planification'!H21,"")</f>
        <v>Sprint 2</v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>
        <f>IF(LEN('Sprint 1 - Planification'!B22)&lt;&gt;0,'Sprint 1 - Planification'!B22,"")</f>
        <v>15</v>
      </c>
      <c r="C22" s="53" t="str">
        <f>IF(LEN('Sprint 1 - Planification'!C22)&lt;&gt;0,'Sprint 1 - Planification'!C22,"")</f>
        <v>Exporter les vraies données du jeu et importer dans bd</v>
      </c>
      <c r="D22" s="54" t="str">
        <f>IF(LEN('Sprint 1 - Planification'!H22)&lt;&gt;0,'Sprint 1 - Planification'!H22,"")</f>
        <v>Sprint 3</v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>
        <f>IF(LEN('Sprint 1 - Planification'!B23)&lt;&gt;0,'Sprint 1 - Planification'!B23,"")</f>
        <v>16</v>
      </c>
      <c r="C23" s="50" t="str">
        <f>IF(LEN('Sprint 1 - Planification'!C23)&lt;&gt;0,'Sprint 1 - Planification'!C23,"")</f>
        <v>Rédiger le rapport de projet</v>
      </c>
      <c r="D23" s="51" t="str">
        <f>IF(LEN('Sprint 1 - Planification'!H23)&lt;&gt;0,'Sprint 1 - Planification'!H23,"")</f>
        <v>Sprint 3</v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>
        <f>IF(LEN('Sprint 1 - Planification'!B24)&lt;&gt;0,'Sprint 1 - Planification'!B24,"")</f>
        <v>17</v>
      </c>
      <c r="C24" s="53" t="str">
        <f>IF(LEN('Sprint 1 - Planification'!C24)&lt;&gt;0,'Sprint 1 - Planification'!C24,"")</f>
        <v>Rédiger le fichier Lisez_moi.txt</v>
      </c>
      <c r="D24" s="55" t="str">
        <f>IF(LEN('Sprint 1 - Planification'!H24)&lt;&gt;0,'Sprint 1 - Planification'!H24,"")</f>
        <v>Sprint 3</v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>
        <f>IF(LEN('Sprint 1 - Planification'!B25)&lt;&gt;0,'Sprint 1 - Planification'!B25,"")</f>
        <v>18</v>
      </c>
      <c r="C25" s="50" t="str">
        <f>IF(LEN('Sprint 1 - Planification'!C25)&lt;&gt;0,'Sprint 1 - Planification'!C25,"")</f>
        <v>Réaliser le site web de présentation</v>
      </c>
      <c r="D25" s="51" t="str">
        <f>IF(LEN('Sprint 1 - Planification'!H25)&lt;&gt;0,'Sprint 1 - Planification'!H25,"")</f>
        <v>Sprint 3</v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>
        <f>IF(LEN('Sprint 1 - Planification'!B26)&lt;&gt;0,'Sprint 1 - Planification'!B26,"")</f>
        <v>19</v>
      </c>
      <c r="C26" s="53" t="str">
        <f>IF(LEN('Sprint 1 - Planification'!C26)&lt;&gt;0,'Sprint 1 - Planification'!C26,"")</f>
        <v>Réaliser la vidéo de présentation</v>
      </c>
      <c r="D26" s="55" t="str">
        <f>IF(LEN('Sprint 1 - Planification'!H26)&lt;&gt;0,'Sprint 1 - Planification'!H26,"")</f>
        <v>Sprint 3</v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>
        <f>IF(LEN('Sprint 1 - Planification'!B27)&lt;&gt;0,'Sprint 1 - Planification'!B27,"")</f>
        <v>20</v>
      </c>
      <c r="C27" s="50" t="str">
        <f>IF(LEN('Sprint 1 - Planification'!C27)&lt;&gt;0,'Sprint 1 - Planification'!C27,"")</f>
        <v>Faire une page détails fabriquant</v>
      </c>
      <c r="D27" s="51" t="str">
        <f>IF(LEN('Sprint 1 - Planification'!H27)&lt;&gt;0,'Sprint 1 - Planification'!H27,"")</f>
        <v>Sprint 3</v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>
        <f>IF(LEN('Sprint 1 - Planification'!B28)&lt;&gt;0,'Sprint 1 - Planification'!B28,"")</f>
        <v>21</v>
      </c>
      <c r="C28" s="53" t="str">
        <f>IF(LEN('Sprint 1 - Planification'!C28)&lt;&gt;0,'Sprint 1 - Planification'!C28,"")</f>
        <v>Ajouter les boucliers comme type d'item</v>
      </c>
      <c r="D28" s="54" t="str">
        <f>IF(LEN('Sprint 1 - Planification'!H28)&lt;&gt;0,'Sprint 1 - Planification'!H28,"")</f>
        <v>Sprint 3</v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>
        <f>IF(LEN('Sprint 1 - Planification'!B29)&lt;&gt;0,'Sprint 1 - Planification'!B29,"")</f>
        <v>22</v>
      </c>
      <c r="C29" s="50" t="str">
        <f>IF(LEN('Sprint 1 - Planification'!C29)&lt;&gt;0,'Sprint 1 - Planification'!C29,"")</f>
        <v>ajouter les grenades comme type d'item</v>
      </c>
      <c r="D29" s="51" t="str">
        <f>IF(LEN('Sprint 1 - Planification'!H29)&lt;&gt;0,'Sprint 1 - Planification'!H29,"")</f>
        <v>Sprint 3</v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>
        <f>IF(LEN('Sprint 1 - Planification'!B30)&lt;&gt;0,'Sprint 1 - Planification'!B30,"")</f>
        <v>23</v>
      </c>
      <c r="C30" s="53" t="str">
        <f>IF(LEN('Sprint 1 - Planification'!C30)&lt;&gt;0,'Sprint 1 - Planification'!C30,"")</f>
        <v>Ajouter les reliques comme type d'item</v>
      </c>
      <c r="D30" s="55" t="str">
        <f>IF(LEN('Sprint 1 - Planification'!H30)&lt;&gt;0,'Sprint 1 - Planification'!H30,"")</f>
        <v>Sprint 3</v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>
        <f>IF(LEN('Sprint 1 - Planification'!B31)&lt;&gt;0,'Sprint 1 - Planification'!B31,"")</f>
        <v>24</v>
      </c>
      <c r="C31" s="50" t="str">
        <f>IF(LEN('Sprint 1 - Planification'!C31)&lt;&gt;0,'Sprint 1 - Planification'!C31,"")</f>
        <v>Ajouter les class mods comme type d'item</v>
      </c>
      <c r="D31" s="51" t="str">
        <f>IF(LEN('Sprint 1 - Planification'!H31)&lt;&gt;0,'Sprint 1 - Planification'!H31,"")</f>
        <v>Sprint 3</v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>
        <f>IF(LEN('Sprint 1 - Planification'!B32)&lt;&gt;0,'Sprint 1 - Planification'!B32,"")</f>
        <v>25</v>
      </c>
      <c r="C32" s="53" t="str">
        <f>IF(LEN('Sprint 1 - Planification'!C32)&lt;&gt;0,'Sprint 1 - Planification'!C32,"")</f>
        <v>Ajouter les items uniques</v>
      </c>
      <c r="D32" s="55" t="str">
        <f>IF(LEN('Sprint 1 - Planification'!H32)&lt;&gt;0,'Sprint 1 - Planification'!H32,"")</f>
        <v>Sprint 3</v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 t="str">
        <f>IF(LEN('Sprint 1 - Planification'!B33)&lt;&gt;0,'Sprint 1 - Planification'!B33,"")</f>
        <v/>
      </c>
      <c r="C33" s="50" t="str">
        <f>IF(LEN('Sprint 1 - Planification'!C33)&lt;&gt;0,'Sprint 1 - Planification'!C33,"")</f>
        <v/>
      </c>
      <c r="D33" s="51" t="str">
        <f>IF(LEN('Sprint 1 - Planification'!H33)&lt;&gt;0,'Sprint 1 - Planification'!H33,"")</f>
        <v/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 t="str">
        <f>IF(LEN('Sprint 1 - Planification'!B34)&lt;&gt;0,'Sprint 1 - Planification'!B34,"")</f>
        <v/>
      </c>
      <c r="C34" s="53" t="str">
        <f>IF(LEN('Sprint 1 - Planification'!C34)&lt;&gt;0,'Sprint 1 - Planification'!C34,"")</f>
        <v/>
      </c>
      <c r="D34" s="54" t="str">
        <f>IF(LEN('Sprint 1 - Planification'!H34)&lt;&gt;0,'Sprint 1 - Planification'!H34,"")</f>
        <v/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 t="str">
        <f>IF(LEN('Sprint 1 - Planification'!B35)&lt;&gt;0,'Sprint 1 - Planification'!B35,"")</f>
        <v/>
      </c>
      <c r="C35" s="50" t="str">
        <f>IF(LEN('Sprint 1 - Planification'!C35)&lt;&gt;0,'Sprint 1 - Planification'!C35,"")</f>
        <v/>
      </c>
      <c r="D35" s="51" t="str">
        <f>IF(LEN('Sprint 1 - Planification'!H35)&lt;&gt;0,'Sprint 1 - Planification'!H35,"")</f>
        <v/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 t="str">
        <f>IF(LEN('Sprint 1 - Planification'!B36)&lt;&gt;0,'Sprint 1 - Planification'!B36,"")</f>
        <v/>
      </c>
      <c r="C36" s="53" t="str">
        <f>IF(LEN('Sprint 1 - Planification'!C36)&lt;&gt;0,'Sprint 1 - Planification'!C36,"")</f>
        <v/>
      </c>
      <c r="D36" s="55" t="str">
        <f>IF(LEN('Sprint 1 - Planification'!H36)&lt;&gt;0,'Sprint 1 - Planification'!H36,"")</f>
        <v/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 t="str">
        <f>IF(LEN('Sprint 1 - Planification'!B37)&lt;&gt;0,'Sprint 1 - Planification'!B37,"")</f>
        <v/>
      </c>
      <c r="C37" s="50" t="str">
        <f>IF(LEN('Sprint 1 - Planification'!C37)&lt;&gt;0,'Sprint 1 - Planification'!C37,"")</f>
        <v/>
      </c>
      <c r="D37" s="51" t="str">
        <f>IF(LEN('Sprint 1 - Planification'!H37)&lt;&gt;0,'Sprint 1 - Planification'!H37,"")</f>
        <v/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 t="str">
        <f>IF(LEN('Sprint 1 - Planification'!B38)&lt;&gt;0,'Sprint 1 - Planification'!B38,"")</f>
        <v/>
      </c>
      <c r="C38" s="53" t="str">
        <f>IF(LEN('Sprint 1 - Planification'!C38)&lt;&gt;0,'Sprint 1 - Planification'!C38,"")</f>
        <v/>
      </c>
      <c r="D38" s="55" t="str">
        <f>IF(LEN('Sprint 1 - Planification'!H38)&lt;&gt;0,'Sprint 1 - Planification'!H38,"")</f>
        <v/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 t="str">
        <f>IF(LEN('Sprint 1 - Planification'!B39)&lt;&gt;0,'Sprint 1 - Planification'!B39,"")</f>
        <v/>
      </c>
      <c r="C39" s="50" t="str">
        <f>IF(LEN('Sprint 1 - Planification'!C39)&lt;&gt;0,'Sprint 1 - Planification'!C39,"")</f>
        <v/>
      </c>
      <c r="D39" s="51" t="str">
        <f>IF(LEN('Sprint 1 - Planification'!H39)&lt;&gt;0,'Sprint 1 - Planification'!H39,"")</f>
        <v/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 x14ac:dyDescent="0.25">
      <c r="K44" s="3">
        <f>SUM(K43:M43)</f>
        <v>8</v>
      </c>
      <c r="P44" s="8"/>
    </row>
    <row r="45" spans="2:16" x14ac:dyDescent="0.25">
      <c r="K45" s="3" t="str">
        <f>IF(K44=0, "aucun champ", IF(K44=1, "1 champ", K44 &amp; " champs"))</f>
        <v>8 champs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31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32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28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33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 t="str">
        <f>IF(ISBLANK('Sprint 1 - Bilan'!E8),"",'Sprint 1 - Bilan'!E8)</f>
        <v/>
      </c>
      <c r="F9" s="69" t="str">
        <f>IF(ISBLANK('Sprint 1 - Bilan'!F8),"",'Sprint 1 - Bilan'!F8)</f>
        <v/>
      </c>
      <c r="G9" s="107"/>
      <c r="H9" s="108"/>
      <c r="I9" s="109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 t="str">
        <f>IF(ISBLANK('Sprint 1 - Bilan'!E9),"",'Sprint 1 - Bilan'!E9)</f>
        <v/>
      </c>
      <c r="F10" s="75" t="str">
        <f>IF(ISBLANK('Sprint 1 - Bilan'!F9),"",'Sprint 1 - Bilan'!F9)</f>
        <v/>
      </c>
      <c r="G10" s="110"/>
      <c r="H10" s="111"/>
      <c r="I10" s="112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 t="str">
        <f>IF(ISBLANK('Sprint 1 - Bilan'!E10),"",'Sprint 1 - Bilan'!E10)</f>
        <v/>
      </c>
      <c r="F11" s="76" t="str">
        <f>IF(ISBLANK('Sprint 1 - Bilan'!F10),"",'Sprint 1 - Bilan'!F10)</f>
        <v/>
      </c>
      <c r="G11" s="113"/>
      <c r="H11" s="114"/>
      <c r="I11" s="115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 t="str">
        <f>IF(ISBLANK('Sprint 1 - Bilan'!E11),"",'Sprint 1 - Bilan'!E11)</f>
        <v/>
      </c>
      <c r="F12" s="75" t="str">
        <f>IF(ISBLANK('Sprint 1 - Bilan'!F11),"",'Sprint 1 - Bilan'!F11)</f>
        <v/>
      </c>
      <c r="G12" s="110"/>
      <c r="H12" s="111"/>
      <c r="I12" s="112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IF(ISBLANK('Sprint 1 - Bilan'!E12),"",'Sprint 1 - Bilan'!E12)</f>
        <v/>
      </c>
      <c r="F13" s="77" t="str">
        <f>IF(ISBLANK('Sprint 1 - Bilan'!F12),"",'Sprint 1 - Bilan'!F12)</f>
        <v/>
      </c>
      <c r="G13" s="116"/>
      <c r="H13" s="114"/>
      <c r="I13" s="115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/>
      <c r="H15" s="114"/>
      <c r="I15" s="115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14</v>
      </c>
      <c r="W16" s="4" t="str">
        <f>IF(V16=0,"",IF(V16=1,"Une tâche est en retard!",CONCATENATE(V16," tâches sont en retard!")))</f>
        <v>14 tâches sont en retard!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/>
      <c r="H19" s="114"/>
      <c r="I19" s="115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 et importer dans bd</v>
      </c>
      <c r="D23" s="54" t="str">
        <f>IF(LEN('Sprint 1 - Planification'!H22)&lt;&gt;0,'Sprint 1 - Planification'!H22,"")</f>
        <v>Sprint 3</v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14</v>
      </c>
      <c r="N44" s="3">
        <f t="shared" ref="N44:O44" si="5">COUNTIF(N9:N43,TRUE)</f>
        <v>14</v>
      </c>
      <c r="O44" s="3">
        <f t="shared" si="5"/>
        <v>0</v>
      </c>
      <c r="P44" s="3">
        <f>COUNTIF(P9:P43,FALSE)</f>
        <v>14</v>
      </c>
      <c r="R44" s="8"/>
    </row>
    <row r="45" spans="2:18" x14ac:dyDescent="0.25">
      <c r="M45" s="3">
        <f>SUM(M44:O44)</f>
        <v>28</v>
      </c>
      <c r="R45" s="8"/>
    </row>
    <row r="46" spans="2:18" x14ac:dyDescent="0.25">
      <c r="M46" s="3" t="str">
        <f>IF(M45=0, "aucun champ", IF(M45=1, "1 champ", M45 &amp; " champs"))</f>
        <v>28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34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35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50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36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 t="str">
        <f>IF(_xlfn.NUMBERVALUE('Sprint 2 - Bilan'!$E9)+_xlfn.NUMBERVALUE('Sprint 2 - Bilan'!$G9)=0,"",_xlfn.NUMBERVALUE('Sprint 2 - Bilan'!$E9)+_xlfn.NUMBERVALUE('Sprint 2 - Bilan'!$G9))</f>
        <v/>
      </c>
      <c r="F9" s="69" t="str">
        <f>IF(LEN('Sprint 2 - Bilan'!$H9)&lt;&gt;0,'Sprint 2 - Bilan'!$H9,IF(LEN('Sprint 2 - Bilan'!$F9)=0,"",'Sprint 2 - Bilan'!$F9))</f>
        <v/>
      </c>
      <c r="G9" s="107"/>
      <c r="H9" s="108"/>
      <c r="I9" s="109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 t="str">
        <f>IF(_xlfn.NUMBERVALUE('Sprint 2 - Bilan'!$E10)+_xlfn.NUMBERVALUE('Sprint 2 - Bilan'!$G10)=0,"",_xlfn.NUMBERVALUE('Sprint 2 - Bilan'!$E10)+_xlfn.NUMBERVALUE('Sprint 2 - Bilan'!$G10))</f>
        <v/>
      </c>
      <c r="F10" s="75" t="str">
        <f>IF(LEN('Sprint 2 - Bilan'!$H10)&lt;&gt;0,'Sprint 2 - Bilan'!$H10,IF(LEN('Sprint 2 - Bilan'!$F10)=0,"",'Sprint 2 - Bilan'!$F10))</f>
        <v/>
      </c>
      <c r="G10" s="110"/>
      <c r="H10" s="111"/>
      <c r="I10" s="112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 t="str">
        <f>IF(_xlfn.NUMBERVALUE('Sprint 2 - Bilan'!$E11)+_xlfn.NUMBERVALUE('Sprint 2 - Bilan'!$G11)=0,"",_xlfn.NUMBERVALUE('Sprint 2 - Bilan'!$E11)+_xlfn.NUMBERVALUE('Sprint 2 - Bilan'!$G11))</f>
        <v/>
      </c>
      <c r="F11" s="76" t="str">
        <f>IF(LEN('Sprint 2 - Bilan'!$H11)&lt;&gt;0,'Sprint 2 - Bilan'!$H11,IF(LEN('Sprint 2 - Bilan'!$F11)=0,"",'Sprint 2 - Bilan'!$F11))</f>
        <v/>
      </c>
      <c r="G11" s="113"/>
      <c r="H11" s="114"/>
      <c r="I11" s="115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 t="str">
        <f>IF(_xlfn.NUMBERVALUE('Sprint 2 - Bilan'!$E12)+_xlfn.NUMBERVALUE('Sprint 2 - Bilan'!$G12)=0,"",_xlfn.NUMBERVALUE('Sprint 2 - Bilan'!$E12)+_xlfn.NUMBERVALUE('Sprint 2 - Bilan'!$G12))</f>
        <v/>
      </c>
      <c r="F12" s="75" t="str">
        <f>IF(LEN('Sprint 2 - Bilan'!$H12)&lt;&gt;0,'Sprint 2 - Bilan'!$H12,IF(LEN('Sprint 2 - Bilan'!$F12)=0,"",'Sprint 2 - Bilan'!$F12))</f>
        <v/>
      </c>
      <c r="G12" s="110"/>
      <c r="H12" s="111"/>
      <c r="I12" s="112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IF(_xlfn.NUMBERVALUE('Sprint 2 - Bilan'!$E13)+_xlfn.NUMBERVALUE('Sprint 2 - Bilan'!$G13)=0,"",_xlfn.NUMBERVALUE('Sprint 2 - Bilan'!$E13)+_xlfn.NUMBERVALUE('Sprint 2 - Bilan'!$G13))</f>
        <v/>
      </c>
      <c r="F13" s="77" t="str">
        <f>IF(LEN('Sprint 2 - Bilan'!$H13)&lt;&gt;0,'Sprint 2 - Bilan'!$H13,IF(LEN('Sprint 2 - Bilan'!$F13)=0,"",'Sprint 2 - Bilan'!$F13))</f>
        <v/>
      </c>
      <c r="G13" s="116"/>
      <c r="H13" s="114"/>
      <c r="I13" s="115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IF(_xlfn.NUMBERVALUE('Sprint 2 - Bilan'!$E14)+_xlfn.NUMBERVALUE('Sprint 2 - Bilan'!$G14)=0,"",_xlfn.NUMBERVALUE('Sprint 2 - Bilan'!$E14)+_xlfn.NUMBERVALUE('Sprint 2 - Bilan'!$G14))</f>
        <v/>
      </c>
      <c r="F14" s="75" t="str">
        <f>IF(LEN('Sprint 2 - Bilan'!$H14)&lt;&gt;0,'Sprint 2 - Bilan'!$H14,IF(LEN('Sprint 2 - Bilan'!$F14)=0,"",'Sprint 2 - Bilan'!$F14))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IF(_xlfn.NUMBERVALUE('Sprint 2 - Bilan'!$E15)+_xlfn.NUMBERVALUE('Sprint 2 - Bilan'!$G15)=0,"",_xlfn.NUMBERVALUE('Sprint 2 - Bilan'!$E15)+_xlfn.NUMBERVALUE('Sprint 2 - Bilan'!$G15))</f>
        <v/>
      </c>
      <c r="F15" s="77" t="str">
        <f>IF(LEN('Sprint 2 - Bilan'!$H15)&lt;&gt;0,'Sprint 2 - Bilan'!$H15,IF(LEN('Sprint 2 - Bilan'!$F15)=0,"",'Sprint 2 - Bilan'!$F15))</f>
        <v/>
      </c>
      <c r="G15" s="116"/>
      <c r="H15" s="114"/>
      <c r="I15" s="115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IF(_xlfn.NUMBERVALUE('Sprint 2 - Bilan'!$E16)+_xlfn.NUMBERVALUE('Sprint 2 - Bilan'!$G16)=0,"",_xlfn.NUMBERVALUE('Sprint 2 - Bilan'!$E16)+_xlfn.NUMBERVALUE('Sprint 2 - Bilan'!$G16))</f>
        <v/>
      </c>
      <c r="F16" s="75" t="str">
        <f>IF(LEN('Sprint 2 - Bilan'!$H16)&lt;&gt;0,'Sprint 2 - Bilan'!$H16,IF(LEN('Sprint 2 - Bilan'!$F16)=0,"",'Sprint 2 - Bilan'!$F16))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25</v>
      </c>
      <c r="W16" s="4" t="str">
        <f>IF(V16=0,"",IF(V16=1,"Une tâche n'a pas été terminée!",CONCATENATE(V16," tâches n'ont pas été terminé!")))</f>
        <v>25 tâches n'ont pas été terminé!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 t="str">
        <f>IF(LEN('Sprint 2 - Bilan'!$H17)&lt;&gt;0,'Sprint 2 - Bilan'!$H17,IF(LEN('Sprint 2 - Bilan'!$F17)=0,"",'Sprint 2 - Bilan'!$F17))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 t="str">
        <f>IF(LEN('Sprint 2 - Bilan'!$H18)&lt;&gt;0,'Sprint 2 - Bilan'!$H18,IF(LEN('Sprint 2 - Bilan'!$F18)=0,"",'Sprint 2 - Bilan'!$F18))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 t="str">
        <f>IF(LEN('Sprint 2 - Bilan'!$H19)&lt;&gt;0,'Sprint 2 - Bilan'!$H19,IF(LEN('Sprint 2 - Bilan'!$F19)=0,"",'Sprint 2 - Bilan'!$F19))</f>
        <v/>
      </c>
      <c r="G19" s="116"/>
      <c r="H19" s="114"/>
      <c r="I19" s="115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 t="str">
        <f>IF(LEN('Sprint 2 - Bilan'!$H20)&lt;&gt;0,'Sprint 2 - Bilan'!$H20,IF(LEN('Sprint 2 - Bilan'!$F20)=0,"",'Sprint 2 - Bilan'!$F20))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 t="str">
        <f>IF(LEN('Sprint 2 - Bilan'!$H21)&lt;&gt;0,'Sprint 2 - Bilan'!$H21,IF(LEN('Sprint 2 - Bilan'!$F21)=0,"",'Sprint 2 - Bilan'!$F21))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IF(_xlfn.NUMBERVALUE('Sprint 2 - Bilan'!$E22)+_xlfn.NUMBERVALUE('Sprint 2 - Bilan'!$G22)=0,"",_xlfn.NUMBERVALUE('Sprint 2 - Bilan'!$E22)+_xlfn.NUMBERVALUE('Sprint 2 - Bilan'!$G22))</f>
        <v/>
      </c>
      <c r="F22" s="75" t="str">
        <f>IF(LEN('Sprint 2 - Bilan'!$H22)&lt;&gt;0,'Sprint 2 - Bilan'!$H22,IF(LEN('Sprint 2 - Bilan'!$F22)=0,"",'Sprint 2 - Bilan'!$F22))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 et importer dans bd</v>
      </c>
      <c r="D23" s="54" t="str">
        <f>IF(LEN('Sprint 1 - Planification'!H22)&lt;&gt;0,'Sprint 1 - Planification'!H22,"")</f>
        <v>Sprint 3</v>
      </c>
      <c r="E23" s="72" t="str">
        <f>IF(_xlfn.NUMBERVALUE('Sprint 2 - Bilan'!$E23)+_xlfn.NUMBERVALUE('Sprint 2 - Bilan'!$G23)=0,"",_xlfn.NUMBERVALUE('Sprint 2 - Bilan'!$E23)+_xlfn.NUMBERVALUE('Sprint 2 - Bilan'!$G23))</f>
        <v/>
      </c>
      <c r="F23" s="76" t="str">
        <f>IF(LEN('Sprint 2 - Bilan'!$H23)&lt;&gt;0,'Sprint 2 - Bilan'!$H23,IF(LEN('Sprint 2 - Bilan'!$F23)=0,"",'Sprint 2 - Bilan'!$F23))</f>
        <v/>
      </c>
      <c r="G23" s="113"/>
      <c r="H23" s="114"/>
      <c r="I23" s="115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/>
      <c r="I24" s="112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/>
      <c r="I25" s="115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/>
      <c r="I26" s="112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/>
      <c r="H28" s="111"/>
      <c r="I28" s="112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/>
      <c r="H29" s="114"/>
      <c r="I29" s="115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/>
      <c r="H30" s="111"/>
      <c r="I30" s="112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/>
      <c r="H31" s="114"/>
      <c r="I31" s="115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/>
      <c r="H32" s="111"/>
      <c r="I32" s="112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/>
      <c r="H33" s="114"/>
      <c r="I33" s="115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25</v>
      </c>
      <c r="N44" s="3">
        <f t="shared" ref="N44:O44" si="5">COUNTIF(N9:N43,TRUE)</f>
        <v>25</v>
      </c>
      <c r="O44" s="3">
        <f t="shared" si="5"/>
        <v>0</v>
      </c>
      <c r="P44" s="3">
        <f>COUNTIF(P9:P43,FALSE)</f>
        <v>25</v>
      </c>
      <c r="R44" s="8"/>
    </row>
    <row r="45" spans="2:18" x14ac:dyDescent="0.25">
      <c r="M45" s="3">
        <f>SUM(M44:O44)</f>
        <v>50</v>
      </c>
      <c r="R45" s="8"/>
    </row>
    <row r="46" spans="2:18" x14ac:dyDescent="0.25">
      <c r="M46" s="3" t="str">
        <f>IF(M45=0, "aucun champ", IF(M45=1, "1 champ", M45 &amp; " champs"))</f>
        <v>50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57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58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59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</v>
      </c>
      <c r="D7" s="92" t="s">
        <v>2</v>
      </c>
      <c r="E7" s="92" t="s">
        <v>3</v>
      </c>
      <c r="F7" s="92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60</v>
      </c>
      <c r="C8" s="93">
        <f>L8</f>
        <v>4</v>
      </c>
      <c r="D8" s="94">
        <f>M8</f>
        <v>10</v>
      </c>
      <c r="E8" s="95">
        <f>N8</f>
        <v>11</v>
      </c>
      <c r="F8" s="99">
        <f>O8</f>
        <v>25</v>
      </c>
      <c r="G8" s="1"/>
      <c r="H8" s="1"/>
      <c r="L8" s="1">
        <f>'Sprint 1 - Planification'!AJ17</f>
        <v>4</v>
      </c>
      <c r="M8" s="1">
        <f>'Sprint 1 - Planification'!AJ18</f>
        <v>10</v>
      </c>
      <c r="N8" s="1">
        <f>'Sprint 1 - Planification'!AJ19</f>
        <v>11</v>
      </c>
      <c r="O8" s="1">
        <f>SUM(L8:N8)</f>
        <v>25</v>
      </c>
      <c r="P8" s="1"/>
      <c r="Q8" s="1"/>
      <c r="R8" s="1"/>
      <c r="S8" s="1"/>
    </row>
    <row r="9" spans="2:25" s="2" customFormat="1" ht="12.75" x14ac:dyDescent="0.25">
      <c r="B9" s="90" t="s">
        <v>61</v>
      </c>
      <c r="C9" s="96" t="str">
        <f t="shared" ref="C9:F10" si="0">DAY(L9)*24+HOUR(L9)&amp;"h"&amp;TEXT(MINUTE(L9),"00")</f>
        <v>12h30</v>
      </c>
      <c r="D9" s="97" t="str">
        <f t="shared" si="0"/>
        <v>29h30</v>
      </c>
      <c r="E9" s="98" t="str">
        <f t="shared" si="0"/>
        <v>27h45</v>
      </c>
      <c r="F9" s="100" t="str">
        <f t="shared" si="0"/>
        <v>69h45</v>
      </c>
      <c r="G9" s="1"/>
      <c r="H9" s="1"/>
      <c r="L9" s="1">
        <f>'Sprint 1 - Planification'!AD17</f>
        <v>0.5208333333333337</v>
      </c>
      <c r="M9" s="1">
        <f>'Sprint 1 - Planification'!AD18</f>
        <v>1.2291666666666663</v>
      </c>
      <c r="N9" s="1">
        <f>'Sprint 1 - Planification'!AD19</f>
        <v>1.1562500000000004</v>
      </c>
      <c r="O9" s="1">
        <f>SUM(L9:N9)</f>
        <v>2.9062500000000004</v>
      </c>
      <c r="P9" s="1" t="s">
        <v>65</v>
      </c>
      <c r="Q9" s="1">
        <f t="shared" ref="Q9:S10" si="1">DAY(L9)*24+HOUR(L9)+MINUTE(L9)/60</f>
        <v>12.5</v>
      </c>
      <c r="R9" s="1">
        <f t="shared" si="1"/>
        <v>29.5</v>
      </c>
      <c r="S9" s="1">
        <f t="shared" si="1"/>
        <v>27.75</v>
      </c>
      <c r="U9" s="2" t="s">
        <v>67</v>
      </c>
      <c r="V9" s="2">
        <f>COUNTIF('Sprint 1 - Planification'!E8:E42,"Essentielle")</f>
        <v>18</v>
      </c>
      <c r="X9" s="2" t="s">
        <v>69</v>
      </c>
      <c r="Y9" s="2">
        <f>COUNTIF('Sprint 1 - Planification'!F8:F42,1)</f>
        <v>9</v>
      </c>
    </row>
    <row r="10" spans="2:25" s="2" customFormat="1" ht="12.75" x14ac:dyDescent="0.25">
      <c r="B10" s="89" t="s">
        <v>62</v>
      </c>
      <c r="C10" s="93" t="str">
        <f t="shared" si="0"/>
        <v>0h00</v>
      </c>
      <c r="D10" s="94" t="str">
        <f t="shared" si="0"/>
        <v>0h00</v>
      </c>
      <c r="E10" s="95" t="str">
        <f t="shared" si="0"/>
        <v>0h00</v>
      </c>
      <c r="F10" s="99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66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7</v>
      </c>
      <c r="X10" s="2" t="s">
        <v>70</v>
      </c>
      <c r="Y10" s="2">
        <f>COUNTIF('Sprint 1 - Planification'!F8:F42,2)</f>
        <v>11</v>
      </c>
    </row>
    <row r="11" spans="2:25" s="2" customFormat="1" ht="13.5" thickBot="1" x14ac:dyDescent="0.3">
      <c r="B11" s="101" t="s">
        <v>64</v>
      </c>
      <c r="C11" s="102">
        <f>L11</f>
        <v>4</v>
      </c>
      <c r="D11" s="103">
        <f>M11</f>
        <v>14</v>
      </c>
      <c r="E11" s="104">
        <f>N11</f>
        <v>25</v>
      </c>
      <c r="F11" s="105">
        <f>O11</f>
        <v>25</v>
      </c>
      <c r="G11" s="1"/>
      <c r="H11" s="1"/>
      <c r="L11" s="1">
        <f>'Sprint 1 - Bilan'!T15</f>
        <v>4</v>
      </c>
      <c r="M11" s="1">
        <f>'Sprint 2 - Bilan'!V16</f>
        <v>14</v>
      </c>
      <c r="N11" s="1">
        <f>'Sprint 3 - Bilan'!V16</f>
        <v>25</v>
      </c>
      <c r="O11" s="1">
        <f>N11</f>
        <v>25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37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38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13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39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45</v>
      </c>
      <c r="E8" s="1"/>
      <c r="F8" s="1"/>
      <c r="G8" s="1"/>
      <c r="H8" s="1"/>
    </row>
    <row r="9" spans="2:8" s="2" customFormat="1" ht="12.75" x14ac:dyDescent="0.25">
      <c r="B9" s="1"/>
      <c r="D9" s="82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40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47</v>
      </c>
      <c r="E18" s="1"/>
      <c r="F18" s="1"/>
      <c r="G18" s="1"/>
      <c r="H18" s="1"/>
    </row>
    <row r="20" spans="2:8" ht="22.5" customHeight="1" thickBot="1" x14ac:dyDescent="0.25">
      <c r="B20" s="27" t="s">
        <v>50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51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55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56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72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73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Zenon Roy</cp:lastModifiedBy>
  <dcterms:created xsi:type="dcterms:W3CDTF">2014-08-28T21:52:02Z</dcterms:created>
  <dcterms:modified xsi:type="dcterms:W3CDTF">2019-02-28T05:42:45Z</dcterms:modified>
</cp:coreProperties>
</file>