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cole\synthese\docs\"/>
    </mc:Choice>
  </mc:AlternateContent>
  <xr:revisionPtr revIDLastSave="0" documentId="13_ncr:1_{288E4A05-841A-4E10-8A72-F9E92E03C88A}" xr6:coauthVersionLast="43" xr6:coauthVersionMax="43" xr10:uidLastSave="{00000000-0000-0000-0000-000000000000}"/>
  <bookViews>
    <workbookView xWindow="-120" yWindow="-120" windowWidth="38640" windowHeight="21240" tabRatio="494" activeTab="2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P15" i="6" s="1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1" i="6" l="1"/>
  <c r="P20" i="6"/>
  <c r="N20" i="6" s="1"/>
  <c r="P19" i="6"/>
  <c r="N19" i="6" s="1"/>
  <c r="P18" i="6"/>
  <c r="P17" i="6"/>
  <c r="V11" i="3"/>
  <c r="V13" i="3" s="1"/>
  <c r="P22" i="6"/>
  <c r="P16" i="6"/>
  <c r="P23" i="6"/>
  <c r="P14" i="6"/>
  <c r="P13" i="6"/>
  <c r="M22" i="6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N9" i="3"/>
  <c r="N33" i="3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6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  <author>Zenon Roy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5" authorId="1" shapeId="0" xr:uid="{48520787-5FFC-4AA7-8D6E-0C18D2C3ADC5}">
      <text>
        <r>
          <rPr>
            <b/>
            <sz val="9"/>
            <color indexed="81"/>
            <rFont val="Tahoma"/>
            <charset val="1"/>
          </rPr>
          <t>Zenon Roy:</t>
        </r>
        <r>
          <rPr>
            <sz val="9"/>
            <color indexed="81"/>
            <rFont val="Tahoma"/>
            <charset val="1"/>
          </rPr>
          <t xml:space="preserve">
données bidons mais assez pour faire mettre en place le système</t>
        </r>
      </text>
    </comment>
  </commentList>
</comments>
</file>

<file path=xl/sharedStrings.xml><?xml version="1.0" encoding="utf-8"?>
<sst xmlns="http://schemas.openxmlformats.org/spreadsheetml/2006/main" count="202" uniqueCount="99">
  <si>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</si>
  <si>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</si>
  <si>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</si>
  <si>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</si>
  <si>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</si>
  <si>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</si>
  <si>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</si>
  <si>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</si>
  <si>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</si>
  <si>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</si>
  <si>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</si>
  <si>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</si>
  <si>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</si>
  <si>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</si>
  <si>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</si>
  <si>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</si>
  <si>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</si>
  <si>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</si>
  <si>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</si>
  <si>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</si>
  <si>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</si>
  <si>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</si>
  <si>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</si>
  <si>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</si>
  <si>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</si>
  <si>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</si>
  <si>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</si>
  <si>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</si>
  <si>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</si>
  <si>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</si>
  <si>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</si>
  <si>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</si>
  <si>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</si>
  <si>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</si>
  <si>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</si>
  <si>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</si>
  <si>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</si>
  <si>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</si>
  <si>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</si>
  <si>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</si>
  <si>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</si>
  <si>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</si>
  <si>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</si>
  <si>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</si>
  <si>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</si>
  <si>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</si>
  <si>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</si>
  <si>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</si>
  <si>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</si>
  <si>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</si>
  <si>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</si>
  <si>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</si>
  <si>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</si>
  <si>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</si>
  <si>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</si>
  <si>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</si>
  <si>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</si>
  <si>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</si>
  <si>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</si>
  <si>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</si>
  <si>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</si>
  <si>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</si>
  <si>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</si>
  <si>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</si>
  <si>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</si>
  <si>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</si>
  <si>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</si>
  <si>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</si>
  <si>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</si>
  <si>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</si>
  <si>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</si>
  <si>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</si>
  <si>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</si>
  <si>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</si>
  <si>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</si>
  <si>
    <t>Configurer le serveur</t>
  </si>
  <si>
    <t>Configurer Nuxt</t>
  </si>
  <si>
    <t>Écrire un script pour populer la base de données</t>
  </si>
  <si>
    <t>Mettre en place l'API</t>
  </si>
  <si>
    <t>Calculatrice de statistiques d'items pour le jeu Borderlands 2</t>
  </si>
  <si>
    <t>Calcul des statistiques</t>
  </si>
  <si>
    <t>Faire la page sélection des pièces</t>
  </si>
  <si>
    <t>Faire la page détails d'une pièce</t>
  </si>
  <si>
    <t>Faire la page pour les stats de base d'un item</t>
  </si>
  <si>
    <t>Faire le layout par défaut pour Nuxt</t>
  </si>
  <si>
    <t>Faire la page liste des pièces/items</t>
  </si>
  <si>
    <t>Rédiger le rapport de projet</t>
  </si>
  <si>
    <t>Rédiger le fichier Lisez_moi.txt</t>
  </si>
  <si>
    <t>Réaliser le site web de présentation</t>
  </si>
  <si>
    <t>Réaliser la vidéo de présentation</t>
  </si>
  <si>
    <t>Faire une page détails fabriquant</t>
  </si>
  <si>
    <t>Ajouter les boucliers comme type d'item</t>
  </si>
  <si>
    <t>ajouter les grenades comme type d'item</t>
  </si>
  <si>
    <t>Ajouter les reliques comme type d'item</t>
  </si>
  <si>
    <t>Ajouter les class mods comme type d'item</t>
  </si>
  <si>
    <t>Ajouter les items uniques</t>
  </si>
  <si>
    <t>Exporter les vraies données du jeu</t>
  </si>
  <si>
    <t>Il reste quelques petites choses à fixer dans le parseur</t>
  </si>
  <si>
    <t>pas eu le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</si>
</sst>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33.5</c:v>
                </c:pt>
                <c:pt idx="2">
                  <c:v>23.75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non Roy" id="{EB64C2B9-0E44-451B-B8BD-E1ED3D375A77}" userId="ee13738c5b9085ac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zoomScaleNormal="100" workbookViewId="0">
      <selection activeCell="E20" sqref="E2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79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28</v>
      </c>
      <c r="C3" s="25"/>
      <c r="D3" s="26" t="s">
        <v>21</v>
      </c>
      <c r="E3" s="121" t="s">
        <v>74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13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25 tâches ont été définies totalisant 69 heures et 45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12</v>
      </c>
      <c r="D7" s="65" t="s">
        <v>8</v>
      </c>
      <c r="E7" s="65" t="s">
        <v>20</v>
      </c>
      <c r="F7" s="65" t="s">
        <v>17</v>
      </c>
      <c r="G7" s="65" t="s">
        <v>9</v>
      </c>
      <c r="H7" s="68" t="s">
        <v>10</v>
      </c>
      <c r="T7" s="7" t="s">
        <v>11</v>
      </c>
    </row>
    <row r="8" spans="2:31" x14ac:dyDescent="0.25">
      <c r="B8" s="43">
        <v>1</v>
      </c>
      <c r="C8" s="12" t="s">
        <v>4</v>
      </c>
      <c r="D8" s="13" t="s">
        <v>11</v>
      </c>
      <c r="E8" s="14" t="s">
        <v>18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2">
        <v>233</v>
      </c>
      <c r="T8" s="3">
        <v>1</v>
      </c>
      <c r="U8" s="3">
        <f>MAX(B8:B42)</f>
        <v>25</v>
      </c>
      <c r="V8" s="3" t="s">
        <v>18</v>
      </c>
      <c r="W8" s="3">
        <v>1</v>
      </c>
      <c r="X8" s="8">
        <v>0</v>
      </c>
      <c r="Y8" s="8">
        <f>MAX(G8:G42)</f>
        <v>0.29166666666666702</v>
      </c>
      <c r="Z8" s="3" t="s">
        <v>1</v>
      </c>
      <c r="AA8" s="3">
        <v>1</v>
      </c>
      <c r="AB8" s="21">
        <v>0</v>
      </c>
      <c r="AC8" s="4">
        <f>COUNTA(C8:C43)</f>
        <v>25</v>
      </c>
      <c r="AD8" s="9">
        <f>SUM(G8:G43)</f>
        <v>2.9062500000000009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2.9062500000000009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69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 t="shared" ref="B12:B42" si="5">IF(LEN(C12)&lt;&gt;0,IF(OR(LEN(B11)=0,B11="^"),"^",B11+1),"")</f>
        <v>5</v>
      </c>
      <c r="C12" s="17" t="s">
        <v>75</v>
      </c>
      <c r="D12" s="19">
        <v>4</v>
      </c>
      <c r="E12" s="18" t="s">
        <v>18</v>
      </c>
      <c r="F12" s="18">
        <v>1</v>
      </c>
      <c r="G12" s="31">
        <v>2.0833333333333301E-2</v>
      </c>
      <c r="H12" s="41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14</v>
      </c>
      <c r="AD12" s="4">
        <f>AC8</f>
        <v>25</v>
      </c>
      <c r="AE12" s="4" t="str">
        <f>AD12 &amp; " " &amp; AC12 &amp; IF(AD12 &gt; 1, "s ont été définies", " a été définie")</f>
        <v>25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78</v>
      </c>
      <c r="D13" s="16">
        <v>5</v>
      </c>
      <c r="E13" s="16" t="s">
        <v>18</v>
      </c>
      <c r="F13" s="16">
        <v>1</v>
      </c>
      <c r="G13" s="30">
        <v>2.0833333333333301E-2</v>
      </c>
      <c r="H13" s="40" t="s">
        <v>2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16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3">
        <f t="shared" si="5"/>
        <v>7</v>
      </c>
      <c r="C14" s="17" t="s">
        <v>76</v>
      </c>
      <c r="D14" s="19">
        <v>5</v>
      </c>
      <c r="E14" s="18" t="s">
        <v>18</v>
      </c>
      <c r="F14" s="18">
        <v>1</v>
      </c>
      <c r="G14" s="31">
        <v>6.25E-2</v>
      </c>
      <c r="H14" s="41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5"/>
        <v>8</v>
      </c>
      <c r="C15" s="15" t="s">
        <v>77</v>
      </c>
      <c r="D15" s="16">
        <v>15</v>
      </c>
      <c r="E15" s="16" t="s">
        <v>18</v>
      </c>
      <c r="F15" s="16">
        <v>3</v>
      </c>
      <c r="G15" s="30">
        <v>0.125</v>
      </c>
      <c r="H15" s="40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69 heures et 45 minutes</v>
      </c>
    </row>
    <row r="16" spans="2:31" x14ac:dyDescent="0.25">
      <c r="B16" s="43">
        <f>IF(LEN(C16)&lt;&gt;0,IF(OR(LEN(B15)=0,B15="^"),"^",B15+1),"")</f>
        <v>9</v>
      </c>
      <c r="C16" s="17" t="s">
        <v>80</v>
      </c>
      <c r="D16" s="18">
        <v>8</v>
      </c>
      <c r="E16" s="18" t="s">
        <v>18</v>
      </c>
      <c r="F16" s="18">
        <v>3</v>
      </c>
      <c r="G16" s="31">
        <v>0.29166666666666702</v>
      </c>
      <c r="H16" s="41" t="s">
        <v>2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25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5"/>
        <v>10</v>
      </c>
      <c r="C17" s="15" t="s">
        <v>81</v>
      </c>
      <c r="D17" s="16">
        <v>14</v>
      </c>
      <c r="E17" s="16" t="s">
        <v>18</v>
      </c>
      <c r="F17" s="16">
        <v>3</v>
      </c>
      <c r="G17" s="30">
        <v>0.20833333333333301</v>
      </c>
      <c r="H17" s="40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>
        <f t="shared" si="5"/>
        <v>11</v>
      </c>
      <c r="C18" s="17" t="s">
        <v>85</v>
      </c>
      <c r="D18" s="18">
        <v>14</v>
      </c>
      <c r="E18" s="18" t="s">
        <v>19</v>
      </c>
      <c r="F18" s="18">
        <v>3</v>
      </c>
      <c r="G18" s="31">
        <v>0.20833333333333301</v>
      </c>
      <c r="H18" s="41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1.3958333333333333</v>
      </c>
      <c r="AE18" s="4">
        <f>AD18 * 24*60</f>
        <v>2010</v>
      </c>
      <c r="AF18" s="4">
        <f t="shared" ref="AF18:AF19" si="6">DAY(AD18)*24+HOUR(AD18)</f>
        <v>33</v>
      </c>
      <c r="AG18" s="4">
        <f t="shared" ref="AG18:AG19" si="7">MINUTE(AD18)</f>
        <v>30</v>
      </c>
      <c r="AH18" s="4" t="str">
        <f t="shared" ref="AH18:AH19" si="8">AF18&amp;"h"&amp;TEXT(AG18,"00")</f>
        <v>33h30</v>
      </c>
      <c r="AJ18" s="4">
        <f>COUNTIF($H$8:$H$42,AC18)</f>
        <v>11</v>
      </c>
    </row>
    <row r="19" spans="2:36" x14ac:dyDescent="0.25">
      <c r="B19" s="44">
        <f t="shared" si="5"/>
        <v>12</v>
      </c>
      <c r="C19" s="15" t="s">
        <v>82</v>
      </c>
      <c r="D19" s="16">
        <v>14</v>
      </c>
      <c r="E19" s="16" t="s">
        <v>19</v>
      </c>
      <c r="F19" s="16">
        <v>2</v>
      </c>
      <c r="G19" s="30">
        <v>0.125</v>
      </c>
      <c r="H19" s="40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0.98958333333333359</v>
      </c>
      <c r="AE19" s="4">
        <f>AD19 * 24*60</f>
        <v>1425.0000000000005</v>
      </c>
      <c r="AF19" s="4">
        <f t="shared" si="6"/>
        <v>23</v>
      </c>
      <c r="AG19" s="4">
        <f t="shared" si="7"/>
        <v>45</v>
      </c>
      <c r="AH19" s="4" t="str">
        <f t="shared" si="8"/>
        <v>23h45</v>
      </c>
      <c r="AJ19" s="4">
        <f>COUNTIF($H$8:$H$42,AC19)</f>
        <v>10</v>
      </c>
    </row>
    <row r="20" spans="2:36" x14ac:dyDescent="0.25">
      <c r="B20" s="43">
        <f t="shared" si="5"/>
        <v>13</v>
      </c>
      <c r="C20" s="17" t="s">
        <v>83</v>
      </c>
      <c r="D20" s="19">
        <v>14</v>
      </c>
      <c r="E20" s="18" t="s">
        <v>19</v>
      </c>
      <c r="F20" s="18">
        <v>2</v>
      </c>
      <c r="G20" s="31">
        <v>0.125</v>
      </c>
      <c r="H20" s="41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5"/>
        <v>14</v>
      </c>
      <c r="C21" s="15" t="s">
        <v>84</v>
      </c>
      <c r="D21" s="16">
        <v>5</v>
      </c>
      <c r="E21" s="16" t="s">
        <v>18</v>
      </c>
      <c r="F21" s="16">
        <v>1</v>
      </c>
      <c r="G21" s="30">
        <v>4.1666666666666699E-2</v>
      </c>
      <c r="H21" s="40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2.9062500000000004</v>
      </c>
      <c r="AE21" s="4">
        <f t="shared" ref="AE21" si="9">AD21 * 24*60</f>
        <v>4185.0000000000009</v>
      </c>
      <c r="AF21" s="4">
        <f t="shared" ref="AF21" si="10">DAY(AD21)*24+HOUR(AD21)</f>
        <v>69</v>
      </c>
      <c r="AG21" s="4">
        <f t="shared" ref="AG21" si="11">MINUTE(AD21)</f>
        <v>45</v>
      </c>
      <c r="AH21" s="4" t="str">
        <f t="shared" ref="AH21" si="12">AF21&amp;"h"&amp;TEXT(AG21,"00")</f>
        <v>69h45</v>
      </c>
    </row>
    <row r="22" spans="2:36" x14ac:dyDescent="0.25">
      <c r="B22" s="43">
        <f t="shared" si="5"/>
        <v>15</v>
      </c>
      <c r="C22" s="17" t="s">
        <v>96</v>
      </c>
      <c r="D22" s="18" t="s">
        <v>11</v>
      </c>
      <c r="E22" s="18" t="s">
        <v>18</v>
      </c>
      <c r="F22" s="18">
        <v>3</v>
      </c>
      <c r="G22" s="31">
        <v>0.16666666666666699</v>
      </c>
      <c r="H22" s="41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5"/>
        <v>16</v>
      </c>
      <c r="C23" s="15" t="s">
        <v>86</v>
      </c>
      <c r="D23" s="16">
        <v>13</v>
      </c>
      <c r="E23" s="16" t="s">
        <v>18</v>
      </c>
      <c r="F23" s="16">
        <v>1</v>
      </c>
      <c r="G23" s="30">
        <v>8.3333333333333301E-2</v>
      </c>
      <c r="H23" s="40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5"/>
        <v>17</v>
      </c>
      <c r="C24" s="17" t="s">
        <v>87</v>
      </c>
      <c r="D24" s="19">
        <v>13</v>
      </c>
      <c r="E24" s="18" t="s">
        <v>18</v>
      </c>
      <c r="F24" s="18">
        <v>1</v>
      </c>
      <c r="G24" s="31">
        <v>2.0833333333333301E-2</v>
      </c>
      <c r="H24" s="41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5"/>
        <v>18</v>
      </c>
      <c r="C25" s="15" t="s">
        <v>88</v>
      </c>
      <c r="D25" s="16">
        <v>13</v>
      </c>
      <c r="E25" s="16" t="s">
        <v>18</v>
      </c>
      <c r="F25" s="16">
        <v>1</v>
      </c>
      <c r="G25" s="30">
        <v>1.0416666666666666E-2</v>
      </c>
      <c r="H25" s="40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5"/>
        <v>19</v>
      </c>
      <c r="C26" s="17" t="s">
        <v>89</v>
      </c>
      <c r="D26" s="19">
        <v>13</v>
      </c>
      <c r="E26" s="18" t="s">
        <v>18</v>
      </c>
      <c r="F26" s="18">
        <v>2</v>
      </c>
      <c r="G26" s="31">
        <v>8.3333333333333301E-2</v>
      </c>
      <c r="H26" s="41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5"/>
        <v>20</v>
      </c>
      <c r="C27" s="15" t="s">
        <v>90</v>
      </c>
      <c r="D27" s="16">
        <v>13</v>
      </c>
      <c r="E27" s="16" t="s">
        <v>19</v>
      </c>
      <c r="F27" s="16">
        <v>2</v>
      </c>
      <c r="G27" s="30">
        <v>0.16666666666666699</v>
      </c>
      <c r="H27" s="40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5"/>
        <v>21</v>
      </c>
      <c r="C28" s="17" t="s">
        <v>91</v>
      </c>
      <c r="D28" s="18">
        <v>13</v>
      </c>
      <c r="E28" s="18" t="s">
        <v>19</v>
      </c>
      <c r="F28" s="18">
        <v>2</v>
      </c>
      <c r="G28" s="31">
        <v>0.125</v>
      </c>
      <c r="H28" s="41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5"/>
        <v>22</v>
      </c>
      <c r="C29" s="15" t="s">
        <v>92</v>
      </c>
      <c r="D29" s="16">
        <v>13</v>
      </c>
      <c r="E29" s="16" t="s">
        <v>19</v>
      </c>
      <c r="F29" s="16">
        <v>2</v>
      </c>
      <c r="G29" s="30">
        <v>0.125</v>
      </c>
      <c r="H29" s="40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>
        <f t="shared" si="5"/>
        <v>23</v>
      </c>
      <c r="C30" s="17" t="s">
        <v>93</v>
      </c>
      <c r="D30" s="19">
        <v>13</v>
      </c>
      <c r="E30" s="18" t="s">
        <v>19</v>
      </c>
      <c r="F30" s="18">
        <v>2</v>
      </c>
      <c r="G30" s="31">
        <v>0.125</v>
      </c>
      <c r="H30" s="41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>
        <f t="shared" si="5"/>
        <v>24</v>
      </c>
      <c r="C31" s="15" t="s">
        <v>94</v>
      </c>
      <c r="D31" s="16">
        <v>13</v>
      </c>
      <c r="E31" s="16" t="s">
        <v>19</v>
      </c>
      <c r="F31" s="16">
        <v>2</v>
      </c>
      <c r="G31" s="30">
        <v>0.125</v>
      </c>
      <c r="H31" s="40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>
        <f t="shared" si="5"/>
        <v>25</v>
      </c>
      <c r="C32" s="17" t="s">
        <v>95</v>
      </c>
      <c r="D32" s="19">
        <v>13</v>
      </c>
      <c r="E32" s="18" t="s">
        <v>19</v>
      </c>
      <c r="F32" s="18">
        <v>2</v>
      </c>
      <c r="G32" s="31">
        <v>0.125</v>
      </c>
      <c r="H32" s="41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1" yWindow="645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19" sqref="F1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</row>
    <row r="3" spans="2:23" x14ac:dyDescent="0.25">
      <c r="B3" s="20" t="s">
        <v>30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29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 xml:space="preserve">Ce sprint totalise 12 heures de travail réalisé. </v>
      </c>
    </row>
    <row r="6" spans="2:23" ht="7.5" customHeight="1" thickBot="1" x14ac:dyDescent="0.3"/>
    <row r="7" spans="2:23" x14ac:dyDescent="0.25">
      <c r="B7" s="67" t="s">
        <v>0</v>
      </c>
      <c r="C7" s="66" t="s">
        <v>12</v>
      </c>
      <c r="D7" s="65" t="s">
        <v>24</v>
      </c>
      <c r="E7" s="67" t="s">
        <v>9</v>
      </c>
      <c r="F7" s="65" t="s">
        <v>22</v>
      </c>
      <c r="G7" s="68" t="s">
        <v>23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>
        <v>1.0416666666666666E-2</v>
      </c>
      <c r="F8" s="108">
        <v>1</v>
      </c>
      <c r="G8" s="109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0.49999999999999967</v>
      </c>
      <c r="R8" s="61">
        <f>Q8*24*60</f>
        <v>719.99999999999955</v>
      </c>
      <c r="T8" s="9">
        <f>SUM(E8:E42)</f>
        <v>0.49999999999999967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>
        <v>0.25</v>
      </c>
      <c r="F9" s="111">
        <v>1</v>
      </c>
      <c r="G9" s="112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0.49999999999999967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>
        <v>0.20833333333333301</v>
      </c>
      <c r="F10" s="114">
        <v>1</v>
      </c>
      <c r="G10" s="115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12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>
        <v>3.125E-2</v>
      </c>
      <c r="F11" s="111">
        <v>1</v>
      </c>
      <c r="G11" s="112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Configurer le serveur</v>
      </c>
      <c r="D12" s="55" t="str">
        <f>IF(LEN('Sprint 1 - Planification'!H12)&lt;&gt;0,'Sprint 1 - Planification'!H12,"")</f>
        <v>Sprint 2</v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2">
        <f>T10</f>
        <v>12</v>
      </c>
      <c r="U12" s="4" t="str">
        <f>T12 &amp; " " &amp; S12 &amp; IF(T12 &gt; 1, "s", "")</f>
        <v>12 heures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Mettre en place l'API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Configurer Nuxt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12 heures</v>
      </c>
      <c r="W14" s="4" t="str">
        <f>T12&amp;"h"&amp;TEXT(T13,"00")</f>
        <v>12h00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Écrire un script pour populer la base de données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Calcul des statistiques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Faire la page sélection des pièces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Faire la page liste des pièces/items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Faire la page détails d'une pièce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Faire la page pour les stats de base d'un item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Faire le layout par défaut pour Nuxt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Exporter les vraies données du jeu</v>
      </c>
      <c r="D22" s="54" t="str">
        <f>IF(LEN('Sprint 1 - Planification'!H22)&lt;&gt;0,'Sprint 1 - Planification'!H22,"")</f>
        <v>Sprint 2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Rédiger le rapport de projet</v>
      </c>
      <c r="D23" s="51" t="str">
        <f>IF(LEN('Sprint 1 - Planification'!H23)&lt;&gt;0,'Sprint 1 - Planification'!H23,"")</f>
        <v>Sprint 3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Rédiger le fichier Lisez_moi.txt</v>
      </c>
      <c r="D24" s="55" t="str">
        <f>IF(LEN('Sprint 1 - Planification'!H24)&lt;&gt;0,'Sprint 1 - Planification'!H24,"")</f>
        <v>Sprint 3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Réaliser le site web de présentation</v>
      </c>
      <c r="D25" s="51" t="str">
        <f>IF(LEN('Sprint 1 - Planification'!H25)&lt;&gt;0,'Sprint 1 - Planification'!H25,"")</f>
        <v>Sprint 3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Réaliser la vidéo de présentation</v>
      </c>
      <c r="D26" s="55" t="str">
        <f>IF(LEN('Sprint 1 - Planification'!H26)&lt;&gt;0,'Sprint 1 - Planification'!H26,"")</f>
        <v>Sprint 3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Faire une page détails fabriquant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>Ajouter les boucliers comme type d'item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ajouter les grenades comme type d'item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Ajouter les reliques comme type d'item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Ajouter les class mods comme type d'item</v>
      </c>
      <c r="D31" s="51" t="str">
        <f>IF(LEN('Sprint 1 - Planification'!H31)&lt;&gt;0,'Sprint 1 - Planification'!H31,"")</f>
        <v>Sprint 3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Ajouter les items uniques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tabSelected="1" workbookViewId="0">
      <selection activeCell="I25" sqref="I2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Ce sprint totalise 18 heures de travail réalisé. 6 tâches sont en retard!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33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IF(ISBLANK('Sprint 1 - Bilan'!E8),"",'Sprint 1 - Bilan'!E8)</f>
        <v>1.0416666666666666E-2</v>
      </c>
      <c r="F9" s="69">
        <f>IF(ISBLANK('Sprint 1 - Bilan'!F8),"",'Sprint 1 - Bilan'!F8)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0.75000000000000133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IF(ISBLANK('Sprint 1 - Bilan'!E9),"",'Sprint 1 - Bilan'!E9)</f>
        <v>0.25</v>
      </c>
      <c r="F10" s="75">
        <f>IF(ISBLANK('Sprint 1 - Bilan'!F9),"",'Sprint 1 - Bilan'!F9)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0.75000000000000133</v>
      </c>
      <c r="T10" s="61">
        <f t="shared" ref="T10:T11" si="4">S10*24*60</f>
        <v>1080.0000000000018</v>
      </c>
      <c r="V10" s="10">
        <f>V9</f>
        <v>0.75000000000000133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IF(ISBLANK('Sprint 1 - Bilan'!E10),"",'Sprint 1 - Bilan'!E10)</f>
        <v>0.20833333333333301</v>
      </c>
      <c r="F11" s="76">
        <f>IF(ISBLANK('Sprint 1 - Bilan'!F10),"",'Sprint 1 - Bilan'!F10)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18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IF(ISBLANK('Sprint 1 - Bilan'!E11),"",'Sprint 1 - Bilan'!E11)</f>
        <v>3.125E-2</v>
      </c>
      <c r="F12" s="75">
        <f>IF(ISBLANK('Sprint 1 - Bilan'!F11),"",'Sprint 1 - Bilan'!F11)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>
        <v>8.3333333333333301E-2</v>
      </c>
      <c r="H13" s="114">
        <v>1</v>
      </c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18</v>
      </c>
      <c r="W13" s="4" t="str">
        <f>V13 &amp; " " &amp; U13 &amp; IF(V13 &gt; 1, "s", "")</f>
        <v>18 heures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>
        <v>8.3333333333333301E-2</v>
      </c>
      <c r="H14" s="111">
        <v>1</v>
      </c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>
        <v>6.25E-2</v>
      </c>
      <c r="H15" s="114">
        <v>1</v>
      </c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18 heures</v>
      </c>
      <c r="Y15" s="4" t="str">
        <f>V13&amp;"h"&amp;TEXT(V14,"00")</f>
        <v>18h00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>
        <v>0.41666666666666802</v>
      </c>
      <c r="H16" s="111">
        <v>0.8</v>
      </c>
      <c r="I16" s="112" t="s">
        <v>97</v>
      </c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0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>
        <v>0</v>
      </c>
      <c r="H17" s="114">
        <v>0</v>
      </c>
      <c r="I17" s="115" t="s">
        <v>98</v>
      </c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>
        <v>0</v>
      </c>
      <c r="H18" s="111">
        <v>0</v>
      </c>
      <c r="I18" s="115" t="s">
        <v>98</v>
      </c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>
        <v>0</v>
      </c>
      <c r="H19" s="114">
        <v>0</v>
      </c>
      <c r="I19" s="115" t="s">
        <v>98</v>
      </c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>
        <v>0</v>
      </c>
      <c r="H20" s="111">
        <v>0</v>
      </c>
      <c r="I20" s="115" t="s">
        <v>98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>
        <v>0</v>
      </c>
      <c r="H21" s="114">
        <v>0</v>
      </c>
      <c r="I21" s="115" t="s">
        <v>98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>
        <v>4.1666666666666699E-2</v>
      </c>
      <c r="H22" s="111">
        <v>1</v>
      </c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</v>
      </c>
      <c r="D23" s="54" t="str">
        <f>IF(LEN('Sprint 1 - Planification'!H22)&lt;&gt;0,'Sprint 1 - Planification'!H22,"")</f>
        <v>Sprint 2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>
        <v>6.25E-2</v>
      </c>
      <c r="H23" s="114">
        <v>1</v>
      </c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6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H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H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2:I43">
    <cfRule type="expression" dxfId="29" priority="15">
      <formula>$O22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H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H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H19 I18:I21">
    <cfRule type="expression" dxfId="3" priority="7">
      <formula>AND($D9="Sprint 3",$H9&gt;0)</formula>
    </cfRule>
    <cfRule type="expression" dxfId="2" priority="8">
      <formula>AND($D9&lt;&gt;"Sprint 3",$H9&lt;1,NOT(ISBLANK($H9)))</formula>
    </cfRule>
  </conditionalFormatting>
  <conditionalFormatting sqref="G10:I10 G12:I12 G14:I14 G16:I16 G18:H18">
    <cfRule type="expression" dxfId="23" priority="4">
      <formula>AND($D10="Sprint 3",$H10&gt;0)</formula>
    </cfRule>
    <cfRule type="expression" dxfId="22" priority="5">
      <formula>AND($D10&lt;&gt;"Sprint 3",$H10&lt;1,NOT(ISBLANK($H10)))</formula>
    </cfRule>
  </conditionalFormatting>
  <conditionalFormatting sqref="I9:I21">
    <cfRule type="expression" dxfId="1" priority="3">
      <formula>$O9</formula>
    </cfRule>
  </conditionalFormatting>
  <conditionalFormatting sqref="G9:G19">
    <cfRule type="expression" dxfId="21" priority="2">
      <formula>$M9</formula>
    </cfRule>
  </conditionalFormatting>
  <conditionalFormatting sqref="H9:H19">
    <cfRule type="expression" dxfId="20" priority="1">
      <formula>$N9</formula>
    </cfRule>
  </conditionalFormatting>
  <conditionalFormatting sqref="G9:I9 G11:I11 G13:I13 G15:I15 G17:I17 G19:H19 I18:I21">
    <cfRule type="expression" dxfId="0" priority="9">
      <formula>LEN($B9)=0</formula>
    </cfRule>
  </conditionalFormatting>
  <conditionalFormatting sqref="G10:I10 G12:I12 G14:I14 G16:I16 G18:H18">
    <cfRule type="expression" dxfId="19" priority="6">
      <formula>LEN($B10)=0</formula>
    </cfRule>
  </conditionalFormatting>
  <dataValidations xWindow="1280" yWindow="421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I17" sqref="I17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32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36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IF(_xlfn.NUMBERVALUE('Sprint 2 - Bilan'!$E9)+_xlfn.NUMBERVALUE('Sprint 2 - Bilan'!$G9)=0,"",_xlfn.NUMBERVALUE('Sprint 2 - Bilan'!$E9)+_xlfn.NUMBERVALUE('Sprint 2 - Bilan'!$G9))</f>
        <v>1.0416666666666701E-2</v>
      </c>
      <c r="F9" s="69">
        <f>IF(LEN('Sprint 2 - Bilan'!$H9)&lt;&gt;0,'Sprint 2 - Bilan'!$H9,IF(LEN('Sprint 2 - Bilan'!$F9)=0,"",'Sprint 2 - Bilan'!$F9))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IF(_xlfn.NUMBERVALUE('Sprint 2 - Bilan'!$E10)+_xlfn.NUMBERVALUE('Sprint 2 - Bilan'!$G10)=0,"",_xlfn.NUMBERVALUE('Sprint 2 - Bilan'!$E10)+_xlfn.NUMBERVALUE('Sprint 2 - Bilan'!$G10))</f>
        <v>0.25</v>
      </c>
      <c r="F10" s="75">
        <f>IF(LEN('Sprint 2 - Bilan'!$H10)&lt;&gt;0,'Sprint 2 - Bilan'!$H10,IF(LEN('Sprint 2 - Bilan'!$F10)=0,"",'Sprint 2 - Bilan'!$F10))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IF(_xlfn.NUMBERVALUE('Sprint 2 - Bilan'!$E11)+_xlfn.NUMBERVALUE('Sprint 2 - Bilan'!$G11)=0,"",_xlfn.NUMBERVALUE('Sprint 2 - Bilan'!$E11)+_xlfn.NUMBERVALUE('Sprint 2 - Bilan'!$G11))</f>
        <v>0.20833333333333301</v>
      </c>
      <c r="F11" s="76">
        <f>IF(LEN('Sprint 2 - Bilan'!$H11)&lt;&gt;0,'Sprint 2 - Bilan'!$H11,IF(LEN('Sprint 2 - Bilan'!$F11)=0,"",'Sprint 2 - Bilan'!$F11))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IF(_xlfn.NUMBERVALUE('Sprint 2 - Bilan'!$E12)+_xlfn.NUMBERVALUE('Sprint 2 - Bilan'!$G12)=0,"",_xlfn.NUMBERVALUE('Sprint 2 - Bilan'!$E12)+_xlfn.NUMBERVALUE('Sprint 2 - Bilan'!$G12))</f>
        <v>3.125E-2</v>
      </c>
      <c r="F12" s="75">
        <f>IF(LEN('Sprint 2 - Bilan'!$H12)&lt;&gt;0,'Sprint 2 - Bilan'!$H12,IF(LEN('Sprint 2 - Bilan'!$F12)=0,"",'Sprint 2 - Bilan'!$F12))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>
        <f>IF(_xlfn.NUMBERVALUE('Sprint 2 - Bilan'!$E13)+_xlfn.NUMBERVALUE('Sprint 2 - Bilan'!$G13)=0,"",_xlfn.NUMBERVALUE('Sprint 2 - Bilan'!$E13)+_xlfn.NUMBERVALUE('Sprint 2 - Bilan'!$G13))</f>
        <v>8.3333333333333301E-2</v>
      </c>
      <c r="F13" s="77">
        <f>IF(LEN('Sprint 2 - Bilan'!$H13)&lt;&gt;0,'Sprint 2 - Bilan'!$H13,IF(LEN('Sprint 2 - Bilan'!$F13)=0,"",'Sprint 2 - Bilan'!$F13))</f>
        <v>1</v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>
        <f>IF(_xlfn.NUMBERVALUE('Sprint 2 - Bilan'!$E14)+_xlfn.NUMBERVALUE('Sprint 2 - Bilan'!$G14)=0,"",_xlfn.NUMBERVALUE('Sprint 2 - Bilan'!$E14)+_xlfn.NUMBERVALUE('Sprint 2 - Bilan'!$G14))</f>
        <v>8.3333333333333301E-2</v>
      </c>
      <c r="F14" s="75">
        <f>IF(LEN('Sprint 2 - Bilan'!$H14)&lt;&gt;0,'Sprint 2 - Bilan'!$H14,IF(LEN('Sprint 2 - Bilan'!$F14)=0,"",'Sprint 2 - Bilan'!$F14))</f>
        <v>1</v>
      </c>
      <c r="G14" s="110"/>
      <c r="H14" s="111"/>
      <c r="I14" s="112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>
        <f>IF(_xlfn.NUMBERVALUE('Sprint 2 - Bilan'!$E15)+_xlfn.NUMBERVALUE('Sprint 2 - Bilan'!$G15)=0,"",_xlfn.NUMBERVALUE('Sprint 2 - Bilan'!$E15)+_xlfn.NUMBERVALUE('Sprint 2 - Bilan'!$G15))</f>
        <v>6.25E-2</v>
      </c>
      <c r="F15" s="77">
        <f>IF(LEN('Sprint 2 - Bilan'!$H15)&lt;&gt;0,'Sprint 2 - Bilan'!$H15,IF(LEN('Sprint 2 - Bilan'!$F15)=0,"",'Sprint 2 - Bilan'!$F15))</f>
        <v>1</v>
      </c>
      <c r="G15" s="116"/>
      <c r="H15" s="114"/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>
        <f>IF(_xlfn.NUMBERVALUE('Sprint 2 - Bilan'!$E16)+_xlfn.NUMBERVALUE('Sprint 2 - Bilan'!$G16)=0,"",_xlfn.NUMBERVALUE('Sprint 2 - Bilan'!$E16)+_xlfn.NUMBERVALUE('Sprint 2 - Bilan'!$G16))</f>
        <v>0.41666666666666802</v>
      </c>
      <c r="F16" s="75">
        <f>IF(LEN('Sprint 2 - Bilan'!$H16)&lt;&gt;0,'Sprint 2 - Bilan'!$H16,IF(LEN('Sprint 2 - Bilan'!$F16)=0,"",'Sprint 2 - Bilan'!$F16))</f>
        <v>0.8</v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16</v>
      </c>
      <c r="W16" s="4" t="str">
        <f>IF(V16=0,"",IF(V16=1,"Une tâche n'a pas été terminée!",CONCATENATE(V16," tâches n'ont pas été terminé!")))</f>
        <v>16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>
        <f>IF(LEN('Sprint 2 - Bilan'!$H17)&lt;&gt;0,'Sprint 2 - Bilan'!$H17,IF(LEN('Sprint 2 - Bilan'!$F17)=0,"",'Sprint 2 - Bilan'!$F17))</f>
        <v>0</v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>
        <f>IF(LEN('Sprint 2 - Bilan'!$H18)&lt;&gt;0,'Sprint 2 - Bilan'!$H18,IF(LEN('Sprint 2 - Bilan'!$F18)=0,"",'Sprint 2 - Bilan'!$F18))</f>
        <v>0</v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>
        <f>IF(LEN('Sprint 2 - Bilan'!$H19)&lt;&gt;0,'Sprint 2 - Bilan'!$H19,IF(LEN('Sprint 2 - Bilan'!$F19)=0,"",'Sprint 2 - Bilan'!$F19))</f>
        <v>0</v>
      </c>
      <c r="G19" s="116"/>
      <c r="H19" s="114"/>
      <c r="I19" s="115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>
        <f>IF(LEN('Sprint 2 - Bilan'!$H20)&lt;&gt;0,'Sprint 2 - Bilan'!$H20,IF(LEN('Sprint 2 - Bilan'!$F20)=0,"",'Sprint 2 - Bilan'!$F20))</f>
        <v>0</v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>
        <f>IF(LEN('Sprint 2 - Bilan'!$H21)&lt;&gt;0,'Sprint 2 - Bilan'!$H21,IF(LEN('Sprint 2 - Bilan'!$F21)=0,"",'Sprint 2 - Bilan'!$F21))</f>
        <v>0</v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>
        <f>IF(_xlfn.NUMBERVALUE('Sprint 2 - Bilan'!$E22)+_xlfn.NUMBERVALUE('Sprint 2 - Bilan'!$G22)=0,"",_xlfn.NUMBERVALUE('Sprint 2 - Bilan'!$E22)+_xlfn.NUMBERVALUE('Sprint 2 - Bilan'!$G22))</f>
        <v>4.1666666666666699E-2</v>
      </c>
      <c r="F22" s="75">
        <f>IF(LEN('Sprint 2 - Bilan'!$H22)&lt;&gt;0,'Sprint 2 - Bilan'!$H22,IF(LEN('Sprint 2 - Bilan'!$F22)=0,"",'Sprint 2 - Bilan'!$F22))</f>
        <v>1</v>
      </c>
      <c r="G22" s="110"/>
      <c r="H22" s="111"/>
      <c r="I22" s="112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</v>
      </c>
      <c r="D23" s="54" t="str">
        <f>IF(LEN('Sprint 1 - Planification'!H22)&lt;&gt;0,'Sprint 1 - Planification'!H22,"")</f>
        <v>Sprint 2</v>
      </c>
      <c r="E23" s="72">
        <f>IF(_xlfn.NUMBERVALUE('Sprint 2 - Bilan'!$E23)+_xlfn.NUMBERVALUE('Sprint 2 - Bilan'!$G23)=0,"",_xlfn.NUMBERVALUE('Sprint 2 - Bilan'!$E23)+_xlfn.NUMBERVALUE('Sprint 2 - Bilan'!$G23))</f>
        <v>6.25E-2</v>
      </c>
      <c r="F23" s="76">
        <f>IF(LEN('Sprint 2 - Bilan'!$H23)&lt;&gt;0,'Sprint 2 - Bilan'!$H23,IF(LEN('Sprint 2 - Bilan'!$F23)=0,"",'Sprint 2 - Bilan'!$F23))</f>
        <v>1</v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16</v>
      </c>
      <c r="N44" s="3">
        <f t="shared" ref="N44:O44" si="5">COUNTIF(N9:N43,TRUE)</f>
        <v>16</v>
      </c>
      <c r="O44" s="3">
        <f t="shared" si="5"/>
        <v>0</v>
      </c>
      <c r="P44" s="3">
        <f>COUNTIF(P9:P43,FALSE)</f>
        <v>16</v>
      </c>
      <c r="R44" s="8"/>
    </row>
    <row r="45" spans="2:18" x14ac:dyDescent="0.25">
      <c r="M45" s="3">
        <f>SUM(M44:O44)</f>
        <v>32</v>
      </c>
      <c r="R45" s="8"/>
    </row>
    <row r="46" spans="2:18" x14ac:dyDescent="0.25">
      <c r="M46" s="3" t="str">
        <f>IF(M45=0, "aucun champ", IF(M45=1, "1 champ", M45 &amp; " champs"))</f>
        <v>32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8" priority="1">
      <formula>OR($F9=100%,$H9=100%)</formula>
    </cfRule>
    <cfRule type="expression" dxfId="17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6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5" priority="8">
      <formula>IF(ISBLANK($H10),IF(ISBLANK($F10),TRUE,$F10&lt;100%),$H10&lt;100%)</formula>
    </cfRule>
  </conditionalFormatting>
  <conditionalFormatting sqref="I9:I43">
    <cfRule type="expression" dxfId="14" priority="6">
      <formula>$O9</formula>
    </cfRule>
  </conditionalFormatting>
  <conditionalFormatting sqref="G9:G43">
    <cfRule type="expression" dxfId="13" priority="5">
      <formula>$M9</formula>
    </cfRule>
  </conditionalFormatting>
  <conditionalFormatting sqref="H9:H43">
    <cfRule type="expression" dxfId="12" priority="4">
      <formula>$N9</formula>
    </cfRule>
  </conditionalFormatting>
  <conditionalFormatting sqref="I5">
    <cfRule type="expression" dxfId="11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10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9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59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60</v>
      </c>
      <c r="C8" s="93">
        <f>L8</f>
        <v>4</v>
      </c>
      <c r="D8" s="94">
        <f>M8</f>
        <v>11</v>
      </c>
      <c r="E8" s="95">
        <f>N8</f>
        <v>10</v>
      </c>
      <c r="F8" s="99">
        <f>O8</f>
        <v>25</v>
      </c>
      <c r="G8" s="1"/>
      <c r="H8" s="1"/>
      <c r="L8" s="1">
        <f>'Sprint 1 - Planification'!AJ17</f>
        <v>4</v>
      </c>
      <c r="M8" s="1">
        <f>'Sprint 1 - Planification'!AJ18</f>
        <v>11</v>
      </c>
      <c r="N8" s="1">
        <f>'Sprint 1 - Planification'!AJ19</f>
        <v>10</v>
      </c>
      <c r="O8" s="1">
        <f>SUM(L8:N8)</f>
        <v>25</v>
      </c>
      <c r="P8" s="1"/>
      <c r="Q8" s="1"/>
      <c r="R8" s="1"/>
      <c r="S8" s="1"/>
    </row>
    <row r="9" spans="2:25" s="2" customFormat="1" ht="12.75" x14ac:dyDescent="0.25">
      <c r="B9" s="90" t="s">
        <v>61</v>
      </c>
      <c r="C9" s="96" t="str">
        <f t="shared" ref="C9:F10" si="0">DAY(L9)*24+HOUR(L9)&amp;"h"&amp;TEXT(MINUTE(L9),"00")</f>
        <v>12h30</v>
      </c>
      <c r="D9" s="97" t="str">
        <f t="shared" si="0"/>
        <v>33h30</v>
      </c>
      <c r="E9" s="98" t="str">
        <f t="shared" si="0"/>
        <v>23h45</v>
      </c>
      <c r="F9" s="100" t="str">
        <f t="shared" si="0"/>
        <v>69h45</v>
      </c>
      <c r="G9" s="1"/>
      <c r="H9" s="1"/>
      <c r="L9" s="1">
        <f>'Sprint 1 - Planification'!AD17</f>
        <v>0.5208333333333337</v>
      </c>
      <c r="M9" s="1">
        <f>'Sprint 1 - Planification'!AD18</f>
        <v>1.3958333333333333</v>
      </c>
      <c r="N9" s="1">
        <f>'Sprint 1 - Planification'!AD19</f>
        <v>0.98958333333333359</v>
      </c>
      <c r="O9" s="1">
        <f>SUM(L9:N9)</f>
        <v>2.9062500000000004</v>
      </c>
      <c r="P9" s="1" t="s">
        <v>65</v>
      </c>
      <c r="Q9" s="1">
        <f t="shared" ref="Q9:S10" si="1">DAY(L9)*24+HOUR(L9)+MINUTE(L9)/60</f>
        <v>12.5</v>
      </c>
      <c r="R9" s="1">
        <f t="shared" si="1"/>
        <v>33.5</v>
      </c>
      <c r="S9" s="1">
        <f t="shared" si="1"/>
        <v>23.75</v>
      </c>
      <c r="U9" s="2" t="s">
        <v>67</v>
      </c>
      <c r="V9" s="2">
        <f>COUNTIF('Sprint 1 - Planification'!E8:E42,"Essentielle")</f>
        <v>16</v>
      </c>
      <c r="X9" s="2" t="s">
        <v>69</v>
      </c>
      <c r="Y9" s="2">
        <f>COUNTIF('Sprint 1 - Planification'!F8:F42,1)</f>
        <v>9</v>
      </c>
    </row>
    <row r="10" spans="2:25" s="2" customFormat="1" ht="12.75" x14ac:dyDescent="0.25">
      <c r="B10" s="89" t="s">
        <v>62</v>
      </c>
      <c r="C10" s="93" t="str">
        <f t="shared" si="0"/>
        <v>12h00</v>
      </c>
      <c r="D10" s="94" t="str">
        <f t="shared" si="0"/>
        <v>18h00</v>
      </c>
      <c r="E10" s="95" t="str">
        <f t="shared" si="0"/>
        <v>0h00</v>
      </c>
      <c r="F10" s="99" t="str">
        <f t="shared" si="0"/>
        <v>30h00</v>
      </c>
      <c r="G10" s="1"/>
      <c r="H10" s="1"/>
      <c r="L10" s="1">
        <f>'Sprint 1 - Bilan'!T8</f>
        <v>0.49999999999999967</v>
      </c>
      <c r="M10" s="1">
        <f>'Sprint 2 - Bilan'!V9</f>
        <v>0.75000000000000133</v>
      </c>
      <c r="N10" s="1">
        <f>'Sprint 3 - Bilan'!V9</f>
        <v>0</v>
      </c>
      <c r="O10" s="1">
        <f>SUM(L10:N10)</f>
        <v>1.2500000000000009</v>
      </c>
      <c r="P10" s="1" t="s">
        <v>66</v>
      </c>
      <c r="Q10" s="1">
        <f t="shared" si="1"/>
        <v>12</v>
      </c>
      <c r="R10" s="1">
        <f t="shared" si="1"/>
        <v>18</v>
      </c>
      <c r="S10" s="1">
        <f t="shared" si="1"/>
        <v>0</v>
      </c>
      <c r="U10" s="2" t="s">
        <v>68</v>
      </c>
      <c r="V10" s="2">
        <f>COUNTIF('Sprint 1 - Planification'!E8:E42,"Optionnelle")</f>
        <v>9</v>
      </c>
      <c r="X10" s="2" t="s">
        <v>70</v>
      </c>
      <c r="Y10" s="2">
        <f>COUNTIF('Sprint 1 - Planification'!F8:F42,2)</f>
        <v>11</v>
      </c>
    </row>
    <row r="11" spans="2:25" s="2" customFormat="1" ht="13.5" thickBot="1" x14ac:dyDescent="0.3">
      <c r="B11" s="101" t="s">
        <v>64</v>
      </c>
      <c r="C11" s="102">
        <f>L11</f>
        <v>0</v>
      </c>
      <c r="D11" s="103">
        <f>M11</f>
        <v>6</v>
      </c>
      <c r="E11" s="104">
        <f>N11</f>
        <v>16</v>
      </c>
      <c r="F11" s="105">
        <f>O11</f>
        <v>16</v>
      </c>
      <c r="G11" s="1"/>
      <c r="H11" s="1"/>
      <c r="L11" s="1">
        <f>'Sprint 1 - Bilan'!T15</f>
        <v>0</v>
      </c>
      <c r="M11" s="1">
        <f>'Sprint 2 - Bilan'!V16</f>
        <v>6</v>
      </c>
      <c r="N11" s="1">
        <f>'Sprint 3 - Bilan'!V16</f>
        <v>16</v>
      </c>
      <c r="O11" s="1">
        <f>N11</f>
        <v>16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8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37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38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13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39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45</v>
      </c>
      <c r="E8" s="1"/>
      <c r="F8" s="1"/>
      <c r="G8" s="1"/>
      <c r="H8" s="1"/>
    </row>
    <row r="9" spans="2:8" s="2" customFormat="1" ht="12.75" x14ac:dyDescent="0.25">
      <c r="B9" s="1"/>
      <c r="D9" s="82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40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47</v>
      </c>
      <c r="E18" s="1"/>
      <c r="F18" s="1"/>
      <c r="G18" s="1"/>
      <c r="H18" s="1"/>
    </row>
    <row r="20" spans="2:8" ht="22.5" customHeight="1" thickBot="1" x14ac:dyDescent="0.25">
      <c r="B20" s="27" t="s">
        <v>50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51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55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56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7" priority="69">
      <formula>#REF!&gt;0</formula>
    </cfRule>
  </conditionalFormatting>
  <conditionalFormatting sqref="H20">
    <cfRule type="expression" dxfId="6" priority="3">
      <formula>#REF!&gt;0</formula>
    </cfRule>
  </conditionalFormatting>
  <conditionalFormatting sqref="H28">
    <cfRule type="expression" dxfId="5" priority="2">
      <formula>#REF!&gt;0</formula>
    </cfRule>
  </conditionalFormatting>
  <conditionalFormatting sqref="H33">
    <cfRule type="expression" dxfId="4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2019-04-19T01:07:58Z</dcterms:modified>
</cp:coreProperties>
</file>