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4925" windowHeight="7935" tabRatio="811" firstSheet="7" activeTab="13"/>
  </bookViews>
  <sheets>
    <sheet name="By Iterations" sheetId="18" r:id="rId1"/>
    <sheet name="By Person" sheetId="19" r:id="rId2"/>
    <sheet name="Iteration 1" sheetId="3" r:id="rId3"/>
    <sheet name="Iteration 2" sheetId="5" r:id="rId4"/>
    <sheet name="Iteration 3" sheetId="6" r:id="rId5"/>
    <sheet name="Iteration 4" sheetId="9" r:id="rId6"/>
    <sheet name="Iteration 5" sheetId="11" r:id="rId7"/>
    <sheet name="Iteration 6" sheetId="14" r:id="rId8"/>
    <sheet name="Iteration 7" sheetId="15" r:id="rId9"/>
    <sheet name="Iteration 8" sheetId="16" r:id="rId10"/>
    <sheet name="Iteration 9" sheetId="21" r:id="rId11"/>
    <sheet name="Iteration 10" sheetId="22" r:id="rId12"/>
    <sheet name="Iteration 11" sheetId="23" r:id="rId13"/>
    <sheet name="Iteration 12" sheetId="24" r:id="rId14"/>
    <sheet name="Guidelines for Task Metrics" sheetId="4" r:id="rId15"/>
  </sheets>
  <externalReferences>
    <externalReference r:id="rId1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8" l="1"/>
  <c r="U5" i="18"/>
  <c r="U7" i="18"/>
  <c r="U8" i="18"/>
  <c r="U9" i="18"/>
  <c r="U10" i="18"/>
  <c r="U11" i="18"/>
  <c r="U12" i="18"/>
  <c r="U13" i="18"/>
  <c r="U14" i="18"/>
  <c r="U3" i="18"/>
  <c r="L100" i="18"/>
  <c r="T13" i="18"/>
  <c r="M118" i="18" l="1"/>
  <c r="M236" i="18"/>
  <c r="L236" i="18"/>
  <c r="M226" i="18"/>
  <c r="M227" i="18"/>
  <c r="M228" i="18"/>
  <c r="M229" i="18"/>
  <c r="M230" i="18"/>
  <c r="M231" i="18"/>
  <c r="M232" i="18"/>
  <c r="M233" i="18"/>
  <c r="M234" i="18"/>
  <c r="M235" i="18"/>
  <c r="M225" i="18"/>
  <c r="L226" i="18"/>
  <c r="L227" i="18"/>
  <c r="L228" i="18"/>
  <c r="L229" i="18"/>
  <c r="L230" i="18"/>
  <c r="L231" i="18"/>
  <c r="L232" i="18"/>
  <c r="L233" i="18"/>
  <c r="L234" i="18"/>
  <c r="L235" i="18"/>
  <c r="L225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06" i="18"/>
  <c r="M222" i="18" s="1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06" i="18"/>
  <c r="L222" i="18" s="1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189" i="18"/>
  <c r="M203" i="18" s="1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189" i="18"/>
  <c r="L203" i="18" s="1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71" i="18"/>
  <c r="M186" i="18" s="1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71" i="18"/>
  <c r="L186" i="18" s="1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46" i="18"/>
  <c r="M127" i="18"/>
  <c r="M128" i="18"/>
  <c r="M129" i="18"/>
  <c r="M130" i="18"/>
  <c r="M143" i="18" s="1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26" i="18"/>
  <c r="L127" i="18"/>
  <c r="L128" i="18"/>
  <c r="L129" i="18"/>
  <c r="L143" i="18" s="1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26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9" i="18"/>
  <c r="M120" i="18"/>
  <c r="M121" i="18"/>
  <c r="M122" i="18"/>
  <c r="M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05" i="18"/>
  <c r="L123" i="18" s="1"/>
  <c r="L91" i="18"/>
  <c r="L92" i="18"/>
  <c r="L93" i="18"/>
  <c r="L94" i="18"/>
  <c r="L95" i="18"/>
  <c r="L96" i="18"/>
  <c r="L97" i="18"/>
  <c r="L98" i="18"/>
  <c r="L99" i="18"/>
  <c r="L101" i="18"/>
  <c r="L90" i="18"/>
  <c r="M94" i="18"/>
  <c r="M91" i="18"/>
  <c r="M92" i="18"/>
  <c r="M93" i="18"/>
  <c r="M95" i="18"/>
  <c r="M96" i="18"/>
  <c r="M97" i="18"/>
  <c r="M98" i="18"/>
  <c r="M99" i="18"/>
  <c r="M100" i="18"/>
  <c r="M101" i="18"/>
  <c r="M90" i="18"/>
  <c r="L73" i="18"/>
  <c r="L74" i="18"/>
  <c r="L75" i="18"/>
  <c r="L76" i="18"/>
  <c r="L77" i="18"/>
  <c r="L78" i="18"/>
  <c r="L79" i="18"/>
  <c r="L80" i="18"/>
  <c r="L82" i="18"/>
  <c r="L83" i="18"/>
  <c r="L72" i="18"/>
  <c r="M74" i="18"/>
  <c r="M73" i="18"/>
  <c r="M75" i="18"/>
  <c r="M76" i="18"/>
  <c r="M77" i="18"/>
  <c r="M78" i="18"/>
  <c r="M79" i="18"/>
  <c r="M80" i="18"/>
  <c r="M82" i="18"/>
  <c r="M83" i="18"/>
  <c r="K84" i="18"/>
  <c r="L84" i="18" s="1"/>
  <c r="K85" i="18"/>
  <c r="K86" i="18"/>
  <c r="M86" i="18" s="1"/>
  <c r="K72" i="18"/>
  <c r="M72" i="18" s="1"/>
  <c r="K49" i="18"/>
  <c r="L49" i="18" s="1"/>
  <c r="S5" i="18" s="1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2" i="18"/>
  <c r="L43" i="18"/>
  <c r="L44" i="18"/>
  <c r="L45" i="18"/>
  <c r="L23" i="18"/>
  <c r="T29" i="18"/>
  <c r="S29" i="18"/>
  <c r="S28" i="18"/>
  <c r="T27" i="18"/>
  <c r="S27" i="18"/>
  <c r="T26" i="18"/>
  <c r="S26" i="18"/>
  <c r="T25" i="18"/>
  <c r="S25" i="18"/>
  <c r="T24" i="18"/>
  <c r="S24" i="18"/>
  <c r="T23" i="18"/>
  <c r="S23" i="18"/>
  <c r="T22" i="18"/>
  <c r="S22" i="18"/>
  <c r="T21" i="18"/>
  <c r="S21" i="18"/>
  <c r="T20" i="18"/>
  <c r="S20" i="18"/>
  <c r="T19" i="18"/>
  <c r="S19" i="18"/>
  <c r="T18" i="18"/>
  <c r="S18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2" i="18"/>
  <c r="M43" i="18"/>
  <c r="M44" i="18"/>
  <c r="M45" i="18"/>
  <c r="K41" i="18"/>
  <c r="M41" i="18" s="1"/>
  <c r="K42" i="18"/>
  <c r="K23" i="18"/>
  <c r="M23" i="18" s="1"/>
  <c r="T4" i="18" s="1"/>
  <c r="M12" i="18"/>
  <c r="M13" i="18"/>
  <c r="M4" i="18"/>
  <c r="K14" i="18"/>
  <c r="K18" i="18"/>
  <c r="K19" i="18"/>
  <c r="M19" i="18" s="1"/>
  <c r="M5" i="18"/>
  <c r="M6" i="18"/>
  <c r="M7" i="18"/>
  <c r="M8" i="18"/>
  <c r="M9" i="18"/>
  <c r="M10" i="18"/>
  <c r="M11" i="18"/>
  <c r="M14" i="18"/>
  <c r="M15" i="18"/>
  <c r="M16" i="18"/>
  <c r="M17" i="18"/>
  <c r="M18" i="18"/>
  <c r="K3" i="18"/>
  <c r="M3" i="18" s="1"/>
  <c r="T3" i="18" s="1"/>
  <c r="M102" i="18" l="1"/>
  <c r="S4" i="18"/>
  <c r="S6" i="18"/>
  <c r="L41" i="18"/>
  <c r="L86" i="18"/>
  <c r="L3" i="18"/>
  <c r="S3" i="18" s="1"/>
  <c r="M84" i="18"/>
  <c r="U6" i="18" s="1"/>
  <c r="L19" i="18"/>
  <c r="L102" i="18"/>
  <c r="M49" i="18"/>
  <c r="D234" i="18"/>
  <c r="N233" i="18"/>
  <c r="D233" i="18"/>
  <c r="N229" i="18"/>
  <c r="N225" i="18"/>
  <c r="D12" i="24"/>
  <c r="D11" i="24"/>
  <c r="K11" i="24"/>
  <c r="K7" i="24"/>
  <c r="K3" i="24"/>
  <c r="K18" i="23" l="1"/>
  <c r="K17" i="23"/>
  <c r="K16" i="23"/>
  <c r="K9" i="23"/>
  <c r="D9" i="23"/>
  <c r="K7" i="23"/>
  <c r="K5" i="23"/>
  <c r="D5" i="23"/>
  <c r="N221" i="18"/>
  <c r="N220" i="18"/>
  <c r="N219" i="18"/>
  <c r="N212" i="18"/>
  <c r="D212" i="18"/>
  <c r="N210" i="18"/>
  <c r="N208" i="18"/>
  <c r="D208" i="18"/>
  <c r="N202" i="18" l="1"/>
  <c r="N201" i="18"/>
  <c r="N200" i="18"/>
  <c r="N196" i="18"/>
  <c r="N195" i="18"/>
  <c r="N194" i="18"/>
  <c r="N192" i="18"/>
  <c r="D192" i="18"/>
  <c r="N191" i="18"/>
  <c r="N189" i="18"/>
  <c r="K15" i="22"/>
  <c r="K14" i="22"/>
  <c r="K13" i="22"/>
  <c r="K9" i="22"/>
  <c r="K8" i="22"/>
  <c r="K7" i="22"/>
  <c r="K5" i="22"/>
  <c r="D5" i="22"/>
  <c r="K4" i="22"/>
  <c r="K3" i="22"/>
  <c r="N185" i="18" l="1"/>
  <c r="N180" i="18"/>
  <c r="N177" i="18"/>
  <c r="N176" i="18"/>
  <c r="N175" i="18"/>
  <c r="N174" i="18"/>
  <c r="N173" i="18"/>
  <c r="K18" i="21" l="1"/>
  <c r="K13" i="21"/>
  <c r="K10" i="21"/>
  <c r="K9" i="21"/>
  <c r="K8" i="21"/>
  <c r="K7" i="21"/>
  <c r="K6" i="21"/>
  <c r="U4" i="19" l="1"/>
  <c r="K166" i="19" l="1"/>
  <c r="K165" i="19"/>
  <c r="K164" i="19"/>
  <c r="K163" i="19"/>
  <c r="K162" i="19"/>
  <c r="K161" i="19"/>
  <c r="K160" i="19"/>
  <c r="K159" i="19"/>
  <c r="K158" i="19"/>
  <c r="D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I146" i="19"/>
  <c r="F146" i="19"/>
  <c r="K142" i="19"/>
  <c r="K141" i="19"/>
  <c r="K140" i="19"/>
  <c r="K139" i="19"/>
  <c r="K138" i="19"/>
  <c r="K136" i="19"/>
  <c r="K135" i="19"/>
  <c r="K134" i="19"/>
  <c r="K133" i="19"/>
  <c r="K132" i="19"/>
  <c r="K131" i="19"/>
  <c r="K130" i="19"/>
  <c r="K129" i="19"/>
  <c r="K128" i="19"/>
  <c r="K127" i="19"/>
  <c r="K126" i="19"/>
  <c r="I126" i="19"/>
  <c r="F126" i="19"/>
  <c r="K122" i="19"/>
  <c r="K121" i="19"/>
  <c r="K120" i="19"/>
  <c r="K119" i="19"/>
  <c r="K118" i="19"/>
  <c r="J118" i="19"/>
  <c r="K117" i="19"/>
  <c r="K116" i="19"/>
  <c r="D116" i="19"/>
  <c r="K115" i="19"/>
  <c r="K114" i="19"/>
  <c r="K113" i="19"/>
  <c r="K112" i="19"/>
  <c r="K111" i="19"/>
  <c r="D111" i="19"/>
  <c r="K110" i="19"/>
  <c r="K109" i="19"/>
  <c r="K108" i="19"/>
  <c r="K107" i="19"/>
  <c r="K106" i="19"/>
  <c r="I105" i="19"/>
  <c r="F105" i="19"/>
  <c r="K100" i="19"/>
  <c r="K99" i="19"/>
  <c r="D98" i="19"/>
  <c r="K96" i="19"/>
  <c r="K95" i="19"/>
  <c r="K94" i="19"/>
  <c r="D94" i="19"/>
  <c r="K93" i="19"/>
  <c r="D93" i="19"/>
  <c r="K92" i="19"/>
  <c r="D92" i="19"/>
  <c r="K91" i="19"/>
  <c r="K90" i="19"/>
  <c r="K86" i="19"/>
  <c r="K85" i="19"/>
  <c r="D85" i="19"/>
  <c r="K84" i="19"/>
  <c r="K81" i="19"/>
  <c r="K80" i="19"/>
  <c r="K79" i="19"/>
  <c r="D79" i="19"/>
  <c r="K77" i="19"/>
  <c r="D77" i="19"/>
  <c r="K76" i="19"/>
  <c r="K75" i="19"/>
  <c r="K74" i="19"/>
  <c r="K73" i="19"/>
  <c r="I72" i="19"/>
  <c r="F72" i="19"/>
  <c r="K68" i="19"/>
  <c r="K67" i="19"/>
  <c r="D67" i="19"/>
  <c r="K66" i="19"/>
  <c r="K65" i="19"/>
  <c r="K64" i="19"/>
  <c r="K63" i="19"/>
  <c r="K62" i="19"/>
  <c r="K61" i="19"/>
  <c r="K60" i="19"/>
  <c r="K59" i="19"/>
  <c r="K58" i="19"/>
  <c r="D58" i="19"/>
  <c r="K57" i="19"/>
  <c r="K56" i="19"/>
  <c r="K55" i="19"/>
  <c r="K54" i="19"/>
  <c r="K53" i="19"/>
  <c r="K52" i="19"/>
  <c r="K51" i="19"/>
  <c r="K50" i="19"/>
  <c r="I49" i="19"/>
  <c r="F49" i="19"/>
  <c r="K45" i="19"/>
  <c r="D45" i="19"/>
  <c r="K44" i="19"/>
  <c r="K43" i="19"/>
  <c r="K42" i="19"/>
  <c r="K41" i="19"/>
  <c r="K40" i="19"/>
  <c r="K39" i="19"/>
  <c r="K38" i="19"/>
  <c r="D38" i="19"/>
  <c r="K37" i="19"/>
  <c r="K36" i="19"/>
  <c r="K35" i="19"/>
  <c r="K34" i="19"/>
  <c r="K33" i="19"/>
  <c r="K32" i="19"/>
  <c r="K31" i="19"/>
  <c r="K30" i="19"/>
  <c r="K29" i="19"/>
  <c r="D29" i="19"/>
  <c r="K28" i="19"/>
  <c r="D28" i="19"/>
  <c r="K27" i="19"/>
  <c r="K26" i="19"/>
  <c r="K25" i="19"/>
  <c r="K24" i="19"/>
  <c r="I24" i="19"/>
  <c r="F24" i="19"/>
  <c r="I23" i="19"/>
  <c r="F23" i="19"/>
  <c r="K19" i="19"/>
  <c r="K18" i="19"/>
  <c r="D17" i="19"/>
  <c r="D16" i="19"/>
  <c r="K15" i="19"/>
  <c r="D15" i="19"/>
  <c r="K14" i="19"/>
  <c r="D14" i="19"/>
  <c r="K13" i="19"/>
  <c r="K12" i="19"/>
  <c r="K11" i="19"/>
  <c r="D11" i="19"/>
  <c r="K10" i="19"/>
  <c r="D10" i="19"/>
  <c r="K9" i="19"/>
  <c r="D9" i="19"/>
  <c r="K8" i="19"/>
  <c r="D8" i="19"/>
  <c r="K7" i="19"/>
  <c r="D7" i="19"/>
  <c r="K6" i="19"/>
  <c r="D6" i="19"/>
  <c r="K5" i="19"/>
  <c r="D5" i="19"/>
  <c r="K4" i="19"/>
  <c r="K3" i="19"/>
  <c r="N166" i="18" l="1"/>
  <c r="N165" i="18"/>
  <c r="N164" i="18"/>
  <c r="N163" i="18"/>
  <c r="N162" i="18"/>
  <c r="N161" i="18"/>
  <c r="N160" i="18"/>
  <c r="N159" i="18"/>
  <c r="N158" i="18"/>
  <c r="D158" i="18"/>
  <c r="N157" i="18"/>
  <c r="N156" i="18"/>
  <c r="N155" i="18"/>
  <c r="N154" i="18"/>
  <c r="N153" i="18"/>
  <c r="N152" i="18"/>
  <c r="N151" i="18"/>
  <c r="N150" i="18"/>
  <c r="N149" i="18"/>
  <c r="N148" i="18"/>
  <c r="N147" i="18"/>
  <c r="N146" i="18"/>
  <c r="I146" i="18"/>
  <c r="F146" i="18"/>
  <c r="N142" i="18"/>
  <c r="N141" i="18"/>
  <c r="N140" i="18"/>
  <c r="N139" i="18"/>
  <c r="N138" i="18"/>
  <c r="N136" i="18"/>
  <c r="N135" i="18"/>
  <c r="N134" i="18"/>
  <c r="N133" i="18"/>
  <c r="N132" i="18"/>
  <c r="N131" i="18"/>
  <c r="N130" i="18"/>
  <c r="N129" i="18"/>
  <c r="N128" i="18"/>
  <c r="N127" i="18"/>
  <c r="N126" i="18"/>
  <c r="I126" i="18"/>
  <c r="F126" i="18"/>
  <c r="N122" i="18"/>
  <c r="N121" i="18"/>
  <c r="N120" i="18"/>
  <c r="N119" i="18"/>
  <c r="N118" i="18"/>
  <c r="M123" i="18"/>
  <c r="N117" i="18"/>
  <c r="N116" i="18"/>
  <c r="D116" i="18"/>
  <c r="N115" i="18"/>
  <c r="N114" i="18"/>
  <c r="N113" i="18"/>
  <c r="N112" i="18"/>
  <c r="N111" i="18"/>
  <c r="D111" i="18"/>
  <c r="N110" i="18"/>
  <c r="N109" i="18"/>
  <c r="N108" i="18"/>
  <c r="N107" i="18"/>
  <c r="N106" i="18"/>
  <c r="I105" i="18"/>
  <c r="F105" i="18"/>
  <c r="N100" i="18"/>
  <c r="N99" i="18"/>
  <c r="D98" i="18"/>
  <c r="N96" i="18"/>
  <c r="N95" i="18"/>
  <c r="N94" i="18"/>
  <c r="D94" i="18"/>
  <c r="N93" i="18"/>
  <c r="D93" i="18"/>
  <c r="N92" i="18"/>
  <c r="D92" i="18"/>
  <c r="N91" i="18"/>
  <c r="N90" i="18"/>
  <c r="N86" i="18"/>
  <c r="N85" i="18"/>
  <c r="D85" i="18"/>
  <c r="N84" i="18"/>
  <c r="N81" i="18"/>
  <c r="N80" i="18"/>
  <c r="N79" i="18"/>
  <c r="D79" i="18"/>
  <c r="N77" i="18"/>
  <c r="D77" i="18"/>
  <c r="N76" i="18"/>
  <c r="N75" i="18"/>
  <c r="N74" i="18"/>
  <c r="N73" i="18"/>
  <c r="I72" i="18"/>
  <c r="F72" i="18"/>
  <c r="N68" i="18"/>
  <c r="N67" i="18"/>
  <c r="D67" i="18"/>
  <c r="N66" i="18"/>
  <c r="N65" i="18"/>
  <c r="N64" i="18"/>
  <c r="N63" i="18"/>
  <c r="N62" i="18"/>
  <c r="N61" i="18"/>
  <c r="N60" i="18"/>
  <c r="N59" i="18"/>
  <c r="N58" i="18"/>
  <c r="D58" i="18"/>
  <c r="N57" i="18"/>
  <c r="N56" i="18"/>
  <c r="N55" i="18"/>
  <c r="N54" i="18"/>
  <c r="N53" i="18"/>
  <c r="N52" i="18"/>
  <c r="N51" i="18"/>
  <c r="N50" i="18"/>
  <c r="I49" i="18"/>
  <c r="F49" i="18"/>
  <c r="N45" i="18"/>
  <c r="D45" i="18"/>
  <c r="N44" i="18"/>
  <c r="N43" i="18"/>
  <c r="N42" i="18"/>
  <c r="N41" i="18"/>
  <c r="N40" i="18"/>
  <c r="N39" i="18"/>
  <c r="N38" i="18"/>
  <c r="D38" i="18"/>
  <c r="N37" i="18"/>
  <c r="N36" i="18"/>
  <c r="N35" i="18"/>
  <c r="N34" i="18"/>
  <c r="N33" i="18"/>
  <c r="N32" i="18"/>
  <c r="N31" i="18"/>
  <c r="N30" i="18"/>
  <c r="N29" i="18"/>
  <c r="D29" i="18"/>
  <c r="N28" i="18"/>
  <c r="D28" i="18"/>
  <c r="N27" i="18"/>
  <c r="N26" i="18"/>
  <c r="N25" i="18"/>
  <c r="N24" i="18"/>
  <c r="I24" i="18"/>
  <c r="F24" i="18"/>
  <c r="I23" i="18"/>
  <c r="F23" i="18"/>
  <c r="N19" i="18"/>
  <c r="N18" i="18"/>
  <c r="D17" i="18"/>
  <c r="D16" i="18"/>
  <c r="N15" i="18"/>
  <c r="D15" i="18"/>
  <c r="N14" i="18"/>
  <c r="D14" i="18"/>
  <c r="N13" i="18"/>
  <c r="N12" i="18"/>
  <c r="N11" i="18"/>
  <c r="D11" i="18"/>
  <c r="N10" i="18"/>
  <c r="D10" i="18"/>
  <c r="N9" i="18"/>
  <c r="D9" i="18"/>
  <c r="N8" i="18"/>
  <c r="D8" i="18"/>
  <c r="N7" i="18"/>
  <c r="D7" i="18"/>
  <c r="N6" i="18"/>
  <c r="D6" i="18"/>
  <c r="N5" i="18"/>
  <c r="D5" i="18"/>
  <c r="N4" i="18"/>
  <c r="N3" i="18"/>
  <c r="K4" i="16" l="1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3" i="16"/>
  <c r="D15" i="16"/>
  <c r="I3" i="16"/>
  <c r="F3" i="16"/>
  <c r="K19" i="15" l="1"/>
  <c r="K18" i="15"/>
  <c r="K17" i="15"/>
  <c r="K16" i="15"/>
  <c r="K15" i="15"/>
  <c r="K13" i="15"/>
  <c r="K12" i="15"/>
  <c r="K11" i="15"/>
  <c r="K10" i="15"/>
  <c r="K9" i="15"/>
  <c r="K8" i="15"/>
  <c r="K7" i="15"/>
  <c r="K6" i="15"/>
  <c r="K5" i="15"/>
  <c r="K4" i="15"/>
  <c r="K3" i="15"/>
  <c r="I3" i="15"/>
  <c r="F3" i="15"/>
  <c r="K20" i="14" l="1"/>
  <c r="K19" i="14"/>
  <c r="K18" i="14"/>
  <c r="K17" i="14"/>
  <c r="K16" i="14"/>
  <c r="J16" i="14"/>
  <c r="K15" i="14"/>
  <c r="K14" i="14"/>
  <c r="D14" i="14"/>
  <c r="K13" i="14"/>
  <c r="K12" i="14"/>
  <c r="K11" i="14"/>
  <c r="K10" i="14"/>
  <c r="K9" i="14"/>
  <c r="D9" i="14"/>
  <c r="K8" i="14"/>
  <c r="K7" i="14"/>
  <c r="K6" i="14"/>
  <c r="K5" i="14"/>
  <c r="K4" i="14"/>
  <c r="I3" i="14"/>
  <c r="F3" i="14"/>
  <c r="K7" i="11" l="1"/>
  <c r="K13" i="11"/>
  <c r="K12" i="11"/>
  <c r="D11" i="11"/>
  <c r="K9" i="11"/>
  <c r="K8" i="11"/>
  <c r="D7" i="11"/>
  <c r="K6" i="11"/>
  <c r="D6" i="11"/>
  <c r="K5" i="11"/>
  <c r="D5" i="11"/>
  <c r="K4" i="11"/>
  <c r="K3" i="11"/>
  <c r="K17" i="9" l="1"/>
  <c r="K16" i="9"/>
  <c r="D16" i="9"/>
  <c r="K15" i="9"/>
  <c r="K12" i="9"/>
  <c r="K11" i="9"/>
  <c r="K10" i="9"/>
  <c r="D10" i="9"/>
  <c r="K8" i="9"/>
  <c r="D8" i="9"/>
  <c r="K7" i="9"/>
  <c r="K6" i="9"/>
  <c r="K5" i="9"/>
  <c r="K4" i="9"/>
  <c r="I3" i="9"/>
  <c r="F3" i="9"/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T4" i="19" l="1"/>
  <c r="P4" i="19"/>
  <c r="S4" i="19"/>
  <c r="R4" i="19"/>
  <c r="Q4" i="19"/>
</calcChain>
</file>

<file path=xl/sharedStrings.xml><?xml version="1.0" encoding="utf-8"?>
<sst xmlns="http://schemas.openxmlformats.org/spreadsheetml/2006/main" count="2266" uniqueCount="229">
  <si>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</si>
  <si>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</si>
  <si>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</si>
  <si>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</si>
  <si>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</si>
  <si>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</si>
  <si>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</si>
  <si>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</si>
  <si>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</si>
  <si>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</si>
  <si>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</si>
  <si>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All</t>
  </si>
  <si>
    <t>Completed</t>
  </si>
  <si>
    <t>Gladys</t>
  </si>
  <si>
    <t>Jocelyn, Gladys</t>
  </si>
  <si>
    <t>Wei Yi</t>
  </si>
  <si>
    <t>Grace</t>
  </si>
  <si>
    <t>Jocelyn</t>
  </si>
  <si>
    <t>Shi Qi</t>
  </si>
  <si>
    <t>Iteration 1 (22 September 2014 - 5 October 2014)</t>
  </si>
  <si>
    <t>Score</t>
  </si>
  <si>
    <t>Review Requirements</t>
  </si>
  <si>
    <t>Update technical diagrams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</si>
  <si>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</si>
  <si>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</si>
  <si>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</si>
  <si>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</si>
  <si>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Basic - Lecturer's Home Page, login/logout with validation</t>
  </si>
  <si>
    <t>Basic - CRUD all user accounts</t>
  </si>
  <si>
    <t>Generation of test cases and test plan for functionalities in Iteration 1</t>
  </si>
  <si>
    <t>Generation of test plan</t>
  </si>
  <si>
    <t>Testing of functionalities in Iteration 1</t>
  </si>
  <si>
    <t>Debugging of failed test cases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</si>
  <si>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</si>
  <si>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</si>
  <si>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</si>
  <si>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</si>
  <si>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</si>
  <si>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</si>
  <si>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</si>
  <si>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</si>
  <si>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>Grace, Gladys</t>
  </si>
  <si>
    <t>Wei Yi, Jocelyn</t>
  </si>
  <si>
    <t>Deployment</t>
  </si>
  <si>
    <t>Regression Testing of functionalities in previous iterations + current iteration</t>
  </si>
  <si>
    <t>Debugging of failed test plans</t>
  </si>
  <si>
    <t>Client Meeting</t>
  </si>
  <si>
    <t>Internal Meeting</t>
  </si>
  <si>
    <t>Iteration 3 (20 October 2014 - 2 November 2014)</t>
  </si>
  <si>
    <t xml:space="preserve">Patient Management - CRU patient's vitals 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</si>
  <si>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</si>
  <si>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</si>
  <si>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</si>
  <si>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</si>
  <si>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</si>
  <si>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</si>
  <si>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Proposal Submission</t>
  </si>
  <si>
    <t>Iteration 4 (3 November 2014 - 16 November 2014)</t>
  </si>
  <si>
    <t>Internal Meeting 12- Review Requirements and review UT1 results</t>
  </si>
  <si>
    <t>Implement changes from UT1</t>
  </si>
  <si>
    <t xml:space="preserve">Prepare for acceptance slides </t>
  </si>
  <si>
    <t>Acceptance Presentation</t>
  </si>
  <si>
    <t>Team</t>
  </si>
  <si>
    <t>Ward Management - view ward's information, visualisation of ward</t>
  </si>
  <si>
    <t>Gladys, Shi Qi</t>
  </si>
  <si>
    <t>Wei Yi, Grace</t>
  </si>
  <si>
    <t>Generation of test cases for functionalities in Iteration 6</t>
  </si>
  <si>
    <t>Iteration 7 (12 January 2015 - 25 January 2015)</t>
  </si>
  <si>
    <t>Internal Meeting 18- Review Requirements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</si>
  <si>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</si>
  <si>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</si>
  <si>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</si>
  <si>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</si>
  <si>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</si>
  <si>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</si>
  <si>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</si>
  <si>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</si>
  <si>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</si>
  <si>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</si>
  <si>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</si>
  <si>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</si>
  <si>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</si>
  <si>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</si>
  <si>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</si>
  <si>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</si>
  <si>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</si>
  <si>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</si>
  <si>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</si>
  <si>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</si>
  <si>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</si>
  <si>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</si>
  <si>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</si>
  <si>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</si>
  <si>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</si>
  <si>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</si>
  <si>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</si>
  <si>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</si>
  <si>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</si>
  <si>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</si>
  <si>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</si>
  <si>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</si>
  <si>
    <t>Update sequence and database</t>
  </si>
  <si>
    <t>View previously submitted multidisciplinary notes</t>
  </si>
  <si>
    <t>View activated scenario information (Student's view)</t>
  </si>
  <si>
    <t>Generation of test scenarios for functionalities in Iteration 4</t>
  </si>
  <si>
    <t>Client Meeting 5</t>
  </si>
  <si>
    <t>Review requirements and reschedule</t>
  </si>
  <si>
    <t>Update ER diagram and database</t>
  </si>
  <si>
    <t>State transition (Lecturer)</t>
  </si>
  <si>
    <t>Medical administration</t>
  </si>
  <si>
    <t>Historial charts for vital signs</t>
  </si>
  <si>
    <t>Ensure that the changed state does not affect the case activated</t>
  </si>
  <si>
    <t>Ensure that the investigation and medication tab changes accordingly when state is changed</t>
  </si>
  <si>
    <t>Generation of test scenarios for functionalities in Iteration 5</t>
  </si>
  <si>
    <t>Review requirements</t>
  </si>
  <si>
    <t>Update sequence diagram</t>
  </si>
  <si>
    <t>Changes made based on previous client meeting - charts and medication history</t>
  </si>
  <si>
    <t>Case Setup - Create case and state</t>
  </si>
  <si>
    <t>Patient Management - Documents tab, display consent form based on state</t>
  </si>
  <si>
    <t>View student's submission</t>
  </si>
  <si>
    <t>Investigation - Update reports according to state</t>
  </si>
  <si>
    <t>Ensure that chosen ward shows correct patient's information, reports, documents with the state</t>
  </si>
  <si>
    <t>Supervisor Meeting 2</t>
  </si>
  <si>
    <t>Client Meeting 7</t>
  </si>
  <si>
    <t>Iteration 5 (15 December 2014 - 29 December 2014)</t>
  </si>
  <si>
    <t>Iteration 6  (29 December 2014 - 11 January 2015)</t>
  </si>
  <si>
    <t>Internal Meeting 15 - Review Requirements</t>
  </si>
  <si>
    <t>Update use case,  ER diagram, sequence diagram</t>
  </si>
  <si>
    <t>Changes made based on previous client meeting - documents, investigation tab,</t>
  </si>
  <si>
    <t>Case setup - upload reports, documents, etc</t>
  </si>
  <si>
    <t>Shi Qi, Grace</t>
  </si>
  <si>
    <t>Case Management - reset all for admin</t>
  </si>
  <si>
    <t>Case Management - reset case for lecturer</t>
  </si>
  <si>
    <t>Deployment in NP's machine</t>
  </si>
  <si>
    <t>Regression Testing of functionalities in previous iterations + current iteration for  deployment</t>
  </si>
  <si>
    <t>Create User Test document, identify users for User Testing 2</t>
  </si>
  <si>
    <t>Internal Meeting 16 - Review User Test 2 Results</t>
  </si>
  <si>
    <t>Client Meeting 8</t>
  </si>
  <si>
    <t>Supervisor Meeting 3</t>
  </si>
  <si>
    <t>Edit scenario - state desc, medication, reports, etc</t>
  </si>
  <si>
    <t>Gladys, Jocelyn</t>
  </si>
  <si>
    <t>Responsive web page - viewPatientInfo</t>
  </si>
  <si>
    <t>Changes based on UT - Charts</t>
  </si>
  <si>
    <t>Changes based on UT - Input and Output Chart</t>
  </si>
  <si>
    <t>Changes based on UT -  Medication tab, add verified medication, administer tab</t>
  </si>
  <si>
    <t>Ad hoc tasks - Medication to show previous medications based on activated state</t>
  </si>
  <si>
    <t>29-Feb-2015</t>
  </si>
  <si>
    <t>Ad hoc tasks - Doctor's order to show all doctor's order based on activated state</t>
  </si>
  <si>
    <t>Ad hoc tasks - Medication to discontinue and disabled after it reaches a certain state</t>
  </si>
  <si>
    <t>Generation of test scenarios for functionalities in Iteration 8</t>
  </si>
  <si>
    <t>Internal Meeting 17</t>
  </si>
  <si>
    <t>Client Meeting 10</t>
  </si>
  <si>
    <t>Preparation for midterms - individual slides</t>
  </si>
  <si>
    <t>Observation for Beta Release</t>
  </si>
  <si>
    <t>Coding?</t>
  </si>
  <si>
    <t xml:space="preserve">Coding? </t>
  </si>
  <si>
    <t>Yes</t>
  </si>
  <si>
    <t>Iteration</t>
  </si>
  <si>
    <t>Planned</t>
  </si>
  <si>
    <t>Actual</t>
  </si>
  <si>
    <t>Effort Each Iteration (Overall)</t>
  </si>
  <si>
    <t>Iteration 8 (12 January 2015 - 25 January 2015)</t>
  </si>
  <si>
    <t>Comments</t>
  </si>
  <si>
    <t>Exam period</t>
  </si>
  <si>
    <t>Debugging took longer</t>
  </si>
  <si>
    <t>Added new requirements, before beta release. Managed to solve bugs within debugging time BUT hours increased BECAUSE of the ad hoc tasks.</t>
  </si>
  <si>
    <t>Iteration 9 (9 February 2015 - 22 February 2015)</t>
  </si>
  <si>
    <t xml:space="preserve">Update use scenario, ER diagram </t>
  </si>
  <si>
    <t>Update sequence diagramm, use case diagram</t>
  </si>
  <si>
    <t>Changes from previous client meeting - add in discontinue state in create state. Should have a NA</t>
  </si>
  <si>
    <t>Responsive patient management, ward management</t>
  </si>
  <si>
    <t>Student's Assessment - Export Submission</t>
  </si>
  <si>
    <t>UI Improvements</t>
  </si>
  <si>
    <t>Debugging of failed test case</t>
  </si>
  <si>
    <t>Update wiki with progress, update mid term wiki</t>
  </si>
  <si>
    <t>Internal Meeting 19 - prepare for midterm presentation</t>
  </si>
  <si>
    <t>Mid Term Presentation</t>
  </si>
  <si>
    <t>Supervisor Meeting 4</t>
  </si>
  <si>
    <t>School start, ad hoc tasks</t>
  </si>
  <si>
    <t>Ad hoc - Case Management - reset case for lecturer</t>
  </si>
  <si>
    <t>Ad hoc - reset lecturer</t>
  </si>
  <si>
    <t>Iteration 10 (23 February 2015 - 8 March 2015)</t>
  </si>
  <si>
    <t>Udpate ER Diagram</t>
  </si>
  <si>
    <t xml:space="preserve">Ad hoc - Refractor codes based on db changes </t>
  </si>
  <si>
    <t>Grace, Shi Qi</t>
  </si>
  <si>
    <t>PDF Recognition Case Setup</t>
  </si>
  <si>
    <t>Wei Yi, Jocelyn, Gladys</t>
  </si>
  <si>
    <t>Generation of test scenarios for functionalities in Iteration 10</t>
  </si>
  <si>
    <t>Internal Meeting 20</t>
  </si>
  <si>
    <t>Internal Meeting 21</t>
  </si>
  <si>
    <t>Superviser Meeting</t>
  </si>
  <si>
    <t>Preparing for acceptance</t>
  </si>
  <si>
    <t>Restructuring database</t>
  </si>
  <si>
    <t>Actual higher because got ad hoc task - restructuring db</t>
  </si>
  <si>
    <t xml:space="preserve">Update use case, ER diagram </t>
  </si>
  <si>
    <t>PDF Recognition Case Setup (Insertion to database)</t>
  </si>
  <si>
    <t>Wei Yi, Shi Qi, Grace</t>
  </si>
  <si>
    <t>Auto refresh of patient management</t>
  </si>
  <si>
    <t>Generation of test scenarios for functionalities in Iteration 9</t>
  </si>
  <si>
    <t>Supervisor Meeting</t>
  </si>
  <si>
    <t>Internal Meting</t>
  </si>
  <si>
    <t>Preparing and Fliming for Pitch Video</t>
  </si>
  <si>
    <t>Editing Pitch Video</t>
  </si>
  <si>
    <t>Gladys, Shi Qi, Jocelyn</t>
  </si>
  <si>
    <t>Designing of Poster</t>
  </si>
  <si>
    <t>Iteration 10 (9 February 2015 - 22 February 2015)</t>
  </si>
  <si>
    <t>Iteration 11 (9 March 2015 - 22 March 2015)</t>
  </si>
  <si>
    <t>25.5 hours on pitch video and poster, not refelcted here</t>
  </si>
  <si>
    <t>Changes after User Testing</t>
  </si>
  <si>
    <t>Deployment at NP Local Server</t>
  </si>
  <si>
    <t>Gladys, Wei Yi</t>
  </si>
  <si>
    <t>Conduct User Test 3</t>
  </si>
  <si>
    <t>Prepare documents for user testing</t>
  </si>
  <si>
    <t>5-Apr-205</t>
  </si>
  <si>
    <t>Team Meeting - Prepare for Final Presentation</t>
  </si>
  <si>
    <t>User Manual Guide</t>
  </si>
  <si>
    <t>Shi Qi, Wei Yi, Grace</t>
  </si>
  <si>
    <t>Deployment Guide</t>
  </si>
  <si>
    <t>Final Deployment</t>
  </si>
  <si>
    <t>Iteration 12 (24 March 2015 - 6 Apr 2015)</t>
  </si>
  <si>
    <t>Iteration 11 (9 March 2015 - 23 March 2015)</t>
  </si>
  <si>
    <t>Manpower</t>
  </si>
  <si>
    <t>Actual Hours x Manpower</t>
  </si>
  <si>
    <t>Estimated  x Manpower</t>
  </si>
  <si>
    <t>Effort Each Iteration (Old)</t>
  </si>
  <si>
    <t>average per person</t>
  </si>
  <si>
    <t>First time deploy on openshift, expected more issues there hence more time</t>
  </si>
  <si>
    <t>Debugging took longer, hence there is a big gap</t>
  </si>
  <si>
    <t>Exam period, bugs score of 5 in that iteration hence we did not utilize all the debugging hours 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</si>
</sst>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  <font>
      <sz val="10"/>
      <color rgb="FFFF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5" fillId="0" borderId="0" xfId="0" applyFont="1" applyAlignment="1">
      <alignment horizontal="left"/>
    </xf>
    <xf numFmtId="0" fontId="6" fillId="0" borderId="4" xfId="2" applyFont="1" applyBorder="1" applyAlignment="1">
      <alignment horizontal="left"/>
    </xf>
    <xf numFmtId="0" fontId="6" fillId="0" borderId="4" xfId="2" applyFont="1" applyBorder="1" applyAlignment="1">
      <alignment horizontal="left" wrapText="1"/>
    </xf>
    <xf numFmtId="15" fontId="6" fillId="0" borderId="4" xfId="2" applyNumberFormat="1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7" fillId="3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 wrapText="1"/>
    </xf>
    <xf numFmtId="9" fontId="7" fillId="0" borderId="4" xfId="1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9" fontId="5" fillId="0" borderId="4" xfId="1" applyFont="1" applyBorder="1" applyAlignment="1">
      <alignment horizontal="left" wrapText="1"/>
    </xf>
    <xf numFmtId="15" fontId="5" fillId="0" borderId="4" xfId="0" applyNumberFormat="1" applyFont="1" applyBorder="1" applyAlignment="1">
      <alignment horizontal="left" wrapText="1"/>
    </xf>
    <xf numFmtId="0" fontId="7" fillId="0" borderId="4" xfId="2" applyFont="1" applyBorder="1" applyAlignment="1">
      <alignment horizontal="left" vertical="top"/>
    </xf>
    <xf numFmtId="0" fontId="7" fillId="0" borderId="4" xfId="2" applyFont="1" applyBorder="1" applyAlignment="1">
      <alignment horizontal="left" vertical="top" wrapText="1"/>
    </xf>
    <xf numFmtId="0" fontId="7" fillId="0" borderId="4" xfId="0" applyFont="1" applyBorder="1" applyAlignment="1">
      <alignment horizontal="left" wrapText="1"/>
    </xf>
    <xf numFmtId="0" fontId="7" fillId="4" borderId="4" xfId="2" applyFont="1" applyFill="1" applyBorder="1" applyAlignment="1">
      <alignment horizontal="left"/>
    </xf>
    <xf numFmtId="0" fontId="7" fillId="4" borderId="4" xfId="2" applyFont="1" applyFill="1" applyBorder="1" applyAlignment="1">
      <alignment horizontal="left" wrapText="1"/>
    </xf>
    <xf numFmtId="15" fontId="7" fillId="4" borderId="4" xfId="2" applyNumberFormat="1" applyFont="1" applyFill="1" applyBorder="1" applyAlignment="1">
      <alignment horizontal="left" wrapText="1"/>
    </xf>
    <xf numFmtId="9" fontId="7" fillId="4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9" fontId="5" fillId="0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8" fillId="0" borderId="7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Font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15" fontId="5" fillId="0" borderId="4" xfId="0" applyNumberFormat="1" applyFont="1" applyBorder="1" applyAlignment="1">
      <alignment horizontal="left"/>
    </xf>
    <xf numFmtId="15" fontId="6" fillId="0" borderId="4" xfId="2" applyNumberFormat="1" applyFont="1" applyBorder="1" applyAlignment="1">
      <alignment horizontal="left"/>
    </xf>
    <xf numFmtId="9" fontId="6" fillId="0" borderId="4" xfId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4" fontId="7" fillId="0" borderId="4" xfId="2" applyNumberFormat="1" applyFont="1" applyBorder="1" applyAlignment="1">
      <alignment horizontal="left"/>
    </xf>
    <xf numFmtId="14" fontId="7" fillId="0" borderId="4" xfId="2" applyNumberFormat="1" applyFont="1" applyBorder="1" applyAlignment="1">
      <alignment horizontal="left" wrapText="1"/>
    </xf>
    <xf numFmtId="9" fontId="5" fillId="0" borderId="4" xfId="1" applyFont="1" applyBorder="1" applyAlignment="1">
      <alignment horizontal="left"/>
    </xf>
    <xf numFmtId="15" fontId="7" fillId="4" borderId="4" xfId="2" applyNumberFormat="1" applyFont="1" applyFill="1" applyBorder="1" applyAlignment="1">
      <alignment horizontal="left"/>
    </xf>
    <xf numFmtId="9" fontId="7" fillId="4" borderId="4" xfId="1" applyFont="1" applyFill="1" applyBorder="1" applyAlignment="1">
      <alignment horizontal="left"/>
    </xf>
    <xf numFmtId="9" fontId="7" fillId="0" borderId="4" xfId="1" applyFont="1" applyFill="1" applyBorder="1" applyAlignment="1">
      <alignment horizontal="left"/>
    </xf>
    <xf numFmtId="15" fontId="5" fillId="0" borderId="4" xfId="0" applyNumberFormat="1" applyFont="1" applyFill="1" applyBorder="1" applyAlignment="1">
      <alignment horizontal="left" wrapText="1"/>
    </xf>
    <xf numFmtId="15" fontId="7" fillId="0" borderId="4" xfId="0" applyNumberFormat="1" applyFont="1" applyBorder="1" applyAlignment="1">
      <alignment horizontal="left" wrapText="1"/>
    </xf>
    <xf numFmtId="9" fontId="7" fillId="0" borderId="4" xfId="2" applyNumberFormat="1" applyFont="1" applyFill="1" applyBorder="1" applyAlignment="1">
      <alignment horizontal="left"/>
    </xf>
    <xf numFmtId="0" fontId="7" fillId="5" borderId="4" xfId="2" applyFont="1" applyFill="1" applyBorder="1" applyAlignment="1">
      <alignment horizontal="left"/>
    </xf>
    <xf numFmtId="15" fontId="7" fillId="5" borderId="4" xfId="2" applyNumberFormat="1" applyFont="1" applyFill="1" applyBorder="1" applyAlignment="1">
      <alignment horizontal="left"/>
    </xf>
    <xf numFmtId="0" fontId="9" fillId="0" borderId="4" xfId="0" applyFont="1" applyBorder="1"/>
    <xf numFmtId="0" fontId="6" fillId="0" borderId="4" xfId="2" applyFont="1" applyFill="1" applyBorder="1" applyAlignment="1">
      <alignment horizontal="left"/>
    </xf>
    <xf numFmtId="0" fontId="10" fillId="0" borderId="4" xfId="0" applyFont="1" applyBorder="1"/>
    <xf numFmtId="0" fontId="9" fillId="0" borderId="4" xfId="0" applyFont="1" applyBorder="1" applyAlignment="1">
      <alignment wrapText="1"/>
    </xf>
    <xf numFmtId="0" fontId="11" fillId="6" borderId="4" xfId="0" applyFont="1" applyFill="1" applyBorder="1"/>
    <xf numFmtId="0" fontId="3" fillId="2" borderId="4" xfId="2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wrapText="1"/>
    </xf>
    <xf numFmtId="0" fontId="12" fillId="0" borderId="4" xfId="2" applyFont="1" applyFill="1" applyBorder="1" applyAlignment="1">
      <alignment horizontal="left"/>
    </xf>
    <xf numFmtId="0" fontId="12" fillId="0" borderId="4" xfId="2" applyFont="1" applyBorder="1" applyAlignment="1">
      <alignment horizontal="left" wrapText="1"/>
    </xf>
    <xf numFmtId="15" fontId="12" fillId="0" borderId="4" xfId="2" applyNumberFormat="1" applyFont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3" fillId="2" borderId="0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left"/>
    </xf>
    <xf numFmtId="0" fontId="3" fillId="2" borderId="4" xfId="2" applyFont="1" applyFill="1" applyBorder="1" applyAlignment="1">
      <alignment horizontal="center" vertical="center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Effort</a:t>
            </a:r>
            <a:r>
              <a:rPr lang="en-SG" sz="3600" baseline="0">
                <a:latin typeface="Bebas Neue" panose="020B0606020202050201" pitchFamily="34" charset="0"/>
              </a:rPr>
              <a:t> Metrics (By Iteration)</a:t>
            </a:r>
            <a:endParaRPr lang="en-SG" sz="3600">
              <a:latin typeface="Bebas Neue" panose="020B0606020202050201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Iterations'!$S$2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Iterations'!$S$3:$S$14</c:f>
              <c:numCache>
                <c:formatCode>General</c:formatCode>
                <c:ptCount val="12"/>
                <c:pt idx="0">
                  <c:v>61.5</c:v>
                </c:pt>
                <c:pt idx="1">
                  <c:v>84.75</c:v>
                </c:pt>
                <c:pt idx="2">
                  <c:v>72.5</c:v>
                </c:pt>
                <c:pt idx="3">
                  <c:v>67.75</c:v>
                </c:pt>
                <c:pt idx="4">
                  <c:v>56.5</c:v>
                </c:pt>
                <c:pt idx="5">
                  <c:v>98.25</c:v>
                </c:pt>
                <c:pt idx="6">
                  <c:v>91.5</c:v>
                </c:pt>
                <c:pt idx="7">
                  <c:v>120.5</c:v>
                </c:pt>
                <c:pt idx="8">
                  <c:v>100</c:v>
                </c:pt>
                <c:pt idx="9">
                  <c:v>96</c:v>
                </c:pt>
                <c:pt idx="10">
                  <c:v>134.5</c:v>
                </c:pt>
                <c:pt idx="11">
                  <c:v>90.5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'By Iterations'!$T$2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8595712330507403E-2"/>
                  <c:y val="7.0786117332730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Iterations'!$T$3:$T$14</c:f>
              <c:numCache>
                <c:formatCode>General</c:formatCode>
                <c:ptCount val="12"/>
                <c:pt idx="0">
                  <c:v>44.5</c:v>
                </c:pt>
                <c:pt idx="1">
                  <c:v>82.5</c:v>
                </c:pt>
                <c:pt idx="2">
                  <c:v>75.5</c:v>
                </c:pt>
                <c:pt idx="3">
                  <c:v>54.7</c:v>
                </c:pt>
                <c:pt idx="4">
                  <c:v>67.75</c:v>
                </c:pt>
                <c:pt idx="5">
                  <c:v>97.5</c:v>
                </c:pt>
                <c:pt idx="6">
                  <c:v>89</c:v>
                </c:pt>
                <c:pt idx="7">
                  <c:v>127.75</c:v>
                </c:pt>
                <c:pt idx="8">
                  <c:v>99</c:v>
                </c:pt>
                <c:pt idx="9">
                  <c:v>93.75</c:v>
                </c:pt>
                <c:pt idx="10">
                  <c:v>158</c:v>
                </c:pt>
                <c:pt idx="11">
                  <c:v>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6339120"/>
        <c:axId val="-1526346736"/>
      </c:lineChart>
      <c:catAx>
        <c:axId val="-152633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346736"/>
        <c:crosses val="autoZero"/>
        <c:auto val="1"/>
        <c:lblAlgn val="ctr"/>
        <c:lblOffset val="100"/>
        <c:noMultiLvlLbl val="0"/>
      </c:catAx>
      <c:valAx>
        <c:axId val="-15263467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3391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8'!$B$3:$B$23</c:f>
              <c:strCache>
                <c:ptCount val="21"/>
                <c:pt idx="0">
                  <c:v>Internal Meeting 18- 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Edit scenario - state desc, medication, reports, etc</c:v>
                </c:pt>
                <c:pt idx="4">
                  <c:v>Responsive web page - viewPatientInfo</c:v>
                </c:pt>
                <c:pt idx="5">
                  <c:v>Changes based on UT - Charts</c:v>
                </c:pt>
                <c:pt idx="6">
                  <c:v>Changes based on UT - Input and Output Chart</c:v>
                </c:pt>
                <c:pt idx="7">
                  <c:v>Changes based on UT -  Medication tab, add verified medication, administer tab</c:v>
                </c:pt>
                <c:pt idx="8">
                  <c:v>Ad hoc tasks - Medication to show previous medications based on activated state</c:v>
                </c:pt>
                <c:pt idx="9">
                  <c:v>Ad hoc tasks - Doctor's order to show all doctor's order based on activated state</c:v>
                </c:pt>
                <c:pt idx="10">
                  <c:v>Ad hoc tasks - Medication to discontinue and disabled after it reaches a certain state</c:v>
                </c:pt>
                <c:pt idx="11">
                  <c:v>Deployment</c:v>
                </c:pt>
                <c:pt idx="12">
                  <c:v>Generation of test scenarios for functionalities in Iteration 8</c:v>
                </c:pt>
                <c:pt idx="13">
                  <c:v>Regression Testing of functionalities in previous iterations + current iteration</c:v>
                </c:pt>
                <c:pt idx="14">
                  <c:v>Debugging of failed test cases</c:v>
                </c:pt>
                <c:pt idx="15">
                  <c:v>Internal Meeting 17</c:v>
                </c:pt>
                <c:pt idx="16">
                  <c:v>Client Meeting 10</c:v>
                </c:pt>
                <c:pt idx="17">
                  <c:v>Gather metrics and update metrics</c:v>
                </c:pt>
                <c:pt idx="18">
                  <c:v>Preparation for midterms - individual slides</c:v>
                </c:pt>
                <c:pt idx="19">
                  <c:v>Observation for Beta Release</c:v>
                </c:pt>
                <c:pt idx="20">
                  <c:v>Update wiki with progress </c:v>
                </c:pt>
              </c:strCache>
            </c:strRef>
          </c:cat>
          <c:val>
            <c:numRef>
              <c:f>'Iteration 8'!$K$3:$K$23</c:f>
              <c:numCache>
                <c:formatCode>0%</c:formatCode>
                <c:ptCount val="21"/>
                <c:pt idx="0">
                  <c:v>1.3333333333333333</c:v>
                </c:pt>
                <c:pt idx="1">
                  <c:v>1</c:v>
                </c:pt>
                <c:pt idx="2">
                  <c:v>1</c:v>
                </c:pt>
                <c:pt idx="3">
                  <c:v>0.91666666666666663</c:v>
                </c:pt>
                <c:pt idx="4">
                  <c:v>1.1111111111111112</c:v>
                </c:pt>
                <c:pt idx="5">
                  <c:v>1.1111111111111112</c:v>
                </c:pt>
                <c:pt idx="6">
                  <c:v>1.3333333333333333</c:v>
                </c:pt>
                <c:pt idx="7">
                  <c:v>1</c:v>
                </c:pt>
                <c:pt idx="8">
                  <c:v>1</c:v>
                </c:pt>
                <c:pt idx="9">
                  <c:v>1.3333333333333333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1.1428571428571428</c:v>
                </c:pt>
                <c:pt idx="14">
                  <c:v>1.0625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60363728"/>
        <c:axId val="-1460362096"/>
      </c:lineChart>
      <c:catAx>
        <c:axId val="-14603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362096"/>
        <c:crosses val="autoZero"/>
        <c:auto val="1"/>
        <c:lblAlgn val="ctr"/>
        <c:lblOffset val="100"/>
        <c:noMultiLvlLbl val="0"/>
      </c:catAx>
      <c:valAx>
        <c:axId val="-146036209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3637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9'!$B$3:$B$18</c:f>
              <c:strCache>
                <c:ptCount val="16"/>
                <c:pt idx="1">
                  <c:v>Update UI Mockup</c:v>
                </c:pt>
                <c:pt idx="2">
                  <c:v>Update use scenario, ER diagram </c:v>
                </c:pt>
                <c:pt idx="3">
                  <c:v>Update sequence diagramm, use case diagram</c:v>
                </c:pt>
                <c:pt idx="4">
                  <c:v>Changes from previous client meeting - add in discontinue state in create state. Should have a NA</c:v>
                </c:pt>
                <c:pt idx="5">
                  <c:v>Responsive patient management, ward management</c:v>
                </c:pt>
                <c:pt idx="6">
                  <c:v>Student's Assessment - Export Submission</c:v>
                </c:pt>
                <c:pt idx="7">
                  <c:v>UI Improvements</c:v>
                </c:pt>
                <c:pt idx="8">
                  <c:v>Deployment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</c:v>
                </c:pt>
                <c:pt idx="11">
                  <c:v>Gather metrics and update metrics</c:v>
                </c:pt>
                <c:pt idx="12">
                  <c:v>Update wiki with progress, update mid term wiki</c:v>
                </c:pt>
                <c:pt idx="13">
                  <c:v>Internal Meeting 19 - prepare for midterm presentation</c:v>
                </c:pt>
                <c:pt idx="14">
                  <c:v>Mid Term Presentation</c:v>
                </c:pt>
                <c:pt idx="15">
                  <c:v>Supervisor Meeting 4</c:v>
                </c:pt>
              </c:strCache>
            </c:strRef>
          </c:cat>
          <c:val>
            <c:numRef>
              <c:f>'Iteration 9'!$K$3:$K$18</c:f>
              <c:numCache>
                <c:formatCode>0%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0.8571428571428571</c:v>
                </c:pt>
                <c:pt idx="6">
                  <c:v>1.25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1.1111111111111112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59180032"/>
        <c:axId val="-1459186016"/>
      </c:lineChart>
      <c:catAx>
        <c:axId val="-14591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186016"/>
        <c:crosses val="autoZero"/>
        <c:auto val="1"/>
        <c:lblAlgn val="ctr"/>
        <c:lblOffset val="100"/>
        <c:noMultiLvlLbl val="0"/>
      </c:catAx>
      <c:valAx>
        <c:axId val="-14591860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1800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10'!$B$3:$B$18</c:f>
              <c:strCache>
                <c:ptCount val="14"/>
                <c:pt idx="0">
                  <c:v>Udpate ER Diagram</c:v>
                </c:pt>
                <c:pt idx="1">
                  <c:v>Ad hoc - Refractor codes based on db changes </c:v>
                </c:pt>
                <c:pt idx="2">
                  <c:v>PDF Recognition Case Setup</c:v>
                </c:pt>
                <c:pt idx="3">
                  <c:v>Deployment</c:v>
                </c:pt>
                <c:pt idx="4">
                  <c:v>Generation of test scenarios for functionalities in Iteration 10</c:v>
                </c:pt>
                <c:pt idx="5">
                  <c:v>Regression Testing of functionalities in previous iterations + current iteration</c:v>
                </c:pt>
                <c:pt idx="6">
                  <c:v>Debugging of failed test cases</c:v>
                </c:pt>
                <c:pt idx="7">
                  <c:v>Internal Meeting 20</c:v>
                </c:pt>
                <c:pt idx="8">
                  <c:v>Internal Meeting 21</c:v>
                </c:pt>
                <c:pt idx="9">
                  <c:v>Client Meeting</c:v>
                </c:pt>
                <c:pt idx="10">
                  <c:v>Superviser Meeting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Restructuring database</c:v>
                </c:pt>
              </c:strCache>
            </c:strRef>
          </c:cat>
          <c:val>
            <c:numRef>
              <c:f>'Iteration 10'!$K$3:$K$18</c:f>
              <c:numCache>
                <c:formatCode>0%</c:formatCode>
                <c:ptCount val="16"/>
                <c:pt idx="0">
                  <c:v>1</c:v>
                </c:pt>
                <c:pt idx="1">
                  <c:v>1.0769230769230769</c:v>
                </c:pt>
                <c:pt idx="2">
                  <c:v>1.1428571428571428</c:v>
                </c:pt>
                <c:pt idx="3">
                  <c:v>1</c:v>
                </c:pt>
                <c:pt idx="4">
                  <c:v>1.3333333333333333</c:v>
                </c:pt>
                <c:pt idx="5">
                  <c:v>1</c:v>
                </c:pt>
                <c:pt idx="6">
                  <c:v>0.8571428571428571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1.3333333333333333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59187648"/>
        <c:axId val="-1459184928"/>
      </c:lineChart>
      <c:catAx>
        <c:axId val="-14591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184928"/>
        <c:crosses val="autoZero"/>
        <c:auto val="1"/>
        <c:lblAlgn val="ctr"/>
        <c:lblOffset val="100"/>
        <c:noMultiLvlLbl val="0"/>
      </c:catAx>
      <c:valAx>
        <c:axId val="-145918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1876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11'!$B$3:$B$18</c:f>
              <c:strCache>
                <c:ptCount val="16"/>
                <c:pt idx="0">
                  <c:v>Review Requirements</c:v>
                </c:pt>
                <c:pt idx="1">
                  <c:v>Update use case, ER diagram </c:v>
                </c:pt>
                <c:pt idx="2">
                  <c:v>PDF Recognition Case Setup (Insertion to database)</c:v>
                </c:pt>
                <c:pt idx="3">
                  <c:v>Auto refresh of patient management</c:v>
                </c:pt>
                <c:pt idx="4">
                  <c:v>UI Improvements</c:v>
                </c:pt>
                <c:pt idx="5">
                  <c:v>Deployment</c:v>
                </c:pt>
                <c:pt idx="6">
                  <c:v>Generation of test scenarios for functionalities in Iteration 9</c:v>
                </c:pt>
                <c:pt idx="7">
                  <c:v>Regression Testing of functionalities in previous iterations + current iteration</c:v>
                </c:pt>
                <c:pt idx="8">
                  <c:v>Debugging of failed test cases</c:v>
                </c:pt>
                <c:pt idx="9">
                  <c:v>Supervisor Meeting</c:v>
                </c:pt>
                <c:pt idx="10">
                  <c:v>Internal Meting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Preparing and Fliming for Pitch Video</c:v>
                </c:pt>
                <c:pt idx="14">
                  <c:v>Editing Pitch Video</c:v>
                </c:pt>
                <c:pt idx="15">
                  <c:v>Designing of Poster</c:v>
                </c:pt>
              </c:strCache>
            </c:strRef>
          </c:cat>
          <c:val>
            <c:numRef>
              <c:f>'Iteration 11'!$K$3:$K$18</c:f>
              <c:numCache>
                <c:formatCode>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0.56666666666666665</c:v>
                </c:pt>
                <c:pt idx="3">
                  <c:v>1</c:v>
                </c:pt>
                <c:pt idx="4">
                  <c:v>1.2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1.3</c:v>
                </c:pt>
                <c:pt idx="15">
                  <c:v>0.88888888888888884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59181120"/>
        <c:axId val="-1459186560"/>
      </c:lineChart>
      <c:catAx>
        <c:axId val="-14591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186560"/>
        <c:crosses val="autoZero"/>
        <c:auto val="1"/>
        <c:lblAlgn val="ctr"/>
        <c:lblOffset val="100"/>
        <c:noMultiLvlLbl val="0"/>
      </c:catAx>
      <c:valAx>
        <c:axId val="-145918656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1811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12'!$B$3:$B$18</c:f>
              <c:strCache>
                <c:ptCount val="11"/>
                <c:pt idx="0">
                  <c:v>Changes after User Testing</c:v>
                </c:pt>
                <c:pt idx="1">
                  <c:v>Deployment at NP Local Server</c:v>
                </c:pt>
                <c:pt idx="2">
                  <c:v>Conduct User Test 3</c:v>
                </c:pt>
                <c:pt idx="3">
                  <c:v>Prepare documents for user testing</c:v>
                </c:pt>
                <c:pt idx="4">
                  <c:v>Debugging of failed test cases</c:v>
                </c:pt>
                <c:pt idx="5">
                  <c:v>Deployment</c:v>
                </c:pt>
                <c:pt idx="6">
                  <c:v>Team Meeting - Prepare for Final Presentation</c:v>
                </c:pt>
                <c:pt idx="7">
                  <c:v>Update wiki with progress </c:v>
                </c:pt>
                <c:pt idx="8">
                  <c:v>User Manual Guide</c:v>
                </c:pt>
                <c:pt idx="9">
                  <c:v>Deployment Guide</c:v>
                </c:pt>
                <c:pt idx="10">
                  <c:v>Final Deployment</c:v>
                </c:pt>
              </c:strCache>
            </c:strRef>
          </c:cat>
          <c:val>
            <c:numRef>
              <c:f>'Iteration 12'!$K$3:$K$18</c:f>
              <c:numCache>
                <c:formatCode>0%</c:formatCode>
                <c:ptCount val="16"/>
                <c:pt idx="0">
                  <c:v>0.88888888888888884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0.88888888888888884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59182208"/>
        <c:axId val="-1459174592"/>
      </c:lineChart>
      <c:catAx>
        <c:axId val="-14591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174592"/>
        <c:crosses val="autoZero"/>
        <c:auto val="1"/>
        <c:lblAlgn val="ctr"/>
        <c:lblOffset val="100"/>
        <c:noMultiLvlLbl val="0"/>
      </c:catAx>
      <c:valAx>
        <c:axId val="-14591745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1822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Person'!$P$4:$T$4</c:f>
              <c:numCache>
                <c:formatCode>General</c:formatCode>
                <c:ptCount val="5"/>
                <c:pt idx="0">
                  <c:v>9.75</c:v>
                </c:pt>
                <c:pt idx="1">
                  <c:v>9</c:v>
                </c:pt>
                <c:pt idx="2">
                  <c:v>7</c:v>
                </c:pt>
                <c:pt idx="3">
                  <c:v>9.75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Person'!$P$5:$T$5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Person'!$P$6:$T$6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Person'!$P$7:$T$7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Person'!$P$8:$T$8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Person'!$P$9:$T$9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Person'!$P$10:$T$10</c:f>
              <c:numCache>
                <c:formatCode>General</c:formatCode>
                <c:ptCount val="5"/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Person'!$P$11:$T$11</c:f>
              <c:numCache>
                <c:formatCode>General</c:formatCode>
                <c:ptCount val="5"/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Person'!$P$12:$T$12</c:f>
              <c:numCache>
                <c:formatCode>General</c:formatCode>
                <c:ptCount val="5"/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Person'!$P$13:$T$13</c:f>
              <c:numCache>
                <c:formatCode>General</c:formatCode>
                <c:ptCount val="5"/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Person'!$P$14:$T$14</c:f>
              <c:numCache>
                <c:formatCode>General</c:formatCode>
                <c:ptCount val="5"/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Person'!$P$15:$T$15</c:f>
              <c:numCache>
                <c:formatCode>General</c:formatCode>
                <c:ptCount val="5"/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Person'!$P$16:$T$16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6345648"/>
        <c:axId val="-1526340208"/>
      </c:barChart>
      <c:catAx>
        <c:axId val="-15263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340208"/>
        <c:crosses val="autoZero"/>
        <c:auto val="1"/>
        <c:lblAlgn val="ctr"/>
        <c:lblOffset val="100"/>
        <c:noMultiLvlLbl val="0"/>
      </c:catAx>
      <c:valAx>
        <c:axId val="-15263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3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526339664"/>
        <c:axId val="-1460372432"/>
      </c:lineChart>
      <c:catAx>
        <c:axId val="-15263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372432"/>
        <c:crosses val="autoZero"/>
        <c:auto val="1"/>
        <c:lblAlgn val="ctr"/>
        <c:lblOffset val="100"/>
        <c:noMultiLvlLbl val="0"/>
      </c:catAx>
      <c:valAx>
        <c:axId val="-14603724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3396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60363184"/>
        <c:axId val="-1460372976"/>
      </c:lineChart>
      <c:catAx>
        <c:axId val="-14603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372976"/>
        <c:crosses val="autoZero"/>
        <c:auto val="1"/>
        <c:lblAlgn val="ctr"/>
        <c:lblOffset val="100"/>
        <c:noMultiLvlLbl val="0"/>
      </c:catAx>
      <c:valAx>
        <c:axId val="-146037297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3631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60370800"/>
        <c:axId val="-1460359920"/>
      </c:lineChart>
      <c:catAx>
        <c:axId val="-14603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359920"/>
        <c:crosses val="autoZero"/>
        <c:auto val="1"/>
        <c:lblAlgn val="ctr"/>
        <c:lblOffset val="100"/>
        <c:noMultiLvlLbl val="0"/>
      </c:catAx>
      <c:valAx>
        <c:axId val="-146035992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3708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4'!$B$3:$B$17</c:f>
              <c:strCache>
                <c:ptCount val="15"/>
                <c:pt idx="0">
                  <c:v>Internal Meeting 12- Review Requirements and review UT1 results</c:v>
                </c:pt>
                <c:pt idx="1">
                  <c:v>Update UI Mockup</c:v>
                </c:pt>
                <c:pt idx="2">
                  <c:v>Update sequence and database</c:v>
                </c:pt>
                <c:pt idx="3">
                  <c:v>View previously submitted multidisciplinary notes</c:v>
                </c:pt>
                <c:pt idx="4">
                  <c:v>View activated scenario information (Student's view)</c:v>
                </c:pt>
                <c:pt idx="5">
                  <c:v>Implement changes from UT1</c:v>
                </c:pt>
                <c:pt idx="6">
                  <c:v>Deployment</c:v>
                </c:pt>
                <c:pt idx="7">
                  <c:v>Generation of test scenarios for functionalities in Iteration 4</c:v>
                </c:pt>
                <c:pt idx="8">
                  <c:v>Regression Testing of functionalities in previous iterations + current iteration</c:v>
                </c:pt>
                <c:pt idx="9">
                  <c:v>Debugging of failed test plans</c:v>
                </c:pt>
                <c:pt idx="10">
                  <c:v>Client Meeting 5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Prepare for acceptance slides </c:v>
                </c:pt>
                <c:pt idx="14">
                  <c:v>Acceptance Presentation</c:v>
                </c:pt>
              </c:strCache>
            </c:strRef>
          </c:cat>
          <c:val>
            <c:numRef>
              <c:f>'Iteration 4'!$K$3:$K$17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1.1666666666666667</c:v>
                </c:pt>
                <c:pt idx="6">
                  <c:v>1</c:v>
                </c:pt>
                <c:pt idx="7">
                  <c:v>1.1428571428571428</c:v>
                </c:pt>
                <c:pt idx="8">
                  <c:v>0.9285714285714286</c:v>
                </c:pt>
                <c:pt idx="9">
                  <c:v>1.1111111111111112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1.0769230769230769</c:v>
                </c:pt>
                <c:pt idx="1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60360464"/>
        <c:axId val="-1460362640"/>
      </c:lineChart>
      <c:catAx>
        <c:axId val="-14603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362640"/>
        <c:crosses val="autoZero"/>
        <c:auto val="1"/>
        <c:lblAlgn val="ctr"/>
        <c:lblOffset val="100"/>
        <c:noMultiLvlLbl val="0"/>
      </c:catAx>
      <c:valAx>
        <c:axId val="-146036264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3604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5'!$B$3:$B$14</c:f>
              <c:strCache>
                <c:ptCount val="12"/>
                <c:pt idx="0">
                  <c:v>Review requirements and reschedule</c:v>
                </c:pt>
                <c:pt idx="1">
                  <c:v>Update ER diagram and database</c:v>
                </c:pt>
                <c:pt idx="2">
                  <c:v>State transition (Lecturer)</c:v>
                </c:pt>
                <c:pt idx="3">
                  <c:v>Medical administration</c:v>
                </c:pt>
                <c:pt idx="4">
                  <c:v>Historial charts for vital signs</c:v>
                </c:pt>
                <c:pt idx="5">
                  <c:v>Ensure that the changed state does not affect the case activated</c:v>
                </c:pt>
                <c:pt idx="6">
                  <c:v>Ensure that the investigation and medication tab changes accordingly when state is changed</c:v>
                </c:pt>
                <c:pt idx="7">
                  <c:v>Deployment</c:v>
                </c:pt>
                <c:pt idx="8">
                  <c:v>Generation of test scenarios for functionalities in Iteration 5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cases</c:v>
                </c:pt>
                <c:pt idx="11">
                  <c:v>Gather metrics and update metrics</c:v>
                </c:pt>
              </c:strCache>
            </c:strRef>
          </c:cat>
          <c:val>
            <c:numRef>
              <c:f>'Iteration 5'!$K$3:$K$14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  <c:pt idx="10">
                  <c:v>0.6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60370256"/>
        <c:axId val="-1460361552"/>
      </c:lineChart>
      <c:catAx>
        <c:axId val="-14603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361552"/>
        <c:crosses val="autoZero"/>
        <c:auto val="1"/>
        <c:lblAlgn val="ctr"/>
        <c:lblOffset val="100"/>
        <c:noMultiLvlLbl val="0"/>
      </c:catAx>
      <c:valAx>
        <c:axId val="-14603615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37025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6'!$B$3:$B$20</c:f>
              <c:strCache>
                <c:ptCount val="18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Changes made based on previous client meeting - charts and medication history</c:v>
                </c:pt>
                <c:pt idx="4">
                  <c:v>Case Setup - Create case and state</c:v>
                </c:pt>
                <c:pt idx="5">
                  <c:v>Ward Management - view ward's information, visualisation of ward</c:v>
                </c:pt>
                <c:pt idx="6">
                  <c:v>Patient Management - Documents tab, display consent form based on state</c:v>
                </c:pt>
                <c:pt idx="7">
                  <c:v>View student's submission</c:v>
                </c:pt>
                <c:pt idx="8">
                  <c:v>Investigation - Update reports according to state</c:v>
                </c:pt>
                <c:pt idx="9">
                  <c:v>Ensure that chosen ward shows correct patient's information, reports, documents with the state</c:v>
                </c:pt>
                <c:pt idx="10">
                  <c:v>Deployment</c:v>
                </c:pt>
                <c:pt idx="11">
                  <c:v>Generation of test cases for functionalities in Iteration 6</c:v>
                </c:pt>
                <c:pt idx="12">
                  <c:v>Regression Testing of functionalities in previous iterations + current iteration</c:v>
                </c:pt>
                <c:pt idx="13">
                  <c:v>Debugging of failed test cases</c:v>
                </c:pt>
                <c:pt idx="14">
                  <c:v>Supervisor Meeting 2</c:v>
                </c:pt>
                <c:pt idx="15">
                  <c:v>Client Meeting 7</c:v>
                </c:pt>
                <c:pt idx="16">
                  <c:v>Gather metrics and update metrics</c:v>
                </c:pt>
                <c:pt idx="17">
                  <c:v>Update wiki with progress </c:v>
                </c:pt>
              </c:strCache>
            </c:strRef>
          </c:cat>
          <c:val>
            <c:numRef>
              <c:f>'Iteration 6'!$K$3:$K$20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1.3333333333333333</c:v>
                </c:pt>
                <c:pt idx="9">
                  <c:v>1.1666666666666667</c:v>
                </c:pt>
                <c:pt idx="10">
                  <c:v>1</c:v>
                </c:pt>
                <c:pt idx="11">
                  <c:v>1.0909090909090908</c:v>
                </c:pt>
                <c:pt idx="12">
                  <c:v>0.9</c:v>
                </c:pt>
                <c:pt idx="13">
                  <c:v>0.99995239682010761</c:v>
                </c:pt>
                <c:pt idx="14">
                  <c:v>0.5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60368624"/>
        <c:axId val="-1460368080"/>
      </c:lineChart>
      <c:catAx>
        <c:axId val="-14603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368080"/>
        <c:crosses val="autoZero"/>
        <c:auto val="1"/>
        <c:lblAlgn val="ctr"/>
        <c:lblOffset val="100"/>
        <c:noMultiLvlLbl val="0"/>
      </c:catAx>
      <c:valAx>
        <c:axId val="-146036808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3686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7'!$B$3:$B$20</c:f>
              <c:strCache>
                <c:ptCount val="17"/>
                <c:pt idx="0">
                  <c:v>Internal Meeting 15 - Review Requirements</c:v>
                </c:pt>
                <c:pt idx="1">
                  <c:v>Update use case,  ER diagram, sequence diagram</c:v>
                </c:pt>
                <c:pt idx="2">
                  <c:v>Changes made based on previous client meeting - documents, investigation tab,</c:v>
                </c:pt>
                <c:pt idx="3">
                  <c:v>Case setup - upload reports, documents, etc</c:v>
                </c:pt>
                <c:pt idx="4">
                  <c:v>Case Management - reset all for admin</c:v>
                </c:pt>
                <c:pt idx="5">
                  <c:v>Case Management - reset case for lecturer</c:v>
                </c:pt>
                <c:pt idx="6">
                  <c:v>Beautify UI</c:v>
                </c:pt>
                <c:pt idx="7">
                  <c:v>Deployment in NP's machine</c:v>
                </c:pt>
                <c:pt idx="8">
                  <c:v>Regression Testing of functionalities in previous iterations + current iteration for  deployment</c:v>
                </c:pt>
                <c:pt idx="9">
                  <c:v>Create User Test document, identify users for User Testing 2</c:v>
                </c:pt>
                <c:pt idx="10">
                  <c:v>Conduct User Test</c:v>
                </c:pt>
                <c:pt idx="11">
                  <c:v>Debugging of failed test cases</c:v>
                </c:pt>
                <c:pt idx="12">
                  <c:v>Internal Meeting 16 - Review User Test 2 Results</c:v>
                </c:pt>
                <c:pt idx="13">
                  <c:v>Client Meeting 8</c:v>
                </c:pt>
                <c:pt idx="14">
                  <c:v>Supervisor Meeting 3</c:v>
                </c:pt>
                <c:pt idx="15">
                  <c:v>Gather metrics and update metrics</c:v>
                </c:pt>
                <c:pt idx="16">
                  <c:v>Update wiki with progress </c:v>
                </c:pt>
              </c:strCache>
            </c:strRef>
          </c:cat>
          <c:val>
            <c:numRef>
              <c:f>'Iteration 7'!$K$3:$K$20</c:f>
              <c:numCache>
                <c:formatCode>0%</c:formatCode>
                <c:ptCount val="18"/>
                <c:pt idx="0">
                  <c:v>1</c:v>
                </c:pt>
                <c:pt idx="1">
                  <c:v>1.1428571428571428</c:v>
                </c:pt>
                <c:pt idx="2">
                  <c:v>1.0909090909090908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0.5</c:v>
                </c:pt>
                <c:pt idx="8" formatCode="General">
                  <c:v>1.125</c:v>
                </c:pt>
                <c:pt idx="9">
                  <c:v>1</c:v>
                </c:pt>
                <c:pt idx="10">
                  <c:v>0.86956521739130443</c:v>
                </c:pt>
                <c:pt idx="11">
                  <c:v>1</c:v>
                </c:pt>
                <c:pt idx="12">
                  <c:v>1.1428571428571428</c:v>
                </c:pt>
                <c:pt idx="13">
                  <c:v>1</c:v>
                </c:pt>
                <c:pt idx="14">
                  <c:v>2</c:v>
                </c:pt>
                <c:pt idx="15">
                  <c:v>0.8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60366992"/>
        <c:axId val="-1460366448"/>
      </c:lineChart>
      <c:catAx>
        <c:axId val="-14603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366448"/>
        <c:crosses val="autoZero"/>
        <c:auto val="1"/>
        <c:lblAlgn val="ctr"/>
        <c:lblOffset val="100"/>
        <c:noMultiLvlLbl val="0"/>
      </c:catAx>
      <c:valAx>
        <c:axId val="-146036644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3669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520782</xdr:colOff>
      <xdr:row>0</xdr:row>
      <xdr:rowOff>244557</xdr:rowOff>
    </xdr:from>
    <xdr:to>
      <xdr:col>41</xdr:col>
      <xdr:colOff>155862</xdr:colOff>
      <xdr:row>24</xdr:row>
      <xdr:rowOff>17318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605217</xdr:colOff>
      <xdr:row>18</xdr:row>
      <xdr:rowOff>86591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605217</xdr:colOff>
      <xdr:row>18</xdr:row>
      <xdr:rowOff>86591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155863</xdr:rowOff>
    </xdr:from>
    <xdr:to>
      <xdr:col>28</xdr:col>
      <xdr:colOff>588817</xdr:colOff>
      <xdr:row>14</xdr:row>
      <xdr:rowOff>51954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Iteration 2"/>
      <sheetName val="Iteration 3"/>
      <sheetName val="Guidelines for Task Metrics"/>
      <sheetName val="Sheet1"/>
    </sheetNames>
    <sheetDataSet>
      <sheetData sheetId="0"/>
      <sheetData sheetId="1"/>
      <sheetData sheetId="2"/>
      <sheetData sheetId="3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W236"/>
  <sheetViews>
    <sheetView showGridLines="0" topLeftCell="O1" zoomScale="70" zoomScaleNormal="70" workbookViewId="0">
      <selection activeCell="S9" sqref="S9"/>
    </sheetView>
  </sheetViews>
  <sheetFormatPr defaultRowHeight="16.5" x14ac:dyDescent="0.3"/>
  <cols>
    <col min="1" max="1" width="3.7109375" style="31" bestFit="1" customWidth="1"/>
    <col min="2" max="2" width="66.140625" style="31" customWidth="1"/>
    <col min="3" max="3" width="20.5703125" style="31" customWidth="1"/>
    <col min="4" max="4" width="9" style="31" customWidth="1"/>
    <col min="5" max="5" width="14.85546875" style="31" customWidth="1"/>
    <col min="6" max="6" width="14.140625" style="31" customWidth="1"/>
    <col min="7" max="7" width="8.85546875" style="31" customWidth="1"/>
    <col min="8" max="9" width="10.7109375" style="31" customWidth="1"/>
    <col min="10" max="13" width="15.42578125" style="31" customWidth="1"/>
    <col min="14" max="14" width="6.28515625" style="31" customWidth="1"/>
    <col min="15" max="15" width="11.7109375" style="31" customWidth="1"/>
    <col min="16" max="16" width="11" style="31" bestFit="1" customWidth="1"/>
    <col min="17" max="17" width="9.140625" style="31"/>
    <col min="18" max="18" width="18.28515625" style="31" customWidth="1"/>
    <col min="19" max="19" width="11.140625" style="31" bestFit="1" customWidth="1"/>
    <col min="20" max="20" width="9.140625" style="31"/>
    <col min="21" max="21" width="9.140625" style="31" bestFit="1" customWidth="1"/>
    <col min="22" max="22" width="9.140625" style="31" customWidth="1"/>
    <col min="23" max="23" width="86.42578125" style="31" customWidth="1"/>
    <col min="24" max="16384" width="9.140625" style="31"/>
  </cols>
  <sheetData>
    <row r="1" spans="1:23" ht="22.5" x14ac:dyDescent="0.3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R1" s="70" t="s">
        <v>160</v>
      </c>
      <c r="S1" s="71"/>
      <c r="T1" s="71"/>
      <c r="U1" s="71"/>
      <c r="V1" s="65"/>
      <c r="W1" s="65"/>
    </row>
    <row r="2" spans="1:23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221</v>
      </c>
      <c r="L2" s="3" t="s">
        <v>223</v>
      </c>
      <c r="M2" s="3" t="s">
        <v>222</v>
      </c>
      <c r="N2" s="5" t="s">
        <v>20</v>
      </c>
      <c r="O2" s="2" t="s">
        <v>10</v>
      </c>
      <c r="P2" s="2" t="s">
        <v>154</v>
      </c>
      <c r="R2" s="56" t="s">
        <v>157</v>
      </c>
      <c r="S2" s="56" t="s">
        <v>158</v>
      </c>
      <c r="T2" s="56" t="s">
        <v>159</v>
      </c>
      <c r="U2" s="56" t="s">
        <v>225</v>
      </c>
      <c r="V2" s="56"/>
      <c r="W2" s="56" t="s">
        <v>162</v>
      </c>
    </row>
    <row r="3" spans="1:23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7">
        <f>IF(C3="All",5)</f>
        <v>5</v>
      </c>
      <c r="L3" s="7">
        <f>G3*K3</f>
        <v>5</v>
      </c>
      <c r="M3" s="7">
        <f>K3*J3</f>
        <v>5</v>
      </c>
      <c r="N3" s="9">
        <f>G3/J3</f>
        <v>1</v>
      </c>
      <c r="O3" s="10" t="s">
        <v>12</v>
      </c>
      <c r="P3" s="54" t="s">
        <v>0</v>
      </c>
      <c r="R3" s="54">
        <v>1</v>
      </c>
      <c r="S3" s="54">
        <f>SUM(L3:L19)</f>
        <v>61.5</v>
      </c>
      <c r="T3" s="54">
        <f>SUM(M3:M19)</f>
        <v>44.5</v>
      </c>
      <c r="U3" s="54">
        <f>T3/5</f>
        <v>8.9</v>
      </c>
      <c r="V3" s="54"/>
      <c r="W3" s="54"/>
    </row>
    <row r="4" spans="1:23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7">
        <v>1</v>
      </c>
      <c r="L4" s="7">
        <f t="shared" ref="L4:L19" si="0">G4*K4</f>
        <v>1</v>
      </c>
      <c r="M4" s="7">
        <f t="shared" ref="M4:M19" si="1">K4*J4</f>
        <v>1</v>
      </c>
      <c r="N4" s="9">
        <f>G4/J4</f>
        <v>1</v>
      </c>
      <c r="O4" s="10" t="s">
        <v>12</v>
      </c>
      <c r="P4" s="54" t="s">
        <v>0</v>
      </c>
      <c r="R4" s="54">
        <v>2</v>
      </c>
      <c r="S4" s="54">
        <f>SUM(L23:L45)</f>
        <v>84.75</v>
      </c>
      <c r="T4" s="54">
        <f>SUM(M23:M45)</f>
        <v>82.5</v>
      </c>
      <c r="U4" s="54">
        <f t="shared" ref="U4:U14" si="2">T4/5</f>
        <v>16.5</v>
      </c>
      <c r="V4" s="54"/>
      <c r="W4" s="54" t="s">
        <v>226</v>
      </c>
    </row>
    <row r="5" spans="1:23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7">
        <v>1</v>
      </c>
      <c r="L5" s="7">
        <f t="shared" si="0"/>
        <v>2</v>
      </c>
      <c r="M5" s="7">
        <f t="shared" si="1"/>
        <v>1.75</v>
      </c>
      <c r="N5" s="9">
        <f>G5/J5</f>
        <v>1.1428571428571428</v>
      </c>
      <c r="O5" s="10" t="s">
        <v>12</v>
      </c>
      <c r="P5" s="54" t="s">
        <v>0</v>
      </c>
      <c r="R5" s="54">
        <v>3</v>
      </c>
      <c r="S5" s="54">
        <f>SUM(L49:L68)</f>
        <v>72.5</v>
      </c>
      <c r="T5" s="54">
        <v>75.5</v>
      </c>
      <c r="U5" s="54">
        <f t="shared" si="2"/>
        <v>15.1</v>
      </c>
      <c r="V5" s="54"/>
      <c r="W5" s="54" t="s">
        <v>191</v>
      </c>
    </row>
    <row r="6" spans="1:23" x14ac:dyDescent="0.3">
      <c r="A6" s="6">
        <v>4</v>
      </c>
      <c r="B6" s="6" t="s">
        <v>24</v>
      </c>
      <c r="C6" s="6" t="s">
        <v>15</v>
      </c>
      <c r="D6" s="7">
        <f t="shared" ref="D6" si="3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7">
        <v>1</v>
      </c>
      <c r="L6" s="7">
        <f t="shared" si="0"/>
        <v>2</v>
      </c>
      <c r="M6" s="7">
        <f t="shared" si="1"/>
        <v>1.75</v>
      </c>
      <c r="N6" s="9">
        <f t="shared" ref="N6:N15" si="4">G6/J6</f>
        <v>1.1428571428571428</v>
      </c>
      <c r="O6" s="10" t="s">
        <v>12</v>
      </c>
      <c r="P6" s="54" t="s">
        <v>156</v>
      </c>
      <c r="R6" s="54">
        <v>4</v>
      </c>
      <c r="S6" s="54">
        <f>SUM(L72:L86)</f>
        <v>67.75</v>
      </c>
      <c r="T6" s="54">
        <v>54.7</v>
      </c>
      <c r="U6" s="54">
        <f t="shared" si="2"/>
        <v>10.940000000000001</v>
      </c>
      <c r="V6" s="54"/>
      <c r="W6" s="54" t="s">
        <v>228</v>
      </c>
    </row>
    <row r="7" spans="1:23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7">
        <v>1</v>
      </c>
      <c r="L7" s="7">
        <f t="shared" si="0"/>
        <v>1.5</v>
      </c>
      <c r="M7" s="7">
        <f t="shared" si="1"/>
        <v>1.5</v>
      </c>
      <c r="N7" s="9">
        <f t="shared" si="4"/>
        <v>1</v>
      </c>
      <c r="O7" s="10" t="s">
        <v>12</v>
      </c>
      <c r="P7" s="54" t="s">
        <v>156</v>
      </c>
      <c r="R7" s="54">
        <v>5</v>
      </c>
      <c r="S7" s="54">
        <v>56.5</v>
      </c>
      <c r="T7" s="54">
        <v>67.75</v>
      </c>
      <c r="U7" s="54">
        <f t="shared" si="2"/>
        <v>13.55</v>
      </c>
      <c r="V7" s="54"/>
      <c r="W7" s="54" t="s">
        <v>227</v>
      </c>
    </row>
    <row r="8" spans="1:23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7">
        <v>1</v>
      </c>
      <c r="L8" s="7">
        <f t="shared" si="0"/>
        <v>1</v>
      </c>
      <c r="M8" s="7">
        <f t="shared" si="1"/>
        <v>1</v>
      </c>
      <c r="N8" s="9">
        <f t="shared" si="4"/>
        <v>1</v>
      </c>
      <c r="O8" s="10" t="s">
        <v>12</v>
      </c>
      <c r="P8" s="54" t="s">
        <v>156</v>
      </c>
      <c r="R8" s="54">
        <v>6</v>
      </c>
      <c r="S8" s="54">
        <v>98.25</v>
      </c>
      <c r="T8" s="54">
        <v>97.5</v>
      </c>
      <c r="U8" s="54">
        <f t="shared" si="2"/>
        <v>19.5</v>
      </c>
      <c r="V8" s="54"/>
      <c r="W8" s="54" t="s">
        <v>178</v>
      </c>
    </row>
    <row r="9" spans="1:23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7">
        <v>1</v>
      </c>
      <c r="L9" s="7">
        <f t="shared" si="0"/>
        <v>1</v>
      </c>
      <c r="M9" s="7">
        <f t="shared" si="1"/>
        <v>1</v>
      </c>
      <c r="N9" s="9">
        <f t="shared" si="4"/>
        <v>1</v>
      </c>
      <c r="O9" s="10" t="s">
        <v>12</v>
      </c>
      <c r="P9" s="54" t="s">
        <v>156</v>
      </c>
      <c r="R9" s="54">
        <v>7</v>
      </c>
      <c r="S9" s="54">
        <v>91.5</v>
      </c>
      <c r="T9" s="54">
        <v>89</v>
      </c>
      <c r="U9" s="54">
        <f t="shared" si="2"/>
        <v>17.8</v>
      </c>
      <c r="V9" s="54"/>
      <c r="W9" s="54" t="s">
        <v>180</v>
      </c>
    </row>
    <row r="10" spans="1:23" ht="82.5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7">
        <v>1</v>
      </c>
      <c r="L10" s="7">
        <f t="shared" si="0"/>
        <v>2.5</v>
      </c>
      <c r="M10" s="7">
        <f t="shared" si="1"/>
        <v>3</v>
      </c>
      <c r="N10" s="9">
        <f t="shared" si="4"/>
        <v>0.83333333333333337</v>
      </c>
      <c r="O10" s="10" t="s">
        <v>12</v>
      </c>
      <c r="P10" s="54" t="s">
        <v>156</v>
      </c>
      <c r="R10" s="54">
        <v>8</v>
      </c>
      <c r="S10" s="54">
        <v>120.5</v>
      </c>
      <c r="T10" s="54">
        <v>127.75</v>
      </c>
      <c r="U10" s="54">
        <f t="shared" si="2"/>
        <v>25.55</v>
      </c>
      <c r="V10" s="54"/>
      <c r="W10" s="57" t="s">
        <v>165</v>
      </c>
    </row>
    <row r="11" spans="1:23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7">
        <v>1</v>
      </c>
      <c r="L11" s="7">
        <f t="shared" si="0"/>
        <v>2</v>
      </c>
      <c r="M11" s="7">
        <f t="shared" si="1"/>
        <v>1.75</v>
      </c>
      <c r="N11" s="9">
        <f t="shared" si="4"/>
        <v>1.1428571428571428</v>
      </c>
      <c r="O11" s="10" t="s">
        <v>12</v>
      </c>
      <c r="P11" s="54" t="s">
        <v>0</v>
      </c>
      <c r="R11" s="54">
        <v>9</v>
      </c>
      <c r="S11" s="54">
        <v>100</v>
      </c>
      <c r="T11" s="54">
        <v>99</v>
      </c>
      <c r="U11" s="54">
        <f t="shared" si="2"/>
        <v>19.8</v>
      </c>
      <c r="V11" s="54"/>
      <c r="W11" s="57"/>
    </row>
    <row r="12" spans="1:23" ht="33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7">
        <v>1</v>
      </c>
      <c r="L12" s="7">
        <f t="shared" si="0"/>
        <v>2</v>
      </c>
      <c r="M12" s="7">
        <f t="shared" si="1"/>
        <v>1.75</v>
      </c>
      <c r="N12" s="9">
        <f t="shared" si="4"/>
        <v>1.1428571428571428</v>
      </c>
      <c r="O12" s="10" t="s">
        <v>12</v>
      </c>
      <c r="P12" s="54" t="s">
        <v>0</v>
      </c>
      <c r="R12" s="54">
        <v>10</v>
      </c>
      <c r="S12" s="31">
        <v>96</v>
      </c>
      <c r="T12" s="54">
        <v>93.75</v>
      </c>
      <c r="U12" s="54">
        <f t="shared" si="2"/>
        <v>18.75</v>
      </c>
      <c r="V12" s="54"/>
      <c r="W12" s="57" t="s">
        <v>193</v>
      </c>
    </row>
    <row r="13" spans="1:23" ht="33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7">
        <v>1</v>
      </c>
      <c r="L13" s="7">
        <f t="shared" si="0"/>
        <v>2</v>
      </c>
      <c r="M13" s="7">
        <f t="shared" si="1"/>
        <v>2</v>
      </c>
      <c r="N13" s="9">
        <f t="shared" si="4"/>
        <v>1</v>
      </c>
      <c r="O13" s="10" t="s">
        <v>12</v>
      </c>
      <c r="P13" s="54" t="s">
        <v>0</v>
      </c>
      <c r="R13" s="54">
        <v>11</v>
      </c>
      <c r="S13" s="54">
        <v>134.5</v>
      </c>
      <c r="T13" s="54">
        <f>218-60</f>
        <v>158</v>
      </c>
      <c r="U13" s="54">
        <f t="shared" si="2"/>
        <v>31.6</v>
      </c>
      <c r="V13" s="54"/>
      <c r="W13" s="57" t="s">
        <v>207</v>
      </c>
    </row>
    <row r="14" spans="1:23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7">
        <f t="shared" ref="K14:K19" si="5">IF(C14="All",5)</f>
        <v>5</v>
      </c>
      <c r="L14" s="7">
        <f t="shared" si="0"/>
        <v>20</v>
      </c>
      <c r="M14" s="7">
        <f t="shared" si="1"/>
        <v>3.75</v>
      </c>
      <c r="N14" s="9">
        <f t="shared" si="4"/>
        <v>5.333333333333333</v>
      </c>
      <c r="O14" s="10" t="s">
        <v>12</v>
      </c>
      <c r="P14" s="54" t="s">
        <v>156</v>
      </c>
      <c r="R14" s="54">
        <v>12</v>
      </c>
      <c r="S14" s="54">
        <v>90.5</v>
      </c>
      <c r="T14" s="54">
        <v>96</v>
      </c>
      <c r="U14" s="54">
        <f t="shared" si="2"/>
        <v>19.2</v>
      </c>
      <c r="V14" s="54"/>
      <c r="W14" s="57"/>
    </row>
    <row r="15" spans="1:23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7">
        <v>1</v>
      </c>
      <c r="L15" s="7">
        <f t="shared" si="0"/>
        <v>2</v>
      </c>
      <c r="M15" s="7">
        <f t="shared" si="1"/>
        <v>1.75</v>
      </c>
      <c r="N15" s="9">
        <f t="shared" si="4"/>
        <v>1.1428571428571428</v>
      </c>
      <c r="O15" s="10" t="s">
        <v>12</v>
      </c>
      <c r="P15" s="54" t="s">
        <v>0</v>
      </c>
    </row>
    <row r="16" spans="1:23" ht="22.5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7">
        <v>1</v>
      </c>
      <c r="L16" s="7">
        <f t="shared" si="0"/>
        <v>1</v>
      </c>
      <c r="M16" s="7">
        <f t="shared" si="1"/>
        <v>1</v>
      </c>
      <c r="N16" s="9">
        <v>1</v>
      </c>
      <c r="O16" s="10" t="s">
        <v>12</v>
      </c>
      <c r="P16" s="54" t="s">
        <v>0</v>
      </c>
      <c r="R16" s="70" t="s">
        <v>224</v>
      </c>
      <c r="S16" s="71"/>
      <c r="T16" s="71"/>
      <c r="U16" s="71"/>
      <c r="V16" s="65"/>
      <c r="W16" s="65"/>
    </row>
    <row r="17" spans="1:2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7">
        <v>2</v>
      </c>
      <c r="L17" s="7">
        <f t="shared" si="0"/>
        <v>4</v>
      </c>
      <c r="M17" s="7">
        <f t="shared" si="1"/>
        <v>4</v>
      </c>
      <c r="N17" s="9">
        <v>1</v>
      </c>
      <c r="O17" s="10" t="s">
        <v>12</v>
      </c>
      <c r="P17" s="54" t="s">
        <v>0</v>
      </c>
      <c r="R17" s="56" t="s">
        <v>157</v>
      </c>
      <c r="S17" s="56" t="s">
        <v>158</v>
      </c>
      <c r="T17" s="56" t="s">
        <v>159</v>
      </c>
      <c r="U17" s="56" t="s">
        <v>159</v>
      </c>
      <c r="V17" s="56"/>
      <c r="W17" s="56" t="s">
        <v>162</v>
      </c>
    </row>
    <row r="18" spans="1:2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7">
        <f t="shared" si="5"/>
        <v>5</v>
      </c>
      <c r="L18" s="7">
        <f t="shared" si="0"/>
        <v>5</v>
      </c>
      <c r="M18" s="7">
        <f t="shared" si="1"/>
        <v>5</v>
      </c>
      <c r="N18" s="16">
        <f>G18/J18</f>
        <v>1</v>
      </c>
      <c r="O18" s="10" t="s">
        <v>12</v>
      </c>
      <c r="P18" s="54" t="s">
        <v>0</v>
      </c>
      <c r="R18" s="54">
        <v>1</v>
      </c>
      <c r="S18" s="54">
        <f>SUM(G18:G34)</f>
        <v>27.75</v>
      </c>
      <c r="T18" s="54">
        <f>SUM(J18:J34)</f>
        <v>25.75</v>
      </c>
      <c r="U18" s="54"/>
      <c r="V18" s="54"/>
      <c r="W18" s="54"/>
    </row>
    <row r="19" spans="1:2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7">
        <f t="shared" si="5"/>
        <v>5</v>
      </c>
      <c r="L19" s="7">
        <f t="shared" si="0"/>
        <v>7.5</v>
      </c>
      <c r="M19" s="7">
        <f t="shared" si="1"/>
        <v>7.5</v>
      </c>
      <c r="N19" s="16">
        <f>G19/J19</f>
        <v>1</v>
      </c>
      <c r="O19" s="10" t="s">
        <v>12</v>
      </c>
      <c r="P19" s="54" t="s">
        <v>0</v>
      </c>
      <c r="R19" s="54">
        <v>2</v>
      </c>
      <c r="S19" s="54">
        <f>SUM(G38:G60)</f>
        <v>45.5</v>
      </c>
      <c r="T19" s="54">
        <f>SUM(J38:J60)</f>
        <v>43.6</v>
      </c>
      <c r="U19" s="54"/>
      <c r="V19" s="54"/>
      <c r="W19" s="54"/>
    </row>
    <row r="20" spans="1:23" x14ac:dyDescent="0.3">
      <c r="R20" s="54">
        <v>3</v>
      </c>
      <c r="S20" s="54">
        <f>SUM(G64:G83)</f>
        <v>32.5</v>
      </c>
      <c r="T20" s="54">
        <f>SUM(J64:J83)</f>
        <v>29.9</v>
      </c>
      <c r="U20" s="54"/>
      <c r="V20" s="54"/>
      <c r="W20" s="54" t="s">
        <v>191</v>
      </c>
    </row>
    <row r="21" spans="1:23" ht="22.5" x14ac:dyDescent="0.3">
      <c r="A21" s="66" t="s">
        <v>39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R21" s="54">
        <v>4</v>
      </c>
      <c r="S21" s="54">
        <f>SUM(G87:G101)</f>
        <v>31.5</v>
      </c>
      <c r="T21" s="54">
        <f>SUM(J87:J101)</f>
        <v>32</v>
      </c>
      <c r="U21" s="54"/>
      <c r="V21" s="54"/>
      <c r="W21" s="54" t="s">
        <v>163</v>
      </c>
    </row>
    <row r="22" spans="1:23" ht="27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3" t="s">
        <v>221</v>
      </c>
      <c r="L22" s="3" t="s">
        <v>223</v>
      </c>
      <c r="M22" s="3" t="s">
        <v>222</v>
      </c>
      <c r="N22" s="40" t="s">
        <v>20</v>
      </c>
      <c r="O22" s="2" t="s">
        <v>10</v>
      </c>
      <c r="P22" s="55" t="s">
        <v>155</v>
      </c>
      <c r="R22" s="54">
        <v>5</v>
      </c>
      <c r="S22" s="54">
        <f>SUM(G105:G116)</f>
        <v>30.5</v>
      </c>
      <c r="T22" s="54">
        <f>SUM(J105:J116)</f>
        <v>32</v>
      </c>
      <c r="U22" s="54"/>
      <c r="V22" s="54"/>
      <c r="W22" s="54" t="s">
        <v>164</v>
      </c>
    </row>
    <row r="23" spans="1:2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7">
        <f>IF(C23="All",5)</f>
        <v>5</v>
      </c>
      <c r="L23" s="7">
        <f>G23*K23</f>
        <v>5</v>
      </c>
      <c r="M23" s="7">
        <f>K23*J23</f>
        <v>5</v>
      </c>
      <c r="N23" s="42">
        <v>1</v>
      </c>
      <c r="O23" s="10" t="s">
        <v>12</v>
      </c>
      <c r="P23" s="54" t="s">
        <v>0</v>
      </c>
      <c r="R23" s="54">
        <v>6</v>
      </c>
      <c r="S23" s="54">
        <f>SUM(G120:G137)-6.5</f>
        <v>32.5</v>
      </c>
      <c r="T23" s="54">
        <f>SUM(J120:J137)</f>
        <v>39.4</v>
      </c>
      <c r="U23" s="54"/>
      <c r="V23" s="54"/>
      <c r="W23" s="54" t="s">
        <v>178</v>
      </c>
    </row>
    <row r="24" spans="1:2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7">
        <v>1</v>
      </c>
      <c r="L24" s="7">
        <f t="shared" ref="L24:L45" si="6">G24*K24</f>
        <v>1.5</v>
      </c>
      <c r="M24" s="7">
        <f t="shared" ref="M24:M45" si="7">K24*J24</f>
        <v>1.5</v>
      </c>
      <c r="N24" s="42">
        <f>G24/J24</f>
        <v>1</v>
      </c>
      <c r="O24" s="10" t="s">
        <v>12</v>
      </c>
      <c r="P24" s="54" t="s">
        <v>0</v>
      </c>
      <c r="R24" s="54">
        <v>7</v>
      </c>
      <c r="S24" s="54">
        <f>SUM(G141:G157)-2</f>
        <v>34.5</v>
      </c>
      <c r="T24" s="54">
        <f>SUM(J141:J157)</f>
        <v>38.5</v>
      </c>
      <c r="U24" s="54"/>
      <c r="V24" s="54"/>
      <c r="W24" s="54" t="s">
        <v>180</v>
      </c>
    </row>
    <row r="25" spans="1:23" ht="82.5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7">
        <v>1</v>
      </c>
      <c r="L25" s="7">
        <f t="shared" si="6"/>
        <v>3.5</v>
      </c>
      <c r="M25" s="7">
        <f t="shared" si="7"/>
        <v>3.25</v>
      </c>
      <c r="N25" s="9">
        <f>G25/J25</f>
        <v>1.0769230769230769</v>
      </c>
      <c r="O25" s="10" t="s">
        <v>12</v>
      </c>
      <c r="P25" s="54" t="s">
        <v>0</v>
      </c>
      <c r="R25" s="54">
        <v>8</v>
      </c>
      <c r="S25" s="54">
        <f>SUM(G161:G181)-6</f>
        <v>34.5</v>
      </c>
      <c r="T25" s="54">
        <f>SUM(J161:J181)</f>
        <v>40</v>
      </c>
      <c r="U25" s="54"/>
      <c r="V25" s="54"/>
      <c r="W25" s="57" t="s">
        <v>165</v>
      </c>
    </row>
    <row r="26" spans="1:2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7">
        <v>1</v>
      </c>
      <c r="L26" s="7">
        <f t="shared" si="6"/>
        <v>3</v>
      </c>
      <c r="M26" s="7">
        <f t="shared" si="7"/>
        <v>2.75</v>
      </c>
      <c r="N26" s="9">
        <f>G26/J26</f>
        <v>1.0909090909090908</v>
      </c>
      <c r="O26" s="10" t="s">
        <v>12</v>
      </c>
      <c r="P26" s="54" t="s">
        <v>0</v>
      </c>
      <c r="R26" s="54">
        <v>9</v>
      </c>
      <c r="S26" s="54">
        <f>SUM(G186:G200)</f>
        <v>38</v>
      </c>
      <c r="T26" s="54">
        <f>SUM(J186:J200)</f>
        <v>36.25</v>
      </c>
      <c r="U26" s="54"/>
      <c r="V26" s="54"/>
      <c r="W26" s="57"/>
    </row>
    <row r="27" spans="1:23" ht="3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7">
        <v>1</v>
      </c>
      <c r="L27" s="7">
        <f t="shared" si="6"/>
        <v>4</v>
      </c>
      <c r="M27" s="7">
        <f t="shared" si="7"/>
        <v>3.75</v>
      </c>
      <c r="N27" s="9">
        <f>G27/J27</f>
        <v>1.0666666666666667</v>
      </c>
      <c r="O27" s="10" t="s">
        <v>12</v>
      </c>
      <c r="P27" s="54" t="s">
        <v>0</v>
      </c>
      <c r="R27" s="54">
        <v>10</v>
      </c>
      <c r="S27" s="54">
        <f>SUM(G204:G217)-7</f>
        <v>46.5</v>
      </c>
      <c r="T27" s="54">
        <f>SUM(J204:J217)</f>
        <v>54</v>
      </c>
      <c r="U27" s="54"/>
      <c r="V27" s="54"/>
      <c r="W27" s="57" t="s">
        <v>193</v>
      </c>
    </row>
    <row r="28" spans="1:23" ht="3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7">
        <v>2</v>
      </c>
      <c r="L28" s="7">
        <f t="shared" si="6"/>
        <v>6</v>
      </c>
      <c r="M28" s="7">
        <f t="shared" si="7"/>
        <v>4</v>
      </c>
      <c r="N28" s="42">
        <f t="shared" ref="N28:N36" si="8">G28/J28</f>
        <v>1.5</v>
      </c>
      <c r="O28" s="10" t="s">
        <v>12</v>
      </c>
      <c r="P28" s="54" t="s">
        <v>156</v>
      </c>
      <c r="R28" s="54">
        <v>11</v>
      </c>
      <c r="S28" s="54">
        <f>SUM(G221:G236)-16</f>
        <v>18</v>
      </c>
      <c r="T28" s="54">
        <v>59.5</v>
      </c>
      <c r="U28" s="54"/>
      <c r="V28" s="54"/>
      <c r="W28" s="57" t="s">
        <v>207</v>
      </c>
    </row>
    <row r="29" spans="1:2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7">
        <v>2</v>
      </c>
      <c r="L29" s="7">
        <f t="shared" si="6"/>
        <v>3</v>
      </c>
      <c r="M29" s="7">
        <f t="shared" si="7"/>
        <v>3</v>
      </c>
      <c r="N29" s="42">
        <f t="shared" si="8"/>
        <v>1</v>
      </c>
      <c r="O29" s="10" t="s">
        <v>12</v>
      </c>
      <c r="P29" s="54" t="s">
        <v>156</v>
      </c>
      <c r="R29" s="54">
        <v>12</v>
      </c>
      <c r="S29" s="54">
        <f>SUM(G240:G250)</f>
        <v>0</v>
      </c>
      <c r="T29" s="54">
        <f>SUM(J240:J250)</f>
        <v>0</v>
      </c>
      <c r="U29" s="54"/>
      <c r="V29" s="54"/>
      <c r="W29" s="57"/>
    </row>
    <row r="30" spans="1:2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7">
        <v>1</v>
      </c>
      <c r="L30" s="7">
        <f t="shared" si="6"/>
        <v>2.5</v>
      </c>
      <c r="M30" s="7">
        <f t="shared" si="7"/>
        <v>2.5</v>
      </c>
      <c r="N30" s="42">
        <f t="shared" si="8"/>
        <v>1</v>
      </c>
      <c r="O30" s="10" t="s">
        <v>12</v>
      </c>
      <c r="P30" s="54" t="s">
        <v>156</v>
      </c>
    </row>
    <row r="31" spans="1:2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7">
        <v>2</v>
      </c>
      <c r="L31" s="7">
        <f t="shared" si="6"/>
        <v>3</v>
      </c>
      <c r="M31" s="7">
        <f t="shared" si="7"/>
        <v>3</v>
      </c>
      <c r="N31" s="42">
        <f t="shared" si="8"/>
        <v>1</v>
      </c>
      <c r="O31" s="10" t="s">
        <v>12</v>
      </c>
      <c r="P31" s="54" t="s">
        <v>156</v>
      </c>
    </row>
    <row r="32" spans="1:2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7">
        <v>2</v>
      </c>
      <c r="L32" s="7">
        <f t="shared" si="6"/>
        <v>3</v>
      </c>
      <c r="M32" s="7">
        <f t="shared" si="7"/>
        <v>3</v>
      </c>
      <c r="N32" s="42">
        <f t="shared" si="8"/>
        <v>1</v>
      </c>
      <c r="O32" s="10" t="s">
        <v>12</v>
      </c>
      <c r="P32" s="54" t="s">
        <v>156</v>
      </c>
    </row>
    <row r="33" spans="1:16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7">
        <v>1</v>
      </c>
      <c r="L33" s="7">
        <f t="shared" si="6"/>
        <v>1.5</v>
      </c>
      <c r="M33" s="7">
        <f t="shared" si="7"/>
        <v>1.5</v>
      </c>
      <c r="N33" s="42">
        <f t="shared" si="8"/>
        <v>1</v>
      </c>
      <c r="O33" s="10" t="s">
        <v>12</v>
      </c>
      <c r="P33" s="54" t="s">
        <v>156</v>
      </c>
    </row>
    <row r="34" spans="1:16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7">
        <v>1</v>
      </c>
      <c r="L34" s="7">
        <f t="shared" si="6"/>
        <v>0.75</v>
      </c>
      <c r="M34" s="7">
        <f t="shared" si="7"/>
        <v>0.5</v>
      </c>
      <c r="N34" s="42">
        <f t="shared" si="8"/>
        <v>1.5</v>
      </c>
      <c r="O34" s="10" t="s">
        <v>12</v>
      </c>
      <c r="P34" s="54" t="s">
        <v>156</v>
      </c>
    </row>
    <row r="35" spans="1:16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7">
        <v>1</v>
      </c>
      <c r="L35" s="7">
        <f t="shared" si="6"/>
        <v>4.5</v>
      </c>
      <c r="M35" s="7">
        <f t="shared" si="7"/>
        <v>5</v>
      </c>
      <c r="N35" s="42">
        <f t="shared" si="8"/>
        <v>0.9</v>
      </c>
      <c r="O35" s="10" t="s">
        <v>12</v>
      </c>
      <c r="P35" s="54" t="s">
        <v>156</v>
      </c>
    </row>
    <row r="36" spans="1:16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7">
        <v>1</v>
      </c>
      <c r="L36" s="7">
        <f t="shared" si="6"/>
        <v>6</v>
      </c>
      <c r="M36" s="7">
        <f t="shared" si="7"/>
        <v>6</v>
      </c>
      <c r="N36" s="42">
        <f t="shared" si="8"/>
        <v>1</v>
      </c>
      <c r="O36" s="10" t="s">
        <v>12</v>
      </c>
      <c r="P36" s="54" t="s">
        <v>156</v>
      </c>
    </row>
    <row r="37" spans="1:16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7">
        <v>1</v>
      </c>
      <c r="L37" s="7">
        <f t="shared" si="6"/>
        <v>1</v>
      </c>
      <c r="M37" s="7">
        <f t="shared" si="7"/>
        <v>1</v>
      </c>
      <c r="N37" s="42">
        <f>J37/G37</f>
        <v>1</v>
      </c>
      <c r="O37" s="10" t="s">
        <v>12</v>
      </c>
      <c r="P37" s="54" t="s">
        <v>0</v>
      </c>
    </row>
    <row r="38" spans="1:16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7">
        <v>1</v>
      </c>
      <c r="L38" s="7">
        <f t="shared" si="6"/>
        <v>1.5</v>
      </c>
      <c r="M38" s="7">
        <f t="shared" si="7"/>
        <v>1.25</v>
      </c>
      <c r="N38" s="42">
        <f t="shared" ref="N38:N45" si="9">G38/J38</f>
        <v>1.2</v>
      </c>
      <c r="O38" s="10" t="s">
        <v>12</v>
      </c>
      <c r="P38" s="54" t="s">
        <v>0</v>
      </c>
    </row>
    <row r="39" spans="1:16" ht="27.75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7">
        <v>1</v>
      </c>
      <c r="L39" s="7">
        <f t="shared" si="6"/>
        <v>2</v>
      </c>
      <c r="M39" s="7">
        <f t="shared" si="7"/>
        <v>2</v>
      </c>
      <c r="N39" s="9">
        <f t="shared" si="9"/>
        <v>1</v>
      </c>
      <c r="O39" s="10" t="s">
        <v>12</v>
      </c>
      <c r="P39" s="54" t="s">
        <v>0</v>
      </c>
    </row>
    <row r="40" spans="1:16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7">
        <v>2</v>
      </c>
      <c r="L40" s="7">
        <f t="shared" si="6"/>
        <v>8</v>
      </c>
      <c r="M40" s="7">
        <f t="shared" si="7"/>
        <v>7.5</v>
      </c>
      <c r="N40" s="9">
        <f t="shared" si="9"/>
        <v>1.0666666666666667</v>
      </c>
      <c r="O40" s="10" t="s">
        <v>12</v>
      </c>
      <c r="P40" s="54" t="s">
        <v>156</v>
      </c>
    </row>
    <row r="41" spans="1:16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7">
        <f t="shared" ref="K41:K42" si="10">IF(C41="All",5)</f>
        <v>5</v>
      </c>
      <c r="L41" s="7">
        <f t="shared" si="6"/>
        <v>5</v>
      </c>
      <c r="M41" s="7">
        <f t="shared" si="7"/>
        <v>7.5</v>
      </c>
      <c r="N41" s="9">
        <f t="shared" si="9"/>
        <v>0.66666666666666663</v>
      </c>
      <c r="O41" s="10" t="s">
        <v>12</v>
      </c>
      <c r="P41" s="54" t="s">
        <v>0</v>
      </c>
    </row>
    <row r="42" spans="1:16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7">
        <f t="shared" si="10"/>
        <v>5</v>
      </c>
      <c r="L42" s="7">
        <f t="shared" si="6"/>
        <v>5</v>
      </c>
      <c r="M42" s="7">
        <f t="shared" si="7"/>
        <v>5</v>
      </c>
      <c r="N42" s="9">
        <f t="shared" si="9"/>
        <v>1</v>
      </c>
      <c r="O42" s="10" t="s">
        <v>12</v>
      </c>
      <c r="P42" s="54" t="s">
        <v>0</v>
      </c>
    </row>
    <row r="43" spans="1:16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7">
        <v>1</v>
      </c>
      <c r="L43" s="7">
        <f t="shared" si="6"/>
        <v>1</v>
      </c>
      <c r="M43" s="7">
        <f t="shared" si="7"/>
        <v>1</v>
      </c>
      <c r="N43" s="9">
        <f t="shared" si="9"/>
        <v>1</v>
      </c>
      <c r="O43" s="10" t="s">
        <v>12</v>
      </c>
      <c r="P43" s="54" t="s">
        <v>0</v>
      </c>
    </row>
    <row r="44" spans="1:16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7">
        <v>2</v>
      </c>
      <c r="L44" s="7">
        <f t="shared" si="6"/>
        <v>4</v>
      </c>
      <c r="M44" s="7">
        <f t="shared" si="7"/>
        <v>3.5</v>
      </c>
      <c r="N44" s="9">
        <f t="shared" si="9"/>
        <v>1.1428571428571428</v>
      </c>
      <c r="O44" s="10" t="s">
        <v>12</v>
      </c>
      <c r="P44" s="54" t="s">
        <v>0</v>
      </c>
    </row>
    <row r="45" spans="1:16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7">
        <v>2</v>
      </c>
      <c r="L45" s="7">
        <f t="shared" si="6"/>
        <v>10</v>
      </c>
      <c r="M45" s="7">
        <f t="shared" si="7"/>
        <v>9</v>
      </c>
      <c r="N45" s="9">
        <f t="shared" si="9"/>
        <v>1.1111111111111112</v>
      </c>
      <c r="O45" s="10" t="s">
        <v>12</v>
      </c>
      <c r="P45" s="54" t="s">
        <v>0</v>
      </c>
    </row>
    <row r="47" spans="1:16" ht="22.5" x14ac:dyDescent="0.3">
      <c r="A47" s="66" t="s">
        <v>48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8"/>
    </row>
    <row r="48" spans="1:16" ht="27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3" t="s">
        <v>221</v>
      </c>
      <c r="L48" s="3" t="s">
        <v>223</v>
      </c>
      <c r="M48" s="3" t="s">
        <v>222</v>
      </c>
      <c r="N48" s="40" t="s">
        <v>20</v>
      </c>
      <c r="O48" s="2" t="s">
        <v>10</v>
      </c>
      <c r="P48" s="54" t="s">
        <v>155</v>
      </c>
    </row>
    <row r="49" spans="1:16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7">
        <f>IF(C49="All",5)</f>
        <v>5</v>
      </c>
      <c r="L49" s="7">
        <f>G49*K49</f>
        <v>5</v>
      </c>
      <c r="M49" s="7">
        <f>K49*J49</f>
        <v>5</v>
      </c>
      <c r="N49" s="42">
        <v>1</v>
      </c>
      <c r="O49" s="10" t="s">
        <v>12</v>
      </c>
      <c r="P49" s="54" t="s">
        <v>0</v>
      </c>
    </row>
    <row r="50" spans="1:16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5">
        <v>1</v>
      </c>
      <c r="L50" s="7">
        <f t="shared" ref="L50:L68" si="11">G50*K50</f>
        <v>1.5</v>
      </c>
      <c r="M50" s="7">
        <f t="shared" ref="M50:M68" si="12">K50*J50</f>
        <v>1.5</v>
      </c>
      <c r="N50" s="16">
        <f t="shared" ref="N50:N68" si="13">G50/J50</f>
        <v>1</v>
      </c>
      <c r="O50" s="10" t="s">
        <v>12</v>
      </c>
      <c r="P50" s="54" t="s">
        <v>0</v>
      </c>
    </row>
    <row r="51" spans="1:16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5">
        <v>1</v>
      </c>
      <c r="L51" s="7">
        <f t="shared" si="11"/>
        <v>2</v>
      </c>
      <c r="M51" s="7">
        <f t="shared" si="12"/>
        <v>2</v>
      </c>
      <c r="N51" s="16">
        <f t="shared" si="13"/>
        <v>1</v>
      </c>
      <c r="O51" s="10" t="s">
        <v>12</v>
      </c>
      <c r="P51" s="54" t="s">
        <v>0</v>
      </c>
    </row>
    <row r="52" spans="1:16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5">
        <v>2</v>
      </c>
      <c r="L52" s="7">
        <f t="shared" si="11"/>
        <v>4</v>
      </c>
      <c r="M52" s="7">
        <f t="shared" si="12"/>
        <v>4.2</v>
      </c>
      <c r="N52" s="16">
        <f t="shared" si="13"/>
        <v>0.95238095238095233</v>
      </c>
      <c r="O52" s="10" t="s">
        <v>12</v>
      </c>
      <c r="P52" s="54" t="s">
        <v>156</v>
      </c>
    </row>
    <row r="53" spans="1:16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5">
        <v>1</v>
      </c>
      <c r="L53" s="7">
        <f t="shared" si="11"/>
        <v>2</v>
      </c>
      <c r="M53" s="7">
        <f t="shared" si="12"/>
        <v>2</v>
      </c>
      <c r="N53" s="16">
        <f t="shared" si="13"/>
        <v>1</v>
      </c>
      <c r="O53" s="10" t="s">
        <v>12</v>
      </c>
      <c r="P53" s="54" t="s">
        <v>156</v>
      </c>
    </row>
    <row r="54" spans="1:16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5">
        <v>1</v>
      </c>
      <c r="L54" s="7">
        <f t="shared" si="11"/>
        <v>2.5</v>
      </c>
      <c r="M54" s="7">
        <f t="shared" si="12"/>
        <v>2.5</v>
      </c>
      <c r="N54" s="16">
        <f t="shared" si="13"/>
        <v>1</v>
      </c>
      <c r="O54" s="10" t="s">
        <v>12</v>
      </c>
      <c r="P54" s="54" t="s">
        <v>156</v>
      </c>
    </row>
    <row r="55" spans="1:16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5">
        <v>1</v>
      </c>
      <c r="L55" s="7">
        <f t="shared" si="11"/>
        <v>2</v>
      </c>
      <c r="M55" s="7">
        <f t="shared" si="12"/>
        <v>1.75</v>
      </c>
      <c r="N55" s="16">
        <f t="shared" si="13"/>
        <v>1.1428571428571428</v>
      </c>
      <c r="O55" s="10" t="s">
        <v>12</v>
      </c>
      <c r="P55" s="54" t="s">
        <v>156</v>
      </c>
    </row>
    <row r="56" spans="1:16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5">
        <v>1</v>
      </c>
      <c r="L56" s="7">
        <f t="shared" si="11"/>
        <v>6</v>
      </c>
      <c r="M56" s="7">
        <f t="shared" si="12"/>
        <v>5.75</v>
      </c>
      <c r="N56" s="16">
        <f t="shared" si="13"/>
        <v>1.0434782608695652</v>
      </c>
      <c r="O56" s="10" t="s">
        <v>12</v>
      </c>
      <c r="P56" s="54" t="s">
        <v>156</v>
      </c>
    </row>
    <row r="57" spans="1:16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5">
        <v>1</v>
      </c>
      <c r="L57" s="7">
        <f t="shared" si="11"/>
        <v>0.5</v>
      </c>
      <c r="M57" s="7">
        <f t="shared" si="12"/>
        <v>0.5</v>
      </c>
      <c r="N57" s="16">
        <f t="shared" si="13"/>
        <v>1</v>
      </c>
      <c r="O57" s="10" t="s">
        <v>12</v>
      </c>
      <c r="P57" s="54" t="s">
        <v>0</v>
      </c>
    </row>
    <row r="58" spans="1:16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5">
        <v>1</v>
      </c>
      <c r="L58" s="7">
        <f t="shared" si="11"/>
        <v>2</v>
      </c>
      <c r="M58" s="7">
        <f t="shared" si="12"/>
        <v>1.75</v>
      </c>
      <c r="N58" s="16">
        <f t="shared" si="13"/>
        <v>1.1428571428571428</v>
      </c>
      <c r="O58" s="10" t="s">
        <v>12</v>
      </c>
      <c r="P58" s="54" t="s">
        <v>0</v>
      </c>
    </row>
    <row r="59" spans="1:16" ht="27.75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5">
        <v>1</v>
      </c>
      <c r="L59" s="7">
        <f t="shared" si="11"/>
        <v>3.5</v>
      </c>
      <c r="M59" s="7">
        <f t="shared" si="12"/>
        <v>3</v>
      </c>
      <c r="N59" s="16">
        <f t="shared" si="13"/>
        <v>1.1666666666666667</v>
      </c>
      <c r="O59" s="10" t="s">
        <v>12</v>
      </c>
      <c r="P59" s="54" t="s">
        <v>0</v>
      </c>
    </row>
    <row r="60" spans="1:16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5">
        <v>1</v>
      </c>
      <c r="L60" s="7">
        <f t="shared" si="11"/>
        <v>3</v>
      </c>
      <c r="M60" s="7">
        <f t="shared" si="12"/>
        <v>3</v>
      </c>
      <c r="N60" s="16">
        <f t="shared" si="13"/>
        <v>1</v>
      </c>
      <c r="O60" s="10" t="s">
        <v>12</v>
      </c>
      <c r="P60" s="54" t="s">
        <v>0</v>
      </c>
    </row>
    <row r="61" spans="1:16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7">
        <v>5</v>
      </c>
      <c r="L61" s="7">
        <f t="shared" si="11"/>
        <v>5</v>
      </c>
      <c r="M61" s="7">
        <f t="shared" si="12"/>
        <v>5</v>
      </c>
      <c r="N61" s="9">
        <f t="shared" si="13"/>
        <v>1</v>
      </c>
      <c r="O61" s="10" t="s">
        <v>12</v>
      </c>
      <c r="P61" s="54" t="s">
        <v>0</v>
      </c>
    </row>
    <row r="62" spans="1:16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5">
        <v>5</v>
      </c>
      <c r="L62" s="7">
        <f t="shared" si="11"/>
        <v>10</v>
      </c>
      <c r="M62" s="7">
        <f t="shared" si="12"/>
        <v>7.5</v>
      </c>
      <c r="N62" s="16">
        <f t="shared" si="13"/>
        <v>1.3333333333333333</v>
      </c>
      <c r="O62" s="10" t="s">
        <v>12</v>
      </c>
      <c r="P62" s="54" t="s">
        <v>156</v>
      </c>
    </row>
    <row r="63" spans="1:16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20">
        <v>5</v>
      </c>
      <c r="L63" s="7">
        <f t="shared" si="11"/>
        <v>5</v>
      </c>
      <c r="M63" s="7">
        <f t="shared" si="12"/>
        <v>5</v>
      </c>
      <c r="N63" s="9">
        <f t="shared" si="13"/>
        <v>1</v>
      </c>
      <c r="O63" s="10" t="s">
        <v>12</v>
      </c>
      <c r="P63" s="54" t="s">
        <v>0</v>
      </c>
    </row>
    <row r="64" spans="1:16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20">
        <v>5</v>
      </c>
      <c r="L64" s="7">
        <f t="shared" si="11"/>
        <v>7.5</v>
      </c>
      <c r="M64" s="7">
        <f t="shared" si="12"/>
        <v>5</v>
      </c>
      <c r="N64" s="9">
        <f t="shared" si="13"/>
        <v>1.5</v>
      </c>
      <c r="O64" s="10" t="s">
        <v>12</v>
      </c>
      <c r="P64" s="54" t="s">
        <v>0</v>
      </c>
    </row>
    <row r="65" spans="1:16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5">
        <v>1</v>
      </c>
      <c r="L65" s="7">
        <f t="shared" si="11"/>
        <v>1</v>
      </c>
      <c r="M65" s="7">
        <f t="shared" si="12"/>
        <v>1</v>
      </c>
      <c r="N65" s="16">
        <f t="shared" si="13"/>
        <v>1</v>
      </c>
      <c r="O65" s="10" t="s">
        <v>12</v>
      </c>
      <c r="P65" s="54" t="s">
        <v>0</v>
      </c>
    </row>
    <row r="66" spans="1:16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5">
        <v>2</v>
      </c>
      <c r="L66" s="7">
        <f t="shared" si="11"/>
        <v>8</v>
      </c>
      <c r="M66" s="7">
        <f t="shared" si="12"/>
        <v>7</v>
      </c>
      <c r="N66" s="16">
        <f t="shared" si="13"/>
        <v>1.1428571428571428</v>
      </c>
      <c r="O66" s="10" t="s">
        <v>12</v>
      </c>
      <c r="P66" s="54" t="s">
        <v>0</v>
      </c>
    </row>
    <row r="67" spans="1:16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5">
        <v>1</v>
      </c>
      <c r="L67" s="7">
        <f t="shared" si="11"/>
        <v>1.5</v>
      </c>
      <c r="M67" s="7">
        <f t="shared" si="12"/>
        <v>1.4</v>
      </c>
      <c r="N67" s="16">
        <f t="shared" si="13"/>
        <v>1.0714285714285714</v>
      </c>
      <c r="O67" s="10" t="s">
        <v>12</v>
      </c>
      <c r="P67" s="54" t="s">
        <v>0</v>
      </c>
    </row>
    <row r="68" spans="1:16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2">
        <v>1</v>
      </c>
      <c r="L68" s="22">
        <f t="shared" si="11"/>
        <v>0.5</v>
      </c>
      <c r="M68" s="22">
        <f t="shared" si="12"/>
        <v>0.5</v>
      </c>
      <c r="N68" s="24">
        <f t="shared" si="13"/>
        <v>1</v>
      </c>
      <c r="O68" s="10" t="s">
        <v>12</v>
      </c>
      <c r="P68" s="54" t="s">
        <v>0</v>
      </c>
    </row>
    <row r="70" spans="1:16" ht="22.5" x14ac:dyDescent="0.3">
      <c r="A70" s="69" t="s">
        <v>57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</row>
    <row r="71" spans="1:16" ht="27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3" t="s">
        <v>221</v>
      </c>
      <c r="L71" s="3" t="s">
        <v>223</v>
      </c>
      <c r="M71" s="3" t="s">
        <v>222</v>
      </c>
      <c r="N71" s="40" t="s">
        <v>20</v>
      </c>
      <c r="O71" s="2" t="s">
        <v>10</v>
      </c>
    </row>
    <row r="72" spans="1:16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6">
        <f>IF(C49="All",5)</f>
        <v>5</v>
      </c>
      <c r="L72" s="6">
        <f>G72*K72</f>
        <v>5</v>
      </c>
      <c r="M72" s="7">
        <f>K72*J72</f>
        <v>5</v>
      </c>
      <c r="N72" s="45">
        <v>1</v>
      </c>
      <c r="O72" s="10" t="s">
        <v>12</v>
      </c>
    </row>
    <row r="73" spans="1:16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6">
        <v>1</v>
      </c>
      <c r="L73" s="6">
        <f t="shared" ref="L73:L86" si="14">G73*K73</f>
        <v>1</v>
      </c>
      <c r="M73" s="7">
        <f t="shared" ref="M73:M86" si="15">K73*J73</f>
        <v>1</v>
      </c>
      <c r="N73" s="45">
        <f>G73/J73</f>
        <v>1</v>
      </c>
      <c r="O73" s="10" t="s">
        <v>12</v>
      </c>
    </row>
    <row r="74" spans="1:16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6">
        <v>1</v>
      </c>
      <c r="L74" s="6">
        <f t="shared" si="14"/>
        <v>2</v>
      </c>
      <c r="M74" s="7">
        <f>K74*J74</f>
        <v>2.25</v>
      </c>
      <c r="N74" s="45">
        <f>G74/J74</f>
        <v>0.88888888888888884</v>
      </c>
      <c r="O74" s="10" t="s">
        <v>12</v>
      </c>
    </row>
    <row r="75" spans="1:16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6">
        <v>2</v>
      </c>
      <c r="L75" s="6">
        <f t="shared" si="14"/>
        <v>2</v>
      </c>
      <c r="M75" s="7">
        <f t="shared" si="15"/>
        <v>2</v>
      </c>
      <c r="N75" s="45">
        <f>G75/J75</f>
        <v>1</v>
      </c>
      <c r="O75" s="10" t="s">
        <v>12</v>
      </c>
    </row>
    <row r="76" spans="1:16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6">
        <v>1</v>
      </c>
      <c r="L76" s="6">
        <f t="shared" si="14"/>
        <v>1</v>
      </c>
      <c r="M76" s="7">
        <f t="shared" si="15"/>
        <v>1</v>
      </c>
      <c r="N76" s="45">
        <f>G76/J76</f>
        <v>1</v>
      </c>
      <c r="O76" s="10" t="s">
        <v>12</v>
      </c>
    </row>
    <row r="77" spans="1:16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6">
        <v>1</v>
      </c>
      <c r="L77" s="6">
        <f t="shared" si="14"/>
        <v>7</v>
      </c>
      <c r="M77" s="7">
        <f t="shared" si="15"/>
        <v>6</v>
      </c>
      <c r="N77" s="45">
        <f>G77/J77</f>
        <v>1.1666666666666667</v>
      </c>
      <c r="O77" s="10" t="s">
        <v>12</v>
      </c>
    </row>
    <row r="78" spans="1:16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6">
        <v>1</v>
      </c>
      <c r="L78" s="6">
        <f t="shared" si="14"/>
        <v>0.5</v>
      </c>
      <c r="M78" s="7">
        <f t="shared" si="15"/>
        <v>0.5</v>
      </c>
      <c r="N78" s="45">
        <v>1</v>
      </c>
      <c r="O78" s="10" t="s">
        <v>12</v>
      </c>
    </row>
    <row r="79" spans="1:16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6">
        <v>1</v>
      </c>
      <c r="L79" s="6">
        <f t="shared" si="14"/>
        <v>2</v>
      </c>
      <c r="M79" s="7">
        <f t="shared" si="15"/>
        <v>1.75</v>
      </c>
      <c r="N79" s="45">
        <f>G79/J79</f>
        <v>1.1428571428571428</v>
      </c>
      <c r="O79" s="10" t="s">
        <v>12</v>
      </c>
    </row>
    <row r="80" spans="1:16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6">
        <v>1</v>
      </c>
      <c r="L80" s="6">
        <f t="shared" si="14"/>
        <v>3.5</v>
      </c>
      <c r="M80" s="7">
        <f t="shared" si="15"/>
        <v>3.25</v>
      </c>
      <c r="N80" s="45">
        <f>J80/G80</f>
        <v>0.9285714285714286</v>
      </c>
      <c r="O80" s="10" t="s">
        <v>12</v>
      </c>
    </row>
    <row r="81" spans="1:15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6">
        <v>5</v>
      </c>
      <c r="L81" s="6">
        <v>2.25</v>
      </c>
      <c r="M81" s="7">
        <v>2.25</v>
      </c>
      <c r="N81" s="45">
        <f>G81/J81</f>
        <v>1.1111111111111112</v>
      </c>
      <c r="O81" s="10" t="s">
        <v>12</v>
      </c>
    </row>
    <row r="82" spans="1:15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6">
        <v>5</v>
      </c>
      <c r="L82" s="6">
        <f t="shared" si="14"/>
        <v>5</v>
      </c>
      <c r="M82" s="7">
        <f t="shared" si="15"/>
        <v>5</v>
      </c>
      <c r="N82" s="45">
        <v>1</v>
      </c>
      <c r="O82" s="10" t="s">
        <v>12</v>
      </c>
    </row>
    <row r="83" spans="1:15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6">
        <v>1</v>
      </c>
      <c r="L83" s="6">
        <f t="shared" si="14"/>
        <v>1.5</v>
      </c>
      <c r="M83" s="7">
        <f t="shared" si="15"/>
        <v>1.5</v>
      </c>
      <c r="N83" s="45">
        <v>1</v>
      </c>
      <c r="O83" s="10" t="s">
        <v>12</v>
      </c>
    </row>
    <row r="84" spans="1:15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6">
        <f t="shared" ref="K84:K86" si="16">IF(C61="All",5)</f>
        <v>5</v>
      </c>
      <c r="L84" s="6">
        <f t="shared" si="14"/>
        <v>5</v>
      </c>
      <c r="M84" s="7">
        <f t="shared" si="15"/>
        <v>5</v>
      </c>
      <c r="N84" s="45">
        <f>G84/J84</f>
        <v>1</v>
      </c>
      <c r="O84" s="10" t="s">
        <v>12</v>
      </c>
    </row>
    <row r="85" spans="1:15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6">
        <f t="shared" si="16"/>
        <v>5</v>
      </c>
      <c r="L85" s="6">
        <v>25</v>
      </c>
      <c r="M85" s="7">
        <v>25.5</v>
      </c>
      <c r="N85" s="45">
        <f>G85/J85</f>
        <v>1.0769230769230769</v>
      </c>
      <c r="O85" s="10" t="s">
        <v>12</v>
      </c>
    </row>
    <row r="86" spans="1:15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21">
        <f t="shared" si="16"/>
        <v>5</v>
      </c>
      <c r="L86" s="21">
        <f t="shared" si="14"/>
        <v>5</v>
      </c>
      <c r="M86" s="21">
        <f t="shared" si="15"/>
        <v>5</v>
      </c>
      <c r="N86" s="47">
        <f>J86/G86</f>
        <v>1</v>
      </c>
      <c r="O86" s="47" t="s">
        <v>12</v>
      </c>
    </row>
    <row r="88" spans="1:15" ht="22.5" x14ac:dyDescent="0.3">
      <c r="A88" s="69" t="s">
        <v>124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</row>
    <row r="89" spans="1:15" ht="27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3" t="s">
        <v>221</v>
      </c>
      <c r="L89" s="3" t="s">
        <v>223</v>
      </c>
      <c r="M89" s="3" t="s">
        <v>222</v>
      </c>
      <c r="N89" s="40" t="s">
        <v>20</v>
      </c>
      <c r="O89" s="2" t="s">
        <v>10</v>
      </c>
    </row>
    <row r="90" spans="1:15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11">
        <v>1</v>
      </c>
      <c r="L90" s="11">
        <f>G90*K90</f>
        <v>1</v>
      </c>
      <c r="M90" s="11">
        <f>J90*K90</f>
        <v>1</v>
      </c>
      <c r="N90" s="48">
        <f>J90/G90</f>
        <v>1</v>
      </c>
      <c r="O90" s="10" t="s">
        <v>12</v>
      </c>
    </row>
    <row r="91" spans="1:15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5">
        <v>1</v>
      </c>
      <c r="L91" s="11">
        <f t="shared" ref="L91:L101" si="17">G91*K91</f>
        <v>1.5</v>
      </c>
      <c r="M91" s="11">
        <f t="shared" ref="M91:M101" si="18">J91*K91</f>
        <v>1.5</v>
      </c>
      <c r="N91" s="16">
        <f>J91/G91</f>
        <v>1</v>
      </c>
      <c r="O91" s="10" t="s">
        <v>12</v>
      </c>
    </row>
    <row r="92" spans="1:15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14">
        <v>1</v>
      </c>
      <c r="L92" s="11">
        <f t="shared" si="17"/>
        <v>3</v>
      </c>
      <c r="M92" s="11">
        <f t="shared" si="18"/>
        <v>2.75</v>
      </c>
      <c r="N92" s="45">
        <f>J92/G92</f>
        <v>0.91666666666666663</v>
      </c>
      <c r="O92" s="10" t="s">
        <v>12</v>
      </c>
    </row>
    <row r="93" spans="1:15" x14ac:dyDescent="0.3">
      <c r="A93" s="11">
        <v>4</v>
      </c>
      <c r="B93" s="26" t="s">
        <v>109</v>
      </c>
      <c r="C93" s="14" t="s">
        <v>64</v>
      </c>
      <c r="D93" s="7">
        <f t="shared" ref="D93:D94" si="19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14">
        <v>2</v>
      </c>
      <c r="L93" s="11">
        <f t="shared" si="17"/>
        <v>6</v>
      </c>
      <c r="M93" s="11">
        <f t="shared" si="18"/>
        <v>5.5</v>
      </c>
      <c r="N93" s="27">
        <f>J93/G93</f>
        <v>0.91666666666666663</v>
      </c>
      <c r="O93" s="10" t="s">
        <v>12</v>
      </c>
    </row>
    <row r="94" spans="1:15" x14ac:dyDescent="0.3">
      <c r="A94" s="14">
        <v>5</v>
      </c>
      <c r="B94" s="15" t="s">
        <v>110</v>
      </c>
      <c r="C94" s="14" t="s">
        <v>65</v>
      </c>
      <c r="D94" s="7">
        <f t="shared" si="19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5">
        <v>2</v>
      </c>
      <c r="L94" s="11">
        <f t="shared" si="17"/>
        <v>20</v>
      </c>
      <c r="M94" s="11">
        <f>J94*K94</f>
        <v>22</v>
      </c>
      <c r="N94" s="16">
        <f>J94/G94</f>
        <v>1.1000000000000001</v>
      </c>
      <c r="O94" s="10" t="s">
        <v>12</v>
      </c>
    </row>
    <row r="95" spans="1:15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15">
        <v>1</v>
      </c>
      <c r="L95" s="11">
        <f t="shared" si="17"/>
        <v>1</v>
      </c>
      <c r="M95" s="11">
        <f t="shared" si="18"/>
        <v>1</v>
      </c>
      <c r="N95" s="48">
        <f t="shared" ref="N95:N96" si="20">J95/G95</f>
        <v>1</v>
      </c>
      <c r="O95" s="10" t="s">
        <v>12</v>
      </c>
    </row>
    <row r="96" spans="1:15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15">
        <v>1</v>
      </c>
      <c r="L96" s="11">
        <f t="shared" si="17"/>
        <v>1</v>
      </c>
      <c r="M96" s="11">
        <f t="shared" si="18"/>
        <v>1</v>
      </c>
      <c r="N96" s="48">
        <f t="shared" si="20"/>
        <v>1</v>
      </c>
      <c r="O96" s="10" t="s">
        <v>12</v>
      </c>
    </row>
    <row r="97" spans="1:15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5">
        <v>1</v>
      </c>
      <c r="L97" s="11">
        <f t="shared" si="17"/>
        <v>0.5</v>
      </c>
      <c r="M97" s="11">
        <f t="shared" si="18"/>
        <v>1</v>
      </c>
      <c r="N97" s="16">
        <v>1</v>
      </c>
      <c r="O97" s="10" t="s">
        <v>12</v>
      </c>
    </row>
    <row r="98" spans="1:15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5">
        <v>1</v>
      </c>
      <c r="L98" s="11">
        <f t="shared" si="17"/>
        <v>2</v>
      </c>
      <c r="M98" s="11">
        <f t="shared" si="18"/>
        <v>2</v>
      </c>
      <c r="N98" s="16">
        <v>1</v>
      </c>
      <c r="O98" s="10" t="s">
        <v>12</v>
      </c>
    </row>
    <row r="99" spans="1:15" ht="27.75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5">
        <v>1</v>
      </c>
      <c r="L99" s="11">
        <f t="shared" si="17"/>
        <v>4.5</v>
      </c>
      <c r="M99" s="11">
        <f t="shared" si="18"/>
        <v>4</v>
      </c>
      <c r="N99" s="16">
        <f>J99/G99</f>
        <v>0.88888888888888884</v>
      </c>
      <c r="O99" s="10" t="s">
        <v>12</v>
      </c>
    </row>
    <row r="100" spans="1:15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3</v>
      </c>
      <c r="K100" s="15">
        <v>5</v>
      </c>
      <c r="L100" s="11">
        <f>G100*K100</f>
        <v>15</v>
      </c>
      <c r="M100" s="11">
        <f t="shared" si="18"/>
        <v>15</v>
      </c>
      <c r="N100" s="16">
        <f>G100/J100</f>
        <v>1</v>
      </c>
      <c r="O100" s="10" t="s">
        <v>12</v>
      </c>
    </row>
    <row r="101" spans="1:15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5">
        <v>1</v>
      </c>
      <c r="L101" s="11">
        <f t="shared" si="17"/>
        <v>1</v>
      </c>
      <c r="M101" s="11">
        <f t="shared" si="18"/>
        <v>1</v>
      </c>
      <c r="N101" s="16">
        <v>1</v>
      </c>
      <c r="O101" s="10" t="s">
        <v>12</v>
      </c>
    </row>
    <row r="102" spans="1:15" x14ac:dyDescent="0.3">
      <c r="L102" s="31">
        <f>SUM(L90:L101)</f>
        <v>56.5</v>
      </c>
      <c r="M102" s="31">
        <f>SUM(M90:M101)</f>
        <v>57.75</v>
      </c>
    </row>
    <row r="103" spans="1:15" ht="22.5" x14ac:dyDescent="0.3">
      <c r="A103" s="69" t="s">
        <v>125</v>
      </c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</row>
    <row r="104" spans="1:15" ht="27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3" t="s">
        <v>221</v>
      </c>
      <c r="L104" s="3" t="s">
        <v>223</v>
      </c>
      <c r="M104" s="3" t="s">
        <v>222</v>
      </c>
      <c r="N104" s="40" t="s">
        <v>20</v>
      </c>
      <c r="O104" s="2" t="s">
        <v>10</v>
      </c>
    </row>
    <row r="105" spans="1:15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5">
        <v>5</v>
      </c>
      <c r="L105" s="15">
        <f>G105*K105</f>
        <v>5</v>
      </c>
      <c r="M105" s="15">
        <f>K105*J105</f>
        <v>5</v>
      </c>
      <c r="N105" s="16">
        <v>1</v>
      </c>
      <c r="O105" s="10" t="s">
        <v>12</v>
      </c>
    </row>
    <row r="106" spans="1:15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5">
        <v>1</v>
      </c>
      <c r="L106" s="15">
        <f t="shared" ref="L106:L122" si="21">G106*K106</f>
        <v>2</v>
      </c>
      <c r="M106" s="15">
        <f t="shared" ref="M106:M122" si="22">K106*J106</f>
        <v>2</v>
      </c>
      <c r="N106" s="16">
        <f>G106/J106</f>
        <v>1</v>
      </c>
      <c r="O106" s="10" t="s">
        <v>12</v>
      </c>
    </row>
    <row r="107" spans="1:15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5">
        <v>1</v>
      </c>
      <c r="L107" s="15">
        <f t="shared" si="21"/>
        <v>2</v>
      </c>
      <c r="M107" s="15">
        <f t="shared" si="22"/>
        <v>2</v>
      </c>
      <c r="N107" s="16">
        <f>G107/J107</f>
        <v>1</v>
      </c>
      <c r="O107" s="10" t="s">
        <v>12</v>
      </c>
    </row>
    <row r="108" spans="1:15" x14ac:dyDescent="0.3">
      <c r="A108" s="11">
        <v>4</v>
      </c>
      <c r="B108" s="6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1">
        <v>2</v>
      </c>
      <c r="L108" s="15">
        <f t="shared" si="21"/>
        <v>7</v>
      </c>
      <c r="M108" s="15">
        <f t="shared" si="22"/>
        <v>7</v>
      </c>
      <c r="N108" s="16">
        <f>G108/J108</f>
        <v>1</v>
      </c>
      <c r="O108" s="10" t="s">
        <v>12</v>
      </c>
    </row>
    <row r="109" spans="1:15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1">
        <v>2</v>
      </c>
      <c r="L109" s="15">
        <f t="shared" si="21"/>
        <v>10</v>
      </c>
      <c r="M109" s="15">
        <f t="shared" si="22"/>
        <v>10.5</v>
      </c>
      <c r="N109" s="16">
        <f>J109/G109</f>
        <v>1.05</v>
      </c>
      <c r="O109" s="10" t="s">
        <v>12</v>
      </c>
    </row>
    <row r="110" spans="1:15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5">
        <v>2</v>
      </c>
      <c r="L110" s="15">
        <f t="shared" si="21"/>
        <v>6</v>
      </c>
      <c r="M110" s="15">
        <f t="shared" si="22"/>
        <v>6</v>
      </c>
      <c r="N110" s="16">
        <f t="shared" ref="N110" si="23">G110/J110</f>
        <v>1</v>
      </c>
      <c r="O110" s="10" t="s">
        <v>12</v>
      </c>
    </row>
    <row r="111" spans="1:15" ht="27.75" x14ac:dyDescent="0.3">
      <c r="A111" s="6">
        <v>7</v>
      </c>
      <c r="B111" s="60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5">
        <v>2</v>
      </c>
      <c r="L111" s="15">
        <f t="shared" si="21"/>
        <v>6</v>
      </c>
      <c r="M111" s="15">
        <f t="shared" si="22"/>
        <v>6</v>
      </c>
      <c r="N111" s="16">
        <f t="shared" ref="N111" si="24">J111/G111</f>
        <v>1</v>
      </c>
      <c r="O111" s="10" t="s">
        <v>12</v>
      </c>
    </row>
    <row r="112" spans="1:15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5">
        <v>2</v>
      </c>
      <c r="L112" s="15">
        <f t="shared" si="21"/>
        <v>2</v>
      </c>
      <c r="M112" s="15">
        <f t="shared" si="22"/>
        <v>2</v>
      </c>
      <c r="N112" s="16">
        <f t="shared" ref="N112" si="25">G112/J112</f>
        <v>1</v>
      </c>
      <c r="O112" s="10" t="s">
        <v>12</v>
      </c>
    </row>
    <row r="113" spans="1:15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5">
        <v>2</v>
      </c>
      <c r="L113" s="15">
        <f t="shared" si="21"/>
        <v>6</v>
      </c>
      <c r="M113" s="15">
        <f t="shared" si="22"/>
        <v>8</v>
      </c>
      <c r="N113" s="16">
        <f t="shared" ref="N113" si="26">J113/G113</f>
        <v>1.3333333333333333</v>
      </c>
      <c r="O113" s="10" t="s">
        <v>12</v>
      </c>
    </row>
    <row r="114" spans="1:15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5">
        <v>1</v>
      </c>
      <c r="L114" s="15">
        <f t="shared" si="21"/>
        <v>3</v>
      </c>
      <c r="M114" s="15">
        <f t="shared" si="22"/>
        <v>3.5</v>
      </c>
      <c r="N114" s="16">
        <f>J114/G114</f>
        <v>1.1666666666666667</v>
      </c>
      <c r="O114" s="10" t="s">
        <v>12</v>
      </c>
    </row>
    <row r="115" spans="1:15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5">
        <v>1</v>
      </c>
      <c r="L115" s="15">
        <f t="shared" si="21"/>
        <v>1</v>
      </c>
      <c r="M115" s="15">
        <f t="shared" si="22"/>
        <v>1</v>
      </c>
      <c r="N115" s="16">
        <f>100%</f>
        <v>1</v>
      </c>
      <c r="O115" s="10" t="s">
        <v>12</v>
      </c>
    </row>
    <row r="116" spans="1:15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5">
        <v>1</v>
      </c>
      <c r="L116" s="15">
        <f t="shared" si="21"/>
        <v>3</v>
      </c>
      <c r="M116" s="15">
        <f t="shared" si="22"/>
        <v>2.75</v>
      </c>
      <c r="N116" s="16">
        <f>G116/J116</f>
        <v>1.0909090909090908</v>
      </c>
      <c r="O116" s="10" t="s">
        <v>12</v>
      </c>
    </row>
    <row r="117" spans="1:15" ht="27.75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5">
        <v>1</v>
      </c>
      <c r="L117" s="15">
        <f t="shared" si="21"/>
        <v>4.5</v>
      </c>
      <c r="M117" s="15">
        <f t="shared" si="22"/>
        <v>5</v>
      </c>
      <c r="N117" s="16">
        <f>G117/J117</f>
        <v>0.9</v>
      </c>
      <c r="O117" s="10" t="s">
        <v>12</v>
      </c>
    </row>
    <row r="118" spans="1:15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v>5</v>
      </c>
      <c r="K118" s="15">
        <v>5</v>
      </c>
      <c r="L118" s="15">
        <f t="shared" si="21"/>
        <v>30</v>
      </c>
      <c r="M118" s="15">
        <f>K118*J118</f>
        <v>25</v>
      </c>
      <c r="N118" s="16">
        <f>E118/F118</f>
        <v>0.99995239682010761</v>
      </c>
      <c r="O118" s="10" t="s">
        <v>12</v>
      </c>
    </row>
    <row r="119" spans="1:15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1">
        <v>5</v>
      </c>
      <c r="L119" s="15">
        <f t="shared" si="21"/>
        <v>5</v>
      </c>
      <c r="M119" s="15">
        <f t="shared" si="22"/>
        <v>2.5</v>
      </c>
      <c r="N119" s="16">
        <f>J119/G119</f>
        <v>0.5</v>
      </c>
      <c r="O119" s="10" t="s">
        <v>12</v>
      </c>
    </row>
    <row r="120" spans="1:15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26">
        <v>5</v>
      </c>
      <c r="L120" s="15">
        <f t="shared" si="21"/>
        <v>7.5</v>
      </c>
      <c r="M120" s="15">
        <f t="shared" si="22"/>
        <v>6.25</v>
      </c>
      <c r="N120" s="16">
        <f>G120/J120</f>
        <v>1.2</v>
      </c>
      <c r="O120" s="10" t="s">
        <v>12</v>
      </c>
    </row>
    <row r="121" spans="1:15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7">
        <v>1</v>
      </c>
      <c r="L121" s="15">
        <f t="shared" si="21"/>
        <v>1</v>
      </c>
      <c r="M121" s="15">
        <f t="shared" si="22"/>
        <v>1</v>
      </c>
      <c r="N121" s="16">
        <f>G121/J121</f>
        <v>1</v>
      </c>
      <c r="O121" s="10" t="s">
        <v>12</v>
      </c>
    </row>
    <row r="122" spans="1:15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5">
        <v>2</v>
      </c>
      <c r="L122" s="15">
        <f t="shared" si="21"/>
        <v>2</v>
      </c>
      <c r="M122" s="15">
        <f t="shared" si="22"/>
        <v>2</v>
      </c>
      <c r="N122" s="16">
        <f>G122/J122</f>
        <v>1</v>
      </c>
      <c r="O122" s="10" t="s">
        <v>12</v>
      </c>
    </row>
    <row r="123" spans="1:15" x14ac:dyDescent="0.3">
      <c r="L123" s="31">
        <f>SUM(L105:L122)</f>
        <v>103</v>
      </c>
      <c r="M123" s="31">
        <f>SUM(M105:M122)</f>
        <v>97.5</v>
      </c>
    </row>
    <row r="124" spans="1:15" ht="22.5" x14ac:dyDescent="0.3">
      <c r="A124" s="69" t="s">
        <v>67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</row>
    <row r="125" spans="1:15" ht="27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3" t="s">
        <v>221</v>
      </c>
      <c r="L125" s="3" t="s">
        <v>223</v>
      </c>
      <c r="M125" s="3" t="s">
        <v>222</v>
      </c>
      <c r="N125" s="40" t="s">
        <v>20</v>
      </c>
      <c r="O125" s="2" t="s">
        <v>10</v>
      </c>
    </row>
    <row r="126" spans="1:15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5">
        <v>5</v>
      </c>
      <c r="L126" s="15">
        <f>G126*K126</f>
        <v>5</v>
      </c>
      <c r="M126" s="15">
        <f>K126*J126</f>
        <v>5</v>
      </c>
      <c r="N126" s="16">
        <f t="shared" ref="N126:N136" si="27">G126/J126</f>
        <v>1</v>
      </c>
      <c r="O126" s="10" t="s">
        <v>12</v>
      </c>
    </row>
    <row r="127" spans="1:15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5">
        <v>1</v>
      </c>
      <c r="L127" s="15">
        <f t="shared" ref="L127:L142" si="28">G127*K127</f>
        <v>2</v>
      </c>
      <c r="M127" s="15">
        <f t="shared" ref="M127:M142" si="29">K127*J127</f>
        <v>1.75</v>
      </c>
      <c r="N127" s="16">
        <f t="shared" si="27"/>
        <v>1.1428571428571428</v>
      </c>
      <c r="O127" s="10" t="s">
        <v>12</v>
      </c>
    </row>
    <row r="128" spans="1:15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5">
        <v>2</v>
      </c>
      <c r="L128" s="15">
        <f t="shared" si="28"/>
        <v>6</v>
      </c>
      <c r="M128" s="15">
        <f t="shared" si="29"/>
        <v>5.5</v>
      </c>
      <c r="N128" s="16">
        <f t="shared" si="27"/>
        <v>1.0909090909090908</v>
      </c>
      <c r="O128" s="10" t="s">
        <v>12</v>
      </c>
    </row>
    <row r="129" spans="1:15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5">
        <v>2</v>
      </c>
      <c r="L129" s="15">
        <f t="shared" si="28"/>
        <v>18</v>
      </c>
      <c r="M129" s="15">
        <f t="shared" si="29"/>
        <v>18</v>
      </c>
      <c r="N129" s="16">
        <f t="shared" si="27"/>
        <v>1</v>
      </c>
      <c r="O129" s="10" t="s">
        <v>12</v>
      </c>
    </row>
    <row r="130" spans="1:15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5">
        <v>1</v>
      </c>
      <c r="L130" s="15">
        <f t="shared" si="28"/>
        <v>2</v>
      </c>
      <c r="M130" s="15">
        <f t="shared" si="29"/>
        <v>2</v>
      </c>
      <c r="N130" s="16">
        <f t="shared" si="27"/>
        <v>1</v>
      </c>
      <c r="O130" s="10" t="s">
        <v>12</v>
      </c>
    </row>
    <row r="131" spans="1:15" x14ac:dyDescent="0.3">
      <c r="A131" s="6">
        <v>6</v>
      </c>
      <c r="B131" s="62" t="s">
        <v>179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5">
        <v>1</v>
      </c>
      <c r="L131" s="15">
        <f t="shared" si="28"/>
        <v>2</v>
      </c>
      <c r="M131" s="15">
        <f t="shared" si="29"/>
        <v>2</v>
      </c>
      <c r="N131" s="16">
        <f t="shared" si="27"/>
        <v>1</v>
      </c>
      <c r="O131" s="10" t="s">
        <v>12</v>
      </c>
    </row>
    <row r="132" spans="1:15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5">
        <v>1</v>
      </c>
      <c r="L132" s="15">
        <f t="shared" si="28"/>
        <v>4</v>
      </c>
      <c r="M132" s="15">
        <f t="shared" si="29"/>
        <v>3.5</v>
      </c>
      <c r="N132" s="16">
        <f t="shared" si="27"/>
        <v>1.1428571428571428</v>
      </c>
      <c r="O132" s="10" t="s">
        <v>12</v>
      </c>
    </row>
    <row r="133" spans="1:15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5">
        <v>1</v>
      </c>
      <c r="L133" s="15">
        <f t="shared" si="28"/>
        <v>2</v>
      </c>
      <c r="M133" s="15">
        <f t="shared" si="29"/>
        <v>4</v>
      </c>
      <c r="N133" s="16">
        <f t="shared" si="27"/>
        <v>0.5</v>
      </c>
      <c r="O133" s="10" t="s">
        <v>12</v>
      </c>
    </row>
    <row r="134" spans="1:15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v>1</v>
      </c>
      <c r="L134" s="15">
        <f t="shared" si="28"/>
        <v>4.5</v>
      </c>
      <c r="M134" s="15">
        <f t="shared" si="29"/>
        <v>4</v>
      </c>
      <c r="N134" s="11">
        <f t="shared" si="27"/>
        <v>1.125</v>
      </c>
      <c r="O134" s="10" t="s">
        <v>12</v>
      </c>
    </row>
    <row r="135" spans="1:15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20">
        <v>1</v>
      </c>
      <c r="L135" s="15">
        <f t="shared" si="28"/>
        <v>2</v>
      </c>
      <c r="M135" s="15">
        <f t="shared" si="29"/>
        <v>2</v>
      </c>
      <c r="N135" s="9">
        <f t="shared" si="27"/>
        <v>1</v>
      </c>
      <c r="O135" s="10" t="s">
        <v>12</v>
      </c>
    </row>
    <row r="136" spans="1:15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20">
        <v>5</v>
      </c>
      <c r="L136" s="15">
        <f t="shared" si="28"/>
        <v>5</v>
      </c>
      <c r="M136" s="15">
        <f t="shared" si="29"/>
        <v>5.75</v>
      </c>
      <c r="N136" s="9">
        <f t="shared" si="27"/>
        <v>0.86956521739130443</v>
      </c>
      <c r="O136" s="10" t="s">
        <v>12</v>
      </c>
    </row>
    <row r="137" spans="1:15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11">
        <v>5</v>
      </c>
      <c r="L137" s="15">
        <f t="shared" si="28"/>
        <v>15</v>
      </c>
      <c r="M137" s="15">
        <f t="shared" si="29"/>
        <v>15</v>
      </c>
      <c r="N137" s="51">
        <v>1</v>
      </c>
      <c r="O137" s="10" t="s">
        <v>12</v>
      </c>
    </row>
    <row r="138" spans="1:15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2">
        <v>5</v>
      </c>
      <c r="L138" s="15">
        <f t="shared" si="28"/>
        <v>10</v>
      </c>
      <c r="M138" s="15">
        <f t="shared" si="29"/>
        <v>8.75</v>
      </c>
      <c r="N138" s="13">
        <f>G138/J138</f>
        <v>1.1428571428571428</v>
      </c>
      <c r="O138" s="10" t="s">
        <v>12</v>
      </c>
    </row>
    <row r="139" spans="1:15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6">
        <v>5</v>
      </c>
      <c r="L139" s="15">
        <f t="shared" si="28"/>
        <v>5</v>
      </c>
      <c r="M139" s="15">
        <f t="shared" si="29"/>
        <v>5</v>
      </c>
      <c r="N139" s="27">
        <f>G139/J139</f>
        <v>1</v>
      </c>
      <c r="O139" s="10" t="s">
        <v>12</v>
      </c>
    </row>
    <row r="140" spans="1:15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6">
        <v>5</v>
      </c>
      <c r="L140" s="15">
        <f t="shared" si="28"/>
        <v>5</v>
      </c>
      <c r="M140" s="15">
        <f t="shared" si="29"/>
        <v>2.5</v>
      </c>
      <c r="N140" s="27">
        <f>G140/J140</f>
        <v>2</v>
      </c>
      <c r="O140" s="10" t="s">
        <v>12</v>
      </c>
    </row>
    <row r="141" spans="1:15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5">
        <v>1</v>
      </c>
      <c r="L141" s="15">
        <f t="shared" si="28"/>
        <v>1</v>
      </c>
      <c r="M141" s="15">
        <f t="shared" si="29"/>
        <v>1.25</v>
      </c>
      <c r="N141" s="16">
        <f>G141/J141</f>
        <v>0.8</v>
      </c>
      <c r="O141" s="10" t="s">
        <v>12</v>
      </c>
    </row>
    <row r="142" spans="1:15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5">
        <v>2</v>
      </c>
      <c r="L142" s="15">
        <f t="shared" si="28"/>
        <v>3</v>
      </c>
      <c r="M142" s="15">
        <f t="shared" si="29"/>
        <v>3</v>
      </c>
      <c r="N142" s="16">
        <f>G142/J142</f>
        <v>1</v>
      </c>
      <c r="O142" s="10" t="s">
        <v>12</v>
      </c>
    </row>
    <row r="143" spans="1:15" x14ac:dyDescent="0.3">
      <c r="L143" s="31">
        <f>SUM(L126:L142)</f>
        <v>91.5</v>
      </c>
      <c r="M143" s="31">
        <f>SUM(M126:M142)</f>
        <v>89</v>
      </c>
    </row>
    <row r="144" spans="1:15" ht="22.5" x14ac:dyDescent="0.3">
      <c r="A144" s="69" t="s">
        <v>161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</row>
    <row r="145" spans="1:15" ht="27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3" t="s">
        <v>221</v>
      </c>
      <c r="L145" s="3" t="s">
        <v>223</v>
      </c>
      <c r="M145" s="3" t="s">
        <v>222</v>
      </c>
      <c r="N145" s="40" t="s">
        <v>20</v>
      </c>
      <c r="O145" s="2" t="s">
        <v>10</v>
      </c>
    </row>
    <row r="146" spans="1:15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5">
        <v>5</v>
      </c>
      <c r="L146" s="15">
        <f>K146*G146</f>
        <v>10</v>
      </c>
      <c r="M146" s="15">
        <f>J146*K146</f>
        <v>7.5</v>
      </c>
      <c r="N146" s="16">
        <f>G146/J146</f>
        <v>1.3333333333333333</v>
      </c>
      <c r="O146" s="10" t="s">
        <v>12</v>
      </c>
    </row>
    <row r="147" spans="1:15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5">
        <v>1</v>
      </c>
      <c r="L147" s="15">
        <f t="shared" ref="L147:L166" si="30">K147*G147</f>
        <v>2</v>
      </c>
      <c r="M147" s="15">
        <f t="shared" ref="M147:M166" si="31">J147*K147</f>
        <v>2</v>
      </c>
      <c r="N147" s="16">
        <f t="shared" ref="N147:N166" si="32">G147/J147</f>
        <v>1</v>
      </c>
      <c r="O147" s="10" t="s">
        <v>12</v>
      </c>
    </row>
    <row r="148" spans="1:15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5">
        <v>1</v>
      </c>
      <c r="L148" s="15">
        <f t="shared" si="30"/>
        <v>2</v>
      </c>
      <c r="M148" s="15">
        <f t="shared" si="31"/>
        <v>2</v>
      </c>
      <c r="N148" s="16">
        <f t="shared" si="32"/>
        <v>1</v>
      </c>
      <c r="O148" s="10" t="s">
        <v>12</v>
      </c>
    </row>
    <row r="149" spans="1:1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2">
        <v>2</v>
      </c>
      <c r="L149" s="15">
        <f t="shared" si="30"/>
        <v>11</v>
      </c>
      <c r="M149" s="15">
        <f t="shared" si="31"/>
        <v>12</v>
      </c>
      <c r="N149" s="16">
        <f t="shared" si="32"/>
        <v>0.91666666666666663</v>
      </c>
      <c r="O149" s="10" t="s">
        <v>12</v>
      </c>
    </row>
    <row r="150" spans="1:15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2">
        <v>1</v>
      </c>
      <c r="L150" s="15">
        <f t="shared" si="30"/>
        <v>5</v>
      </c>
      <c r="M150" s="15">
        <f t="shared" si="31"/>
        <v>4.5</v>
      </c>
      <c r="N150" s="16">
        <f t="shared" si="32"/>
        <v>1.1111111111111112</v>
      </c>
      <c r="O150" s="10" t="s">
        <v>12</v>
      </c>
    </row>
    <row r="151" spans="1:15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2">
        <v>2</v>
      </c>
      <c r="L151" s="15">
        <f t="shared" si="30"/>
        <v>10</v>
      </c>
      <c r="M151" s="15">
        <f t="shared" si="31"/>
        <v>9</v>
      </c>
      <c r="N151" s="16">
        <f t="shared" si="32"/>
        <v>1.1111111111111112</v>
      </c>
      <c r="O151" s="10" t="s">
        <v>12</v>
      </c>
    </row>
    <row r="152" spans="1:15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2">
        <v>1</v>
      </c>
      <c r="L152" s="15">
        <f t="shared" si="30"/>
        <v>1</v>
      </c>
      <c r="M152" s="15">
        <f t="shared" si="31"/>
        <v>0.75</v>
      </c>
      <c r="N152" s="16">
        <f t="shared" si="32"/>
        <v>1.3333333333333333</v>
      </c>
      <c r="O152" s="10" t="s">
        <v>12</v>
      </c>
    </row>
    <row r="153" spans="1:15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2">
        <v>1</v>
      </c>
      <c r="L153" s="15">
        <f t="shared" si="30"/>
        <v>5</v>
      </c>
      <c r="M153" s="15">
        <f t="shared" si="31"/>
        <v>5</v>
      </c>
      <c r="N153" s="16">
        <f t="shared" si="32"/>
        <v>1</v>
      </c>
      <c r="O153" s="10" t="s">
        <v>12</v>
      </c>
    </row>
    <row r="154" spans="1:15" ht="27.75" x14ac:dyDescent="0.3">
      <c r="A154" s="6">
        <v>9</v>
      </c>
      <c r="B154" s="63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2">
        <v>1</v>
      </c>
      <c r="L154" s="15">
        <f t="shared" si="30"/>
        <v>2</v>
      </c>
      <c r="M154" s="15">
        <f t="shared" si="31"/>
        <v>3</v>
      </c>
      <c r="N154" s="16">
        <f t="shared" si="32"/>
        <v>0.66666666666666663</v>
      </c>
      <c r="O154" s="10" t="s">
        <v>12</v>
      </c>
    </row>
    <row r="155" spans="1:15" ht="27.75" x14ac:dyDescent="0.3">
      <c r="A155" s="6">
        <v>10</v>
      </c>
      <c r="B155" s="63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2">
        <v>1</v>
      </c>
      <c r="L155" s="15">
        <f t="shared" si="30"/>
        <v>2</v>
      </c>
      <c r="M155" s="15">
        <f t="shared" si="31"/>
        <v>4</v>
      </c>
      <c r="N155" s="16">
        <f t="shared" si="32"/>
        <v>0.5</v>
      </c>
      <c r="O155" s="10" t="s">
        <v>12</v>
      </c>
    </row>
    <row r="156" spans="1:15" ht="27.75" x14ac:dyDescent="0.3">
      <c r="A156" s="6">
        <v>11</v>
      </c>
      <c r="B156" s="63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2">
        <v>1</v>
      </c>
      <c r="L156" s="15">
        <f t="shared" si="30"/>
        <v>2</v>
      </c>
      <c r="M156" s="15">
        <f t="shared" si="31"/>
        <v>2</v>
      </c>
      <c r="N156" s="16">
        <f t="shared" si="32"/>
        <v>1</v>
      </c>
      <c r="O156" s="10" t="s">
        <v>12</v>
      </c>
    </row>
    <row r="157" spans="1:15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5">
        <v>1</v>
      </c>
      <c r="L157" s="15">
        <f t="shared" si="30"/>
        <v>0.5</v>
      </c>
      <c r="M157" s="15">
        <f t="shared" si="31"/>
        <v>0.5</v>
      </c>
      <c r="N157" s="16">
        <f t="shared" si="32"/>
        <v>1</v>
      </c>
      <c r="O157" s="10" t="s">
        <v>12</v>
      </c>
    </row>
    <row r="158" spans="1:15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5">
        <v>1</v>
      </c>
      <c r="L158" s="15">
        <f t="shared" si="30"/>
        <v>3</v>
      </c>
      <c r="M158" s="15">
        <f t="shared" si="31"/>
        <v>3</v>
      </c>
      <c r="N158" s="16">
        <f t="shared" si="32"/>
        <v>1</v>
      </c>
      <c r="O158" s="10" t="s">
        <v>12</v>
      </c>
    </row>
    <row r="159" spans="1:15" ht="27.75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5">
        <v>1</v>
      </c>
      <c r="L159" s="15">
        <f t="shared" si="30"/>
        <v>4</v>
      </c>
      <c r="M159" s="15">
        <f t="shared" si="31"/>
        <v>3.5</v>
      </c>
      <c r="N159" s="16">
        <f t="shared" si="32"/>
        <v>1.1428571428571428</v>
      </c>
      <c r="O159" s="10" t="s">
        <v>12</v>
      </c>
    </row>
    <row r="160" spans="1:15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5">
        <v>5</v>
      </c>
      <c r="L160" s="15">
        <f t="shared" si="30"/>
        <v>42.5</v>
      </c>
      <c r="M160" s="15">
        <f t="shared" si="31"/>
        <v>40</v>
      </c>
      <c r="N160" s="16">
        <f t="shared" si="32"/>
        <v>1.0625</v>
      </c>
      <c r="O160" s="10" t="s">
        <v>12</v>
      </c>
    </row>
    <row r="161" spans="1:15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52">
        <v>5</v>
      </c>
      <c r="L161" s="15">
        <f t="shared" si="30"/>
        <v>5</v>
      </c>
      <c r="M161" s="15">
        <f t="shared" si="31"/>
        <v>5</v>
      </c>
      <c r="N161" s="16">
        <f t="shared" si="32"/>
        <v>1</v>
      </c>
      <c r="O161" s="10" t="s">
        <v>12</v>
      </c>
    </row>
    <row r="162" spans="1:15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26">
        <v>5</v>
      </c>
      <c r="L162" s="15">
        <f t="shared" si="30"/>
        <v>5</v>
      </c>
      <c r="M162" s="15">
        <f t="shared" si="31"/>
        <v>5</v>
      </c>
      <c r="N162" s="16">
        <f t="shared" si="32"/>
        <v>1</v>
      </c>
      <c r="O162" s="10" t="s">
        <v>12</v>
      </c>
    </row>
    <row r="163" spans="1:15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5">
        <v>1</v>
      </c>
      <c r="L163" s="15">
        <f t="shared" si="30"/>
        <v>2</v>
      </c>
      <c r="M163" s="15">
        <f t="shared" si="31"/>
        <v>2</v>
      </c>
      <c r="N163" s="16">
        <f t="shared" si="32"/>
        <v>1</v>
      </c>
      <c r="O163" s="10" t="s">
        <v>12</v>
      </c>
    </row>
    <row r="164" spans="1:15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5">
        <v>5</v>
      </c>
      <c r="L164" s="15">
        <f t="shared" si="30"/>
        <v>10</v>
      </c>
      <c r="M164" s="15">
        <f t="shared" si="31"/>
        <v>10</v>
      </c>
      <c r="N164" s="16">
        <f t="shared" si="32"/>
        <v>1</v>
      </c>
      <c r="O164" s="10" t="s">
        <v>12</v>
      </c>
    </row>
    <row r="165" spans="1:15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5">
        <v>5</v>
      </c>
      <c r="L165" s="15">
        <f t="shared" si="30"/>
        <v>5</v>
      </c>
      <c r="M165" s="15">
        <f t="shared" si="31"/>
        <v>5</v>
      </c>
      <c r="N165" s="16">
        <f t="shared" si="32"/>
        <v>1</v>
      </c>
      <c r="O165" s="10" t="s">
        <v>12</v>
      </c>
    </row>
    <row r="166" spans="1:15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5">
        <v>1</v>
      </c>
      <c r="L166" s="15">
        <f t="shared" si="30"/>
        <v>2</v>
      </c>
      <c r="M166" s="15">
        <f t="shared" si="31"/>
        <v>2</v>
      </c>
      <c r="N166" s="16">
        <f t="shared" si="32"/>
        <v>1</v>
      </c>
      <c r="O166" s="10" t="s">
        <v>12</v>
      </c>
    </row>
    <row r="168" spans="1:15" ht="22.5" x14ac:dyDescent="0.3">
      <c r="A168" s="69" t="s">
        <v>166</v>
      </c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</row>
    <row r="169" spans="1:15" ht="27" x14ac:dyDescent="0.3">
      <c r="A169" s="2" t="s">
        <v>0</v>
      </c>
      <c r="B169" s="3" t="s">
        <v>1</v>
      </c>
      <c r="C169" s="2" t="s">
        <v>2</v>
      </c>
      <c r="D169" s="3" t="s">
        <v>3</v>
      </c>
      <c r="E169" s="4" t="s">
        <v>4</v>
      </c>
      <c r="F169" s="4" t="s">
        <v>5</v>
      </c>
      <c r="G169" s="3" t="s">
        <v>6</v>
      </c>
      <c r="H169" s="3" t="s">
        <v>7</v>
      </c>
      <c r="I169" s="3" t="s">
        <v>8</v>
      </c>
      <c r="J169" s="3" t="s">
        <v>9</v>
      </c>
      <c r="K169" s="3" t="s">
        <v>221</v>
      </c>
      <c r="L169" s="3" t="s">
        <v>223</v>
      </c>
      <c r="M169" s="3" t="s">
        <v>222</v>
      </c>
      <c r="N169" s="5" t="s">
        <v>20</v>
      </c>
      <c r="O169" s="2" t="s">
        <v>10</v>
      </c>
    </row>
    <row r="170" spans="1:15" x14ac:dyDescent="0.3">
      <c r="A170" s="72" t="s">
        <v>12</v>
      </c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</row>
    <row r="171" spans="1:15" x14ac:dyDescent="0.3">
      <c r="A171" s="6">
        <v>2</v>
      </c>
      <c r="B171" s="7" t="s">
        <v>40</v>
      </c>
      <c r="C171" s="6" t="s">
        <v>17</v>
      </c>
      <c r="D171" s="7">
        <v>1</v>
      </c>
      <c r="E171" s="8">
        <v>42044</v>
      </c>
      <c r="F171" s="8">
        <v>42044</v>
      </c>
      <c r="G171" s="7">
        <v>2</v>
      </c>
      <c r="H171" s="8">
        <v>42044</v>
      </c>
      <c r="I171" s="8">
        <v>42044</v>
      </c>
      <c r="J171" s="7">
        <v>2</v>
      </c>
      <c r="K171" s="7">
        <v>1</v>
      </c>
      <c r="L171" s="7">
        <f>G171*K171</f>
        <v>2</v>
      </c>
      <c r="M171" s="7">
        <f>J171*K171</f>
        <v>2</v>
      </c>
      <c r="N171" s="16">
        <v>1</v>
      </c>
      <c r="O171" s="10" t="s">
        <v>12</v>
      </c>
    </row>
    <row r="172" spans="1:15" x14ac:dyDescent="0.3">
      <c r="A172" s="6">
        <v>3</v>
      </c>
      <c r="B172" s="7" t="s">
        <v>167</v>
      </c>
      <c r="C172" s="6" t="s">
        <v>16</v>
      </c>
      <c r="D172" s="7">
        <v>1</v>
      </c>
      <c r="E172" s="8">
        <v>42044</v>
      </c>
      <c r="F172" s="8">
        <v>42044</v>
      </c>
      <c r="G172" s="7">
        <v>2</v>
      </c>
      <c r="H172" s="8">
        <v>42044</v>
      </c>
      <c r="I172" s="8">
        <v>42044</v>
      </c>
      <c r="J172" s="7">
        <v>2</v>
      </c>
      <c r="K172" s="7">
        <v>1</v>
      </c>
      <c r="L172" s="7">
        <f t="shared" ref="L172:L185" si="33">G172*K172</f>
        <v>2</v>
      </c>
      <c r="M172" s="7">
        <f t="shared" ref="M172:M185" si="34">J172*K172</f>
        <v>2</v>
      </c>
      <c r="N172" s="16">
        <v>1</v>
      </c>
      <c r="O172" s="10" t="s">
        <v>12</v>
      </c>
    </row>
    <row r="173" spans="1:15" x14ac:dyDescent="0.3">
      <c r="A173" s="6">
        <v>1</v>
      </c>
      <c r="B173" s="7" t="s">
        <v>168</v>
      </c>
      <c r="C173" s="6" t="s">
        <v>16</v>
      </c>
      <c r="D173" s="7">
        <v>1</v>
      </c>
      <c r="E173" s="8">
        <v>42044</v>
      </c>
      <c r="F173" s="8">
        <v>42044</v>
      </c>
      <c r="G173" s="7">
        <v>2</v>
      </c>
      <c r="H173" s="8">
        <v>42044</v>
      </c>
      <c r="I173" s="8">
        <v>42044</v>
      </c>
      <c r="J173" s="7">
        <v>2</v>
      </c>
      <c r="K173" s="7">
        <v>1</v>
      </c>
      <c r="L173" s="7">
        <f t="shared" si="33"/>
        <v>2</v>
      </c>
      <c r="M173" s="7">
        <f t="shared" si="34"/>
        <v>2</v>
      </c>
      <c r="N173" s="16">
        <f>G173/J173</f>
        <v>1</v>
      </c>
      <c r="O173" s="10" t="s">
        <v>12</v>
      </c>
    </row>
    <row r="174" spans="1:15" x14ac:dyDescent="0.3">
      <c r="A174" s="11">
        <v>2</v>
      </c>
      <c r="B174" s="11" t="s">
        <v>169</v>
      </c>
      <c r="C174" s="11" t="s">
        <v>18</v>
      </c>
      <c r="D174" s="11">
        <v>1</v>
      </c>
      <c r="E174" s="28">
        <v>42044</v>
      </c>
      <c r="F174" s="28">
        <v>42047</v>
      </c>
      <c r="G174" s="11">
        <v>1.5</v>
      </c>
      <c r="H174" s="28">
        <v>42044</v>
      </c>
      <c r="I174" s="28">
        <v>42047</v>
      </c>
      <c r="J174" s="11">
        <v>1.5</v>
      </c>
      <c r="K174" s="11">
        <v>1</v>
      </c>
      <c r="L174" s="7">
        <f t="shared" si="33"/>
        <v>1.5</v>
      </c>
      <c r="M174" s="7">
        <f t="shared" si="34"/>
        <v>1.5</v>
      </c>
      <c r="N174" s="48">
        <f>G174/J174</f>
        <v>1</v>
      </c>
      <c r="O174" s="10" t="s">
        <v>12</v>
      </c>
    </row>
    <row r="175" spans="1:15" x14ac:dyDescent="0.3">
      <c r="A175" s="11">
        <v>3</v>
      </c>
      <c r="B175" s="11" t="s">
        <v>170</v>
      </c>
      <c r="C175" s="11" t="s">
        <v>93</v>
      </c>
      <c r="D175" s="11">
        <v>1</v>
      </c>
      <c r="E175" s="28">
        <v>42044</v>
      </c>
      <c r="F175" s="28">
        <v>42047</v>
      </c>
      <c r="G175" s="11">
        <v>3</v>
      </c>
      <c r="H175" s="28">
        <v>42044</v>
      </c>
      <c r="I175" s="28">
        <v>42046</v>
      </c>
      <c r="J175" s="11">
        <v>3.5</v>
      </c>
      <c r="K175" s="11">
        <v>2</v>
      </c>
      <c r="L175" s="7">
        <f t="shared" si="33"/>
        <v>6</v>
      </c>
      <c r="M175" s="7">
        <f t="shared" si="34"/>
        <v>7</v>
      </c>
      <c r="N175" s="48">
        <f>G175/J175</f>
        <v>0.8571428571428571</v>
      </c>
      <c r="O175" s="10" t="s">
        <v>12</v>
      </c>
    </row>
    <row r="176" spans="1:15" x14ac:dyDescent="0.3">
      <c r="A176" s="11">
        <v>4</v>
      </c>
      <c r="B176" s="11" t="s">
        <v>171</v>
      </c>
      <c r="C176" s="11" t="s">
        <v>65</v>
      </c>
      <c r="D176" s="11">
        <v>2</v>
      </c>
      <c r="E176" s="28">
        <v>42044</v>
      </c>
      <c r="F176" s="28">
        <v>42047</v>
      </c>
      <c r="G176" s="11">
        <v>5</v>
      </c>
      <c r="H176" s="28">
        <v>42044</v>
      </c>
      <c r="I176" s="28">
        <v>42046</v>
      </c>
      <c r="J176" s="11">
        <v>4</v>
      </c>
      <c r="K176" s="11">
        <v>2</v>
      </c>
      <c r="L176" s="7">
        <f t="shared" si="33"/>
        <v>10</v>
      </c>
      <c r="M176" s="7">
        <f t="shared" si="34"/>
        <v>8</v>
      </c>
      <c r="N176" s="48">
        <f>G176/J176</f>
        <v>1.25</v>
      </c>
      <c r="O176" s="10" t="s">
        <v>12</v>
      </c>
    </row>
    <row r="177" spans="1:15" x14ac:dyDescent="0.3">
      <c r="A177" s="11">
        <v>5</v>
      </c>
      <c r="B177" s="11" t="s">
        <v>172</v>
      </c>
      <c r="C177" s="11" t="s">
        <v>17</v>
      </c>
      <c r="D177" s="11"/>
      <c r="E177" s="28">
        <v>42044</v>
      </c>
      <c r="F177" s="28">
        <v>42046</v>
      </c>
      <c r="G177" s="11">
        <v>3.5</v>
      </c>
      <c r="H177" s="28">
        <v>42044</v>
      </c>
      <c r="I177" s="28">
        <v>42046</v>
      </c>
      <c r="J177" s="11">
        <v>3.5</v>
      </c>
      <c r="K177" s="11">
        <v>1</v>
      </c>
      <c r="L177" s="7">
        <f t="shared" si="33"/>
        <v>3.5</v>
      </c>
      <c r="M177" s="7">
        <f t="shared" si="34"/>
        <v>3.5</v>
      </c>
      <c r="N177" s="48">
        <f>G177/J177</f>
        <v>1</v>
      </c>
      <c r="O177" s="10" t="s">
        <v>12</v>
      </c>
    </row>
    <row r="178" spans="1:15" x14ac:dyDescent="0.3">
      <c r="A178" s="11">
        <v>6</v>
      </c>
      <c r="B178" s="12" t="s">
        <v>43</v>
      </c>
      <c r="C178" s="6" t="s">
        <v>15</v>
      </c>
      <c r="D178" s="7">
        <v>1</v>
      </c>
      <c r="E178" s="8">
        <v>42048</v>
      </c>
      <c r="F178" s="8">
        <v>42048</v>
      </c>
      <c r="G178" s="7">
        <v>0.5</v>
      </c>
      <c r="H178" s="8">
        <v>42048</v>
      </c>
      <c r="I178" s="8">
        <v>42048</v>
      </c>
      <c r="J178" s="15">
        <v>0.5</v>
      </c>
      <c r="K178" s="15">
        <v>1</v>
      </c>
      <c r="L178" s="7">
        <f t="shared" si="33"/>
        <v>0.5</v>
      </c>
      <c r="M178" s="7">
        <f t="shared" si="34"/>
        <v>0.5</v>
      </c>
      <c r="N178" s="16">
        <v>1</v>
      </c>
      <c r="O178" s="10" t="s">
        <v>12</v>
      </c>
    </row>
    <row r="179" spans="1:15" ht="27.75" x14ac:dyDescent="0.3">
      <c r="A179" s="6">
        <v>7</v>
      </c>
      <c r="B179" s="7" t="s">
        <v>44</v>
      </c>
      <c r="C179" s="6" t="s">
        <v>13</v>
      </c>
      <c r="D179" s="7">
        <v>2</v>
      </c>
      <c r="E179" s="8">
        <v>42047</v>
      </c>
      <c r="F179" s="8">
        <v>42048</v>
      </c>
      <c r="G179" s="7">
        <v>6</v>
      </c>
      <c r="H179" s="8">
        <v>42049</v>
      </c>
      <c r="I179" s="8">
        <v>42049</v>
      </c>
      <c r="J179" s="15">
        <v>5.5</v>
      </c>
      <c r="K179" s="15">
        <v>1</v>
      </c>
      <c r="L179" s="7">
        <f t="shared" si="33"/>
        <v>6</v>
      </c>
      <c r="M179" s="7">
        <f t="shared" si="34"/>
        <v>5.5</v>
      </c>
      <c r="N179" s="16">
        <v>1</v>
      </c>
      <c r="O179" s="10" t="s">
        <v>12</v>
      </c>
    </row>
    <row r="180" spans="1:15" x14ac:dyDescent="0.3">
      <c r="A180" s="18">
        <v>8</v>
      </c>
      <c r="B180" s="19" t="s">
        <v>173</v>
      </c>
      <c r="C180" s="18" t="s">
        <v>11</v>
      </c>
      <c r="D180" s="7">
        <v>1</v>
      </c>
      <c r="E180" s="8">
        <v>42049</v>
      </c>
      <c r="F180" s="8">
        <v>42050</v>
      </c>
      <c r="G180" s="7">
        <v>5</v>
      </c>
      <c r="H180" s="8">
        <v>42049</v>
      </c>
      <c r="I180" s="8">
        <v>42057</v>
      </c>
      <c r="J180" s="15">
        <v>5</v>
      </c>
      <c r="K180" s="15">
        <v>5</v>
      </c>
      <c r="L180" s="7">
        <f t="shared" si="33"/>
        <v>25</v>
      </c>
      <c r="M180" s="7">
        <f t="shared" si="34"/>
        <v>25</v>
      </c>
      <c r="N180" s="16">
        <f>G180/J180</f>
        <v>1</v>
      </c>
      <c r="O180" s="10" t="s">
        <v>12</v>
      </c>
    </row>
    <row r="181" spans="1:15" x14ac:dyDescent="0.3">
      <c r="A181" s="6">
        <v>9</v>
      </c>
      <c r="B181" s="7" t="s">
        <v>34</v>
      </c>
      <c r="C181" s="6" t="s">
        <v>18</v>
      </c>
      <c r="D181" s="7">
        <v>1</v>
      </c>
      <c r="E181" s="8">
        <v>42057</v>
      </c>
      <c r="F181" s="8">
        <v>42057</v>
      </c>
      <c r="G181" s="7">
        <v>1</v>
      </c>
      <c r="H181" s="8">
        <v>42057</v>
      </c>
      <c r="I181" s="8">
        <v>42057</v>
      </c>
      <c r="J181" s="15">
        <v>1.5</v>
      </c>
      <c r="K181" s="15">
        <v>1</v>
      </c>
      <c r="L181" s="7">
        <f t="shared" si="33"/>
        <v>1</v>
      </c>
      <c r="M181" s="7">
        <f t="shared" si="34"/>
        <v>1.5</v>
      </c>
      <c r="N181" s="16">
        <v>1</v>
      </c>
      <c r="O181" s="10" t="s">
        <v>12</v>
      </c>
    </row>
    <row r="182" spans="1:15" x14ac:dyDescent="0.3">
      <c r="A182" s="6">
        <v>10</v>
      </c>
      <c r="B182" s="7" t="s">
        <v>174</v>
      </c>
      <c r="C182" s="6" t="s">
        <v>18</v>
      </c>
      <c r="D182" s="7">
        <v>1</v>
      </c>
      <c r="E182" s="8">
        <v>42057</v>
      </c>
      <c r="F182" s="8">
        <v>42057</v>
      </c>
      <c r="G182" s="7">
        <v>3</v>
      </c>
      <c r="H182" s="8">
        <v>42057</v>
      </c>
      <c r="I182" s="8">
        <v>42057</v>
      </c>
      <c r="J182" s="15">
        <v>3</v>
      </c>
      <c r="K182" s="15">
        <v>1</v>
      </c>
      <c r="L182" s="7">
        <f t="shared" si="33"/>
        <v>3</v>
      </c>
      <c r="M182" s="7">
        <f t="shared" si="34"/>
        <v>3</v>
      </c>
      <c r="N182" s="16">
        <v>1</v>
      </c>
      <c r="O182" s="10" t="s">
        <v>12</v>
      </c>
    </row>
    <row r="183" spans="1:15" x14ac:dyDescent="0.3">
      <c r="A183" s="6">
        <v>12</v>
      </c>
      <c r="B183" s="7" t="s">
        <v>175</v>
      </c>
      <c r="C183" s="6" t="s">
        <v>11</v>
      </c>
      <c r="D183" s="7">
        <v>1</v>
      </c>
      <c r="E183" s="8">
        <v>42052</v>
      </c>
      <c r="F183" s="8">
        <v>42052</v>
      </c>
      <c r="G183" s="7">
        <v>5</v>
      </c>
      <c r="H183" s="8">
        <v>42052</v>
      </c>
      <c r="I183" s="8">
        <v>42052</v>
      </c>
      <c r="J183" s="15">
        <v>5</v>
      </c>
      <c r="K183" s="15">
        <v>5</v>
      </c>
      <c r="L183" s="7">
        <f t="shared" si="33"/>
        <v>25</v>
      </c>
      <c r="M183" s="7">
        <f t="shared" si="34"/>
        <v>25</v>
      </c>
      <c r="N183" s="16">
        <v>1</v>
      </c>
      <c r="O183" s="10" t="s">
        <v>12</v>
      </c>
    </row>
    <row r="184" spans="1:15" x14ac:dyDescent="0.3">
      <c r="A184" s="21">
        <v>13</v>
      </c>
      <c r="B184" s="22" t="s">
        <v>176</v>
      </c>
      <c r="C184" s="21" t="s">
        <v>11</v>
      </c>
      <c r="D184" s="22">
        <v>1</v>
      </c>
      <c r="E184" s="23">
        <v>42053</v>
      </c>
      <c r="F184" s="23">
        <v>42053</v>
      </c>
      <c r="G184" s="22">
        <v>1.5</v>
      </c>
      <c r="H184" s="23">
        <v>42053</v>
      </c>
      <c r="I184" s="23">
        <v>42053</v>
      </c>
      <c r="J184" s="22">
        <v>1.5</v>
      </c>
      <c r="K184" s="22">
        <v>5</v>
      </c>
      <c r="L184" s="22">
        <f t="shared" si="33"/>
        <v>7.5</v>
      </c>
      <c r="M184" s="22">
        <f t="shared" si="34"/>
        <v>7.5</v>
      </c>
      <c r="N184" s="24">
        <v>1</v>
      </c>
      <c r="O184" s="10" t="s">
        <v>12</v>
      </c>
    </row>
    <row r="185" spans="1:15" x14ac:dyDescent="0.3">
      <c r="A185" s="7">
        <v>14</v>
      </c>
      <c r="B185" s="7" t="s">
        <v>177</v>
      </c>
      <c r="C185" s="7" t="s">
        <v>11</v>
      </c>
      <c r="D185" s="7">
        <v>1</v>
      </c>
      <c r="E185" s="8">
        <v>42045</v>
      </c>
      <c r="F185" s="8">
        <v>42045</v>
      </c>
      <c r="G185" s="7">
        <v>1</v>
      </c>
      <c r="H185" s="8">
        <v>42045</v>
      </c>
      <c r="I185" s="8">
        <v>42045</v>
      </c>
      <c r="J185" s="7">
        <v>1</v>
      </c>
      <c r="K185" s="7">
        <v>5</v>
      </c>
      <c r="L185" s="7">
        <f t="shared" si="33"/>
        <v>5</v>
      </c>
      <c r="M185" s="7">
        <f t="shared" si="34"/>
        <v>5</v>
      </c>
      <c r="N185" s="9">
        <f>G185/J185</f>
        <v>1</v>
      </c>
      <c r="O185" s="10" t="s">
        <v>12</v>
      </c>
    </row>
    <row r="186" spans="1:15" x14ac:dyDescent="0.3">
      <c r="L186" s="31">
        <f>SUM(L171:L185)</f>
        <v>100</v>
      </c>
      <c r="M186" s="31">
        <f>SUM(M171:M185)</f>
        <v>99</v>
      </c>
    </row>
    <row r="187" spans="1:15" ht="22.5" x14ac:dyDescent="0.3">
      <c r="A187" s="69" t="s">
        <v>181</v>
      </c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</row>
    <row r="188" spans="1:15" ht="27" x14ac:dyDescent="0.3">
      <c r="A188" s="2" t="s">
        <v>0</v>
      </c>
      <c r="B188" s="3" t="s">
        <v>1</v>
      </c>
      <c r="C188" s="2" t="s">
        <v>2</v>
      </c>
      <c r="D188" s="3" t="s">
        <v>3</v>
      </c>
      <c r="E188" s="4" t="s">
        <v>4</v>
      </c>
      <c r="F188" s="4" t="s">
        <v>5</v>
      </c>
      <c r="G188" s="3" t="s">
        <v>6</v>
      </c>
      <c r="H188" s="3" t="s">
        <v>7</v>
      </c>
      <c r="I188" s="3" t="s">
        <v>8</v>
      </c>
      <c r="J188" s="3" t="s">
        <v>9</v>
      </c>
      <c r="K188" s="3" t="s">
        <v>221</v>
      </c>
      <c r="L188" s="3" t="s">
        <v>223</v>
      </c>
      <c r="M188" s="3" t="s">
        <v>222</v>
      </c>
      <c r="N188" s="5" t="s">
        <v>20</v>
      </c>
      <c r="O188" s="2" t="s">
        <v>10</v>
      </c>
    </row>
    <row r="189" spans="1:15" x14ac:dyDescent="0.3">
      <c r="A189" s="6">
        <v>1</v>
      </c>
      <c r="B189" s="7" t="s">
        <v>182</v>
      </c>
      <c r="C189" s="6" t="s">
        <v>16</v>
      </c>
      <c r="D189" s="7">
        <v>1</v>
      </c>
      <c r="E189" s="8">
        <v>42058</v>
      </c>
      <c r="F189" s="8">
        <v>42058</v>
      </c>
      <c r="G189" s="7">
        <v>2</v>
      </c>
      <c r="H189" s="8">
        <v>42058</v>
      </c>
      <c r="I189" s="8">
        <v>42058</v>
      </c>
      <c r="J189" s="15">
        <v>2</v>
      </c>
      <c r="K189" s="15">
        <v>1</v>
      </c>
      <c r="L189" s="15">
        <f>G189*K189</f>
        <v>2</v>
      </c>
      <c r="M189" s="15">
        <f>K189*J189</f>
        <v>2</v>
      </c>
      <c r="N189" s="16">
        <f>G189/J189</f>
        <v>1</v>
      </c>
      <c r="O189" s="10" t="s">
        <v>12</v>
      </c>
    </row>
    <row r="190" spans="1:15" x14ac:dyDescent="0.3">
      <c r="A190" s="6">
        <v>2</v>
      </c>
      <c r="B190" s="7" t="s">
        <v>192</v>
      </c>
      <c r="C190" s="6" t="s">
        <v>16</v>
      </c>
      <c r="D190" s="7">
        <v>1</v>
      </c>
      <c r="E190" s="8">
        <v>42061</v>
      </c>
      <c r="F190" s="8">
        <v>42061</v>
      </c>
      <c r="G190" s="7">
        <v>4</v>
      </c>
      <c r="H190" s="8">
        <v>42061</v>
      </c>
      <c r="I190" s="8">
        <v>42061</v>
      </c>
      <c r="J190" s="15">
        <v>4.5</v>
      </c>
      <c r="K190" s="15">
        <v>1</v>
      </c>
      <c r="L190" s="15">
        <f t="shared" ref="L190:L202" si="35">G190*K190</f>
        <v>4</v>
      </c>
      <c r="M190" s="15">
        <f t="shared" ref="M190:M202" si="36">K190*J190</f>
        <v>4.5</v>
      </c>
      <c r="N190" s="16">
        <v>1</v>
      </c>
      <c r="O190" s="10" t="s">
        <v>12</v>
      </c>
    </row>
    <row r="191" spans="1:15" x14ac:dyDescent="0.3">
      <c r="A191" s="11">
        <v>3</v>
      </c>
      <c r="B191" s="12" t="s">
        <v>183</v>
      </c>
      <c r="C191" s="11" t="s">
        <v>184</v>
      </c>
      <c r="D191" s="11">
        <v>1</v>
      </c>
      <c r="E191" s="28">
        <v>42059</v>
      </c>
      <c r="F191" s="28">
        <v>42063</v>
      </c>
      <c r="G191" s="11">
        <v>10</v>
      </c>
      <c r="H191" s="28">
        <v>42059</v>
      </c>
      <c r="I191" s="28">
        <v>42063</v>
      </c>
      <c r="J191" s="11">
        <v>8.5</v>
      </c>
      <c r="K191" s="11">
        <v>2</v>
      </c>
      <c r="L191" s="15">
        <f t="shared" si="35"/>
        <v>20</v>
      </c>
      <c r="M191" s="15">
        <f t="shared" si="36"/>
        <v>17</v>
      </c>
      <c r="N191" s="16">
        <f>G191/J191</f>
        <v>1.1764705882352942</v>
      </c>
      <c r="O191" s="10" t="s">
        <v>12</v>
      </c>
    </row>
    <row r="192" spans="1:15" x14ac:dyDescent="0.3">
      <c r="A192" s="11">
        <v>4</v>
      </c>
      <c r="B192" s="12" t="s">
        <v>185</v>
      </c>
      <c r="C192" s="11" t="s">
        <v>186</v>
      </c>
      <c r="D192" s="64">
        <f>F192-E192</f>
        <v>10</v>
      </c>
      <c r="E192" s="25">
        <v>42058</v>
      </c>
      <c r="F192" s="25">
        <v>42068</v>
      </c>
      <c r="G192" s="12">
        <v>8</v>
      </c>
      <c r="H192" s="25">
        <v>42058</v>
      </c>
      <c r="I192" s="25">
        <v>42068</v>
      </c>
      <c r="J192" s="12">
        <v>7</v>
      </c>
      <c r="K192" s="12">
        <v>3</v>
      </c>
      <c r="L192" s="15">
        <f t="shared" si="35"/>
        <v>24</v>
      </c>
      <c r="M192" s="15">
        <f t="shared" si="36"/>
        <v>21</v>
      </c>
      <c r="N192" s="13">
        <f>G192/J192</f>
        <v>1.1428571428571428</v>
      </c>
      <c r="O192" s="10" t="s">
        <v>12</v>
      </c>
    </row>
    <row r="193" spans="1:15" x14ac:dyDescent="0.3">
      <c r="A193" s="11">
        <v>5</v>
      </c>
      <c r="B193" s="12" t="s">
        <v>43</v>
      </c>
      <c r="C193" s="6" t="s">
        <v>15</v>
      </c>
      <c r="D193" s="7">
        <v>1</v>
      </c>
      <c r="E193" s="8">
        <v>42060</v>
      </c>
      <c r="F193" s="8">
        <v>42060</v>
      </c>
      <c r="G193" s="7">
        <v>1</v>
      </c>
      <c r="H193" s="8">
        <v>42065</v>
      </c>
      <c r="I193" s="8">
        <v>42065</v>
      </c>
      <c r="J193" s="15">
        <v>1</v>
      </c>
      <c r="K193" s="15">
        <v>1</v>
      </c>
      <c r="L193" s="15">
        <f t="shared" si="35"/>
        <v>1</v>
      </c>
      <c r="M193" s="15">
        <f t="shared" si="36"/>
        <v>1</v>
      </c>
      <c r="N193" s="16">
        <v>1</v>
      </c>
      <c r="O193" s="10" t="s">
        <v>12</v>
      </c>
    </row>
    <row r="194" spans="1:15" x14ac:dyDescent="0.3">
      <c r="A194" s="11">
        <v>6</v>
      </c>
      <c r="B194" s="7" t="s">
        <v>187</v>
      </c>
      <c r="C194" s="6" t="s">
        <v>13</v>
      </c>
      <c r="D194" s="7">
        <v>1</v>
      </c>
      <c r="E194" s="8">
        <v>42057</v>
      </c>
      <c r="F194" s="8">
        <v>42057</v>
      </c>
      <c r="G194" s="7">
        <v>2</v>
      </c>
      <c r="H194" s="8">
        <v>42057</v>
      </c>
      <c r="I194" s="8">
        <v>42057</v>
      </c>
      <c r="J194" s="15">
        <v>1.5</v>
      </c>
      <c r="K194" s="15">
        <v>1</v>
      </c>
      <c r="L194" s="15">
        <f t="shared" si="35"/>
        <v>2</v>
      </c>
      <c r="M194" s="15">
        <f t="shared" si="36"/>
        <v>1.5</v>
      </c>
      <c r="N194" s="16">
        <f>G194/J194</f>
        <v>1.3333333333333333</v>
      </c>
      <c r="O194" s="10" t="s">
        <v>12</v>
      </c>
    </row>
    <row r="195" spans="1:15" ht="27.75" x14ac:dyDescent="0.3">
      <c r="A195" s="11">
        <v>7</v>
      </c>
      <c r="B195" s="7" t="s">
        <v>44</v>
      </c>
      <c r="C195" s="6" t="s">
        <v>13</v>
      </c>
      <c r="D195" s="7">
        <v>1</v>
      </c>
      <c r="E195" s="8">
        <v>42060</v>
      </c>
      <c r="F195" s="8">
        <v>42060</v>
      </c>
      <c r="G195" s="7">
        <v>4</v>
      </c>
      <c r="H195" s="8">
        <v>42067</v>
      </c>
      <c r="I195" s="8">
        <v>42067</v>
      </c>
      <c r="J195" s="15">
        <v>4</v>
      </c>
      <c r="K195" s="15">
        <v>1</v>
      </c>
      <c r="L195" s="15">
        <f t="shared" si="35"/>
        <v>4</v>
      </c>
      <c r="M195" s="15">
        <f t="shared" si="36"/>
        <v>4</v>
      </c>
      <c r="N195" s="16">
        <f>G195/J195</f>
        <v>1</v>
      </c>
      <c r="O195" s="10" t="s">
        <v>12</v>
      </c>
    </row>
    <row r="196" spans="1:15" x14ac:dyDescent="0.3">
      <c r="A196" s="11">
        <v>8</v>
      </c>
      <c r="B196" s="19" t="s">
        <v>32</v>
      </c>
      <c r="C196" s="18" t="s">
        <v>11</v>
      </c>
      <c r="D196" s="7">
        <v>1</v>
      </c>
      <c r="E196" s="8">
        <v>42061</v>
      </c>
      <c r="F196" s="8">
        <v>42069</v>
      </c>
      <c r="G196" s="7">
        <v>3</v>
      </c>
      <c r="H196" s="8">
        <v>42067</v>
      </c>
      <c r="I196" s="17">
        <v>42068</v>
      </c>
      <c r="J196" s="15">
        <v>3.5</v>
      </c>
      <c r="K196" s="15">
        <v>5</v>
      </c>
      <c r="L196" s="15">
        <f t="shared" si="35"/>
        <v>15</v>
      </c>
      <c r="M196" s="15">
        <f t="shared" si="36"/>
        <v>17.5</v>
      </c>
      <c r="N196" s="16">
        <f>G196/J196</f>
        <v>0.8571428571428571</v>
      </c>
      <c r="O196" s="10" t="s">
        <v>12</v>
      </c>
    </row>
    <row r="197" spans="1:15" x14ac:dyDescent="0.3">
      <c r="A197" s="11">
        <v>9</v>
      </c>
      <c r="B197" s="11" t="s">
        <v>188</v>
      </c>
      <c r="C197" s="18" t="s">
        <v>11</v>
      </c>
      <c r="D197" s="11"/>
      <c r="E197" s="28">
        <v>42060</v>
      </c>
      <c r="F197" s="28">
        <v>42060</v>
      </c>
      <c r="G197" s="11">
        <v>1</v>
      </c>
      <c r="H197" s="28">
        <v>42060</v>
      </c>
      <c r="I197" s="28">
        <v>42060</v>
      </c>
      <c r="J197" s="11">
        <v>1.5</v>
      </c>
      <c r="K197" s="11">
        <v>5</v>
      </c>
      <c r="L197" s="15">
        <f t="shared" si="35"/>
        <v>5</v>
      </c>
      <c r="M197" s="15">
        <f t="shared" si="36"/>
        <v>7.5</v>
      </c>
      <c r="N197" s="51">
        <v>1</v>
      </c>
      <c r="O197" s="10" t="s">
        <v>12</v>
      </c>
    </row>
    <row r="198" spans="1:15" x14ac:dyDescent="0.3">
      <c r="A198" s="11">
        <v>10</v>
      </c>
      <c r="B198" s="11" t="s">
        <v>189</v>
      </c>
      <c r="C198" s="18" t="s">
        <v>11</v>
      </c>
      <c r="D198" s="11"/>
      <c r="E198" s="28">
        <v>42068</v>
      </c>
      <c r="F198" s="28">
        <v>42068</v>
      </c>
      <c r="G198" s="11">
        <v>1</v>
      </c>
      <c r="H198" s="28">
        <v>42068</v>
      </c>
      <c r="I198" s="28">
        <v>42068</v>
      </c>
      <c r="J198" s="11">
        <v>1</v>
      </c>
      <c r="K198" s="11">
        <v>5</v>
      </c>
      <c r="L198" s="15">
        <f t="shared" si="35"/>
        <v>5</v>
      </c>
      <c r="M198" s="15">
        <f t="shared" si="36"/>
        <v>5</v>
      </c>
      <c r="N198" s="51">
        <v>1</v>
      </c>
      <c r="O198" s="10" t="s">
        <v>12</v>
      </c>
    </row>
    <row r="199" spans="1:15" x14ac:dyDescent="0.3">
      <c r="A199" s="11">
        <v>11</v>
      </c>
      <c r="B199" s="11" t="s">
        <v>46</v>
      </c>
      <c r="C199" s="18" t="s">
        <v>11</v>
      </c>
      <c r="D199" s="11"/>
      <c r="E199" s="28">
        <v>42059</v>
      </c>
      <c r="F199" s="28">
        <v>42059</v>
      </c>
      <c r="G199" s="11">
        <v>1</v>
      </c>
      <c r="H199" s="28">
        <v>42059</v>
      </c>
      <c r="I199" s="28">
        <v>42059</v>
      </c>
      <c r="J199" s="11">
        <v>1</v>
      </c>
      <c r="K199" s="11">
        <v>5</v>
      </c>
      <c r="L199" s="15">
        <f t="shared" si="35"/>
        <v>5</v>
      </c>
      <c r="M199" s="15">
        <f t="shared" si="36"/>
        <v>5</v>
      </c>
      <c r="N199" s="51">
        <v>1</v>
      </c>
      <c r="O199" s="10" t="s">
        <v>12</v>
      </c>
    </row>
    <row r="200" spans="1:15" x14ac:dyDescent="0.3">
      <c r="A200" s="11">
        <v>12</v>
      </c>
      <c r="B200" s="11" t="s">
        <v>190</v>
      </c>
      <c r="C200" s="18" t="s">
        <v>11</v>
      </c>
      <c r="D200" s="11"/>
      <c r="E200" s="28">
        <v>42059</v>
      </c>
      <c r="F200" s="28">
        <v>42059</v>
      </c>
      <c r="G200" s="11">
        <v>1</v>
      </c>
      <c r="H200" s="28">
        <v>42059</v>
      </c>
      <c r="I200" s="28">
        <v>42059</v>
      </c>
      <c r="J200" s="11">
        <v>0.75</v>
      </c>
      <c r="K200" s="11">
        <v>5</v>
      </c>
      <c r="L200" s="15">
        <f t="shared" si="35"/>
        <v>5</v>
      </c>
      <c r="M200" s="15">
        <f t="shared" si="36"/>
        <v>3.75</v>
      </c>
      <c r="N200" s="48">
        <f>G200/J200</f>
        <v>1.3333333333333333</v>
      </c>
      <c r="O200" s="10" t="s">
        <v>12</v>
      </c>
    </row>
    <row r="201" spans="1:15" x14ac:dyDescent="0.3">
      <c r="A201" s="11">
        <v>13</v>
      </c>
      <c r="B201" s="12" t="s">
        <v>34</v>
      </c>
      <c r="C201" s="11" t="s">
        <v>18</v>
      </c>
      <c r="D201" s="12">
        <v>1</v>
      </c>
      <c r="E201" s="25">
        <v>42071</v>
      </c>
      <c r="F201" s="25">
        <v>42071</v>
      </c>
      <c r="G201" s="12">
        <v>2</v>
      </c>
      <c r="H201" s="25">
        <v>42071</v>
      </c>
      <c r="I201" s="25">
        <v>42071</v>
      </c>
      <c r="J201" s="26">
        <v>2</v>
      </c>
      <c r="K201" s="26">
        <v>1</v>
      </c>
      <c r="L201" s="15">
        <f t="shared" si="35"/>
        <v>2</v>
      </c>
      <c r="M201" s="15">
        <f t="shared" si="36"/>
        <v>2</v>
      </c>
      <c r="N201" s="27">
        <f>G201/J201</f>
        <v>1</v>
      </c>
      <c r="O201" s="10" t="s">
        <v>12</v>
      </c>
    </row>
    <row r="202" spans="1:15" x14ac:dyDescent="0.3">
      <c r="A202" s="11">
        <v>14</v>
      </c>
      <c r="B202" s="12" t="s">
        <v>35</v>
      </c>
      <c r="C202" s="11" t="s">
        <v>36</v>
      </c>
      <c r="D202" s="12">
        <v>1</v>
      </c>
      <c r="E202" s="25">
        <v>42071</v>
      </c>
      <c r="F202" s="25">
        <v>42071</v>
      </c>
      <c r="G202" s="12">
        <v>1</v>
      </c>
      <c r="H202" s="25">
        <v>42071</v>
      </c>
      <c r="I202" s="25">
        <v>42071</v>
      </c>
      <c r="J202" s="26">
        <v>1</v>
      </c>
      <c r="K202" s="26">
        <v>2</v>
      </c>
      <c r="L202" s="15">
        <f t="shared" si="35"/>
        <v>2</v>
      </c>
      <c r="M202" s="15">
        <f t="shared" si="36"/>
        <v>2</v>
      </c>
      <c r="N202" s="27">
        <f>G202/J202</f>
        <v>1</v>
      </c>
      <c r="O202" s="10" t="s">
        <v>12</v>
      </c>
    </row>
    <row r="203" spans="1:15" x14ac:dyDescent="0.3">
      <c r="L203" s="31">
        <f>SUM(L189:L202)</f>
        <v>96</v>
      </c>
      <c r="M203" s="31">
        <f t="shared" ref="M203" si="37">SUM(M189:M202)</f>
        <v>93.75</v>
      </c>
    </row>
    <row r="204" spans="1:15" ht="22.5" x14ac:dyDescent="0.3">
      <c r="A204" s="66" t="s">
        <v>206</v>
      </c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8"/>
    </row>
    <row r="205" spans="1:15" ht="27" x14ac:dyDescent="0.3">
      <c r="A205" s="2" t="s">
        <v>0</v>
      </c>
      <c r="B205" s="3" t="s">
        <v>1</v>
      </c>
      <c r="C205" s="2" t="s">
        <v>2</v>
      </c>
      <c r="D205" s="3" t="s">
        <v>3</v>
      </c>
      <c r="E205" s="4" t="s">
        <v>4</v>
      </c>
      <c r="F205" s="4" t="s">
        <v>5</v>
      </c>
      <c r="G205" s="3" t="s">
        <v>6</v>
      </c>
      <c r="H205" s="3" t="s">
        <v>7</v>
      </c>
      <c r="I205" s="3" t="s">
        <v>8</v>
      </c>
      <c r="J205" s="3" t="s">
        <v>9</v>
      </c>
      <c r="K205" s="3" t="s">
        <v>221</v>
      </c>
      <c r="L205" s="3" t="s">
        <v>223</v>
      </c>
      <c r="M205" s="3" t="s">
        <v>222</v>
      </c>
      <c r="N205" s="5" t="s">
        <v>20</v>
      </c>
      <c r="O205" s="2" t="s">
        <v>10</v>
      </c>
    </row>
    <row r="206" spans="1:15" x14ac:dyDescent="0.3">
      <c r="A206" s="11">
        <v>1</v>
      </c>
      <c r="B206" s="12" t="s">
        <v>21</v>
      </c>
      <c r="C206" s="11" t="s">
        <v>11</v>
      </c>
      <c r="D206" s="11">
        <v>1</v>
      </c>
      <c r="E206" s="28">
        <v>42072</v>
      </c>
      <c r="F206" s="28">
        <v>42072</v>
      </c>
      <c r="G206" s="11">
        <v>0.5</v>
      </c>
      <c r="H206" s="28">
        <v>42072</v>
      </c>
      <c r="I206" s="28">
        <v>42072</v>
      </c>
      <c r="J206" s="11">
        <v>0.5</v>
      </c>
      <c r="K206" s="11">
        <v>5</v>
      </c>
      <c r="L206" s="11">
        <f>G206*K206</f>
        <v>2.5</v>
      </c>
      <c r="M206" s="11">
        <f>J206*K206</f>
        <v>2.5</v>
      </c>
      <c r="N206" s="48">
        <v>1</v>
      </c>
      <c r="O206" s="10" t="s">
        <v>12</v>
      </c>
    </row>
    <row r="207" spans="1:15" x14ac:dyDescent="0.3">
      <c r="A207" s="6">
        <v>2</v>
      </c>
      <c r="B207" s="7" t="s">
        <v>194</v>
      </c>
      <c r="C207" s="6" t="s">
        <v>16</v>
      </c>
      <c r="D207" s="7">
        <v>1</v>
      </c>
      <c r="E207" s="8">
        <v>42072</v>
      </c>
      <c r="F207" s="8">
        <v>42072</v>
      </c>
      <c r="G207" s="7">
        <v>1</v>
      </c>
      <c r="H207" s="8">
        <v>42072</v>
      </c>
      <c r="I207" s="8">
        <v>42072</v>
      </c>
      <c r="J207" s="15">
        <v>1</v>
      </c>
      <c r="K207" s="15">
        <v>1</v>
      </c>
      <c r="L207" s="11">
        <f t="shared" ref="L207:L221" si="38">G207*K207</f>
        <v>1</v>
      </c>
      <c r="M207" s="11">
        <f t="shared" ref="M207:M221" si="39">J207*K207</f>
        <v>1</v>
      </c>
      <c r="N207" s="16">
        <v>1</v>
      </c>
      <c r="O207" s="10" t="s">
        <v>12</v>
      </c>
    </row>
    <row r="208" spans="1:15" x14ac:dyDescent="0.3">
      <c r="A208" s="11">
        <v>3</v>
      </c>
      <c r="B208" s="12" t="s">
        <v>195</v>
      </c>
      <c r="C208" s="12" t="s">
        <v>196</v>
      </c>
      <c r="D208" s="12">
        <f>F208-E208</f>
        <v>5</v>
      </c>
      <c r="E208" s="25">
        <v>42073</v>
      </c>
      <c r="F208" s="25">
        <v>42078</v>
      </c>
      <c r="G208" s="12">
        <v>30</v>
      </c>
      <c r="H208" s="25">
        <v>42073</v>
      </c>
      <c r="I208" s="25">
        <v>42083</v>
      </c>
      <c r="J208" s="12">
        <v>30</v>
      </c>
      <c r="K208" s="12">
        <v>3</v>
      </c>
      <c r="L208" s="11">
        <f t="shared" si="38"/>
        <v>90</v>
      </c>
      <c r="M208" s="11">
        <f t="shared" si="39"/>
        <v>90</v>
      </c>
      <c r="N208" s="13">
        <f>G208/J208</f>
        <v>1</v>
      </c>
      <c r="O208" s="10" t="s">
        <v>12</v>
      </c>
    </row>
    <row r="209" spans="1:15" x14ac:dyDescent="0.3">
      <c r="A209" s="6">
        <v>4</v>
      </c>
      <c r="B209" s="12" t="s">
        <v>197</v>
      </c>
      <c r="C209" s="12" t="s">
        <v>18</v>
      </c>
      <c r="D209" s="12">
        <v>5</v>
      </c>
      <c r="E209" s="25">
        <v>42073</v>
      </c>
      <c r="F209" s="25">
        <v>42078</v>
      </c>
      <c r="G209" s="12">
        <v>5</v>
      </c>
      <c r="H209" s="25">
        <v>42073</v>
      </c>
      <c r="I209" s="25">
        <v>42074</v>
      </c>
      <c r="J209" s="12">
        <v>6</v>
      </c>
      <c r="K209" s="12">
        <v>1</v>
      </c>
      <c r="L209" s="11">
        <f t="shared" si="38"/>
        <v>5</v>
      </c>
      <c r="M209" s="11">
        <f t="shared" si="39"/>
        <v>6</v>
      </c>
      <c r="N209" s="13">
        <v>1</v>
      </c>
      <c r="O209" s="10" t="s">
        <v>12</v>
      </c>
    </row>
    <row r="210" spans="1:15" x14ac:dyDescent="0.3">
      <c r="A210" s="11">
        <v>5</v>
      </c>
      <c r="B210" s="12" t="s">
        <v>172</v>
      </c>
      <c r="C210" s="12" t="s">
        <v>17</v>
      </c>
      <c r="D210" s="12">
        <v>5</v>
      </c>
      <c r="E210" s="25">
        <v>42073</v>
      </c>
      <c r="F210" s="25">
        <v>42078</v>
      </c>
      <c r="G210" s="12">
        <v>3</v>
      </c>
      <c r="H210" s="25">
        <v>42073</v>
      </c>
      <c r="I210" s="25">
        <v>42078</v>
      </c>
      <c r="J210" s="12">
        <v>2.5</v>
      </c>
      <c r="K210" s="12">
        <v>1</v>
      </c>
      <c r="L210" s="11">
        <f t="shared" si="38"/>
        <v>3</v>
      </c>
      <c r="M210" s="11">
        <f t="shared" si="39"/>
        <v>2.5</v>
      </c>
      <c r="N210" s="13">
        <f>G210/J210</f>
        <v>1.2</v>
      </c>
      <c r="O210" s="10" t="s">
        <v>12</v>
      </c>
    </row>
    <row r="211" spans="1:15" x14ac:dyDescent="0.3">
      <c r="A211" s="6">
        <v>6</v>
      </c>
      <c r="B211" s="12" t="s">
        <v>43</v>
      </c>
      <c r="C211" s="11" t="s">
        <v>15</v>
      </c>
      <c r="D211" s="11">
        <v>1</v>
      </c>
      <c r="E211" s="28">
        <v>42083</v>
      </c>
      <c r="F211" s="28">
        <v>42080</v>
      </c>
      <c r="G211" s="11">
        <v>0.5</v>
      </c>
      <c r="H211" s="28">
        <v>42083</v>
      </c>
      <c r="I211" s="28">
        <v>42083</v>
      </c>
      <c r="J211" s="11">
        <v>0.5</v>
      </c>
      <c r="K211" s="11">
        <v>1</v>
      </c>
      <c r="L211" s="11">
        <f t="shared" si="38"/>
        <v>0.5</v>
      </c>
      <c r="M211" s="11">
        <f t="shared" si="39"/>
        <v>0.5</v>
      </c>
      <c r="N211" s="48">
        <v>1</v>
      </c>
      <c r="O211" s="10" t="s">
        <v>12</v>
      </c>
    </row>
    <row r="212" spans="1:15" x14ac:dyDescent="0.3">
      <c r="A212" s="11">
        <v>7</v>
      </c>
      <c r="B212" s="7" t="s">
        <v>198</v>
      </c>
      <c r="C212" s="6" t="s">
        <v>13</v>
      </c>
      <c r="D212" s="7">
        <f>F212-E212</f>
        <v>6</v>
      </c>
      <c r="E212" s="8">
        <v>42072</v>
      </c>
      <c r="F212" s="25">
        <v>42078</v>
      </c>
      <c r="G212" s="7">
        <v>1</v>
      </c>
      <c r="H212" s="8">
        <v>42072</v>
      </c>
      <c r="I212" s="25">
        <v>42078</v>
      </c>
      <c r="J212" s="15">
        <v>1</v>
      </c>
      <c r="K212" s="15">
        <v>1</v>
      </c>
      <c r="L212" s="11">
        <f t="shared" si="38"/>
        <v>1</v>
      </c>
      <c r="M212" s="11">
        <f t="shared" si="39"/>
        <v>1</v>
      </c>
      <c r="N212" s="16">
        <f>G212/J212</f>
        <v>1</v>
      </c>
      <c r="O212" s="10" t="s">
        <v>12</v>
      </c>
    </row>
    <row r="213" spans="1:15" ht="27.75" x14ac:dyDescent="0.3">
      <c r="A213" s="6">
        <v>8</v>
      </c>
      <c r="B213" s="7" t="s">
        <v>44</v>
      </c>
      <c r="C213" s="6" t="s">
        <v>13</v>
      </c>
      <c r="D213" s="7">
        <v>1</v>
      </c>
      <c r="E213" s="8">
        <v>42080</v>
      </c>
      <c r="F213" s="8">
        <v>42081</v>
      </c>
      <c r="G213" s="7">
        <v>4</v>
      </c>
      <c r="H213" s="8">
        <v>42083</v>
      </c>
      <c r="I213" s="8">
        <v>42083</v>
      </c>
      <c r="J213" s="15">
        <v>4</v>
      </c>
      <c r="K213" s="15">
        <v>1</v>
      </c>
      <c r="L213" s="11">
        <f t="shared" si="38"/>
        <v>4</v>
      </c>
      <c r="M213" s="11">
        <f t="shared" si="39"/>
        <v>4</v>
      </c>
      <c r="N213" s="16">
        <v>1</v>
      </c>
      <c r="O213" s="10" t="s">
        <v>12</v>
      </c>
    </row>
    <row r="214" spans="1:15" x14ac:dyDescent="0.3">
      <c r="A214" s="11">
        <v>9</v>
      </c>
      <c r="B214" s="19" t="s">
        <v>32</v>
      </c>
      <c r="C214" s="18" t="s">
        <v>11</v>
      </c>
      <c r="D214" s="7">
        <v>1</v>
      </c>
      <c r="E214" s="8">
        <v>42083</v>
      </c>
      <c r="F214" s="8">
        <v>42085</v>
      </c>
      <c r="G214" s="7">
        <v>5</v>
      </c>
      <c r="H214" s="8">
        <v>42083</v>
      </c>
      <c r="I214" s="8">
        <v>42085</v>
      </c>
      <c r="J214" s="15">
        <v>5</v>
      </c>
      <c r="K214" s="15">
        <v>5</v>
      </c>
      <c r="L214" s="11">
        <f t="shared" si="38"/>
        <v>25</v>
      </c>
      <c r="M214" s="11">
        <f t="shared" si="39"/>
        <v>25</v>
      </c>
      <c r="N214" s="16">
        <v>1</v>
      </c>
      <c r="O214" s="10" t="s">
        <v>12</v>
      </c>
    </row>
    <row r="215" spans="1:15" x14ac:dyDescent="0.3">
      <c r="A215" s="6">
        <v>10</v>
      </c>
      <c r="B215" s="7" t="s">
        <v>199</v>
      </c>
      <c r="C215" s="7" t="s">
        <v>11</v>
      </c>
      <c r="D215" s="7">
        <v>1</v>
      </c>
      <c r="E215" s="8">
        <v>42073</v>
      </c>
      <c r="F215" s="8">
        <v>42073</v>
      </c>
      <c r="G215" s="7">
        <v>1</v>
      </c>
      <c r="H215" s="8">
        <v>42073</v>
      </c>
      <c r="I215" s="8">
        <v>42073</v>
      </c>
      <c r="J215" s="7">
        <v>1</v>
      </c>
      <c r="K215" s="7">
        <v>5</v>
      </c>
      <c r="L215" s="11">
        <f t="shared" si="38"/>
        <v>5</v>
      </c>
      <c r="M215" s="11">
        <f t="shared" si="39"/>
        <v>5</v>
      </c>
      <c r="N215" s="9">
        <v>1</v>
      </c>
      <c r="O215" s="10" t="s">
        <v>12</v>
      </c>
    </row>
    <row r="216" spans="1:15" x14ac:dyDescent="0.3">
      <c r="A216" s="11">
        <v>11</v>
      </c>
      <c r="B216" s="7" t="s">
        <v>200</v>
      </c>
      <c r="C216" s="7" t="s">
        <v>11</v>
      </c>
      <c r="D216" s="7">
        <v>1.5</v>
      </c>
      <c r="E216" s="8">
        <v>42073</v>
      </c>
      <c r="F216" s="8">
        <v>42073</v>
      </c>
      <c r="G216" s="7">
        <v>1.5</v>
      </c>
      <c r="H216" s="8">
        <v>42073</v>
      </c>
      <c r="I216" s="8">
        <v>42073</v>
      </c>
      <c r="J216" s="7">
        <v>1.5</v>
      </c>
      <c r="K216" s="7">
        <v>5</v>
      </c>
      <c r="L216" s="11">
        <f t="shared" si="38"/>
        <v>7.5</v>
      </c>
      <c r="M216" s="11">
        <f t="shared" si="39"/>
        <v>7.5</v>
      </c>
      <c r="N216" s="9">
        <v>1</v>
      </c>
      <c r="O216" s="10" t="s">
        <v>12</v>
      </c>
    </row>
    <row r="217" spans="1:15" x14ac:dyDescent="0.3">
      <c r="A217" s="6">
        <v>12</v>
      </c>
      <c r="B217" s="7" t="s">
        <v>34</v>
      </c>
      <c r="C217" s="7" t="s">
        <v>36</v>
      </c>
      <c r="D217" s="7">
        <v>1</v>
      </c>
      <c r="E217" s="8">
        <v>42085</v>
      </c>
      <c r="F217" s="8">
        <v>42085</v>
      </c>
      <c r="G217" s="7">
        <v>1</v>
      </c>
      <c r="H217" s="8">
        <v>42085</v>
      </c>
      <c r="I217" s="8">
        <v>42085</v>
      </c>
      <c r="J217" s="7">
        <v>1</v>
      </c>
      <c r="K217" s="7">
        <v>2</v>
      </c>
      <c r="L217" s="11">
        <f t="shared" si="38"/>
        <v>2</v>
      </c>
      <c r="M217" s="11">
        <f t="shared" si="39"/>
        <v>2</v>
      </c>
      <c r="N217" s="9">
        <v>1</v>
      </c>
      <c r="O217" s="10" t="s">
        <v>12</v>
      </c>
    </row>
    <row r="218" spans="1:15" x14ac:dyDescent="0.3">
      <c r="A218" s="11">
        <v>13</v>
      </c>
      <c r="B218" s="7" t="s">
        <v>35</v>
      </c>
      <c r="C218" s="6" t="s">
        <v>36</v>
      </c>
      <c r="D218" s="7">
        <v>1</v>
      </c>
      <c r="E218" s="8">
        <v>42085</v>
      </c>
      <c r="F218" s="8">
        <v>42085</v>
      </c>
      <c r="G218" s="7">
        <v>1</v>
      </c>
      <c r="H218" s="8">
        <v>42085</v>
      </c>
      <c r="I218" s="8">
        <v>42085</v>
      </c>
      <c r="J218" s="15">
        <v>1</v>
      </c>
      <c r="K218" s="15">
        <v>2</v>
      </c>
      <c r="L218" s="11">
        <f t="shared" si="38"/>
        <v>2</v>
      </c>
      <c r="M218" s="11">
        <f t="shared" si="39"/>
        <v>2</v>
      </c>
      <c r="N218" s="9">
        <v>1</v>
      </c>
      <c r="O218" s="10" t="s">
        <v>12</v>
      </c>
    </row>
    <row r="219" spans="1:15" x14ac:dyDescent="0.3">
      <c r="A219" s="6">
        <v>14</v>
      </c>
      <c r="B219" s="15" t="s">
        <v>201</v>
      </c>
      <c r="C219" s="7" t="s">
        <v>11</v>
      </c>
      <c r="D219" s="7">
        <v>1</v>
      </c>
      <c r="E219" s="8">
        <v>42078</v>
      </c>
      <c r="F219" s="8">
        <v>42078</v>
      </c>
      <c r="G219" s="7">
        <v>6</v>
      </c>
      <c r="H219" s="8">
        <v>42078</v>
      </c>
      <c r="I219" s="8">
        <v>42078</v>
      </c>
      <c r="J219" s="7">
        <v>6</v>
      </c>
      <c r="K219" s="7">
        <v>5</v>
      </c>
      <c r="L219" s="11">
        <f t="shared" si="38"/>
        <v>30</v>
      </c>
      <c r="M219" s="11">
        <f t="shared" si="39"/>
        <v>30</v>
      </c>
      <c r="N219" s="9">
        <f>G219/J219</f>
        <v>1</v>
      </c>
      <c r="O219" s="10" t="s">
        <v>12</v>
      </c>
    </row>
    <row r="220" spans="1:15" ht="27.75" x14ac:dyDescent="0.3">
      <c r="A220" s="11">
        <v>15</v>
      </c>
      <c r="B220" s="15" t="s">
        <v>202</v>
      </c>
      <c r="C220" s="7" t="s">
        <v>203</v>
      </c>
      <c r="D220" s="7"/>
      <c r="E220" s="8">
        <v>42078</v>
      </c>
      <c r="F220" s="8">
        <v>42085</v>
      </c>
      <c r="G220" s="7">
        <v>13</v>
      </c>
      <c r="H220" s="8">
        <v>42078</v>
      </c>
      <c r="I220" s="8">
        <v>42085</v>
      </c>
      <c r="J220" s="7">
        <v>10</v>
      </c>
      <c r="K220" s="7">
        <v>3</v>
      </c>
      <c r="L220" s="11">
        <f t="shared" si="38"/>
        <v>39</v>
      </c>
      <c r="M220" s="11">
        <f t="shared" si="39"/>
        <v>30</v>
      </c>
      <c r="N220" s="9">
        <f>G220/J220</f>
        <v>1.3</v>
      </c>
      <c r="O220" s="10" t="s">
        <v>12</v>
      </c>
    </row>
    <row r="221" spans="1:15" x14ac:dyDescent="0.3">
      <c r="A221" s="6">
        <v>16</v>
      </c>
      <c r="B221" s="15" t="s">
        <v>204</v>
      </c>
      <c r="C221" s="7" t="s">
        <v>140</v>
      </c>
      <c r="D221" s="7">
        <v>1</v>
      </c>
      <c r="E221" s="8">
        <v>42072</v>
      </c>
      <c r="F221" s="8">
        <v>42085</v>
      </c>
      <c r="G221" s="7">
        <v>4</v>
      </c>
      <c r="H221" s="8">
        <v>42072</v>
      </c>
      <c r="I221" s="8">
        <v>42085</v>
      </c>
      <c r="J221" s="7">
        <v>4.5</v>
      </c>
      <c r="K221" s="7">
        <v>2</v>
      </c>
      <c r="L221" s="11">
        <f t="shared" si="38"/>
        <v>8</v>
      </c>
      <c r="M221" s="11">
        <f t="shared" si="39"/>
        <v>9</v>
      </c>
      <c r="N221" s="9">
        <f>G221/J221</f>
        <v>0.88888888888888884</v>
      </c>
      <c r="O221" s="10" t="s">
        <v>12</v>
      </c>
    </row>
    <row r="222" spans="1:15" x14ac:dyDescent="0.3">
      <c r="L222" s="31">
        <f>SUM(L206:L221)</f>
        <v>225.5</v>
      </c>
      <c r="M222" s="31">
        <f>SUM(M206:M221)</f>
        <v>218</v>
      </c>
    </row>
    <row r="223" spans="1:15" ht="22.5" x14ac:dyDescent="0.3">
      <c r="A223" s="66" t="s">
        <v>219</v>
      </c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8"/>
    </row>
    <row r="224" spans="1:15" ht="27" x14ac:dyDescent="0.3">
      <c r="A224" s="2" t="s">
        <v>0</v>
      </c>
      <c r="B224" s="3" t="s">
        <v>1</v>
      </c>
      <c r="C224" s="2" t="s">
        <v>2</v>
      </c>
      <c r="D224" s="3" t="s">
        <v>3</v>
      </c>
      <c r="E224" s="4" t="s">
        <v>4</v>
      </c>
      <c r="F224" s="4" t="s">
        <v>5</v>
      </c>
      <c r="G224" s="3" t="s">
        <v>6</v>
      </c>
      <c r="H224" s="3" t="s">
        <v>7</v>
      </c>
      <c r="I224" s="3" t="s">
        <v>8</v>
      </c>
      <c r="J224" s="3" t="s">
        <v>9</v>
      </c>
      <c r="K224" s="3" t="s">
        <v>221</v>
      </c>
      <c r="L224" s="3" t="s">
        <v>223</v>
      </c>
      <c r="M224" s="3" t="s">
        <v>222</v>
      </c>
      <c r="N224" s="5" t="s">
        <v>20</v>
      </c>
      <c r="O224" s="2" t="s">
        <v>10</v>
      </c>
    </row>
    <row r="225" spans="1:15" x14ac:dyDescent="0.3">
      <c r="A225" s="11">
        <v>1</v>
      </c>
      <c r="B225" s="11" t="s">
        <v>208</v>
      </c>
      <c r="C225" s="11" t="s">
        <v>11</v>
      </c>
      <c r="D225" s="11">
        <v>6</v>
      </c>
      <c r="E225" s="8">
        <v>42086</v>
      </c>
      <c r="F225" s="28">
        <v>42091</v>
      </c>
      <c r="G225" s="11">
        <v>4</v>
      </c>
      <c r="H225" s="8">
        <v>42086</v>
      </c>
      <c r="I225" s="28">
        <v>42091</v>
      </c>
      <c r="J225" s="11">
        <v>4.5</v>
      </c>
      <c r="K225" s="11">
        <v>5</v>
      </c>
      <c r="L225" s="11">
        <f>G225*K225</f>
        <v>20</v>
      </c>
      <c r="M225" s="11">
        <f>J225*K225</f>
        <v>22.5</v>
      </c>
      <c r="N225" s="48">
        <f>G225/J225</f>
        <v>0.88888888888888884</v>
      </c>
      <c r="O225" s="10" t="s">
        <v>12</v>
      </c>
    </row>
    <row r="226" spans="1:15" x14ac:dyDescent="0.3">
      <c r="A226" s="11">
        <v>2</v>
      </c>
      <c r="B226" s="12" t="s">
        <v>209</v>
      </c>
      <c r="C226" s="6" t="s">
        <v>210</v>
      </c>
      <c r="D226" s="7">
        <v>1</v>
      </c>
      <c r="E226" s="8">
        <v>42086</v>
      </c>
      <c r="F226" s="8">
        <v>42086</v>
      </c>
      <c r="G226" s="7">
        <v>4</v>
      </c>
      <c r="H226" s="8">
        <v>42086</v>
      </c>
      <c r="I226" s="8">
        <v>42086</v>
      </c>
      <c r="J226" s="15">
        <v>4</v>
      </c>
      <c r="K226" s="15">
        <v>2</v>
      </c>
      <c r="L226" s="11">
        <f t="shared" ref="L226:L235" si="40">G226*K226</f>
        <v>8</v>
      </c>
      <c r="M226" s="11">
        <f t="shared" ref="M226:M235" si="41">J226*K226</f>
        <v>8</v>
      </c>
      <c r="N226" s="16">
        <v>1</v>
      </c>
      <c r="O226" s="10" t="s">
        <v>12</v>
      </c>
    </row>
    <row r="227" spans="1:15" x14ac:dyDescent="0.3">
      <c r="A227" s="6">
        <v>3</v>
      </c>
      <c r="B227" s="7" t="s">
        <v>211</v>
      </c>
      <c r="C227" s="6" t="s">
        <v>210</v>
      </c>
      <c r="D227" s="7">
        <v>1</v>
      </c>
      <c r="E227" s="8">
        <v>42088</v>
      </c>
      <c r="F227" s="8">
        <v>42088</v>
      </c>
      <c r="G227" s="7">
        <v>1.5</v>
      </c>
      <c r="H227" s="8">
        <v>42088</v>
      </c>
      <c r="I227" s="8">
        <v>42088</v>
      </c>
      <c r="J227" s="15">
        <v>1.5</v>
      </c>
      <c r="K227" s="15">
        <v>2</v>
      </c>
      <c r="L227" s="11">
        <f t="shared" si="40"/>
        <v>3</v>
      </c>
      <c r="M227" s="11">
        <f t="shared" si="41"/>
        <v>3</v>
      </c>
      <c r="N227" s="16">
        <v>1</v>
      </c>
      <c r="O227" s="10" t="s">
        <v>12</v>
      </c>
    </row>
    <row r="228" spans="1:15" x14ac:dyDescent="0.3">
      <c r="A228" s="6">
        <v>4</v>
      </c>
      <c r="B228" s="7" t="s">
        <v>212</v>
      </c>
      <c r="C228" s="6" t="s">
        <v>13</v>
      </c>
      <c r="D228" s="7">
        <v>1</v>
      </c>
      <c r="E228" s="8">
        <v>42086</v>
      </c>
      <c r="F228" s="8">
        <v>42086</v>
      </c>
      <c r="G228" s="7">
        <v>3</v>
      </c>
      <c r="H228" s="8">
        <v>42086</v>
      </c>
      <c r="I228" s="8">
        <v>42086</v>
      </c>
      <c r="J228" s="15">
        <v>3</v>
      </c>
      <c r="K228" s="15">
        <v>1</v>
      </c>
      <c r="L228" s="11">
        <f t="shared" si="40"/>
        <v>3</v>
      </c>
      <c r="M228" s="11">
        <f t="shared" si="41"/>
        <v>3</v>
      </c>
      <c r="N228" s="16">
        <v>1</v>
      </c>
      <c r="O228" s="10" t="s">
        <v>12</v>
      </c>
    </row>
    <row r="229" spans="1:15" x14ac:dyDescent="0.3">
      <c r="A229" s="18">
        <v>5</v>
      </c>
      <c r="B229" s="19" t="s">
        <v>32</v>
      </c>
      <c r="C229" s="18" t="s">
        <v>11</v>
      </c>
      <c r="D229" s="7">
        <v>1</v>
      </c>
      <c r="E229" s="8">
        <v>42098</v>
      </c>
      <c r="F229" s="8" t="s">
        <v>213</v>
      </c>
      <c r="G229" s="7">
        <v>4</v>
      </c>
      <c r="H229" s="8">
        <v>42098</v>
      </c>
      <c r="I229" s="8" t="s">
        <v>213</v>
      </c>
      <c r="J229" s="15">
        <v>4.5</v>
      </c>
      <c r="K229" s="15">
        <v>5</v>
      </c>
      <c r="L229" s="11">
        <f t="shared" si="40"/>
        <v>20</v>
      </c>
      <c r="M229" s="11">
        <f t="shared" si="41"/>
        <v>22.5</v>
      </c>
      <c r="N229" s="16">
        <f>G229/J229</f>
        <v>0.88888888888888884</v>
      </c>
      <c r="O229" s="10" t="s">
        <v>12</v>
      </c>
    </row>
    <row r="230" spans="1:15" x14ac:dyDescent="0.3">
      <c r="A230" s="6">
        <v>6</v>
      </c>
      <c r="B230" s="12" t="s">
        <v>43</v>
      </c>
      <c r="C230" s="11" t="s">
        <v>15</v>
      </c>
      <c r="D230" s="11">
        <v>1</v>
      </c>
      <c r="E230" s="28">
        <v>42083</v>
      </c>
      <c r="F230" s="28">
        <v>42080</v>
      </c>
      <c r="G230" s="11">
        <v>0.5</v>
      </c>
      <c r="H230" s="28">
        <v>42083</v>
      </c>
      <c r="I230" s="28">
        <v>42083</v>
      </c>
      <c r="J230" s="11">
        <v>0.5</v>
      </c>
      <c r="K230" s="11">
        <v>1</v>
      </c>
      <c r="L230" s="11">
        <f t="shared" si="40"/>
        <v>0.5</v>
      </c>
      <c r="M230" s="11">
        <f t="shared" si="41"/>
        <v>0.5</v>
      </c>
      <c r="N230" s="48">
        <v>1</v>
      </c>
      <c r="O230" s="10" t="s">
        <v>12</v>
      </c>
    </row>
    <row r="231" spans="1:15" x14ac:dyDescent="0.3">
      <c r="A231" s="6">
        <v>7</v>
      </c>
      <c r="B231" s="7" t="s">
        <v>214</v>
      </c>
      <c r="C231" s="6" t="s">
        <v>18</v>
      </c>
      <c r="D231" s="7">
        <v>1</v>
      </c>
      <c r="E231" s="8">
        <v>42085</v>
      </c>
      <c r="F231" s="8">
        <v>42085</v>
      </c>
      <c r="G231" s="7">
        <v>3</v>
      </c>
      <c r="H231" s="8">
        <v>42085</v>
      </c>
      <c r="I231" s="8">
        <v>42085</v>
      </c>
      <c r="J231" s="15">
        <v>3</v>
      </c>
      <c r="K231" s="15">
        <v>1</v>
      </c>
      <c r="L231" s="11">
        <f t="shared" si="40"/>
        <v>3</v>
      </c>
      <c r="M231" s="11">
        <f t="shared" si="41"/>
        <v>3</v>
      </c>
      <c r="N231" s="16">
        <v>1</v>
      </c>
      <c r="O231" s="10" t="s">
        <v>12</v>
      </c>
    </row>
    <row r="232" spans="1:15" x14ac:dyDescent="0.3">
      <c r="A232" s="6">
        <v>8</v>
      </c>
      <c r="B232" s="7" t="s">
        <v>35</v>
      </c>
      <c r="C232" s="6" t="s">
        <v>36</v>
      </c>
      <c r="D232" s="7">
        <v>1</v>
      </c>
      <c r="E232" s="8">
        <v>42085</v>
      </c>
      <c r="F232" s="8">
        <v>42085</v>
      </c>
      <c r="G232" s="7">
        <v>1</v>
      </c>
      <c r="H232" s="8">
        <v>42085</v>
      </c>
      <c r="I232" s="8">
        <v>42085</v>
      </c>
      <c r="J232" s="15">
        <v>1</v>
      </c>
      <c r="K232" s="15">
        <v>2</v>
      </c>
      <c r="L232" s="11">
        <f t="shared" si="40"/>
        <v>2</v>
      </c>
      <c r="M232" s="11">
        <f t="shared" si="41"/>
        <v>2</v>
      </c>
      <c r="N232" s="16">
        <v>1</v>
      </c>
      <c r="O232" s="10" t="s">
        <v>12</v>
      </c>
    </row>
    <row r="233" spans="1:15" x14ac:dyDescent="0.3">
      <c r="A233" s="18">
        <v>9</v>
      </c>
      <c r="B233" s="19" t="s">
        <v>215</v>
      </c>
      <c r="C233" s="18" t="s">
        <v>216</v>
      </c>
      <c r="D233" s="7">
        <f>F233-E233</f>
        <v>5</v>
      </c>
      <c r="E233" s="8">
        <v>42086</v>
      </c>
      <c r="F233" s="28">
        <v>42091</v>
      </c>
      <c r="G233" s="7">
        <v>4</v>
      </c>
      <c r="H233" s="8">
        <v>42086</v>
      </c>
      <c r="I233" s="28">
        <v>42091</v>
      </c>
      <c r="J233" s="15">
        <v>5</v>
      </c>
      <c r="K233" s="15">
        <v>3</v>
      </c>
      <c r="L233" s="11">
        <f t="shared" si="40"/>
        <v>12</v>
      </c>
      <c r="M233" s="11">
        <f t="shared" si="41"/>
        <v>15</v>
      </c>
      <c r="N233" s="16">
        <f>G233/J233</f>
        <v>0.8</v>
      </c>
      <c r="O233" s="10" t="s">
        <v>12</v>
      </c>
    </row>
    <row r="234" spans="1:15" x14ac:dyDescent="0.3">
      <c r="A234" s="18">
        <v>10</v>
      </c>
      <c r="B234" s="19" t="s">
        <v>217</v>
      </c>
      <c r="C234" s="18" t="s">
        <v>94</v>
      </c>
      <c r="D234" s="7">
        <f>F234-E234</f>
        <v>5</v>
      </c>
      <c r="E234" s="8">
        <v>42086</v>
      </c>
      <c r="F234" s="28">
        <v>42091</v>
      </c>
      <c r="G234" s="7">
        <v>2</v>
      </c>
      <c r="H234" s="8">
        <v>42086</v>
      </c>
      <c r="I234" s="28">
        <v>42091</v>
      </c>
      <c r="J234" s="15">
        <v>2</v>
      </c>
      <c r="K234" s="15">
        <v>2</v>
      </c>
      <c r="L234" s="11">
        <f t="shared" si="40"/>
        <v>4</v>
      </c>
      <c r="M234" s="11">
        <f t="shared" si="41"/>
        <v>4</v>
      </c>
      <c r="N234" s="16">
        <v>1</v>
      </c>
      <c r="O234" s="10" t="s">
        <v>12</v>
      </c>
    </row>
    <row r="235" spans="1:15" x14ac:dyDescent="0.3">
      <c r="A235" s="11">
        <v>11</v>
      </c>
      <c r="B235" s="7" t="s">
        <v>218</v>
      </c>
      <c r="C235" s="7" t="s">
        <v>11</v>
      </c>
      <c r="D235" s="7">
        <v>1</v>
      </c>
      <c r="E235" s="8">
        <v>42100</v>
      </c>
      <c r="F235" s="8">
        <v>42100</v>
      </c>
      <c r="G235" s="7">
        <v>3</v>
      </c>
      <c r="H235" s="8">
        <v>42100</v>
      </c>
      <c r="I235" s="8">
        <v>42100</v>
      </c>
      <c r="J235" s="7">
        <v>2.5</v>
      </c>
      <c r="K235" s="7">
        <v>5</v>
      </c>
      <c r="L235" s="11">
        <f t="shared" si="40"/>
        <v>15</v>
      </c>
      <c r="M235" s="11">
        <f t="shared" si="41"/>
        <v>12.5</v>
      </c>
      <c r="N235" s="9">
        <v>1</v>
      </c>
      <c r="O235" s="10" t="s">
        <v>12</v>
      </c>
    </row>
    <row r="236" spans="1:15" x14ac:dyDescent="0.3">
      <c r="L236" s="31">
        <f>SUM(L225:L235)</f>
        <v>90.5</v>
      </c>
      <c r="M236" s="31">
        <f>SUM(M225:M235)</f>
        <v>96</v>
      </c>
    </row>
  </sheetData>
  <mergeCells count="15">
    <mergeCell ref="A223:O223"/>
    <mergeCell ref="A204:O204"/>
    <mergeCell ref="A187:O187"/>
    <mergeCell ref="R1:U1"/>
    <mergeCell ref="A70:O70"/>
    <mergeCell ref="A88:O88"/>
    <mergeCell ref="A103:O103"/>
    <mergeCell ref="A124:O124"/>
    <mergeCell ref="A168:O168"/>
    <mergeCell ref="A170:O170"/>
    <mergeCell ref="A144:O144"/>
    <mergeCell ref="A1:O1"/>
    <mergeCell ref="A21:O21"/>
    <mergeCell ref="A47:O47"/>
    <mergeCell ref="R16:U1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zoomScale="55" zoomScaleNormal="55" workbookViewId="0">
      <selection sqref="A1:L23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68</v>
      </c>
      <c r="C3" s="6" t="s">
        <v>11</v>
      </c>
      <c r="D3" s="7">
        <v>1</v>
      </c>
      <c r="E3" s="8">
        <v>42030</v>
      </c>
      <c r="F3" s="8">
        <f>E3</f>
        <v>42030</v>
      </c>
      <c r="G3" s="7">
        <v>2</v>
      </c>
      <c r="H3" s="8">
        <v>42030</v>
      </c>
      <c r="I3" s="8">
        <f>H3</f>
        <v>42030</v>
      </c>
      <c r="J3" s="15">
        <v>1.5</v>
      </c>
      <c r="K3" s="16">
        <f>G3/J3</f>
        <v>1.3333333333333333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42030</v>
      </c>
      <c r="F4" s="8">
        <v>42030</v>
      </c>
      <c r="G4" s="7">
        <v>2</v>
      </c>
      <c r="H4" s="8">
        <v>42030</v>
      </c>
      <c r="I4" s="8">
        <v>42030</v>
      </c>
      <c r="J4" s="15">
        <v>2</v>
      </c>
      <c r="K4" s="16">
        <f t="shared" ref="K4:K23" si="0"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42030</v>
      </c>
      <c r="F5" s="8">
        <v>42030</v>
      </c>
      <c r="G5" s="7">
        <v>2</v>
      </c>
      <c r="H5" s="8">
        <v>42030</v>
      </c>
      <c r="I5" s="8">
        <v>42030</v>
      </c>
      <c r="J5" s="15">
        <v>2</v>
      </c>
      <c r="K5" s="16">
        <f t="shared" si="0"/>
        <v>1</v>
      </c>
      <c r="L5" s="10" t="s">
        <v>12</v>
      </c>
    </row>
    <row r="6" spans="1:12" ht="27" x14ac:dyDescent="0.25">
      <c r="A6" s="6">
        <v>4</v>
      </c>
      <c r="B6" s="8" t="s">
        <v>139</v>
      </c>
      <c r="C6" s="8" t="s">
        <v>140</v>
      </c>
      <c r="D6" s="7">
        <v>9</v>
      </c>
      <c r="E6" s="8">
        <v>42063</v>
      </c>
      <c r="F6" s="8">
        <v>42041</v>
      </c>
      <c r="G6" s="12">
        <v>5.5</v>
      </c>
      <c r="H6" s="8">
        <v>42063</v>
      </c>
      <c r="I6" s="8">
        <v>42041</v>
      </c>
      <c r="J6" s="12">
        <v>6</v>
      </c>
      <c r="K6" s="16">
        <f t="shared" si="0"/>
        <v>0.91666666666666663</v>
      </c>
      <c r="L6" s="10" t="s">
        <v>12</v>
      </c>
    </row>
    <row r="7" spans="1:12" x14ac:dyDescent="0.25">
      <c r="A7" s="6">
        <v>5</v>
      </c>
      <c r="B7" s="8" t="s">
        <v>141</v>
      </c>
      <c r="C7" s="8" t="s">
        <v>18</v>
      </c>
      <c r="D7" s="7">
        <v>3</v>
      </c>
      <c r="E7" s="8">
        <v>42031</v>
      </c>
      <c r="F7" s="8">
        <v>42034</v>
      </c>
      <c r="G7" s="12">
        <v>5</v>
      </c>
      <c r="H7" s="8">
        <v>42031</v>
      </c>
      <c r="I7" s="8">
        <v>42034</v>
      </c>
      <c r="J7" s="12">
        <v>4.5</v>
      </c>
      <c r="K7" s="16">
        <f t="shared" si="0"/>
        <v>1.1111111111111112</v>
      </c>
      <c r="L7" s="10" t="s">
        <v>12</v>
      </c>
    </row>
    <row r="8" spans="1:12" x14ac:dyDescent="0.25">
      <c r="A8" s="6">
        <v>6</v>
      </c>
      <c r="B8" s="8" t="s">
        <v>142</v>
      </c>
      <c r="C8" s="8" t="s">
        <v>65</v>
      </c>
      <c r="D8" s="7">
        <v>4</v>
      </c>
      <c r="E8" s="8">
        <v>42031</v>
      </c>
      <c r="F8" s="8">
        <v>42034</v>
      </c>
      <c r="G8" s="12">
        <v>5</v>
      </c>
      <c r="H8" s="8">
        <v>42031</v>
      </c>
      <c r="I8" s="8">
        <v>42034</v>
      </c>
      <c r="J8" s="12">
        <v>4.5</v>
      </c>
      <c r="K8" s="16">
        <f t="shared" si="0"/>
        <v>1.1111111111111112</v>
      </c>
      <c r="L8" s="10" t="s">
        <v>12</v>
      </c>
    </row>
    <row r="9" spans="1:12" ht="27" x14ac:dyDescent="0.25">
      <c r="A9" s="6">
        <v>7</v>
      </c>
      <c r="B9" s="8" t="s">
        <v>143</v>
      </c>
      <c r="C9" s="8" t="s">
        <v>18</v>
      </c>
      <c r="D9" s="7">
        <v>1</v>
      </c>
      <c r="E9" s="8">
        <v>42031</v>
      </c>
      <c r="F9" s="8">
        <v>42031</v>
      </c>
      <c r="G9" s="12">
        <v>1</v>
      </c>
      <c r="H9" s="8">
        <v>42031</v>
      </c>
      <c r="I9" s="8">
        <v>42031</v>
      </c>
      <c r="J9" s="12">
        <v>0.75</v>
      </c>
      <c r="K9" s="16">
        <f t="shared" si="0"/>
        <v>1.3333333333333333</v>
      </c>
      <c r="L9" s="10" t="s">
        <v>12</v>
      </c>
    </row>
    <row r="10" spans="1:12" ht="14.25" customHeight="1" x14ac:dyDescent="0.25">
      <c r="A10" s="6">
        <v>8</v>
      </c>
      <c r="B10" s="8" t="s">
        <v>144</v>
      </c>
      <c r="C10" s="8" t="s">
        <v>18</v>
      </c>
      <c r="D10" s="7">
        <v>2</v>
      </c>
      <c r="E10" s="8">
        <v>42036</v>
      </c>
      <c r="F10" s="8">
        <v>42037</v>
      </c>
      <c r="G10" s="12">
        <v>5</v>
      </c>
      <c r="H10" s="8">
        <v>42036</v>
      </c>
      <c r="I10" s="8">
        <v>42037</v>
      </c>
      <c r="J10" s="12">
        <v>5</v>
      </c>
      <c r="K10" s="16">
        <f t="shared" si="0"/>
        <v>1</v>
      </c>
      <c r="L10" s="10" t="s">
        <v>12</v>
      </c>
    </row>
    <row r="11" spans="1:12" ht="27" x14ac:dyDescent="0.25">
      <c r="A11" s="6">
        <v>9</v>
      </c>
      <c r="B11" s="8" t="s">
        <v>145</v>
      </c>
      <c r="C11" s="8" t="s">
        <v>18</v>
      </c>
      <c r="D11" s="7">
        <v>3</v>
      </c>
      <c r="E11" s="8">
        <v>42063</v>
      </c>
      <c r="F11" s="8" t="s">
        <v>146</v>
      </c>
      <c r="G11" s="12">
        <v>2</v>
      </c>
      <c r="H11" s="8">
        <v>42062</v>
      </c>
      <c r="I11" s="8" t="s">
        <v>146</v>
      </c>
      <c r="J11" s="12">
        <v>2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8" t="s">
        <v>147</v>
      </c>
      <c r="C12" s="8" t="s">
        <v>15</v>
      </c>
      <c r="D12" s="7">
        <v>3</v>
      </c>
      <c r="E12" s="8">
        <v>42063</v>
      </c>
      <c r="F12" s="8" t="s">
        <v>146</v>
      </c>
      <c r="G12" s="12">
        <v>2</v>
      </c>
      <c r="H12" s="8">
        <v>42063</v>
      </c>
      <c r="I12" s="8" t="s">
        <v>146</v>
      </c>
      <c r="J12" s="12">
        <v>1.5</v>
      </c>
      <c r="K12" s="16">
        <f t="shared" si="0"/>
        <v>1.3333333333333333</v>
      </c>
      <c r="L12" s="10" t="s">
        <v>12</v>
      </c>
    </row>
    <row r="13" spans="1:12" ht="27" x14ac:dyDescent="0.25">
      <c r="A13" s="6">
        <v>11</v>
      </c>
      <c r="B13" s="8" t="s">
        <v>148</v>
      </c>
      <c r="C13" s="8" t="s">
        <v>18</v>
      </c>
      <c r="D13" s="7">
        <v>3</v>
      </c>
      <c r="E13" s="8">
        <v>42063</v>
      </c>
      <c r="F13" s="8" t="s">
        <v>146</v>
      </c>
      <c r="G13" s="12">
        <v>2</v>
      </c>
      <c r="H13" s="8">
        <v>42062</v>
      </c>
      <c r="I13" s="8" t="s">
        <v>146</v>
      </c>
      <c r="J13" s="12">
        <v>2</v>
      </c>
      <c r="K13" s="16">
        <f t="shared" si="0"/>
        <v>1</v>
      </c>
      <c r="L13" s="10" t="s">
        <v>12</v>
      </c>
    </row>
    <row r="14" spans="1:12" x14ac:dyDescent="0.25">
      <c r="A14" s="11">
        <v>11</v>
      </c>
      <c r="B14" s="12" t="s">
        <v>43</v>
      </c>
      <c r="C14" s="6" t="s">
        <v>15</v>
      </c>
      <c r="D14" s="7">
        <v>1</v>
      </c>
      <c r="E14" s="8">
        <v>42038</v>
      </c>
      <c r="F14" s="8">
        <v>42038</v>
      </c>
      <c r="G14" s="7">
        <v>0.5</v>
      </c>
      <c r="H14" s="8">
        <v>42041</v>
      </c>
      <c r="I14" s="8">
        <v>42041</v>
      </c>
      <c r="J14" s="15">
        <v>0.5</v>
      </c>
      <c r="K14" s="16">
        <f t="shared" si="0"/>
        <v>1</v>
      </c>
      <c r="L14" s="10" t="s">
        <v>12</v>
      </c>
    </row>
    <row r="15" spans="1:12" ht="27" x14ac:dyDescent="0.25">
      <c r="A15" s="6">
        <v>12</v>
      </c>
      <c r="B15" s="7" t="s">
        <v>149</v>
      </c>
      <c r="C15" s="6" t="s">
        <v>13</v>
      </c>
      <c r="D15" s="7">
        <f>F15-E15</f>
        <v>7</v>
      </c>
      <c r="E15" s="8">
        <v>42030</v>
      </c>
      <c r="F15" s="8">
        <v>42037</v>
      </c>
      <c r="G15" s="7">
        <v>3</v>
      </c>
      <c r="H15" s="8">
        <v>42042</v>
      </c>
      <c r="I15" s="8">
        <v>42042</v>
      </c>
      <c r="J15" s="15">
        <v>3</v>
      </c>
      <c r="K15" s="16">
        <f t="shared" si="0"/>
        <v>1</v>
      </c>
      <c r="L15" s="10" t="s">
        <v>12</v>
      </c>
    </row>
    <row r="16" spans="1:12" ht="27" x14ac:dyDescent="0.25">
      <c r="A16" s="6">
        <v>13</v>
      </c>
      <c r="B16" s="7" t="s">
        <v>44</v>
      </c>
      <c r="C16" s="6" t="s">
        <v>13</v>
      </c>
      <c r="D16" s="7">
        <v>2</v>
      </c>
      <c r="E16" s="8">
        <v>42036</v>
      </c>
      <c r="F16" s="8">
        <v>42036</v>
      </c>
      <c r="G16" s="7">
        <v>4</v>
      </c>
      <c r="H16" s="8">
        <v>42042</v>
      </c>
      <c r="I16" s="8">
        <v>42042</v>
      </c>
      <c r="J16" s="15">
        <v>3.5</v>
      </c>
      <c r="K16" s="16">
        <f t="shared" si="0"/>
        <v>1.1428571428571428</v>
      </c>
      <c r="L16" s="10" t="s">
        <v>12</v>
      </c>
    </row>
    <row r="17" spans="1:12" x14ac:dyDescent="0.25">
      <c r="A17" s="18">
        <v>14</v>
      </c>
      <c r="B17" s="19" t="s">
        <v>32</v>
      </c>
      <c r="C17" s="18" t="s">
        <v>11</v>
      </c>
      <c r="D17" s="7">
        <v>1</v>
      </c>
      <c r="E17" s="8">
        <v>42036</v>
      </c>
      <c r="F17" s="8">
        <v>42040</v>
      </c>
      <c r="G17" s="7">
        <v>8.5</v>
      </c>
      <c r="H17" s="8">
        <v>42042</v>
      </c>
      <c r="I17" s="17">
        <v>42043</v>
      </c>
      <c r="J17" s="15">
        <v>8</v>
      </c>
      <c r="K17" s="16">
        <f t="shared" si="0"/>
        <v>1.0625</v>
      </c>
      <c r="L17" s="10" t="s">
        <v>12</v>
      </c>
    </row>
    <row r="18" spans="1:12" x14ac:dyDescent="0.25">
      <c r="A18" s="7">
        <v>16</v>
      </c>
      <c r="B18" s="7" t="s">
        <v>150</v>
      </c>
      <c r="C18" s="52" t="s">
        <v>11</v>
      </c>
      <c r="D18" s="52">
        <v>1</v>
      </c>
      <c r="E18" s="53">
        <v>42031</v>
      </c>
      <c r="F18" s="53">
        <v>42031</v>
      </c>
      <c r="G18" s="52">
        <v>1</v>
      </c>
      <c r="H18" s="53">
        <v>42031</v>
      </c>
      <c r="I18" s="53">
        <v>42031</v>
      </c>
      <c r="J18" s="52">
        <v>1</v>
      </c>
      <c r="K18" s="16">
        <f t="shared" si="0"/>
        <v>1</v>
      </c>
      <c r="L18" s="10" t="s">
        <v>12</v>
      </c>
    </row>
    <row r="19" spans="1:12" x14ac:dyDescent="0.25">
      <c r="A19" s="7">
        <v>17</v>
      </c>
      <c r="B19" s="7" t="s">
        <v>151</v>
      </c>
      <c r="C19" s="11" t="s">
        <v>11</v>
      </c>
      <c r="D19" s="12">
        <v>1</v>
      </c>
      <c r="E19" s="8">
        <v>42032</v>
      </c>
      <c r="F19" s="8">
        <v>42063</v>
      </c>
      <c r="G19" s="12">
        <v>1</v>
      </c>
      <c r="H19" s="8">
        <v>42038</v>
      </c>
      <c r="I19" s="8">
        <v>42038</v>
      </c>
      <c r="J19" s="26">
        <v>1</v>
      </c>
      <c r="K19" s="16">
        <f t="shared" si="0"/>
        <v>1</v>
      </c>
      <c r="L19" s="10" t="s">
        <v>12</v>
      </c>
    </row>
    <row r="20" spans="1:12" x14ac:dyDescent="0.25">
      <c r="A20" s="7">
        <v>18</v>
      </c>
      <c r="B20" s="7" t="s">
        <v>34</v>
      </c>
      <c r="C20" s="6" t="s">
        <v>18</v>
      </c>
      <c r="D20" s="7">
        <v>1</v>
      </c>
      <c r="E20" s="8">
        <v>42043</v>
      </c>
      <c r="F20" s="8">
        <v>42043</v>
      </c>
      <c r="G20" s="7">
        <v>2</v>
      </c>
      <c r="H20" s="8">
        <v>42043</v>
      </c>
      <c r="I20" s="8">
        <v>42043</v>
      </c>
      <c r="J20" s="15">
        <v>2</v>
      </c>
      <c r="K20" s="16">
        <f t="shared" si="0"/>
        <v>1</v>
      </c>
      <c r="L20" s="10" t="s">
        <v>12</v>
      </c>
    </row>
    <row r="21" spans="1:12" x14ac:dyDescent="0.25">
      <c r="A21" s="7">
        <v>19</v>
      </c>
      <c r="B21" s="7" t="s">
        <v>152</v>
      </c>
      <c r="C21" s="6" t="s">
        <v>11</v>
      </c>
      <c r="D21" s="7">
        <v>2</v>
      </c>
      <c r="E21" s="8">
        <v>42034</v>
      </c>
      <c r="F21" s="8">
        <v>42043</v>
      </c>
      <c r="G21" s="7">
        <v>2</v>
      </c>
      <c r="H21" s="8">
        <v>42034</v>
      </c>
      <c r="I21" s="8">
        <v>42043</v>
      </c>
      <c r="J21" s="15">
        <v>2</v>
      </c>
      <c r="K21" s="16">
        <f t="shared" si="0"/>
        <v>1</v>
      </c>
      <c r="L21" s="10" t="s">
        <v>12</v>
      </c>
    </row>
    <row r="22" spans="1:12" x14ac:dyDescent="0.25">
      <c r="A22" s="7">
        <v>20</v>
      </c>
      <c r="B22" s="7" t="s">
        <v>153</v>
      </c>
      <c r="C22" s="6" t="s">
        <v>11</v>
      </c>
      <c r="D22" s="7">
        <v>1</v>
      </c>
      <c r="E22" s="8">
        <v>42038</v>
      </c>
      <c r="F22" s="8">
        <v>42038</v>
      </c>
      <c r="G22" s="7">
        <v>1</v>
      </c>
      <c r="H22" s="8">
        <v>42038</v>
      </c>
      <c r="I22" s="8">
        <v>42038</v>
      </c>
      <c r="J22" s="15">
        <v>1</v>
      </c>
      <c r="K22" s="16">
        <f t="shared" si="0"/>
        <v>1</v>
      </c>
      <c r="L22" s="10" t="s">
        <v>12</v>
      </c>
    </row>
    <row r="23" spans="1:12" x14ac:dyDescent="0.25">
      <c r="A23" s="7">
        <v>21</v>
      </c>
      <c r="B23" s="7" t="s">
        <v>35</v>
      </c>
      <c r="C23" s="6" t="s">
        <v>18</v>
      </c>
      <c r="D23" s="7">
        <v>1</v>
      </c>
      <c r="E23" s="8">
        <v>42043</v>
      </c>
      <c r="F23" s="8">
        <v>42043</v>
      </c>
      <c r="G23" s="7">
        <v>2</v>
      </c>
      <c r="H23" s="8">
        <v>42043</v>
      </c>
      <c r="I23" s="8">
        <v>42043</v>
      </c>
      <c r="J23" s="15">
        <v>2</v>
      </c>
      <c r="K23" s="16">
        <f t="shared" si="0"/>
        <v>1</v>
      </c>
      <c r="L23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zoomScale="85" zoomScaleNormal="85" workbookViewId="0">
      <selection activeCell="J4" sqref="J4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181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72" t="s">
        <v>12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42044</v>
      </c>
      <c r="F4" s="8">
        <v>42044</v>
      </c>
      <c r="G4" s="7">
        <v>2</v>
      </c>
      <c r="H4" s="8">
        <v>42044</v>
      </c>
      <c r="I4" s="8">
        <v>42044</v>
      </c>
      <c r="J4" s="7">
        <v>2</v>
      </c>
      <c r="K4" s="16">
        <v>1</v>
      </c>
      <c r="L4" s="10" t="s">
        <v>12</v>
      </c>
    </row>
    <row r="5" spans="1:12" x14ac:dyDescent="0.25">
      <c r="A5" s="6">
        <v>3</v>
      </c>
      <c r="B5" s="7" t="s">
        <v>167</v>
      </c>
      <c r="C5" s="6" t="s">
        <v>16</v>
      </c>
      <c r="D5" s="7">
        <v>1</v>
      </c>
      <c r="E5" s="8">
        <v>42044</v>
      </c>
      <c r="F5" s="8">
        <v>42044</v>
      </c>
      <c r="G5" s="7">
        <v>2</v>
      </c>
      <c r="H5" s="8">
        <v>42044</v>
      </c>
      <c r="I5" s="8">
        <v>42044</v>
      </c>
      <c r="J5" s="7">
        <v>2</v>
      </c>
      <c r="K5" s="16">
        <v>1</v>
      </c>
      <c r="L5" s="10" t="s">
        <v>12</v>
      </c>
    </row>
    <row r="6" spans="1:12" ht="27" x14ac:dyDescent="0.25">
      <c r="A6" s="6">
        <v>1</v>
      </c>
      <c r="B6" s="7" t="s">
        <v>168</v>
      </c>
      <c r="C6" s="6" t="s">
        <v>16</v>
      </c>
      <c r="D6" s="7">
        <v>1</v>
      </c>
      <c r="E6" s="8">
        <v>42044</v>
      </c>
      <c r="F6" s="8">
        <v>42044</v>
      </c>
      <c r="G6" s="7">
        <v>2</v>
      </c>
      <c r="H6" s="8">
        <v>42044</v>
      </c>
      <c r="I6" s="8">
        <v>42044</v>
      </c>
      <c r="J6" s="7">
        <v>2</v>
      </c>
      <c r="K6" s="16">
        <f>G6/J6</f>
        <v>1</v>
      </c>
      <c r="L6" s="10" t="s">
        <v>12</v>
      </c>
    </row>
    <row r="7" spans="1:12" x14ac:dyDescent="0.25">
      <c r="A7" s="11">
        <v>2</v>
      </c>
      <c r="B7" s="11" t="s">
        <v>169</v>
      </c>
      <c r="C7" s="11" t="s">
        <v>18</v>
      </c>
      <c r="D7" s="11">
        <v>1</v>
      </c>
      <c r="E7" s="28">
        <v>42044</v>
      </c>
      <c r="F7" s="28">
        <v>42047</v>
      </c>
      <c r="G7" s="11">
        <v>1.5</v>
      </c>
      <c r="H7" s="28">
        <v>42044</v>
      </c>
      <c r="I7" s="28">
        <v>42047</v>
      </c>
      <c r="J7" s="11">
        <v>1.5</v>
      </c>
      <c r="K7" s="48">
        <f>G7/J7</f>
        <v>1</v>
      </c>
      <c r="L7" s="10" t="s">
        <v>12</v>
      </c>
    </row>
    <row r="8" spans="1:12" x14ac:dyDescent="0.25">
      <c r="A8" s="11">
        <v>3</v>
      </c>
      <c r="B8" s="11" t="s">
        <v>170</v>
      </c>
      <c r="C8" s="11" t="s">
        <v>93</v>
      </c>
      <c r="D8" s="11">
        <v>1</v>
      </c>
      <c r="E8" s="28">
        <v>42044</v>
      </c>
      <c r="F8" s="28">
        <v>42047</v>
      </c>
      <c r="G8" s="11">
        <v>3</v>
      </c>
      <c r="H8" s="28">
        <v>42044</v>
      </c>
      <c r="I8" s="28">
        <v>42046</v>
      </c>
      <c r="J8" s="11">
        <v>3.5</v>
      </c>
      <c r="K8" s="48">
        <f>G8/J8</f>
        <v>0.8571428571428571</v>
      </c>
      <c r="L8" s="10" t="s">
        <v>12</v>
      </c>
    </row>
    <row r="9" spans="1:12" x14ac:dyDescent="0.25">
      <c r="A9" s="11">
        <v>4</v>
      </c>
      <c r="B9" s="11" t="s">
        <v>171</v>
      </c>
      <c r="C9" s="11" t="s">
        <v>65</v>
      </c>
      <c r="D9" s="11">
        <v>2</v>
      </c>
      <c r="E9" s="28">
        <v>42044</v>
      </c>
      <c r="F9" s="28">
        <v>42047</v>
      </c>
      <c r="G9" s="11">
        <v>5</v>
      </c>
      <c r="H9" s="28">
        <v>42044</v>
      </c>
      <c r="I9" s="28">
        <v>42046</v>
      </c>
      <c r="J9" s="11">
        <v>4</v>
      </c>
      <c r="K9" s="48">
        <f>G9/J9</f>
        <v>1.25</v>
      </c>
      <c r="L9" s="10" t="s">
        <v>12</v>
      </c>
    </row>
    <row r="10" spans="1:12" ht="14.25" customHeight="1" x14ac:dyDescent="0.25">
      <c r="A10" s="11">
        <v>5</v>
      </c>
      <c r="B10" s="11" t="s">
        <v>172</v>
      </c>
      <c r="C10" s="11" t="s">
        <v>17</v>
      </c>
      <c r="D10" s="11"/>
      <c r="E10" s="28">
        <v>42044</v>
      </c>
      <c r="F10" s="28">
        <v>42046</v>
      </c>
      <c r="G10" s="11">
        <v>3.5</v>
      </c>
      <c r="H10" s="28">
        <v>42044</v>
      </c>
      <c r="I10" s="28">
        <v>42046</v>
      </c>
      <c r="J10" s="11">
        <v>3.5</v>
      </c>
      <c r="K10" s="48">
        <f>G10/J10</f>
        <v>1</v>
      </c>
      <c r="L10" s="10" t="s">
        <v>12</v>
      </c>
    </row>
    <row r="11" spans="1:12" x14ac:dyDescent="0.25">
      <c r="A11" s="11">
        <v>6</v>
      </c>
      <c r="B11" s="12" t="s">
        <v>43</v>
      </c>
      <c r="C11" s="6" t="s">
        <v>15</v>
      </c>
      <c r="D11" s="7">
        <v>1</v>
      </c>
      <c r="E11" s="8">
        <v>42048</v>
      </c>
      <c r="F11" s="8">
        <v>42048</v>
      </c>
      <c r="G11" s="7">
        <v>0.5</v>
      </c>
      <c r="H11" s="8">
        <v>42048</v>
      </c>
      <c r="I11" s="8">
        <v>42048</v>
      </c>
      <c r="J11" s="15">
        <v>0.5</v>
      </c>
      <c r="K11" s="16">
        <v>1</v>
      </c>
      <c r="L11" s="10" t="s">
        <v>12</v>
      </c>
    </row>
    <row r="12" spans="1:12" ht="27" x14ac:dyDescent="0.25">
      <c r="A12" s="6">
        <v>7</v>
      </c>
      <c r="B12" s="7" t="s">
        <v>44</v>
      </c>
      <c r="C12" s="6" t="s">
        <v>13</v>
      </c>
      <c r="D12" s="7">
        <v>2</v>
      </c>
      <c r="E12" s="8">
        <v>42047</v>
      </c>
      <c r="F12" s="8">
        <v>42048</v>
      </c>
      <c r="G12" s="7">
        <v>6</v>
      </c>
      <c r="H12" s="8">
        <v>42049</v>
      </c>
      <c r="I12" s="8">
        <v>42049</v>
      </c>
      <c r="J12" s="15">
        <v>4.5</v>
      </c>
      <c r="K12" s="16">
        <v>1</v>
      </c>
      <c r="L12" s="10" t="s">
        <v>12</v>
      </c>
    </row>
    <row r="13" spans="1:12" x14ac:dyDescent="0.25">
      <c r="A13" s="18">
        <v>8</v>
      </c>
      <c r="B13" s="19" t="s">
        <v>173</v>
      </c>
      <c r="C13" s="18" t="s">
        <v>11</v>
      </c>
      <c r="D13" s="7">
        <v>1</v>
      </c>
      <c r="E13" s="8">
        <v>42049</v>
      </c>
      <c r="F13" s="8">
        <v>42050</v>
      </c>
      <c r="G13" s="7">
        <v>5</v>
      </c>
      <c r="H13" s="8">
        <v>42049</v>
      </c>
      <c r="I13" s="8">
        <v>42057</v>
      </c>
      <c r="J13" s="15">
        <v>4.5</v>
      </c>
      <c r="K13" s="16">
        <f>G13/J13</f>
        <v>1.1111111111111112</v>
      </c>
      <c r="L13" s="10" t="s">
        <v>12</v>
      </c>
    </row>
    <row r="14" spans="1:12" x14ac:dyDescent="0.25">
      <c r="A14" s="6">
        <v>9</v>
      </c>
      <c r="B14" s="7" t="s">
        <v>34</v>
      </c>
      <c r="C14" s="6" t="s">
        <v>18</v>
      </c>
      <c r="D14" s="7">
        <v>1</v>
      </c>
      <c r="E14" s="8">
        <v>42057</v>
      </c>
      <c r="F14" s="8">
        <v>42057</v>
      </c>
      <c r="G14" s="7">
        <v>1</v>
      </c>
      <c r="H14" s="8">
        <v>42057</v>
      </c>
      <c r="I14" s="8">
        <v>42057</v>
      </c>
      <c r="J14" s="15">
        <v>1.5</v>
      </c>
      <c r="K14" s="16">
        <v>1</v>
      </c>
      <c r="L14" s="10" t="s">
        <v>12</v>
      </c>
    </row>
    <row r="15" spans="1:12" ht="27" x14ac:dyDescent="0.25">
      <c r="A15" s="6">
        <v>10</v>
      </c>
      <c r="B15" s="7" t="s">
        <v>174</v>
      </c>
      <c r="C15" s="6" t="s">
        <v>18</v>
      </c>
      <c r="D15" s="7">
        <v>1</v>
      </c>
      <c r="E15" s="8">
        <v>42057</v>
      </c>
      <c r="F15" s="8">
        <v>42057</v>
      </c>
      <c r="G15" s="7">
        <v>3</v>
      </c>
      <c r="H15" s="8">
        <v>42057</v>
      </c>
      <c r="I15" s="8">
        <v>42057</v>
      </c>
      <c r="J15" s="15">
        <v>3</v>
      </c>
      <c r="K15" s="16">
        <v>1</v>
      </c>
      <c r="L15" s="10" t="s">
        <v>12</v>
      </c>
    </row>
    <row r="16" spans="1:12" ht="27" x14ac:dyDescent="0.25">
      <c r="A16" s="6">
        <v>12</v>
      </c>
      <c r="B16" s="7" t="s">
        <v>175</v>
      </c>
      <c r="C16" s="6" t="s">
        <v>11</v>
      </c>
      <c r="D16" s="7">
        <v>1</v>
      </c>
      <c r="E16" s="8">
        <v>42052</v>
      </c>
      <c r="F16" s="8">
        <v>42052</v>
      </c>
      <c r="G16" s="7">
        <v>5</v>
      </c>
      <c r="H16" s="8">
        <v>42052</v>
      </c>
      <c r="I16" s="8">
        <v>42052</v>
      </c>
      <c r="J16" s="15">
        <v>5</v>
      </c>
      <c r="K16" s="16">
        <v>1</v>
      </c>
      <c r="L16" s="10" t="s">
        <v>12</v>
      </c>
    </row>
    <row r="17" spans="1:12" x14ac:dyDescent="0.25">
      <c r="A17" s="21">
        <v>13</v>
      </c>
      <c r="B17" s="22" t="s">
        <v>176</v>
      </c>
      <c r="C17" s="21" t="s">
        <v>11</v>
      </c>
      <c r="D17" s="22">
        <v>1</v>
      </c>
      <c r="E17" s="23">
        <v>42053</v>
      </c>
      <c r="F17" s="23">
        <v>42053</v>
      </c>
      <c r="G17" s="22">
        <v>1.5</v>
      </c>
      <c r="H17" s="23">
        <v>42053</v>
      </c>
      <c r="I17" s="23">
        <v>42053</v>
      </c>
      <c r="J17" s="22">
        <v>1.5</v>
      </c>
      <c r="K17" s="24">
        <v>1</v>
      </c>
      <c r="L17" s="10" t="s">
        <v>12</v>
      </c>
    </row>
    <row r="18" spans="1:12" x14ac:dyDescent="0.25">
      <c r="A18" s="7">
        <v>14</v>
      </c>
      <c r="B18" s="7" t="s">
        <v>177</v>
      </c>
      <c r="C18" s="7" t="s">
        <v>11</v>
      </c>
      <c r="D18" s="7">
        <v>1</v>
      </c>
      <c r="E18" s="8">
        <v>42045</v>
      </c>
      <c r="F18" s="8">
        <v>42045</v>
      </c>
      <c r="G18" s="7">
        <v>1</v>
      </c>
      <c r="H18" s="8">
        <v>42045</v>
      </c>
      <c r="I18" s="8">
        <v>42045</v>
      </c>
      <c r="J18" s="7">
        <v>1</v>
      </c>
      <c r="K18" s="9">
        <f>G18/J18</f>
        <v>1</v>
      </c>
      <c r="L18" s="10" t="s">
        <v>12</v>
      </c>
    </row>
  </sheetData>
  <mergeCells count="2">
    <mergeCell ref="A1:L1"/>
    <mergeCell ref="A3:L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55" zoomScaleNormal="55" workbookViewId="0">
      <selection sqref="A1:L1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205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7" t="s">
        <v>182</v>
      </c>
      <c r="C3" s="6" t="s">
        <v>16</v>
      </c>
      <c r="D3" s="7">
        <v>1</v>
      </c>
      <c r="E3" s="8">
        <v>42058</v>
      </c>
      <c r="F3" s="8">
        <v>42058</v>
      </c>
      <c r="G3" s="7">
        <v>2</v>
      </c>
      <c r="H3" s="8">
        <v>42058</v>
      </c>
      <c r="I3" s="8">
        <v>42058</v>
      </c>
      <c r="J3" s="15">
        <v>2</v>
      </c>
      <c r="K3" s="16">
        <f>G3/J3</f>
        <v>1</v>
      </c>
      <c r="L3" s="10" t="s">
        <v>12</v>
      </c>
    </row>
    <row r="4" spans="1:12" ht="27" x14ac:dyDescent="0.25">
      <c r="A4" s="11">
        <v>2</v>
      </c>
      <c r="B4" s="12" t="s">
        <v>183</v>
      </c>
      <c r="C4" s="11" t="s">
        <v>184</v>
      </c>
      <c r="D4" s="11">
        <v>1</v>
      </c>
      <c r="E4" s="28">
        <v>42059</v>
      </c>
      <c r="F4" s="28">
        <v>42063</v>
      </c>
      <c r="G4" s="11">
        <v>7</v>
      </c>
      <c r="H4" s="28">
        <v>42059</v>
      </c>
      <c r="I4" s="28">
        <v>42063</v>
      </c>
      <c r="J4" s="11">
        <v>6.5</v>
      </c>
      <c r="K4" s="16">
        <f>G4/J4</f>
        <v>1.0769230769230769</v>
      </c>
      <c r="L4" s="10" t="s">
        <v>12</v>
      </c>
    </row>
    <row r="5" spans="1:12" x14ac:dyDescent="0.25">
      <c r="A5" s="11">
        <v>3</v>
      </c>
      <c r="B5" s="12" t="s">
        <v>185</v>
      </c>
      <c r="C5" s="11" t="s">
        <v>186</v>
      </c>
      <c r="D5" s="64">
        <f>F5-E5</f>
        <v>10</v>
      </c>
      <c r="E5" s="25">
        <v>42058</v>
      </c>
      <c r="F5" s="25">
        <v>42068</v>
      </c>
      <c r="G5" s="12">
        <v>8</v>
      </c>
      <c r="H5" s="25">
        <v>42058</v>
      </c>
      <c r="I5" s="25">
        <v>42068</v>
      </c>
      <c r="J5" s="12">
        <v>7</v>
      </c>
      <c r="K5" s="13">
        <f>G5/J5</f>
        <v>1.1428571428571428</v>
      </c>
      <c r="L5" s="10" t="s">
        <v>12</v>
      </c>
    </row>
    <row r="6" spans="1:12" x14ac:dyDescent="0.25">
      <c r="A6" s="11">
        <v>4</v>
      </c>
      <c r="B6" s="12" t="s">
        <v>43</v>
      </c>
      <c r="C6" s="6" t="s">
        <v>15</v>
      </c>
      <c r="D6" s="7">
        <v>1</v>
      </c>
      <c r="E6" s="8">
        <v>42060</v>
      </c>
      <c r="F6" s="8">
        <v>42060</v>
      </c>
      <c r="G6" s="7">
        <v>1</v>
      </c>
      <c r="H6" s="8">
        <v>42065</v>
      </c>
      <c r="I6" s="8">
        <v>42065</v>
      </c>
      <c r="J6" s="15">
        <v>1</v>
      </c>
      <c r="K6" s="16">
        <v>1</v>
      </c>
      <c r="L6" s="10" t="s">
        <v>12</v>
      </c>
    </row>
    <row r="7" spans="1:12" ht="27" x14ac:dyDescent="0.25">
      <c r="A7" s="6">
        <v>5</v>
      </c>
      <c r="B7" s="7" t="s">
        <v>187</v>
      </c>
      <c r="C7" s="6" t="s">
        <v>13</v>
      </c>
      <c r="D7" s="7">
        <v>1</v>
      </c>
      <c r="E7" s="8">
        <v>42057</v>
      </c>
      <c r="F7" s="8">
        <v>42057</v>
      </c>
      <c r="G7" s="7">
        <v>2</v>
      </c>
      <c r="H7" s="8">
        <v>42057</v>
      </c>
      <c r="I7" s="8">
        <v>42057</v>
      </c>
      <c r="J7" s="15">
        <v>1.5</v>
      </c>
      <c r="K7" s="16">
        <f>G7/J7</f>
        <v>1.3333333333333333</v>
      </c>
      <c r="L7" s="10" t="s">
        <v>12</v>
      </c>
    </row>
    <row r="8" spans="1:12" ht="27" x14ac:dyDescent="0.25">
      <c r="A8" s="6">
        <v>6</v>
      </c>
      <c r="B8" s="7" t="s">
        <v>44</v>
      </c>
      <c r="C8" s="6" t="s">
        <v>13</v>
      </c>
      <c r="D8" s="7">
        <v>1</v>
      </c>
      <c r="E8" s="8">
        <v>42060</v>
      </c>
      <c r="F8" s="8">
        <v>42060</v>
      </c>
      <c r="G8" s="7">
        <v>4</v>
      </c>
      <c r="H8" s="8">
        <v>42067</v>
      </c>
      <c r="I8" s="8">
        <v>42067</v>
      </c>
      <c r="J8" s="15">
        <v>4</v>
      </c>
      <c r="K8" s="16">
        <f>G8/J8</f>
        <v>1</v>
      </c>
      <c r="L8" s="10" t="s">
        <v>12</v>
      </c>
    </row>
    <row r="9" spans="1:12" x14ac:dyDescent="0.25">
      <c r="A9" s="18">
        <v>7</v>
      </c>
      <c r="B9" s="19" t="s">
        <v>32</v>
      </c>
      <c r="C9" s="18" t="s">
        <v>11</v>
      </c>
      <c r="D9" s="7">
        <v>1</v>
      </c>
      <c r="E9" s="8">
        <v>42061</v>
      </c>
      <c r="F9" s="8">
        <v>42069</v>
      </c>
      <c r="G9" s="7">
        <v>3</v>
      </c>
      <c r="H9" s="8">
        <v>42067</v>
      </c>
      <c r="I9" s="17">
        <v>42068</v>
      </c>
      <c r="J9" s="15">
        <v>3.5</v>
      </c>
      <c r="K9" s="16">
        <f>G9/J9</f>
        <v>0.8571428571428571</v>
      </c>
      <c r="L9" s="10" t="s">
        <v>12</v>
      </c>
    </row>
    <row r="10" spans="1:12" ht="14.25" customHeight="1" x14ac:dyDescent="0.25">
      <c r="A10" s="11">
        <v>8</v>
      </c>
      <c r="B10" s="11" t="s">
        <v>188</v>
      </c>
      <c r="C10" s="11"/>
      <c r="D10" s="11"/>
      <c r="E10" s="28">
        <v>42060</v>
      </c>
      <c r="F10" s="28">
        <v>42060</v>
      </c>
      <c r="G10" s="11">
        <v>1</v>
      </c>
      <c r="H10" s="28">
        <v>42060</v>
      </c>
      <c r="I10" s="28">
        <v>42060</v>
      </c>
      <c r="J10" s="11">
        <v>1.5</v>
      </c>
      <c r="K10" s="51">
        <v>1</v>
      </c>
      <c r="L10" s="10" t="s">
        <v>12</v>
      </c>
    </row>
    <row r="11" spans="1:12" x14ac:dyDescent="0.25">
      <c r="A11" s="11">
        <v>9</v>
      </c>
      <c r="B11" s="11" t="s">
        <v>189</v>
      </c>
      <c r="C11" s="11"/>
      <c r="D11" s="11"/>
      <c r="E11" s="28">
        <v>42068</v>
      </c>
      <c r="F11" s="28">
        <v>42068</v>
      </c>
      <c r="G11" s="11">
        <v>1</v>
      </c>
      <c r="H11" s="28">
        <v>42068</v>
      </c>
      <c r="I11" s="28">
        <v>42068</v>
      </c>
      <c r="J11" s="11">
        <v>1</v>
      </c>
      <c r="K11" s="51">
        <v>1</v>
      </c>
      <c r="L11" s="10" t="s">
        <v>12</v>
      </c>
    </row>
    <row r="12" spans="1:12" x14ac:dyDescent="0.25">
      <c r="A12" s="11">
        <v>10</v>
      </c>
      <c r="B12" s="11" t="s">
        <v>46</v>
      </c>
      <c r="C12" s="11"/>
      <c r="D12" s="11"/>
      <c r="E12" s="28">
        <v>42059</v>
      </c>
      <c r="F12" s="28">
        <v>42059</v>
      </c>
      <c r="G12" s="11">
        <v>1</v>
      </c>
      <c r="H12" s="28">
        <v>42059</v>
      </c>
      <c r="I12" s="28">
        <v>42059</v>
      </c>
      <c r="J12" s="11">
        <v>1</v>
      </c>
      <c r="K12" s="51">
        <v>1</v>
      </c>
      <c r="L12" s="10" t="s">
        <v>12</v>
      </c>
    </row>
    <row r="13" spans="1:12" x14ac:dyDescent="0.25">
      <c r="A13" s="11">
        <v>11</v>
      </c>
      <c r="B13" s="11" t="s">
        <v>190</v>
      </c>
      <c r="C13" s="11"/>
      <c r="D13" s="11"/>
      <c r="E13" s="28">
        <v>42059</v>
      </c>
      <c r="F13" s="28">
        <v>42059</v>
      </c>
      <c r="G13" s="11">
        <v>1</v>
      </c>
      <c r="H13" s="28">
        <v>42059</v>
      </c>
      <c r="I13" s="28">
        <v>42059</v>
      </c>
      <c r="J13" s="11">
        <v>0.75</v>
      </c>
      <c r="K13" s="48">
        <f>G13/J13</f>
        <v>1.3333333333333333</v>
      </c>
      <c r="L13" s="10" t="s">
        <v>12</v>
      </c>
    </row>
    <row r="14" spans="1:12" x14ac:dyDescent="0.25">
      <c r="A14" s="11">
        <v>12</v>
      </c>
      <c r="B14" s="12" t="s">
        <v>34</v>
      </c>
      <c r="C14" s="11" t="s">
        <v>18</v>
      </c>
      <c r="D14" s="12">
        <v>1</v>
      </c>
      <c r="E14" s="25">
        <v>42071</v>
      </c>
      <c r="F14" s="25">
        <v>42071</v>
      </c>
      <c r="G14" s="12">
        <v>2</v>
      </c>
      <c r="H14" s="25">
        <v>42071</v>
      </c>
      <c r="I14" s="25">
        <v>42071</v>
      </c>
      <c r="J14" s="26">
        <v>2</v>
      </c>
      <c r="K14" s="27">
        <f>G14/J14</f>
        <v>1</v>
      </c>
      <c r="L14" s="10" t="s">
        <v>12</v>
      </c>
    </row>
    <row r="15" spans="1:12" x14ac:dyDescent="0.25">
      <c r="A15" s="11">
        <v>13</v>
      </c>
      <c r="B15" s="12" t="s">
        <v>35</v>
      </c>
      <c r="C15" s="11" t="s">
        <v>36</v>
      </c>
      <c r="D15" s="12">
        <v>1</v>
      </c>
      <c r="E15" s="25">
        <v>42071</v>
      </c>
      <c r="F15" s="25">
        <v>42071</v>
      </c>
      <c r="G15" s="12">
        <v>1</v>
      </c>
      <c r="H15" s="25">
        <v>42071</v>
      </c>
      <c r="I15" s="25">
        <v>42071</v>
      </c>
      <c r="J15" s="26">
        <v>1</v>
      </c>
      <c r="K15" s="27">
        <f>G15/J15</f>
        <v>1</v>
      </c>
      <c r="L15" s="10" t="s">
        <v>12</v>
      </c>
    </row>
    <row r="16" spans="1:12" x14ac:dyDescent="0.25">
      <c r="A16" s="6">
        <v>14</v>
      </c>
      <c r="B16" s="7" t="s">
        <v>192</v>
      </c>
      <c r="C16" s="6" t="s">
        <v>16</v>
      </c>
      <c r="D16" s="7">
        <v>1</v>
      </c>
      <c r="E16" s="8">
        <v>42061</v>
      </c>
      <c r="F16" s="8">
        <v>42061</v>
      </c>
      <c r="G16" s="7">
        <v>4</v>
      </c>
      <c r="H16" s="8">
        <v>42061</v>
      </c>
      <c r="I16" s="8">
        <v>42061</v>
      </c>
      <c r="J16" s="15">
        <v>4.5</v>
      </c>
      <c r="K16" s="16">
        <v>1</v>
      </c>
      <c r="L16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zoomScale="55" zoomScaleNormal="55" workbookViewId="0">
      <selection activeCell="A2" sqref="A2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220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11">
        <v>1</v>
      </c>
      <c r="B3" s="12" t="s">
        <v>21</v>
      </c>
      <c r="C3" s="11" t="s">
        <v>11</v>
      </c>
      <c r="D3" s="11">
        <v>1</v>
      </c>
      <c r="E3" s="28">
        <v>42072</v>
      </c>
      <c r="F3" s="28">
        <v>42072</v>
      </c>
      <c r="G3" s="11">
        <v>0.5</v>
      </c>
      <c r="H3" s="28">
        <v>42072</v>
      </c>
      <c r="I3" s="28">
        <v>42072</v>
      </c>
      <c r="J3" s="11">
        <v>0.5</v>
      </c>
      <c r="K3" s="48">
        <v>1</v>
      </c>
      <c r="L3" s="10" t="s">
        <v>12</v>
      </c>
    </row>
    <row r="4" spans="1:12" x14ac:dyDescent="0.25">
      <c r="A4" s="6">
        <v>2</v>
      </c>
      <c r="B4" s="7" t="s">
        <v>194</v>
      </c>
      <c r="C4" s="6" t="s">
        <v>16</v>
      </c>
      <c r="D4" s="7">
        <v>1</v>
      </c>
      <c r="E4" s="8">
        <v>42072</v>
      </c>
      <c r="F4" s="8">
        <v>42072</v>
      </c>
      <c r="G4" s="7">
        <v>1</v>
      </c>
      <c r="H4" s="8">
        <v>42072</v>
      </c>
      <c r="I4" s="8">
        <v>42072</v>
      </c>
      <c r="J4" s="15">
        <v>1</v>
      </c>
      <c r="K4" s="16">
        <v>1</v>
      </c>
      <c r="L4" s="10" t="s">
        <v>12</v>
      </c>
    </row>
    <row r="5" spans="1:12" ht="27" x14ac:dyDescent="0.25">
      <c r="A5" s="11">
        <v>3</v>
      </c>
      <c r="B5" s="12" t="s">
        <v>195</v>
      </c>
      <c r="C5" s="12" t="s">
        <v>196</v>
      </c>
      <c r="D5" s="12">
        <f>F5-E5</f>
        <v>5</v>
      </c>
      <c r="E5" s="25">
        <v>42073</v>
      </c>
      <c r="F5" s="25">
        <v>42078</v>
      </c>
      <c r="G5" s="12">
        <v>17</v>
      </c>
      <c r="H5" s="25">
        <v>42073</v>
      </c>
      <c r="I5" s="25">
        <v>42083</v>
      </c>
      <c r="J5" s="12">
        <v>30</v>
      </c>
      <c r="K5" s="13">
        <f>G5/J5</f>
        <v>0.56666666666666665</v>
      </c>
      <c r="L5" s="10" t="s">
        <v>12</v>
      </c>
    </row>
    <row r="6" spans="1:12" x14ac:dyDescent="0.25">
      <c r="A6" s="6">
        <v>4</v>
      </c>
      <c r="B6" s="12" t="s">
        <v>197</v>
      </c>
      <c r="C6" s="12" t="s">
        <v>18</v>
      </c>
      <c r="D6" s="12">
        <v>5</v>
      </c>
      <c r="E6" s="25">
        <v>42073</v>
      </c>
      <c r="F6" s="25">
        <v>42078</v>
      </c>
      <c r="G6" s="12">
        <v>5</v>
      </c>
      <c r="H6" s="25">
        <v>42073</v>
      </c>
      <c r="I6" s="25">
        <v>42074</v>
      </c>
      <c r="J6" s="12">
        <v>6</v>
      </c>
      <c r="K6" s="13">
        <v>1</v>
      </c>
      <c r="L6" s="10" t="s">
        <v>12</v>
      </c>
    </row>
    <row r="7" spans="1:12" ht="14.25" customHeight="1" x14ac:dyDescent="0.25">
      <c r="A7" s="11">
        <v>5</v>
      </c>
      <c r="B7" s="12" t="s">
        <v>172</v>
      </c>
      <c r="C7" s="12" t="s">
        <v>17</v>
      </c>
      <c r="D7" s="12">
        <v>5</v>
      </c>
      <c r="E7" s="25">
        <v>42073</v>
      </c>
      <c r="F7" s="25">
        <v>42078</v>
      </c>
      <c r="G7" s="12">
        <v>3</v>
      </c>
      <c r="H7" s="25">
        <v>42073</v>
      </c>
      <c r="I7" s="25">
        <v>42078</v>
      </c>
      <c r="J7" s="12">
        <v>2.5</v>
      </c>
      <c r="K7" s="13">
        <f>G7/J7</f>
        <v>1.2</v>
      </c>
      <c r="L7" s="10" t="s">
        <v>12</v>
      </c>
    </row>
    <row r="8" spans="1:12" x14ac:dyDescent="0.25">
      <c r="A8" s="6">
        <v>6</v>
      </c>
      <c r="B8" s="12" t="s">
        <v>43</v>
      </c>
      <c r="C8" s="11" t="s">
        <v>15</v>
      </c>
      <c r="D8" s="11">
        <v>1</v>
      </c>
      <c r="E8" s="28">
        <v>42083</v>
      </c>
      <c r="F8" s="28">
        <v>42080</v>
      </c>
      <c r="G8" s="11">
        <v>0.5</v>
      </c>
      <c r="H8" s="28">
        <v>42083</v>
      </c>
      <c r="I8" s="28">
        <v>42083</v>
      </c>
      <c r="J8" s="11">
        <v>0.5</v>
      </c>
      <c r="K8" s="48">
        <v>1</v>
      </c>
      <c r="L8" s="10" t="s">
        <v>12</v>
      </c>
    </row>
    <row r="9" spans="1:12" ht="27" x14ac:dyDescent="0.25">
      <c r="A9" s="11">
        <v>7</v>
      </c>
      <c r="B9" s="7" t="s">
        <v>198</v>
      </c>
      <c r="C9" s="6" t="s">
        <v>13</v>
      </c>
      <c r="D9" s="7">
        <f>F9-E9</f>
        <v>6</v>
      </c>
      <c r="E9" s="8">
        <v>42072</v>
      </c>
      <c r="F9" s="25">
        <v>42078</v>
      </c>
      <c r="G9" s="7">
        <v>1</v>
      </c>
      <c r="H9" s="8">
        <v>42072</v>
      </c>
      <c r="I9" s="25">
        <v>42078</v>
      </c>
      <c r="J9" s="15">
        <v>1</v>
      </c>
      <c r="K9" s="16">
        <f>G9/J9</f>
        <v>1</v>
      </c>
      <c r="L9" s="10" t="s">
        <v>12</v>
      </c>
    </row>
    <row r="10" spans="1:12" ht="27" x14ac:dyDescent="0.25">
      <c r="A10" s="6">
        <v>8</v>
      </c>
      <c r="B10" s="7" t="s">
        <v>44</v>
      </c>
      <c r="C10" s="6" t="s">
        <v>13</v>
      </c>
      <c r="D10" s="7">
        <v>1</v>
      </c>
      <c r="E10" s="8">
        <v>42080</v>
      </c>
      <c r="F10" s="8">
        <v>42081</v>
      </c>
      <c r="G10" s="7">
        <v>4</v>
      </c>
      <c r="H10" s="8">
        <v>42083</v>
      </c>
      <c r="I10" s="8">
        <v>42083</v>
      </c>
      <c r="J10" s="15">
        <v>4</v>
      </c>
      <c r="K10" s="16">
        <v>1</v>
      </c>
      <c r="L10" s="10" t="s">
        <v>12</v>
      </c>
    </row>
    <row r="11" spans="1:12" x14ac:dyDescent="0.25">
      <c r="A11" s="11">
        <v>9</v>
      </c>
      <c r="B11" s="19" t="s">
        <v>32</v>
      </c>
      <c r="C11" s="18" t="s">
        <v>11</v>
      </c>
      <c r="D11" s="7">
        <v>1</v>
      </c>
      <c r="E11" s="8">
        <v>42083</v>
      </c>
      <c r="F11" s="8">
        <v>42085</v>
      </c>
      <c r="G11" s="7">
        <v>5</v>
      </c>
      <c r="H11" s="8">
        <v>42083</v>
      </c>
      <c r="I11" s="8">
        <v>42085</v>
      </c>
      <c r="J11" s="15">
        <v>5</v>
      </c>
      <c r="K11" s="16">
        <v>1</v>
      </c>
      <c r="L11" s="10" t="s">
        <v>12</v>
      </c>
    </row>
    <row r="12" spans="1:12" x14ac:dyDescent="0.25">
      <c r="A12" s="6">
        <v>10</v>
      </c>
      <c r="B12" s="7" t="s">
        <v>199</v>
      </c>
      <c r="C12" s="7" t="s">
        <v>11</v>
      </c>
      <c r="D12" s="7">
        <v>1</v>
      </c>
      <c r="E12" s="8">
        <v>42073</v>
      </c>
      <c r="F12" s="8">
        <v>42073</v>
      </c>
      <c r="G12" s="7">
        <v>1</v>
      </c>
      <c r="H12" s="8">
        <v>42073</v>
      </c>
      <c r="I12" s="8">
        <v>42073</v>
      </c>
      <c r="J12" s="7">
        <v>1</v>
      </c>
      <c r="K12" s="9">
        <v>1</v>
      </c>
      <c r="L12" s="10" t="s">
        <v>12</v>
      </c>
    </row>
    <row r="13" spans="1:12" x14ac:dyDescent="0.25">
      <c r="A13" s="11">
        <v>11</v>
      </c>
      <c r="B13" s="7" t="s">
        <v>200</v>
      </c>
      <c r="C13" s="7"/>
      <c r="D13" s="7">
        <v>1.5</v>
      </c>
      <c r="E13" s="8">
        <v>42073</v>
      </c>
      <c r="F13" s="8">
        <v>42073</v>
      </c>
      <c r="G13" s="7">
        <v>1.5</v>
      </c>
      <c r="H13" s="8">
        <v>42073</v>
      </c>
      <c r="I13" s="8">
        <v>42073</v>
      </c>
      <c r="J13" s="7">
        <v>1.5</v>
      </c>
      <c r="K13" s="9">
        <v>1</v>
      </c>
      <c r="L13" s="10" t="s">
        <v>12</v>
      </c>
    </row>
    <row r="14" spans="1:12" x14ac:dyDescent="0.25">
      <c r="A14" s="6">
        <v>12</v>
      </c>
      <c r="B14" s="7" t="s">
        <v>34</v>
      </c>
      <c r="C14" s="7" t="s">
        <v>36</v>
      </c>
      <c r="D14" s="7">
        <v>1</v>
      </c>
      <c r="E14" s="8">
        <v>42085</v>
      </c>
      <c r="F14" s="8">
        <v>42085</v>
      </c>
      <c r="G14" s="7">
        <v>1</v>
      </c>
      <c r="H14" s="8">
        <v>42085</v>
      </c>
      <c r="I14" s="8">
        <v>42085</v>
      </c>
      <c r="J14" s="7">
        <v>1</v>
      </c>
      <c r="K14" s="9">
        <v>1</v>
      </c>
      <c r="L14" s="10" t="s">
        <v>12</v>
      </c>
    </row>
    <row r="15" spans="1:12" x14ac:dyDescent="0.25">
      <c r="A15" s="11">
        <v>13</v>
      </c>
      <c r="B15" s="7" t="s">
        <v>35</v>
      </c>
      <c r="C15" s="6" t="s">
        <v>36</v>
      </c>
      <c r="D15" s="7">
        <v>1</v>
      </c>
      <c r="E15" s="8">
        <v>42085</v>
      </c>
      <c r="F15" s="8">
        <v>42085</v>
      </c>
      <c r="G15" s="7">
        <v>1</v>
      </c>
      <c r="H15" s="8">
        <v>42085</v>
      </c>
      <c r="I15" s="8">
        <v>42085</v>
      </c>
      <c r="J15" s="15">
        <v>1</v>
      </c>
      <c r="K15" s="9">
        <v>1</v>
      </c>
      <c r="L15" s="10" t="s">
        <v>12</v>
      </c>
    </row>
    <row r="16" spans="1:12" x14ac:dyDescent="0.25">
      <c r="A16" s="6">
        <v>14</v>
      </c>
      <c r="B16" s="15" t="s">
        <v>201</v>
      </c>
      <c r="C16" s="7" t="s">
        <v>11</v>
      </c>
      <c r="D16" s="7">
        <v>1</v>
      </c>
      <c r="E16" s="8">
        <v>42078</v>
      </c>
      <c r="F16" s="8">
        <v>42078</v>
      </c>
      <c r="G16" s="7">
        <v>6</v>
      </c>
      <c r="H16" s="8">
        <v>42078</v>
      </c>
      <c r="I16" s="8">
        <v>42078</v>
      </c>
      <c r="J16" s="7">
        <v>6</v>
      </c>
      <c r="K16" s="9">
        <f>G16/J16</f>
        <v>1</v>
      </c>
      <c r="L16" s="10" t="s">
        <v>12</v>
      </c>
    </row>
    <row r="17" spans="1:12" ht="27" x14ac:dyDescent="0.25">
      <c r="A17" s="11">
        <v>15</v>
      </c>
      <c r="B17" s="15" t="s">
        <v>202</v>
      </c>
      <c r="C17" s="7" t="s">
        <v>203</v>
      </c>
      <c r="D17" s="7"/>
      <c r="E17" s="8">
        <v>42078</v>
      </c>
      <c r="F17" s="8">
        <v>42085</v>
      </c>
      <c r="G17" s="7">
        <v>13</v>
      </c>
      <c r="H17" s="8">
        <v>42078</v>
      </c>
      <c r="I17" s="8">
        <v>42085</v>
      </c>
      <c r="J17" s="7">
        <v>10</v>
      </c>
      <c r="K17" s="9">
        <f>G17/J17</f>
        <v>1.3</v>
      </c>
      <c r="L17" s="10" t="s">
        <v>12</v>
      </c>
    </row>
    <row r="18" spans="1:12" ht="27" x14ac:dyDescent="0.25">
      <c r="A18" s="6">
        <v>16</v>
      </c>
      <c r="B18" s="15" t="s">
        <v>204</v>
      </c>
      <c r="C18" s="7" t="s">
        <v>140</v>
      </c>
      <c r="D18" s="7">
        <v>1</v>
      </c>
      <c r="E18" s="8">
        <v>42072</v>
      </c>
      <c r="F18" s="8">
        <v>42085</v>
      </c>
      <c r="G18" s="7">
        <v>4</v>
      </c>
      <c r="H18" s="8">
        <v>42072</v>
      </c>
      <c r="I18" s="8">
        <v>42085</v>
      </c>
      <c r="J18" s="7">
        <v>4.5</v>
      </c>
      <c r="K18" s="9">
        <f>G18/J18</f>
        <v>0.88888888888888884</v>
      </c>
      <c r="L18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tabSelected="1" zoomScale="70" zoomScaleNormal="70" workbookViewId="0">
      <selection sqref="A1:L13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21.140625" style="29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219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11">
        <v>1</v>
      </c>
      <c r="B3" s="11" t="s">
        <v>208</v>
      </c>
      <c r="C3" s="11" t="s">
        <v>11</v>
      </c>
      <c r="D3" s="11">
        <v>6</v>
      </c>
      <c r="E3" s="8">
        <v>42086</v>
      </c>
      <c r="F3" s="28">
        <v>42091</v>
      </c>
      <c r="G3" s="11">
        <v>4</v>
      </c>
      <c r="H3" s="8">
        <v>42086</v>
      </c>
      <c r="I3" s="28">
        <v>42091</v>
      </c>
      <c r="J3" s="11">
        <v>4.5</v>
      </c>
      <c r="K3" s="48">
        <f>G3/J3</f>
        <v>0.88888888888888884</v>
      </c>
      <c r="L3" s="10" t="s">
        <v>12</v>
      </c>
    </row>
    <row r="4" spans="1:12" x14ac:dyDescent="0.25">
      <c r="A4" s="11">
        <v>2</v>
      </c>
      <c r="B4" s="12" t="s">
        <v>209</v>
      </c>
      <c r="C4" s="6" t="s">
        <v>210</v>
      </c>
      <c r="D4" s="7">
        <v>1</v>
      </c>
      <c r="E4" s="8">
        <v>42086</v>
      </c>
      <c r="F4" s="8">
        <v>42086</v>
      </c>
      <c r="G4" s="7">
        <v>4</v>
      </c>
      <c r="H4" s="8">
        <v>42086</v>
      </c>
      <c r="I4" s="8">
        <v>42086</v>
      </c>
      <c r="J4" s="15">
        <v>4</v>
      </c>
      <c r="K4" s="16">
        <v>1</v>
      </c>
      <c r="L4" s="10" t="s">
        <v>12</v>
      </c>
    </row>
    <row r="5" spans="1:12" x14ac:dyDescent="0.25">
      <c r="A5" s="6">
        <v>3</v>
      </c>
      <c r="B5" s="7" t="s">
        <v>211</v>
      </c>
      <c r="C5" s="6" t="s">
        <v>210</v>
      </c>
      <c r="D5" s="7">
        <v>1</v>
      </c>
      <c r="E5" s="8">
        <v>42088</v>
      </c>
      <c r="F5" s="8">
        <v>42088</v>
      </c>
      <c r="G5" s="7">
        <v>1.5</v>
      </c>
      <c r="H5" s="8">
        <v>42088</v>
      </c>
      <c r="I5" s="8">
        <v>42088</v>
      </c>
      <c r="J5" s="15">
        <v>1.5</v>
      </c>
      <c r="K5" s="16">
        <v>1</v>
      </c>
      <c r="L5" s="10" t="s">
        <v>12</v>
      </c>
    </row>
    <row r="6" spans="1:12" x14ac:dyDescent="0.25">
      <c r="A6" s="6">
        <v>4</v>
      </c>
      <c r="B6" s="7" t="s">
        <v>212</v>
      </c>
      <c r="C6" s="6" t="s">
        <v>13</v>
      </c>
      <c r="D6" s="7">
        <v>1</v>
      </c>
      <c r="E6" s="8">
        <v>42086</v>
      </c>
      <c r="F6" s="8">
        <v>42086</v>
      </c>
      <c r="G6" s="7">
        <v>3</v>
      </c>
      <c r="H6" s="8">
        <v>42086</v>
      </c>
      <c r="I6" s="8">
        <v>42086</v>
      </c>
      <c r="J6" s="15">
        <v>3</v>
      </c>
      <c r="K6" s="16">
        <v>1</v>
      </c>
      <c r="L6" s="10" t="s">
        <v>12</v>
      </c>
    </row>
    <row r="7" spans="1:12" ht="14.25" customHeight="1" x14ac:dyDescent="0.25">
      <c r="A7" s="18">
        <v>5</v>
      </c>
      <c r="B7" s="19" t="s">
        <v>32</v>
      </c>
      <c r="C7" s="18" t="s">
        <v>11</v>
      </c>
      <c r="D7" s="7">
        <v>1</v>
      </c>
      <c r="E7" s="8">
        <v>42098</v>
      </c>
      <c r="F7" s="8" t="s">
        <v>213</v>
      </c>
      <c r="G7" s="7">
        <v>4</v>
      </c>
      <c r="H7" s="8">
        <v>42098</v>
      </c>
      <c r="I7" s="8" t="s">
        <v>213</v>
      </c>
      <c r="J7" s="15">
        <v>4.5</v>
      </c>
      <c r="K7" s="16">
        <f>G7/J7</f>
        <v>0.88888888888888884</v>
      </c>
      <c r="L7" s="10" t="s">
        <v>12</v>
      </c>
    </row>
    <row r="8" spans="1:12" x14ac:dyDescent="0.25">
      <c r="A8" s="6">
        <v>6</v>
      </c>
      <c r="B8" s="12" t="s">
        <v>43</v>
      </c>
      <c r="C8" s="11" t="s">
        <v>15</v>
      </c>
      <c r="D8" s="11">
        <v>1</v>
      </c>
      <c r="E8" s="28">
        <v>42083</v>
      </c>
      <c r="F8" s="28">
        <v>42080</v>
      </c>
      <c r="G8" s="11">
        <v>0.5</v>
      </c>
      <c r="H8" s="28">
        <v>42083</v>
      </c>
      <c r="I8" s="28">
        <v>42083</v>
      </c>
      <c r="J8" s="11">
        <v>0.5</v>
      </c>
      <c r="K8" s="48">
        <v>1</v>
      </c>
      <c r="L8" s="10" t="s">
        <v>12</v>
      </c>
    </row>
    <row r="9" spans="1:12" x14ac:dyDescent="0.25">
      <c r="A9" s="6">
        <v>7</v>
      </c>
      <c r="B9" s="7" t="s">
        <v>214</v>
      </c>
      <c r="C9" s="6" t="s">
        <v>18</v>
      </c>
      <c r="D9" s="7">
        <v>1</v>
      </c>
      <c r="E9" s="8">
        <v>42085</v>
      </c>
      <c r="F9" s="8">
        <v>42085</v>
      </c>
      <c r="G9" s="7">
        <v>3</v>
      </c>
      <c r="H9" s="8">
        <v>42085</v>
      </c>
      <c r="I9" s="8">
        <v>42085</v>
      </c>
      <c r="J9" s="15">
        <v>3</v>
      </c>
      <c r="K9" s="16">
        <v>1</v>
      </c>
      <c r="L9" s="10" t="s">
        <v>12</v>
      </c>
    </row>
    <row r="10" spans="1:12" x14ac:dyDescent="0.25">
      <c r="A10" s="6">
        <v>8</v>
      </c>
      <c r="B10" s="7" t="s">
        <v>35</v>
      </c>
      <c r="C10" s="6" t="s">
        <v>36</v>
      </c>
      <c r="D10" s="7">
        <v>1</v>
      </c>
      <c r="E10" s="8">
        <v>42085</v>
      </c>
      <c r="F10" s="8">
        <v>42085</v>
      </c>
      <c r="G10" s="7">
        <v>1</v>
      </c>
      <c r="H10" s="8">
        <v>42085</v>
      </c>
      <c r="I10" s="8">
        <v>42085</v>
      </c>
      <c r="J10" s="15">
        <v>1</v>
      </c>
      <c r="K10" s="16">
        <v>1</v>
      </c>
      <c r="L10" s="10" t="s">
        <v>12</v>
      </c>
    </row>
    <row r="11" spans="1:12" x14ac:dyDescent="0.25">
      <c r="A11" s="18">
        <v>9</v>
      </c>
      <c r="B11" s="19" t="s">
        <v>215</v>
      </c>
      <c r="C11" s="18" t="s">
        <v>216</v>
      </c>
      <c r="D11" s="7">
        <f>F11-E11</f>
        <v>5</v>
      </c>
      <c r="E11" s="8">
        <v>42086</v>
      </c>
      <c r="F11" s="28">
        <v>42091</v>
      </c>
      <c r="G11" s="7">
        <v>4</v>
      </c>
      <c r="H11" s="8">
        <v>42086</v>
      </c>
      <c r="I11" s="28">
        <v>42091</v>
      </c>
      <c r="J11" s="15">
        <v>5</v>
      </c>
      <c r="K11" s="16">
        <f>G11/J11</f>
        <v>0.8</v>
      </c>
      <c r="L11" s="10" t="s">
        <v>12</v>
      </c>
    </row>
    <row r="12" spans="1:12" x14ac:dyDescent="0.25">
      <c r="A12" s="18">
        <v>10</v>
      </c>
      <c r="B12" s="19" t="s">
        <v>217</v>
      </c>
      <c r="C12" s="18" t="s">
        <v>94</v>
      </c>
      <c r="D12" s="7">
        <f>F12-E12</f>
        <v>5</v>
      </c>
      <c r="E12" s="8">
        <v>42086</v>
      </c>
      <c r="F12" s="28">
        <v>42091</v>
      </c>
      <c r="G12" s="7">
        <v>2</v>
      </c>
      <c r="H12" s="8">
        <v>42086</v>
      </c>
      <c r="I12" s="28">
        <v>42091</v>
      </c>
      <c r="J12" s="15">
        <v>2</v>
      </c>
      <c r="K12" s="16">
        <v>1</v>
      </c>
      <c r="L12" s="10" t="s">
        <v>12</v>
      </c>
    </row>
    <row r="13" spans="1:12" x14ac:dyDescent="0.25">
      <c r="A13" s="11">
        <v>11</v>
      </c>
      <c r="B13" s="7" t="s">
        <v>218</v>
      </c>
      <c r="C13" s="7" t="s">
        <v>11</v>
      </c>
      <c r="D13" s="7">
        <v>1</v>
      </c>
      <c r="E13" s="8">
        <v>42100</v>
      </c>
      <c r="F13" s="8">
        <v>42100</v>
      </c>
      <c r="G13" s="7">
        <v>3</v>
      </c>
      <c r="H13" s="8">
        <v>42100</v>
      </c>
      <c r="I13" s="8">
        <v>42100</v>
      </c>
      <c r="J13" s="7">
        <v>2.5</v>
      </c>
      <c r="K13" s="9">
        <v>1</v>
      </c>
      <c r="L13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32"/>
    <col min="2" max="2" width="13.42578125" style="32" customWidth="1"/>
    <col min="3" max="3" width="17.5703125" style="32" customWidth="1"/>
    <col min="4" max="4" width="94" style="32" customWidth="1"/>
    <col min="5" max="16384" width="9.140625" style="32"/>
  </cols>
  <sheetData>
    <row r="1" spans="1:4" ht="17.25" thickBot="1" x14ac:dyDescent="0.35">
      <c r="A1" s="31"/>
      <c r="B1" s="31"/>
      <c r="C1" s="31"/>
      <c r="D1" s="31"/>
    </row>
    <row r="2" spans="1:4" ht="26.25" thickBot="1" x14ac:dyDescent="0.35">
      <c r="A2" s="31"/>
      <c r="B2" s="33" t="s">
        <v>70</v>
      </c>
      <c r="C2" s="34" t="s">
        <v>72</v>
      </c>
      <c r="D2" s="34" t="s">
        <v>71</v>
      </c>
    </row>
    <row r="3" spans="1:4" ht="68.25" thickBot="1" x14ac:dyDescent="0.35">
      <c r="A3" s="31"/>
      <c r="B3" s="37"/>
      <c r="C3" s="36" t="s">
        <v>73</v>
      </c>
      <c r="D3" s="36" t="s">
        <v>74</v>
      </c>
    </row>
    <row r="4" spans="1:4" ht="17.25" thickBot="1" x14ac:dyDescent="0.35">
      <c r="A4" s="31"/>
      <c r="B4" s="35"/>
      <c r="C4" s="36" t="s">
        <v>75</v>
      </c>
      <c r="D4" s="36" t="s">
        <v>76</v>
      </c>
    </row>
    <row r="5" spans="1:4" ht="54.75" thickBot="1" x14ac:dyDescent="0.35">
      <c r="A5" s="31"/>
      <c r="B5" s="35"/>
      <c r="C5" s="30" t="s">
        <v>78</v>
      </c>
      <c r="D5" s="30" t="s">
        <v>77</v>
      </c>
    </row>
    <row r="6" spans="1:4" ht="16.5" x14ac:dyDescent="0.3">
      <c r="A6" s="31"/>
      <c r="B6" s="31"/>
      <c r="C6" s="31"/>
      <c r="D6" s="31"/>
    </row>
    <row r="7" spans="1:4" ht="16.5" x14ac:dyDescent="0.3">
      <c r="A7" s="31"/>
      <c r="B7" s="31"/>
      <c r="C7" s="31"/>
      <c r="D7" s="31"/>
    </row>
    <row r="8" spans="1:4" ht="16.5" x14ac:dyDescent="0.3">
      <c r="A8" s="31"/>
      <c r="B8" s="31"/>
      <c r="C8" s="31"/>
      <c r="D8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166"/>
  <sheetViews>
    <sheetView showGridLines="0" topLeftCell="C1" zoomScale="70" zoomScaleNormal="70" workbookViewId="0">
      <selection activeCell="B57" sqref="A57:M83"/>
    </sheetView>
  </sheetViews>
  <sheetFormatPr defaultRowHeight="16.5" x14ac:dyDescent="0.3"/>
  <cols>
    <col min="1" max="1" width="3.7109375" style="31" bestFit="1" customWidth="1"/>
    <col min="2" max="2" width="75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9.85546875" style="31" bestFit="1" customWidth="1"/>
    <col min="16" max="16" width="10" style="31" bestFit="1" customWidth="1"/>
    <col min="17" max="17" width="8" style="31" bestFit="1" customWidth="1"/>
    <col min="18" max="18" width="7.85546875" style="31" bestFit="1" customWidth="1"/>
    <col min="19" max="19" width="9.140625" style="31"/>
    <col min="20" max="20" width="7.140625" style="31" bestFit="1" customWidth="1"/>
    <col min="21" max="21" width="7.140625" style="31" customWidth="1"/>
    <col min="22" max="16384" width="9.140625" style="31"/>
  </cols>
  <sheetData>
    <row r="1" spans="1:21" ht="22.5" customHeight="1" x14ac:dyDescent="0.3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21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73" t="s">
        <v>159</v>
      </c>
      <c r="P2" s="73"/>
      <c r="Q2" s="73"/>
      <c r="R2" s="73"/>
      <c r="S2" s="73"/>
      <c r="T2" s="73"/>
      <c r="U2" s="59"/>
    </row>
    <row r="3" spans="1:21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8" t="s">
        <v>157</v>
      </c>
      <c r="P3" s="58" t="s">
        <v>13</v>
      </c>
      <c r="Q3" s="58" t="s">
        <v>15</v>
      </c>
      <c r="R3" s="58" t="s">
        <v>16</v>
      </c>
      <c r="S3" s="58" t="s">
        <v>17</v>
      </c>
      <c r="T3" s="58" t="s">
        <v>18</v>
      </c>
      <c r="U3" s="58" t="s">
        <v>11</v>
      </c>
    </row>
    <row r="4" spans="1:21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1</v>
      </c>
      <c r="P4" s="54">
        <f>SUMIF($C$3:$C$19,"*Gladys*",$J$3:$J$19)+$U$4</f>
        <v>9.75</v>
      </c>
      <c r="Q4" s="54">
        <f>SUMIF($C$3:$C$19,"*Wei Yi*",$J$3:$J$19)+$U$4</f>
        <v>9</v>
      </c>
      <c r="R4" s="54">
        <f>SUMIF($C$3:$C$19,"*Grace*",$J$3:$J$19)+$U$4</f>
        <v>7</v>
      </c>
      <c r="S4" s="54">
        <f>SUMIF($C$3:$C$19,"*Jocelyn*",$J$3:$J$19)+$U$4</f>
        <v>9.75</v>
      </c>
      <c r="T4" s="54">
        <f>SUMIF($C$3:$C$19,"*Shi Qi*",$J$3:$J$19)+$U$4</f>
        <v>9</v>
      </c>
      <c r="U4" s="54">
        <f>SUMIF($C$3:$C$19,"*All*",$J$3:$J$19)</f>
        <v>4.25</v>
      </c>
    </row>
    <row r="5" spans="1:21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2</v>
      </c>
      <c r="P5" s="54"/>
      <c r="Q5" s="54"/>
      <c r="R5" s="54"/>
      <c r="S5" s="54"/>
      <c r="T5" s="54"/>
      <c r="U5" s="54"/>
    </row>
    <row r="6" spans="1:21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3</v>
      </c>
      <c r="P6" s="54"/>
      <c r="Q6" s="54"/>
      <c r="R6" s="54"/>
      <c r="S6" s="54"/>
      <c r="T6" s="54"/>
      <c r="U6" s="54"/>
    </row>
    <row r="7" spans="1:21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4</v>
      </c>
      <c r="P7" s="54"/>
      <c r="Q7" s="54"/>
      <c r="R7" s="54"/>
      <c r="S7" s="54"/>
      <c r="T7" s="54"/>
      <c r="U7" s="54"/>
    </row>
    <row r="8" spans="1:21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5</v>
      </c>
      <c r="P8" s="54"/>
      <c r="Q8" s="54"/>
      <c r="R8" s="54"/>
      <c r="S8" s="54"/>
      <c r="T8" s="54"/>
      <c r="U8" s="54"/>
    </row>
    <row r="9" spans="1:21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6</v>
      </c>
      <c r="P9" s="54"/>
      <c r="Q9" s="54"/>
      <c r="R9" s="54"/>
      <c r="S9" s="54"/>
      <c r="T9" s="54"/>
      <c r="U9" s="54"/>
    </row>
    <row r="10" spans="1:21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7</v>
      </c>
      <c r="P10" s="54"/>
      <c r="Q10" s="54"/>
      <c r="R10" s="54"/>
      <c r="S10" s="54"/>
      <c r="T10" s="54"/>
      <c r="U10" s="54"/>
    </row>
    <row r="11" spans="1:21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8</v>
      </c>
      <c r="P11" s="54"/>
      <c r="Q11" s="54"/>
      <c r="R11" s="54"/>
      <c r="S11" s="54"/>
      <c r="T11" s="54"/>
      <c r="U11" s="54"/>
    </row>
    <row r="12" spans="1:21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9</v>
      </c>
      <c r="P12" s="54"/>
      <c r="Q12" s="54"/>
      <c r="R12" s="54"/>
      <c r="S12" s="54"/>
      <c r="T12" s="54"/>
      <c r="U12" s="54"/>
    </row>
    <row r="13" spans="1:21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  <c r="O13" s="54">
        <v>10</v>
      </c>
      <c r="P13" s="54"/>
      <c r="Q13" s="54"/>
      <c r="R13" s="54"/>
      <c r="S13" s="54"/>
      <c r="T13" s="54"/>
      <c r="U13" s="54"/>
    </row>
    <row r="14" spans="1:21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  <c r="O14" s="54">
        <v>11</v>
      </c>
      <c r="P14" s="54"/>
      <c r="Q14" s="54"/>
      <c r="R14" s="54"/>
      <c r="S14" s="54"/>
      <c r="T14" s="54"/>
      <c r="U14" s="54"/>
    </row>
    <row r="15" spans="1:21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  <c r="O15" s="54">
        <v>12</v>
      </c>
      <c r="P15" s="54"/>
      <c r="Q15" s="54"/>
      <c r="R15" s="54"/>
      <c r="S15" s="54"/>
      <c r="T15" s="54"/>
      <c r="U15" s="54"/>
    </row>
    <row r="16" spans="1:21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  <c r="O16" s="54">
        <v>13</v>
      </c>
      <c r="P16" s="54"/>
      <c r="Q16" s="54"/>
      <c r="R16" s="54"/>
      <c r="S16" s="54"/>
      <c r="T16" s="54"/>
      <c r="U16" s="54"/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6" t="s">
        <v>39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8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6" t="s">
        <v>48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8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9" t="s">
        <v>57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9" t="s">
        <v>124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9" t="s">
        <v>125</v>
      </c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1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x14ac:dyDescent="0.3">
      <c r="A111" s="6">
        <v>7</v>
      </c>
      <c r="B111" s="15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9" t="s">
        <v>67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7" t="s">
        <v>132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9" t="s">
        <v>161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8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8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8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</sheetData>
  <mergeCells count="9">
    <mergeCell ref="A103:L103"/>
    <mergeCell ref="A124:L124"/>
    <mergeCell ref="A144:L144"/>
    <mergeCell ref="O2:T2"/>
    <mergeCell ref="A1:L1"/>
    <mergeCell ref="A21:L21"/>
    <mergeCell ref="A47:L47"/>
    <mergeCell ref="A70:L70"/>
    <mergeCell ref="A88:L8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L19" sqref="A1:L19"/>
    </sheetView>
  </sheetViews>
  <sheetFormatPr defaultRowHeight="15" x14ac:dyDescent="0.25"/>
  <cols>
    <col min="1" max="1" width="4.85546875" bestFit="1" customWidth="1"/>
    <col min="2" max="2" width="26.5703125" style="29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ht="26.25" x14ac:dyDescent="0.2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</row>
    <row r="4" spans="1:12" x14ac:dyDescent="0.25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</row>
    <row r="5" spans="1:12" x14ac:dyDescent="0.25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</row>
    <row r="6" spans="1:12" x14ac:dyDescent="0.25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9" si="1">G6/J6</f>
        <v>1.1428571428571428</v>
      </c>
      <c r="L6" s="10" t="s">
        <v>12</v>
      </c>
    </row>
    <row r="7" spans="1:12" x14ac:dyDescent="0.25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</row>
    <row r="8" spans="1:12" x14ac:dyDescent="0.25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</row>
    <row r="9" spans="1:12" x14ac:dyDescent="0.25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</row>
    <row r="10" spans="1:12" x14ac:dyDescent="0.25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ref="K10:K15" si="2">G10/J10</f>
        <v>0.83333333333333337</v>
      </c>
      <c r="L10" s="10" t="s">
        <v>12</v>
      </c>
    </row>
    <row r="11" spans="1:12" x14ac:dyDescent="0.25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2"/>
        <v>1.1428571428571428</v>
      </c>
      <c r="L11" s="10" t="s">
        <v>12</v>
      </c>
    </row>
    <row r="12" spans="1:12" x14ac:dyDescent="0.25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2"/>
        <v>1.1428571428571428</v>
      </c>
      <c r="L12" s="10" t="s">
        <v>12</v>
      </c>
    </row>
    <row r="13" spans="1:12" x14ac:dyDescent="0.25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2"/>
        <v>1</v>
      </c>
      <c r="L13" s="10" t="s">
        <v>12</v>
      </c>
    </row>
    <row r="14" spans="1:12" x14ac:dyDescent="0.25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2"/>
        <v>5.333333333333333</v>
      </c>
      <c r="L14" s="10" t="s">
        <v>12</v>
      </c>
    </row>
    <row r="15" spans="1:12" x14ac:dyDescent="0.25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2"/>
        <v>1.1428571428571428</v>
      </c>
      <c r="L15" s="10" t="s">
        <v>12</v>
      </c>
    </row>
    <row r="16" spans="1:12" x14ac:dyDescent="0.25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</row>
    <row r="17" spans="1:12" x14ac:dyDescent="0.25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</row>
    <row r="18" spans="1:12" x14ac:dyDescent="0.25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</row>
    <row r="19" spans="1:12" x14ac:dyDescent="0.25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25" sqref="A1:L25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39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41918</v>
      </c>
      <c r="F4" s="41">
        <f>E4</f>
        <v>41918</v>
      </c>
      <c r="G4" s="6">
        <v>1.5</v>
      </c>
      <c r="H4" s="41">
        <v>41918</v>
      </c>
      <c r="I4" s="41">
        <f>H4</f>
        <v>41918</v>
      </c>
      <c r="J4" s="6">
        <v>1.5</v>
      </c>
      <c r="K4" s="42">
        <f>G4/J4</f>
        <v>1</v>
      </c>
      <c r="L4" s="10" t="s">
        <v>12</v>
      </c>
    </row>
    <row r="5" spans="1:12" x14ac:dyDescent="0.25">
      <c r="A5" s="6">
        <v>3</v>
      </c>
      <c r="B5" s="7" t="s">
        <v>79</v>
      </c>
      <c r="C5" s="6" t="s">
        <v>16</v>
      </c>
      <c r="D5" s="7">
        <v>1</v>
      </c>
      <c r="E5" s="8">
        <v>41919</v>
      </c>
      <c r="F5" s="8">
        <v>41923</v>
      </c>
      <c r="G5" s="7">
        <v>3.5</v>
      </c>
      <c r="H5" s="8">
        <v>41919</v>
      </c>
      <c r="I5" s="8">
        <v>41921</v>
      </c>
      <c r="J5" s="7">
        <v>3.25</v>
      </c>
      <c r="K5" s="9">
        <f>G5/J5</f>
        <v>1.0769230769230769</v>
      </c>
      <c r="L5" s="10" t="s">
        <v>12</v>
      </c>
    </row>
    <row r="6" spans="1:12" x14ac:dyDescent="0.25">
      <c r="A6" s="6">
        <v>4</v>
      </c>
      <c r="B6" s="7" t="s">
        <v>91</v>
      </c>
      <c r="C6" s="6" t="s">
        <v>16</v>
      </c>
      <c r="D6" s="7">
        <v>2</v>
      </c>
      <c r="E6" s="8">
        <v>41921</v>
      </c>
      <c r="F6" s="8">
        <v>41923</v>
      </c>
      <c r="G6" s="7">
        <v>3</v>
      </c>
      <c r="H6" s="8">
        <v>41921</v>
      </c>
      <c r="I6" s="8">
        <v>41923</v>
      </c>
      <c r="J6" s="7">
        <v>2.75</v>
      </c>
      <c r="K6" s="9">
        <f>G6/J6</f>
        <v>1.0909090909090908</v>
      </c>
      <c r="L6" s="10" t="s">
        <v>12</v>
      </c>
    </row>
    <row r="7" spans="1:12" ht="27" x14ac:dyDescent="0.25">
      <c r="A7" s="6">
        <v>5</v>
      </c>
      <c r="B7" s="7" t="s">
        <v>92</v>
      </c>
      <c r="C7" s="6" t="s">
        <v>16</v>
      </c>
      <c r="D7" s="7">
        <v>2</v>
      </c>
      <c r="E7" s="8">
        <v>41921</v>
      </c>
      <c r="F7" s="8">
        <v>41923</v>
      </c>
      <c r="G7" s="7">
        <v>4</v>
      </c>
      <c r="H7" s="8">
        <v>41921</v>
      </c>
      <c r="I7" s="8">
        <v>41926</v>
      </c>
      <c r="J7" s="7">
        <v>3.75</v>
      </c>
      <c r="K7" s="9">
        <f>G7/J7</f>
        <v>1.0666666666666667</v>
      </c>
      <c r="L7" s="10" t="s">
        <v>12</v>
      </c>
    </row>
    <row r="8" spans="1:12" x14ac:dyDescent="0.25">
      <c r="A8" s="6">
        <v>6</v>
      </c>
      <c r="B8" s="6" t="s">
        <v>80</v>
      </c>
      <c r="C8" s="6" t="s">
        <v>41</v>
      </c>
      <c r="D8" s="6">
        <f>F8-E8</f>
        <v>2</v>
      </c>
      <c r="E8" s="41">
        <v>41919</v>
      </c>
      <c r="F8" s="41">
        <v>41921</v>
      </c>
      <c r="G8" s="6">
        <v>3</v>
      </c>
      <c r="H8" s="41">
        <v>41919</v>
      </c>
      <c r="I8" s="41">
        <v>41921</v>
      </c>
      <c r="J8" s="6">
        <v>2</v>
      </c>
      <c r="K8" s="42">
        <f t="shared" ref="K8:K16" si="0">G8/J8</f>
        <v>1.5</v>
      </c>
      <c r="L8" s="10" t="s">
        <v>12</v>
      </c>
    </row>
    <row r="9" spans="1:12" x14ac:dyDescent="0.25">
      <c r="A9" s="6">
        <v>7</v>
      </c>
      <c r="B9" s="6" t="s">
        <v>81</v>
      </c>
      <c r="C9" s="6" t="s">
        <v>41</v>
      </c>
      <c r="D9" s="6">
        <f>F9-E9</f>
        <v>2</v>
      </c>
      <c r="E9" s="41">
        <v>41919</v>
      </c>
      <c r="F9" s="41">
        <v>41921</v>
      </c>
      <c r="G9" s="6">
        <v>1.5</v>
      </c>
      <c r="H9" s="41">
        <v>41919</v>
      </c>
      <c r="I9" s="41">
        <v>41921</v>
      </c>
      <c r="J9" s="6">
        <v>1.5</v>
      </c>
      <c r="K9" s="42">
        <f t="shared" si="0"/>
        <v>1</v>
      </c>
      <c r="L9" s="10" t="s">
        <v>12</v>
      </c>
    </row>
    <row r="10" spans="1:12" x14ac:dyDescent="0.25">
      <c r="A10" s="6">
        <v>8</v>
      </c>
      <c r="B10" s="6" t="s">
        <v>82</v>
      </c>
      <c r="C10" s="6" t="s">
        <v>18</v>
      </c>
      <c r="D10" s="6">
        <v>1</v>
      </c>
      <c r="E10" s="41">
        <v>41919</v>
      </c>
      <c r="F10" s="41">
        <v>41920</v>
      </c>
      <c r="G10" s="6">
        <v>2.5</v>
      </c>
      <c r="H10" s="41">
        <v>41919</v>
      </c>
      <c r="I10" s="41">
        <v>41920</v>
      </c>
      <c r="J10" s="6">
        <v>2.5</v>
      </c>
      <c r="K10" s="42">
        <f t="shared" si="0"/>
        <v>1</v>
      </c>
      <c r="L10" s="10" t="s">
        <v>12</v>
      </c>
    </row>
    <row r="11" spans="1:12" x14ac:dyDescent="0.25">
      <c r="A11" s="6">
        <v>9</v>
      </c>
      <c r="B11" s="6" t="s">
        <v>83</v>
      </c>
      <c r="C11" s="6" t="s">
        <v>42</v>
      </c>
      <c r="D11" s="6">
        <v>1</v>
      </c>
      <c r="E11" s="41">
        <v>41919</v>
      </c>
      <c r="F11" s="41">
        <v>41921</v>
      </c>
      <c r="G11" s="6">
        <v>1.5</v>
      </c>
      <c r="H11" s="41">
        <v>41919</v>
      </c>
      <c r="I11" s="41">
        <v>41921</v>
      </c>
      <c r="J11" s="6">
        <v>1.5</v>
      </c>
      <c r="K11" s="42">
        <f t="shared" si="0"/>
        <v>1</v>
      </c>
      <c r="L11" s="10" t="s">
        <v>12</v>
      </c>
    </row>
    <row r="12" spans="1:12" x14ac:dyDescent="0.25">
      <c r="A12" s="6">
        <v>10</v>
      </c>
      <c r="B12" s="6" t="s">
        <v>84</v>
      </c>
      <c r="C12" s="6" t="s">
        <v>42</v>
      </c>
      <c r="D12" s="6">
        <v>1</v>
      </c>
      <c r="E12" s="41">
        <v>41919</v>
      </c>
      <c r="F12" s="41">
        <v>41921</v>
      </c>
      <c r="G12" s="6">
        <v>1.5</v>
      </c>
      <c r="H12" s="41">
        <v>41919</v>
      </c>
      <c r="I12" s="41">
        <v>41921</v>
      </c>
      <c r="J12" s="6">
        <v>1.5</v>
      </c>
      <c r="K12" s="42">
        <f t="shared" si="0"/>
        <v>1</v>
      </c>
      <c r="L12" s="10" t="s">
        <v>12</v>
      </c>
    </row>
    <row r="13" spans="1:12" x14ac:dyDescent="0.25">
      <c r="A13" s="6">
        <v>11</v>
      </c>
      <c r="B13" s="14" t="s">
        <v>85</v>
      </c>
      <c r="C13" s="14" t="s">
        <v>15</v>
      </c>
      <c r="D13" s="14">
        <v>1</v>
      </c>
      <c r="E13" s="38">
        <v>41922</v>
      </c>
      <c r="F13" s="38">
        <v>41925</v>
      </c>
      <c r="G13" s="14">
        <v>1.5</v>
      </c>
      <c r="H13" s="41">
        <v>41923</v>
      </c>
      <c r="I13" s="41">
        <v>41923</v>
      </c>
      <c r="J13" s="6">
        <v>1.5</v>
      </c>
      <c r="K13" s="42">
        <f t="shared" si="0"/>
        <v>1</v>
      </c>
      <c r="L13" s="10" t="s">
        <v>12</v>
      </c>
    </row>
    <row r="14" spans="1:12" x14ac:dyDescent="0.25">
      <c r="A14" s="6">
        <v>12</v>
      </c>
      <c r="B14" s="14" t="s">
        <v>86</v>
      </c>
      <c r="C14" s="14" t="s">
        <v>15</v>
      </c>
      <c r="D14" s="14">
        <v>1</v>
      </c>
      <c r="E14" s="38">
        <v>41922</v>
      </c>
      <c r="F14" s="38">
        <v>41925</v>
      </c>
      <c r="G14" s="14">
        <v>0.75</v>
      </c>
      <c r="H14" s="41">
        <v>41923</v>
      </c>
      <c r="I14" s="41">
        <v>41923</v>
      </c>
      <c r="J14" s="6">
        <v>0.5</v>
      </c>
      <c r="K14" s="42">
        <f t="shared" si="0"/>
        <v>1.5</v>
      </c>
      <c r="L14" s="10" t="s">
        <v>12</v>
      </c>
    </row>
    <row r="15" spans="1:12" x14ac:dyDescent="0.25">
      <c r="A15" s="6">
        <v>13</v>
      </c>
      <c r="B15" s="14" t="s">
        <v>87</v>
      </c>
      <c r="C15" s="14" t="s">
        <v>15</v>
      </c>
      <c r="D15" s="14">
        <v>1</v>
      </c>
      <c r="E15" s="38">
        <v>41927</v>
      </c>
      <c r="F15" s="38">
        <v>41927</v>
      </c>
      <c r="G15" s="14">
        <v>4.5</v>
      </c>
      <c r="H15" s="38">
        <v>41927</v>
      </c>
      <c r="I15" s="38">
        <v>41927</v>
      </c>
      <c r="J15" s="6">
        <v>5</v>
      </c>
      <c r="K15" s="42">
        <f t="shared" si="0"/>
        <v>0.9</v>
      </c>
      <c r="L15" s="10" t="s">
        <v>12</v>
      </c>
    </row>
    <row r="16" spans="1:12" x14ac:dyDescent="0.25">
      <c r="A16" s="6">
        <v>14</v>
      </c>
      <c r="B16" s="14" t="s">
        <v>88</v>
      </c>
      <c r="C16" s="14" t="s">
        <v>17</v>
      </c>
      <c r="D16" s="14">
        <v>1</v>
      </c>
      <c r="E16" s="38">
        <v>41927</v>
      </c>
      <c r="F16" s="38">
        <v>41927</v>
      </c>
      <c r="G16" s="14">
        <v>6</v>
      </c>
      <c r="H16" s="38">
        <v>41927</v>
      </c>
      <c r="I16" s="38">
        <v>41928</v>
      </c>
      <c r="J16" s="6">
        <v>6</v>
      </c>
      <c r="K16" s="42">
        <f t="shared" si="0"/>
        <v>1</v>
      </c>
      <c r="L16" s="10" t="s">
        <v>12</v>
      </c>
    </row>
    <row r="17" spans="1:12" x14ac:dyDescent="0.25">
      <c r="A17" s="6">
        <v>15</v>
      </c>
      <c r="B17" s="11" t="s">
        <v>43</v>
      </c>
      <c r="C17" s="6" t="s">
        <v>15</v>
      </c>
      <c r="D17" s="6">
        <v>1</v>
      </c>
      <c r="E17" s="41">
        <v>41927</v>
      </c>
      <c r="F17" s="41">
        <v>41927</v>
      </c>
      <c r="G17" s="6">
        <v>1</v>
      </c>
      <c r="H17" s="43">
        <v>41929</v>
      </c>
      <c r="I17" s="43">
        <v>41929</v>
      </c>
      <c r="J17" s="6">
        <v>1</v>
      </c>
      <c r="K17" s="42">
        <f>J17/G17</f>
        <v>1</v>
      </c>
      <c r="L17" s="10" t="s">
        <v>12</v>
      </c>
    </row>
    <row r="18" spans="1:12" x14ac:dyDescent="0.25">
      <c r="A18" s="6">
        <v>16</v>
      </c>
      <c r="B18" s="6" t="s">
        <v>89</v>
      </c>
      <c r="C18" s="6" t="s">
        <v>13</v>
      </c>
      <c r="D18" s="6">
        <f>F18-E18</f>
        <v>2</v>
      </c>
      <c r="E18" s="41">
        <v>41921</v>
      </c>
      <c r="F18" s="41">
        <v>41923</v>
      </c>
      <c r="G18" s="6">
        <v>1.5</v>
      </c>
      <c r="H18" s="41">
        <v>41921</v>
      </c>
      <c r="I18" s="41">
        <v>41924</v>
      </c>
      <c r="J18" s="6">
        <v>1.25</v>
      </c>
      <c r="K18" s="42">
        <f t="shared" ref="K18:K25" si="1">G18/J18</f>
        <v>1.2</v>
      </c>
      <c r="L18" s="10" t="s">
        <v>12</v>
      </c>
    </row>
    <row r="19" spans="1:12" ht="27" x14ac:dyDescent="0.25">
      <c r="A19" s="6">
        <v>17</v>
      </c>
      <c r="B19" s="7" t="s">
        <v>44</v>
      </c>
      <c r="C19" s="6" t="s">
        <v>13</v>
      </c>
      <c r="D19" s="7">
        <v>1</v>
      </c>
      <c r="E19" s="8">
        <v>41927</v>
      </c>
      <c r="F19" s="8">
        <v>41927</v>
      </c>
      <c r="G19" s="7">
        <v>2</v>
      </c>
      <c r="H19" s="8">
        <v>41930</v>
      </c>
      <c r="I19" s="8">
        <v>41930</v>
      </c>
      <c r="J19" s="7">
        <v>2</v>
      </c>
      <c r="K19" s="9">
        <f t="shared" si="1"/>
        <v>1</v>
      </c>
      <c r="L19" s="10" t="s">
        <v>12</v>
      </c>
    </row>
    <row r="20" spans="1:12" x14ac:dyDescent="0.25">
      <c r="A20" s="18">
        <v>18</v>
      </c>
      <c r="B20" s="7" t="s">
        <v>45</v>
      </c>
      <c r="C20" s="6" t="s">
        <v>94</v>
      </c>
      <c r="D20" s="7">
        <v>1</v>
      </c>
      <c r="E20" s="8">
        <v>41928</v>
      </c>
      <c r="F20" s="8">
        <v>41928</v>
      </c>
      <c r="G20" s="7">
        <v>4</v>
      </c>
      <c r="H20" s="44">
        <v>41931</v>
      </c>
      <c r="I20" s="44">
        <v>41931</v>
      </c>
      <c r="J20" s="7">
        <v>3.75</v>
      </c>
      <c r="K20" s="9">
        <f t="shared" si="1"/>
        <v>1.0666666666666667</v>
      </c>
      <c r="L20" s="10" t="s">
        <v>12</v>
      </c>
    </row>
    <row r="21" spans="1:12" x14ac:dyDescent="0.25">
      <c r="A21" s="6">
        <v>19</v>
      </c>
      <c r="B21" s="7" t="s">
        <v>46</v>
      </c>
      <c r="C21" s="6" t="s">
        <v>11</v>
      </c>
      <c r="D21" s="7">
        <v>1</v>
      </c>
      <c r="E21" s="8">
        <v>41921</v>
      </c>
      <c r="F21" s="8">
        <v>41921</v>
      </c>
      <c r="G21" s="7">
        <v>1</v>
      </c>
      <c r="H21" s="8">
        <v>41921</v>
      </c>
      <c r="I21" s="8">
        <v>41921</v>
      </c>
      <c r="J21" s="7">
        <v>1.5</v>
      </c>
      <c r="K21" s="9">
        <f t="shared" si="1"/>
        <v>0.66666666666666663</v>
      </c>
      <c r="L21" s="10" t="s">
        <v>12</v>
      </c>
    </row>
    <row r="22" spans="1:12" x14ac:dyDescent="0.25">
      <c r="A22" s="6">
        <v>20</v>
      </c>
      <c r="B22" s="7" t="s">
        <v>47</v>
      </c>
      <c r="C22" s="6" t="s">
        <v>11</v>
      </c>
      <c r="D22" s="7">
        <v>1</v>
      </c>
      <c r="E22" s="8">
        <v>41927</v>
      </c>
      <c r="F22" s="8">
        <v>41927</v>
      </c>
      <c r="G22" s="7">
        <v>1</v>
      </c>
      <c r="H22" s="8">
        <v>41927</v>
      </c>
      <c r="I22" s="8">
        <v>41927</v>
      </c>
      <c r="J22" s="7">
        <v>1</v>
      </c>
      <c r="K22" s="9">
        <f t="shared" si="1"/>
        <v>1</v>
      </c>
      <c r="L22" s="10" t="s">
        <v>12</v>
      </c>
    </row>
    <row r="23" spans="1:12" x14ac:dyDescent="0.25">
      <c r="A23" s="6">
        <v>21</v>
      </c>
      <c r="B23" s="7" t="s">
        <v>34</v>
      </c>
      <c r="C23" s="6" t="s">
        <v>18</v>
      </c>
      <c r="D23" s="7">
        <v>1</v>
      </c>
      <c r="E23" s="8">
        <v>41931</v>
      </c>
      <c r="F23" s="8">
        <v>41931</v>
      </c>
      <c r="G23" s="7">
        <v>1</v>
      </c>
      <c r="H23" s="8">
        <v>41931</v>
      </c>
      <c r="I23" s="8">
        <v>41931</v>
      </c>
      <c r="J23" s="7">
        <v>1</v>
      </c>
      <c r="K23" s="9">
        <f t="shared" si="1"/>
        <v>1</v>
      </c>
      <c r="L23" s="10" t="s">
        <v>12</v>
      </c>
    </row>
    <row r="24" spans="1:12" x14ac:dyDescent="0.25">
      <c r="A24" s="6">
        <v>22</v>
      </c>
      <c r="B24" s="7" t="s">
        <v>35</v>
      </c>
      <c r="C24" s="6" t="s">
        <v>36</v>
      </c>
      <c r="D24" s="7">
        <v>1</v>
      </c>
      <c r="E24" s="8">
        <v>41931</v>
      </c>
      <c r="F24" s="8">
        <v>41931</v>
      </c>
      <c r="G24" s="7">
        <v>2</v>
      </c>
      <c r="H24" s="8">
        <v>41918</v>
      </c>
      <c r="I24" s="8">
        <v>41931</v>
      </c>
      <c r="J24" s="7">
        <v>1.75</v>
      </c>
      <c r="K24" s="9">
        <f t="shared" si="1"/>
        <v>1.1428571428571428</v>
      </c>
      <c r="L24" s="10" t="s">
        <v>12</v>
      </c>
    </row>
    <row r="25" spans="1:12" x14ac:dyDescent="0.25">
      <c r="A25" s="6">
        <v>23</v>
      </c>
      <c r="B25" s="7" t="s">
        <v>90</v>
      </c>
      <c r="C25" s="6" t="s">
        <v>93</v>
      </c>
      <c r="D25" s="7">
        <f>F25-E25+1</f>
        <v>14</v>
      </c>
      <c r="E25" s="8">
        <v>41918</v>
      </c>
      <c r="F25" s="8">
        <v>41931</v>
      </c>
      <c r="G25" s="7">
        <v>5</v>
      </c>
      <c r="H25" s="8">
        <v>41922</v>
      </c>
      <c r="I25" s="8">
        <v>41931</v>
      </c>
      <c r="J25" s="7">
        <v>4.5</v>
      </c>
      <c r="K25" s="9">
        <f t="shared" si="1"/>
        <v>1.1111111111111112</v>
      </c>
      <c r="L25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="70" zoomScaleNormal="70" workbookViewId="0">
      <selection activeCell="L22" sqref="A1:L22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13</v>
      </c>
      <c r="D4" s="7">
        <v>1</v>
      </c>
      <c r="E4" s="8">
        <v>41932</v>
      </c>
      <c r="F4" s="8">
        <v>41932</v>
      </c>
      <c r="G4" s="7">
        <v>1.5</v>
      </c>
      <c r="H4" s="8">
        <v>41932</v>
      </c>
      <c r="I4" s="8">
        <v>41933</v>
      </c>
      <c r="J4" s="15">
        <v>1.5</v>
      </c>
      <c r="K4" s="16">
        <f t="shared" ref="K4:K22" si="0">G4/J4</f>
        <v>1</v>
      </c>
      <c r="L4" s="10" t="s">
        <v>12</v>
      </c>
    </row>
    <row r="5" spans="1:12" ht="27" x14ac:dyDescent="0.25">
      <c r="A5" s="6">
        <v>3</v>
      </c>
      <c r="B5" s="7" t="s">
        <v>95</v>
      </c>
      <c r="C5" s="6" t="s">
        <v>16</v>
      </c>
      <c r="D5" s="7">
        <v>1</v>
      </c>
      <c r="E5" s="8">
        <v>41932</v>
      </c>
      <c r="F5" s="8">
        <v>41933</v>
      </c>
      <c r="G5" s="7">
        <v>2</v>
      </c>
      <c r="H5" s="8">
        <v>41932</v>
      </c>
      <c r="I5" s="8">
        <v>41933</v>
      </c>
      <c r="J5" s="15">
        <v>2</v>
      </c>
      <c r="K5" s="16">
        <f t="shared" si="0"/>
        <v>1</v>
      </c>
      <c r="L5" s="10" t="s">
        <v>12</v>
      </c>
    </row>
    <row r="6" spans="1:12" x14ac:dyDescent="0.25">
      <c r="A6" s="6">
        <v>4</v>
      </c>
      <c r="B6" s="7" t="s">
        <v>49</v>
      </c>
      <c r="C6" s="14" t="s">
        <v>36</v>
      </c>
      <c r="D6" s="7">
        <v>1</v>
      </c>
      <c r="E6" s="8">
        <v>41934</v>
      </c>
      <c r="F6" s="8">
        <v>41936</v>
      </c>
      <c r="G6" s="7">
        <v>2</v>
      </c>
      <c r="H6" s="8">
        <v>41934</v>
      </c>
      <c r="I6" s="17">
        <v>41934</v>
      </c>
      <c r="J6" s="15">
        <v>2.1</v>
      </c>
      <c r="K6" s="16">
        <f t="shared" si="0"/>
        <v>0.95238095238095233</v>
      </c>
      <c r="L6" s="10" t="s">
        <v>12</v>
      </c>
    </row>
    <row r="7" spans="1:12" ht="27" x14ac:dyDescent="0.25">
      <c r="A7" s="6">
        <v>5</v>
      </c>
      <c r="B7" s="7" t="s">
        <v>96</v>
      </c>
      <c r="C7" s="14" t="s">
        <v>16</v>
      </c>
      <c r="D7" s="7">
        <v>1</v>
      </c>
      <c r="E7" s="8">
        <v>41934</v>
      </c>
      <c r="F7" s="8">
        <v>41936</v>
      </c>
      <c r="G7" s="7">
        <v>2</v>
      </c>
      <c r="H7" s="8">
        <v>41934</v>
      </c>
      <c r="I7" s="17">
        <v>41934</v>
      </c>
      <c r="J7" s="15">
        <v>2</v>
      </c>
      <c r="K7" s="16">
        <f t="shared" si="0"/>
        <v>1</v>
      </c>
      <c r="L7" s="10" t="s">
        <v>12</v>
      </c>
    </row>
    <row r="8" spans="1:12" ht="27" x14ac:dyDescent="0.25">
      <c r="A8" s="6">
        <v>6</v>
      </c>
      <c r="B8" s="7" t="s">
        <v>50</v>
      </c>
      <c r="C8" s="6" t="s">
        <v>15</v>
      </c>
      <c r="D8" s="7">
        <v>2</v>
      </c>
      <c r="E8" s="8">
        <v>41934</v>
      </c>
      <c r="F8" s="8">
        <v>41936</v>
      </c>
      <c r="G8" s="7">
        <v>2.5</v>
      </c>
      <c r="H8" s="8">
        <v>41934</v>
      </c>
      <c r="I8" s="17">
        <v>41935</v>
      </c>
      <c r="J8" s="15">
        <v>2.5</v>
      </c>
      <c r="K8" s="16">
        <f t="shared" si="0"/>
        <v>1</v>
      </c>
      <c r="L8" s="10" t="s">
        <v>12</v>
      </c>
    </row>
    <row r="9" spans="1:12" ht="40.5" x14ac:dyDescent="0.25">
      <c r="A9" s="6">
        <v>7</v>
      </c>
      <c r="B9" s="7" t="s">
        <v>97</v>
      </c>
      <c r="C9" s="14" t="s">
        <v>15</v>
      </c>
      <c r="D9" s="7">
        <v>1</v>
      </c>
      <c r="E9" s="8">
        <v>41936</v>
      </c>
      <c r="F9" s="8">
        <v>41936</v>
      </c>
      <c r="G9" s="7">
        <v>2</v>
      </c>
      <c r="H9" s="8">
        <v>41936</v>
      </c>
      <c r="I9" s="8">
        <v>41936</v>
      </c>
      <c r="J9" s="15">
        <v>1.75</v>
      </c>
      <c r="K9" s="16">
        <f t="shared" si="0"/>
        <v>1.1428571428571428</v>
      </c>
      <c r="L9" s="10" t="s">
        <v>12</v>
      </c>
    </row>
    <row r="10" spans="1:12" x14ac:dyDescent="0.25">
      <c r="A10" s="6">
        <v>8</v>
      </c>
      <c r="B10" s="7" t="s">
        <v>98</v>
      </c>
      <c r="C10" s="14" t="s">
        <v>17</v>
      </c>
      <c r="D10" s="7">
        <v>1</v>
      </c>
      <c r="E10" s="8">
        <v>41937</v>
      </c>
      <c r="F10" s="8">
        <v>41938</v>
      </c>
      <c r="G10" s="7">
        <v>6</v>
      </c>
      <c r="H10" s="8">
        <v>41937</v>
      </c>
      <c r="I10" s="8">
        <v>41938</v>
      </c>
      <c r="J10" s="15">
        <v>5.75</v>
      </c>
      <c r="K10" s="16">
        <f t="shared" si="0"/>
        <v>1.0434782608695652</v>
      </c>
      <c r="L10" s="10" t="s">
        <v>12</v>
      </c>
    </row>
    <row r="11" spans="1:12" x14ac:dyDescent="0.25">
      <c r="A11" s="11">
        <v>9</v>
      </c>
      <c r="B11" s="12" t="s">
        <v>43</v>
      </c>
      <c r="C11" s="6" t="s">
        <v>15</v>
      </c>
      <c r="D11" s="7">
        <v>1</v>
      </c>
      <c r="E11" s="8">
        <v>41939</v>
      </c>
      <c r="F11" s="8">
        <v>41939</v>
      </c>
      <c r="G11" s="7">
        <v>0.5</v>
      </c>
      <c r="H11" s="8">
        <v>41939</v>
      </c>
      <c r="I11" s="8">
        <v>41939</v>
      </c>
      <c r="J11" s="15">
        <v>0.5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7" t="s">
        <v>52</v>
      </c>
      <c r="C12" s="6" t="s">
        <v>13</v>
      </c>
      <c r="D12" s="7">
        <f>F12-E12</f>
        <v>3</v>
      </c>
      <c r="E12" s="8">
        <v>41935</v>
      </c>
      <c r="F12" s="8">
        <v>41938</v>
      </c>
      <c r="G12" s="7">
        <v>2</v>
      </c>
      <c r="H12" s="8">
        <v>41935</v>
      </c>
      <c r="I12" s="8">
        <v>41940</v>
      </c>
      <c r="J12" s="15">
        <v>1.75</v>
      </c>
      <c r="K12" s="16">
        <f t="shared" si="0"/>
        <v>1.1428571428571428</v>
      </c>
      <c r="L12" s="10" t="s">
        <v>12</v>
      </c>
    </row>
    <row r="13" spans="1:12" ht="27" x14ac:dyDescent="0.25">
      <c r="A13" s="6">
        <v>11</v>
      </c>
      <c r="B13" s="7" t="s">
        <v>44</v>
      </c>
      <c r="C13" s="6" t="s">
        <v>13</v>
      </c>
      <c r="D13" s="7">
        <v>1</v>
      </c>
      <c r="E13" s="8">
        <v>41942</v>
      </c>
      <c r="F13" s="8">
        <v>41942</v>
      </c>
      <c r="G13" s="7">
        <v>3.5</v>
      </c>
      <c r="H13" s="8">
        <v>41940</v>
      </c>
      <c r="I13" s="8">
        <v>41940</v>
      </c>
      <c r="J13" s="15">
        <v>3</v>
      </c>
      <c r="K13" s="16">
        <f t="shared" si="0"/>
        <v>1.1666666666666667</v>
      </c>
      <c r="L13" s="10" t="s">
        <v>12</v>
      </c>
    </row>
    <row r="14" spans="1:12" ht="27" x14ac:dyDescent="0.25">
      <c r="A14" s="6">
        <v>12</v>
      </c>
      <c r="B14" s="7" t="s">
        <v>53</v>
      </c>
      <c r="C14" s="6" t="s">
        <v>13</v>
      </c>
      <c r="D14" s="7">
        <v>5</v>
      </c>
      <c r="E14" s="8">
        <v>41932</v>
      </c>
      <c r="F14" s="8">
        <v>41937</v>
      </c>
      <c r="G14" s="7">
        <v>3</v>
      </c>
      <c r="H14" s="8">
        <v>41932</v>
      </c>
      <c r="I14" s="8">
        <v>41937</v>
      </c>
      <c r="J14" s="15">
        <v>3</v>
      </c>
      <c r="K14" s="16">
        <f t="shared" si="0"/>
        <v>1</v>
      </c>
      <c r="L14" s="10" t="s">
        <v>12</v>
      </c>
    </row>
    <row r="15" spans="1:12" x14ac:dyDescent="0.25">
      <c r="A15" s="7">
        <v>13</v>
      </c>
      <c r="B15" s="7" t="s">
        <v>99</v>
      </c>
      <c r="C15" s="7" t="s">
        <v>11</v>
      </c>
      <c r="D15" s="7">
        <v>1</v>
      </c>
      <c r="E15" s="8">
        <v>41941</v>
      </c>
      <c r="F15" s="8">
        <v>41941</v>
      </c>
      <c r="G15" s="7">
        <v>1</v>
      </c>
      <c r="H15" s="8">
        <v>41941</v>
      </c>
      <c r="I15" s="8">
        <v>41941</v>
      </c>
      <c r="J15" s="7">
        <v>1</v>
      </c>
      <c r="K15" s="9">
        <f t="shared" si="0"/>
        <v>1</v>
      </c>
      <c r="L15" s="10" t="s">
        <v>12</v>
      </c>
    </row>
    <row r="16" spans="1:12" x14ac:dyDescent="0.25">
      <c r="A16" s="18">
        <v>14</v>
      </c>
      <c r="B16" s="19" t="s">
        <v>45</v>
      </c>
      <c r="C16" s="18" t="s">
        <v>11</v>
      </c>
      <c r="D16" s="7">
        <v>1</v>
      </c>
      <c r="E16" s="8">
        <v>41943</v>
      </c>
      <c r="F16" s="8">
        <v>41943</v>
      </c>
      <c r="G16" s="7">
        <v>2</v>
      </c>
      <c r="H16" s="8">
        <v>41942</v>
      </c>
      <c r="I16" s="8">
        <v>41942</v>
      </c>
      <c r="J16" s="15">
        <v>1.5</v>
      </c>
      <c r="K16" s="16">
        <f t="shared" si="0"/>
        <v>1.3333333333333333</v>
      </c>
      <c r="L16" s="10" t="s">
        <v>12</v>
      </c>
    </row>
    <row r="17" spans="1:12" x14ac:dyDescent="0.25">
      <c r="A17" s="6">
        <v>15</v>
      </c>
      <c r="B17" s="7" t="s">
        <v>46</v>
      </c>
      <c r="C17" s="6" t="s">
        <v>11</v>
      </c>
      <c r="D17" s="7">
        <v>1</v>
      </c>
      <c r="E17" s="8">
        <v>41941</v>
      </c>
      <c r="F17" s="8">
        <v>41941</v>
      </c>
      <c r="G17" s="7">
        <v>1</v>
      </c>
      <c r="H17" s="8">
        <v>41941</v>
      </c>
      <c r="I17" s="8">
        <v>41941</v>
      </c>
      <c r="J17" s="20">
        <v>1</v>
      </c>
      <c r="K17" s="9">
        <f t="shared" si="0"/>
        <v>1</v>
      </c>
      <c r="L17" s="10" t="s">
        <v>12</v>
      </c>
    </row>
    <row r="18" spans="1:12" x14ac:dyDescent="0.25">
      <c r="A18" s="6">
        <v>16</v>
      </c>
      <c r="B18" s="7" t="s">
        <v>100</v>
      </c>
      <c r="C18" s="6" t="s">
        <v>11</v>
      </c>
      <c r="D18" s="7">
        <v>1</v>
      </c>
      <c r="E18" s="8">
        <v>41942</v>
      </c>
      <c r="F18" s="8">
        <v>41942</v>
      </c>
      <c r="G18" s="7">
        <v>1.5</v>
      </c>
      <c r="H18" s="8">
        <v>41942</v>
      </c>
      <c r="I18" s="8">
        <v>41942</v>
      </c>
      <c r="J18" s="20">
        <v>1</v>
      </c>
      <c r="K18" s="9">
        <f t="shared" si="0"/>
        <v>1.5</v>
      </c>
      <c r="L18" s="10" t="s">
        <v>12</v>
      </c>
    </row>
    <row r="19" spans="1:12" x14ac:dyDescent="0.25">
      <c r="A19" s="6">
        <v>17</v>
      </c>
      <c r="B19" s="7" t="s">
        <v>34</v>
      </c>
      <c r="C19" s="6" t="s">
        <v>18</v>
      </c>
      <c r="D19" s="7">
        <v>1</v>
      </c>
      <c r="E19" s="8">
        <v>41945</v>
      </c>
      <c r="F19" s="8">
        <v>41945</v>
      </c>
      <c r="G19" s="7">
        <v>1</v>
      </c>
      <c r="H19" s="8">
        <v>41945</v>
      </c>
      <c r="I19" s="8">
        <v>41945</v>
      </c>
      <c r="J19" s="15">
        <v>1</v>
      </c>
      <c r="K19" s="16">
        <f t="shared" si="0"/>
        <v>1</v>
      </c>
      <c r="L19" s="10" t="s">
        <v>12</v>
      </c>
    </row>
    <row r="20" spans="1:12" x14ac:dyDescent="0.25">
      <c r="A20" s="6">
        <v>18</v>
      </c>
      <c r="B20" s="7" t="s">
        <v>35</v>
      </c>
      <c r="C20" s="6" t="s">
        <v>36</v>
      </c>
      <c r="D20" s="7">
        <v>1</v>
      </c>
      <c r="E20" s="8">
        <v>41945</v>
      </c>
      <c r="F20" s="8">
        <v>41945</v>
      </c>
      <c r="G20" s="7">
        <v>4</v>
      </c>
      <c r="H20" s="8">
        <v>41942</v>
      </c>
      <c r="I20" s="8">
        <v>41945</v>
      </c>
      <c r="J20" s="15">
        <v>3.5</v>
      </c>
      <c r="K20" s="16">
        <f t="shared" si="0"/>
        <v>1.1428571428571428</v>
      </c>
      <c r="L20" s="10" t="s">
        <v>12</v>
      </c>
    </row>
    <row r="21" spans="1:12" ht="27" x14ac:dyDescent="0.25">
      <c r="A21" s="6">
        <v>19</v>
      </c>
      <c r="B21" s="7" t="s">
        <v>55</v>
      </c>
      <c r="C21" s="6" t="s">
        <v>13</v>
      </c>
      <c r="D21" s="7">
        <f>F21-E21+1</f>
        <v>1</v>
      </c>
      <c r="E21" s="8">
        <v>41934</v>
      </c>
      <c r="F21" s="8">
        <v>41934</v>
      </c>
      <c r="G21" s="7">
        <v>1.5</v>
      </c>
      <c r="H21" s="8">
        <v>41934</v>
      </c>
      <c r="I21" s="8">
        <v>41934</v>
      </c>
      <c r="J21" s="15">
        <v>1.4</v>
      </c>
      <c r="K21" s="16">
        <f t="shared" si="0"/>
        <v>1.0714285714285714</v>
      </c>
      <c r="L21" s="10" t="s">
        <v>12</v>
      </c>
    </row>
    <row r="22" spans="1:12" x14ac:dyDescent="0.25">
      <c r="A22" s="21">
        <v>21</v>
      </c>
      <c r="B22" s="22" t="s">
        <v>56</v>
      </c>
      <c r="C22" s="21" t="s">
        <v>18</v>
      </c>
      <c r="D22" s="22"/>
      <c r="E22" s="23">
        <v>41932</v>
      </c>
      <c r="F22" s="23">
        <v>41932</v>
      </c>
      <c r="G22" s="22">
        <v>0.5</v>
      </c>
      <c r="H22" s="23">
        <v>41932</v>
      </c>
      <c r="I22" s="23">
        <v>41932</v>
      </c>
      <c r="J22" s="22">
        <v>0.5</v>
      </c>
      <c r="K22" s="24">
        <f t="shared" si="0"/>
        <v>1</v>
      </c>
      <c r="L22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17" sqref="A1:L17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57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58</v>
      </c>
      <c r="C3" s="6" t="s">
        <v>11</v>
      </c>
      <c r="D3" s="6">
        <v>1</v>
      </c>
      <c r="E3" s="41">
        <v>41947</v>
      </c>
      <c r="F3" s="41">
        <f>E3</f>
        <v>41947</v>
      </c>
      <c r="G3" s="6">
        <v>1</v>
      </c>
      <c r="H3" s="41">
        <v>41947</v>
      </c>
      <c r="I3" s="41">
        <f>H3</f>
        <v>41947</v>
      </c>
      <c r="J3" s="6">
        <v>1</v>
      </c>
      <c r="K3" s="45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41947</v>
      </c>
      <c r="F4" s="41">
        <v>41947</v>
      </c>
      <c r="G4" s="6">
        <v>1</v>
      </c>
      <c r="H4" s="41">
        <v>41947</v>
      </c>
      <c r="I4" s="41">
        <v>41947</v>
      </c>
      <c r="J4" s="14">
        <v>1</v>
      </c>
      <c r="K4" s="45">
        <f>G4/J4</f>
        <v>1</v>
      </c>
      <c r="L4" s="10" t="s">
        <v>12</v>
      </c>
    </row>
    <row r="5" spans="1:12" x14ac:dyDescent="0.25">
      <c r="A5" s="6">
        <v>3</v>
      </c>
      <c r="B5" s="6" t="s">
        <v>101</v>
      </c>
      <c r="C5" s="6" t="s">
        <v>16</v>
      </c>
      <c r="D5" s="6">
        <v>1</v>
      </c>
      <c r="E5" s="41">
        <v>41947</v>
      </c>
      <c r="F5" s="41">
        <v>41947</v>
      </c>
      <c r="G5" s="6">
        <v>2</v>
      </c>
      <c r="H5" s="41">
        <v>41946</v>
      </c>
      <c r="I5" s="41">
        <v>41946</v>
      </c>
      <c r="J5" s="14">
        <v>2.25</v>
      </c>
      <c r="K5" s="45">
        <f>G5/J5</f>
        <v>0.88888888888888884</v>
      </c>
      <c r="L5" s="10" t="s">
        <v>12</v>
      </c>
    </row>
    <row r="6" spans="1:12" x14ac:dyDescent="0.25">
      <c r="A6" s="6">
        <v>4</v>
      </c>
      <c r="B6" s="6" t="s">
        <v>102</v>
      </c>
      <c r="C6" s="14" t="s">
        <v>41</v>
      </c>
      <c r="D6" s="6">
        <v>1</v>
      </c>
      <c r="E6" s="41">
        <v>41948</v>
      </c>
      <c r="F6" s="41">
        <v>41948</v>
      </c>
      <c r="G6" s="6">
        <v>1</v>
      </c>
      <c r="H6" s="41">
        <v>41948</v>
      </c>
      <c r="I6" s="41">
        <v>41948</v>
      </c>
      <c r="J6" s="14">
        <v>1</v>
      </c>
      <c r="K6" s="45">
        <f>G6/J6</f>
        <v>1</v>
      </c>
      <c r="L6" s="10" t="s">
        <v>12</v>
      </c>
    </row>
    <row r="7" spans="1:12" x14ac:dyDescent="0.25">
      <c r="A7" s="6">
        <v>5</v>
      </c>
      <c r="B7" s="14" t="s">
        <v>103</v>
      </c>
      <c r="C7" s="14" t="s">
        <v>15</v>
      </c>
      <c r="D7" s="6">
        <v>1</v>
      </c>
      <c r="E7" s="41">
        <v>41948</v>
      </c>
      <c r="F7" s="41">
        <v>41948</v>
      </c>
      <c r="G7" s="6">
        <v>1</v>
      </c>
      <c r="H7" s="41">
        <v>41949</v>
      </c>
      <c r="I7" s="41">
        <v>41949</v>
      </c>
      <c r="J7" s="14">
        <v>1</v>
      </c>
      <c r="K7" s="45">
        <f>G7/J7</f>
        <v>1</v>
      </c>
      <c r="L7" s="10" t="s">
        <v>12</v>
      </c>
    </row>
    <row r="8" spans="1:12" x14ac:dyDescent="0.25">
      <c r="A8" s="6">
        <v>6</v>
      </c>
      <c r="B8" s="14" t="s">
        <v>59</v>
      </c>
      <c r="C8" s="14" t="s">
        <v>15</v>
      </c>
      <c r="D8" s="6">
        <f>I8-H8</f>
        <v>3</v>
      </c>
      <c r="E8" s="41">
        <v>41949</v>
      </c>
      <c r="F8" s="41">
        <v>41955</v>
      </c>
      <c r="G8" s="6">
        <v>7</v>
      </c>
      <c r="H8" s="41">
        <v>41949</v>
      </c>
      <c r="I8" s="38">
        <v>41952</v>
      </c>
      <c r="J8" s="14">
        <v>6</v>
      </c>
      <c r="K8" s="45">
        <f>G8/J8</f>
        <v>1.1666666666666667</v>
      </c>
      <c r="L8" s="10" t="s">
        <v>12</v>
      </c>
    </row>
    <row r="9" spans="1:12" x14ac:dyDescent="0.25">
      <c r="A9" s="11">
        <v>8</v>
      </c>
      <c r="B9" s="11" t="s">
        <v>43</v>
      </c>
      <c r="C9" s="6" t="s">
        <v>15</v>
      </c>
      <c r="D9" s="6">
        <v>1</v>
      </c>
      <c r="E9" s="41">
        <v>41955</v>
      </c>
      <c r="F9" s="41">
        <v>41955</v>
      </c>
      <c r="G9" s="6">
        <v>0.5</v>
      </c>
      <c r="H9" s="41">
        <v>41957</v>
      </c>
      <c r="I9" s="41">
        <v>41957</v>
      </c>
      <c r="J9" s="14">
        <v>0.5</v>
      </c>
      <c r="K9" s="45">
        <v>1</v>
      </c>
      <c r="L9" s="10" t="s">
        <v>12</v>
      </c>
    </row>
    <row r="10" spans="1:12" x14ac:dyDescent="0.25">
      <c r="A10" s="6">
        <v>9</v>
      </c>
      <c r="B10" s="6" t="s">
        <v>104</v>
      </c>
      <c r="C10" s="6" t="s">
        <v>13</v>
      </c>
      <c r="D10" s="6">
        <f>F10-E10</f>
        <v>8</v>
      </c>
      <c r="E10" s="41">
        <v>41948</v>
      </c>
      <c r="F10" s="41">
        <v>41956</v>
      </c>
      <c r="G10" s="6">
        <v>2</v>
      </c>
      <c r="H10" s="41">
        <v>41948</v>
      </c>
      <c r="I10" s="41">
        <v>41956</v>
      </c>
      <c r="J10" s="14">
        <v>1.75</v>
      </c>
      <c r="K10" s="45">
        <f>G10/J10</f>
        <v>1.1428571428571428</v>
      </c>
      <c r="L10" s="10" t="s">
        <v>12</v>
      </c>
    </row>
    <row r="11" spans="1:12" x14ac:dyDescent="0.25">
      <c r="A11" s="6">
        <v>10</v>
      </c>
      <c r="B11" s="6" t="s">
        <v>44</v>
      </c>
      <c r="C11" s="6" t="s">
        <v>13</v>
      </c>
      <c r="D11" s="6">
        <v>1</v>
      </c>
      <c r="E11" s="41">
        <v>41956</v>
      </c>
      <c r="F11" s="41">
        <v>41956</v>
      </c>
      <c r="G11" s="6">
        <v>3.5</v>
      </c>
      <c r="H11" s="41">
        <v>41957</v>
      </c>
      <c r="I11" s="41">
        <v>41957</v>
      </c>
      <c r="J11" s="14">
        <v>3.25</v>
      </c>
      <c r="K11" s="45">
        <f>J11/G11</f>
        <v>0.9285714285714286</v>
      </c>
      <c r="L11" s="10" t="s">
        <v>12</v>
      </c>
    </row>
    <row r="12" spans="1:12" x14ac:dyDescent="0.25">
      <c r="A12" s="18">
        <v>11</v>
      </c>
      <c r="B12" s="18" t="s">
        <v>45</v>
      </c>
      <c r="C12" s="18" t="s">
        <v>11</v>
      </c>
      <c r="D12" s="6">
        <v>1</v>
      </c>
      <c r="E12" s="41">
        <v>41957</v>
      </c>
      <c r="F12" s="41">
        <v>41958</v>
      </c>
      <c r="G12" s="6">
        <v>2.5</v>
      </c>
      <c r="H12" s="41">
        <v>41958</v>
      </c>
      <c r="I12" s="41">
        <v>41958</v>
      </c>
      <c r="J12" s="14">
        <v>2.25</v>
      </c>
      <c r="K12" s="45">
        <f>G12/J12</f>
        <v>1.1111111111111112</v>
      </c>
      <c r="L12" s="10" t="s">
        <v>12</v>
      </c>
    </row>
    <row r="13" spans="1:12" x14ac:dyDescent="0.25">
      <c r="A13" s="6">
        <v>12</v>
      </c>
      <c r="B13" s="6" t="s">
        <v>105</v>
      </c>
      <c r="C13" s="6" t="s">
        <v>11</v>
      </c>
      <c r="D13" s="6">
        <v>1</v>
      </c>
      <c r="E13" s="41">
        <v>41955</v>
      </c>
      <c r="F13" s="41">
        <v>41955</v>
      </c>
      <c r="G13" s="6">
        <v>1</v>
      </c>
      <c r="H13" s="41">
        <v>41955</v>
      </c>
      <c r="I13" s="41">
        <v>41955</v>
      </c>
      <c r="J13" s="14">
        <v>1</v>
      </c>
      <c r="K13" s="45">
        <v>1</v>
      </c>
      <c r="L13" s="10" t="s">
        <v>12</v>
      </c>
    </row>
    <row r="14" spans="1:12" x14ac:dyDescent="0.25">
      <c r="A14" s="6">
        <v>13</v>
      </c>
      <c r="B14" s="6" t="s">
        <v>34</v>
      </c>
      <c r="C14" s="6" t="s">
        <v>18</v>
      </c>
      <c r="D14" s="6">
        <v>1</v>
      </c>
      <c r="E14" s="41">
        <v>41958</v>
      </c>
      <c r="F14" s="41">
        <v>41958</v>
      </c>
      <c r="G14" s="6">
        <v>1.5</v>
      </c>
      <c r="H14" s="41">
        <v>41958</v>
      </c>
      <c r="I14" s="41">
        <v>41958</v>
      </c>
      <c r="J14" s="14">
        <v>1.5</v>
      </c>
      <c r="K14" s="45">
        <v>1</v>
      </c>
      <c r="L14" s="10" t="s">
        <v>12</v>
      </c>
    </row>
    <row r="15" spans="1:12" x14ac:dyDescent="0.25">
      <c r="A15" s="6">
        <v>14</v>
      </c>
      <c r="B15" s="6" t="s">
        <v>35</v>
      </c>
      <c r="C15" s="6" t="s">
        <v>36</v>
      </c>
      <c r="D15" s="6">
        <v>1</v>
      </c>
      <c r="E15" s="41">
        <v>41959</v>
      </c>
      <c r="F15" s="41">
        <v>41959</v>
      </c>
      <c r="G15" s="6">
        <v>1</v>
      </c>
      <c r="H15" s="41">
        <v>41958</v>
      </c>
      <c r="I15" s="41">
        <v>41958</v>
      </c>
      <c r="J15" s="14">
        <v>1</v>
      </c>
      <c r="K15" s="45">
        <f>G15/J15</f>
        <v>1</v>
      </c>
      <c r="L15" s="10" t="s">
        <v>12</v>
      </c>
    </row>
    <row r="16" spans="1:12" x14ac:dyDescent="0.25">
      <c r="A16" s="6">
        <v>15</v>
      </c>
      <c r="B16" s="6" t="s">
        <v>60</v>
      </c>
      <c r="C16" s="6" t="s">
        <v>36</v>
      </c>
      <c r="D16" s="6">
        <f>F16-E16+1</f>
        <v>3</v>
      </c>
      <c r="E16" s="41">
        <v>41944</v>
      </c>
      <c r="F16" s="41">
        <v>41946</v>
      </c>
      <c r="G16" s="6">
        <v>7</v>
      </c>
      <c r="H16" s="41">
        <v>41944</v>
      </c>
      <c r="I16" s="41">
        <v>41946</v>
      </c>
      <c r="J16" s="14">
        <v>6.5</v>
      </c>
      <c r="K16" s="45">
        <f>G16/J16</f>
        <v>1.0769230769230769</v>
      </c>
      <c r="L16" s="10" t="s">
        <v>12</v>
      </c>
    </row>
    <row r="17" spans="1:12" x14ac:dyDescent="0.25">
      <c r="A17" s="21">
        <v>16</v>
      </c>
      <c r="B17" s="21" t="s">
        <v>61</v>
      </c>
      <c r="C17" s="21" t="s">
        <v>62</v>
      </c>
      <c r="D17" s="21"/>
      <c r="E17" s="46">
        <v>41946</v>
      </c>
      <c r="F17" s="46">
        <v>41946</v>
      </c>
      <c r="G17" s="21">
        <v>1</v>
      </c>
      <c r="H17" s="46">
        <v>41946</v>
      </c>
      <c r="I17" s="46">
        <v>41946</v>
      </c>
      <c r="J17" s="21">
        <v>1</v>
      </c>
      <c r="K17" s="47">
        <f>J17/G17</f>
        <v>1</v>
      </c>
      <c r="L17" s="47" t="s">
        <v>12</v>
      </c>
    </row>
    <row r="18" spans="1:12" x14ac:dyDescent="0.25">
      <c r="A18" s="6"/>
      <c r="B18" s="6"/>
      <c r="C18" s="6"/>
      <c r="D18" s="6"/>
      <c r="E18" s="41"/>
      <c r="F18" s="41"/>
      <c r="G18" s="6"/>
      <c r="H18" s="41"/>
      <c r="I18" s="41"/>
      <c r="J18" s="6"/>
      <c r="K18" s="42"/>
      <c r="L18" s="10"/>
    </row>
    <row r="19" spans="1:12" x14ac:dyDescent="0.25">
      <c r="A19" s="6"/>
      <c r="B19" s="7"/>
      <c r="C19" s="6"/>
      <c r="D19" s="7"/>
      <c r="E19" s="8"/>
      <c r="F19" s="8"/>
      <c r="G19" s="7"/>
      <c r="H19" s="8"/>
      <c r="I19" s="8"/>
      <c r="J19" s="7"/>
      <c r="K19" s="9"/>
      <c r="L19" s="10"/>
    </row>
    <row r="20" spans="1:12" x14ac:dyDescent="0.25">
      <c r="A20" s="18"/>
      <c r="B20" s="7"/>
      <c r="C20" s="6"/>
      <c r="D20" s="7"/>
      <c r="E20" s="8"/>
      <c r="F20" s="8"/>
      <c r="G20" s="7"/>
      <c r="H20" s="44"/>
      <c r="I20" s="44"/>
      <c r="J20" s="7"/>
      <c r="K20" s="9"/>
      <c r="L20" s="10"/>
    </row>
    <row r="21" spans="1:12" x14ac:dyDescent="0.25">
      <c r="A21" s="6"/>
      <c r="B21" s="7"/>
      <c r="C21" s="6"/>
      <c r="D21" s="7"/>
      <c r="E21" s="8"/>
      <c r="F21" s="8"/>
      <c r="G21" s="7"/>
      <c r="H21" s="8"/>
      <c r="I21" s="8"/>
      <c r="J21" s="7"/>
      <c r="K21" s="9"/>
      <c r="L21" s="10"/>
    </row>
    <row r="22" spans="1:12" x14ac:dyDescent="0.25">
      <c r="A22" s="6"/>
      <c r="B22" s="7"/>
      <c r="C22" s="6"/>
      <c r="D22" s="7"/>
      <c r="E22" s="8"/>
      <c r="F22" s="8"/>
      <c r="G22" s="7"/>
      <c r="H22" s="8"/>
      <c r="I22" s="8"/>
      <c r="J22" s="7"/>
      <c r="K22" s="9"/>
      <c r="L22" s="10"/>
    </row>
    <row r="23" spans="1:12" x14ac:dyDescent="0.25">
      <c r="A23" s="6"/>
      <c r="B23" s="7"/>
      <c r="C23" s="6"/>
      <c r="D23" s="7"/>
      <c r="E23" s="8"/>
      <c r="F23" s="8"/>
      <c r="G23" s="7"/>
      <c r="H23" s="8"/>
      <c r="I23" s="8"/>
      <c r="J23" s="7"/>
      <c r="K23" s="9"/>
      <c r="L23" s="10"/>
    </row>
    <row r="24" spans="1:12" x14ac:dyDescent="0.25">
      <c r="A24" s="6"/>
      <c r="B24" s="7"/>
      <c r="C24" s="6"/>
      <c r="D24" s="7"/>
      <c r="E24" s="8"/>
      <c r="F24" s="8"/>
      <c r="G24" s="7"/>
      <c r="H24" s="8"/>
      <c r="I24" s="8"/>
      <c r="J24" s="7"/>
      <c r="K24" s="9"/>
      <c r="L24" s="10"/>
    </row>
    <row r="25" spans="1:12" x14ac:dyDescent="0.25">
      <c r="A25" s="6"/>
      <c r="B25" s="7"/>
      <c r="C25" s="6"/>
      <c r="D25" s="7"/>
      <c r="E25" s="8"/>
      <c r="F25" s="8"/>
      <c r="G25" s="7"/>
      <c r="H25" s="8"/>
      <c r="I25" s="8"/>
      <c r="J25" s="7"/>
      <c r="K25" s="9"/>
      <c r="L25" s="10"/>
    </row>
  </sheetData>
  <mergeCells count="1"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opLeftCell="M1" zoomScale="70" zoomScaleNormal="70" workbookViewId="0">
      <selection activeCell="L14" sqref="A1:L14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124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11">
        <v>1</v>
      </c>
      <c r="B3" s="11" t="s">
        <v>106</v>
      </c>
      <c r="C3" s="11" t="s">
        <v>18</v>
      </c>
      <c r="D3" s="11">
        <v>1</v>
      </c>
      <c r="E3" s="8">
        <v>41988</v>
      </c>
      <c r="F3" s="8">
        <v>41988</v>
      </c>
      <c r="G3" s="11">
        <v>1</v>
      </c>
      <c r="H3" s="8">
        <v>41988</v>
      </c>
      <c r="I3" s="8">
        <v>41988</v>
      </c>
      <c r="J3" s="11">
        <v>1</v>
      </c>
      <c r="K3" s="48">
        <f>J3/G3</f>
        <v>1</v>
      </c>
      <c r="L3" s="10" t="s">
        <v>12</v>
      </c>
    </row>
    <row r="4" spans="1:12" x14ac:dyDescent="0.25">
      <c r="A4" s="6">
        <v>2</v>
      </c>
      <c r="B4" s="7" t="s">
        <v>107</v>
      </c>
      <c r="C4" s="6" t="s">
        <v>16</v>
      </c>
      <c r="D4" s="7">
        <v>2</v>
      </c>
      <c r="E4" s="8">
        <v>41988</v>
      </c>
      <c r="F4" s="8">
        <v>41989</v>
      </c>
      <c r="G4" s="7">
        <v>1.5</v>
      </c>
      <c r="H4" s="8">
        <v>41988</v>
      </c>
      <c r="I4" s="17">
        <v>41991</v>
      </c>
      <c r="J4" s="15">
        <v>1.5</v>
      </c>
      <c r="K4" s="16">
        <f>J4/G4</f>
        <v>1</v>
      </c>
      <c r="L4" s="10" t="s">
        <v>12</v>
      </c>
    </row>
    <row r="5" spans="1:12" x14ac:dyDescent="0.25">
      <c r="A5" s="6">
        <v>3</v>
      </c>
      <c r="B5" s="15" t="s">
        <v>108</v>
      </c>
      <c r="C5" s="14" t="s">
        <v>17</v>
      </c>
      <c r="D5" s="7">
        <f>F5-E5+1</f>
        <v>3</v>
      </c>
      <c r="E5" s="8">
        <v>41989</v>
      </c>
      <c r="F5" s="8">
        <v>41991</v>
      </c>
      <c r="G5" s="7">
        <v>3</v>
      </c>
      <c r="H5" s="8">
        <v>41991</v>
      </c>
      <c r="I5" s="8">
        <v>41994</v>
      </c>
      <c r="J5" s="14">
        <v>2.75</v>
      </c>
      <c r="K5" s="45">
        <f>J5/G5</f>
        <v>0.91666666666666663</v>
      </c>
      <c r="L5" s="10" t="s">
        <v>12</v>
      </c>
    </row>
    <row r="6" spans="1:12" x14ac:dyDescent="0.25">
      <c r="A6" s="11">
        <v>4</v>
      </c>
      <c r="B6" s="26" t="s">
        <v>109</v>
      </c>
      <c r="C6" s="14" t="s">
        <v>64</v>
      </c>
      <c r="D6" s="7">
        <f t="shared" ref="D6:D7" si="0">F6-E6+1</f>
        <v>5</v>
      </c>
      <c r="E6" s="8">
        <v>41989</v>
      </c>
      <c r="F6" s="8">
        <v>41993</v>
      </c>
      <c r="G6" s="12">
        <v>3</v>
      </c>
      <c r="H6" s="8">
        <v>41991</v>
      </c>
      <c r="I6" s="49">
        <v>41994</v>
      </c>
      <c r="J6" s="14">
        <v>2.75</v>
      </c>
      <c r="K6" s="27">
        <f>J6/G6</f>
        <v>0.91666666666666663</v>
      </c>
      <c r="L6" s="10" t="s">
        <v>12</v>
      </c>
    </row>
    <row r="7" spans="1:12" x14ac:dyDescent="0.25">
      <c r="A7" s="14">
        <v>5</v>
      </c>
      <c r="B7" s="15" t="s">
        <v>110</v>
      </c>
      <c r="C7" s="14" t="s">
        <v>65</v>
      </c>
      <c r="D7" s="7">
        <f t="shared" si="0"/>
        <v>3</v>
      </c>
      <c r="E7" s="8">
        <v>41992</v>
      </c>
      <c r="F7" s="8">
        <v>41994</v>
      </c>
      <c r="G7" s="7">
        <v>10</v>
      </c>
      <c r="H7" s="8">
        <v>41992</v>
      </c>
      <c r="I7" s="17">
        <v>41995</v>
      </c>
      <c r="J7" s="15">
        <v>11</v>
      </c>
      <c r="K7" s="16">
        <f>J7/G7</f>
        <v>1.1000000000000001</v>
      </c>
      <c r="L7" s="10" t="s">
        <v>12</v>
      </c>
    </row>
    <row r="8" spans="1:12" ht="27" x14ac:dyDescent="0.25">
      <c r="A8" s="14">
        <v>6</v>
      </c>
      <c r="B8" s="15" t="s">
        <v>111</v>
      </c>
      <c r="C8" s="14" t="s">
        <v>15</v>
      </c>
      <c r="D8" s="7">
        <v>1</v>
      </c>
      <c r="E8" s="8">
        <v>41994</v>
      </c>
      <c r="F8" s="8">
        <v>41995</v>
      </c>
      <c r="G8" s="7">
        <v>1</v>
      </c>
      <c r="H8" s="8">
        <v>41994</v>
      </c>
      <c r="I8" s="8">
        <v>41995</v>
      </c>
      <c r="J8" s="15">
        <v>1</v>
      </c>
      <c r="K8" s="48">
        <f t="shared" ref="K8:K9" si="1">J8/G8</f>
        <v>1</v>
      </c>
      <c r="L8" s="10" t="s">
        <v>12</v>
      </c>
    </row>
    <row r="9" spans="1:12" ht="40.5" x14ac:dyDescent="0.25">
      <c r="A9" s="14">
        <v>7</v>
      </c>
      <c r="B9" s="15" t="s">
        <v>112</v>
      </c>
      <c r="C9" s="14" t="s">
        <v>15</v>
      </c>
      <c r="D9" s="7">
        <v>1</v>
      </c>
      <c r="E9" s="8">
        <v>41994</v>
      </c>
      <c r="F9" s="8">
        <v>41995</v>
      </c>
      <c r="G9" s="7">
        <v>1</v>
      </c>
      <c r="H9" s="8">
        <v>41994</v>
      </c>
      <c r="I9" s="8">
        <v>41995</v>
      </c>
      <c r="J9" s="15">
        <v>1</v>
      </c>
      <c r="K9" s="48">
        <f t="shared" si="1"/>
        <v>1</v>
      </c>
      <c r="L9" s="10" t="s">
        <v>12</v>
      </c>
    </row>
    <row r="10" spans="1:12" x14ac:dyDescent="0.25">
      <c r="A10" s="11">
        <v>8</v>
      </c>
      <c r="B10" s="12" t="s">
        <v>43</v>
      </c>
      <c r="C10" s="6" t="s">
        <v>15</v>
      </c>
      <c r="D10" s="7">
        <v>1</v>
      </c>
      <c r="E10" s="8">
        <v>41996</v>
      </c>
      <c r="F10" s="8">
        <v>41996</v>
      </c>
      <c r="G10" s="7">
        <v>0.5</v>
      </c>
      <c r="H10" s="8">
        <v>41995</v>
      </c>
      <c r="I10" s="8">
        <v>42002</v>
      </c>
      <c r="J10" s="15">
        <v>1</v>
      </c>
      <c r="K10" s="16">
        <v>1</v>
      </c>
      <c r="L10" s="10" t="s">
        <v>12</v>
      </c>
    </row>
    <row r="11" spans="1:12" ht="27" x14ac:dyDescent="0.25">
      <c r="A11" s="6">
        <v>9</v>
      </c>
      <c r="B11" s="7" t="s">
        <v>113</v>
      </c>
      <c r="C11" s="6" t="s">
        <v>13</v>
      </c>
      <c r="D11" s="7">
        <f>F11-E11</f>
        <v>7</v>
      </c>
      <c r="E11" s="8">
        <v>41989</v>
      </c>
      <c r="F11" s="8">
        <v>41996</v>
      </c>
      <c r="G11" s="7">
        <v>2</v>
      </c>
      <c r="H11" s="8">
        <v>41989</v>
      </c>
      <c r="I11" s="8">
        <v>41996</v>
      </c>
      <c r="J11" s="15">
        <v>2</v>
      </c>
      <c r="K11" s="16">
        <v>1</v>
      </c>
      <c r="L11" s="10" t="s">
        <v>12</v>
      </c>
    </row>
    <row r="12" spans="1:12" ht="27" x14ac:dyDescent="0.25">
      <c r="A12" s="6">
        <v>10</v>
      </c>
      <c r="B12" s="7" t="s">
        <v>44</v>
      </c>
      <c r="C12" s="6" t="s">
        <v>13</v>
      </c>
      <c r="D12" s="7">
        <v>1</v>
      </c>
      <c r="E12" s="8">
        <v>41999</v>
      </c>
      <c r="F12" s="8">
        <v>42000</v>
      </c>
      <c r="G12" s="7">
        <v>4.5</v>
      </c>
      <c r="H12" s="8">
        <v>41998</v>
      </c>
      <c r="I12" s="8">
        <v>41999</v>
      </c>
      <c r="J12" s="15">
        <v>4</v>
      </c>
      <c r="K12" s="16">
        <f>J12/G12</f>
        <v>0.88888888888888884</v>
      </c>
      <c r="L12" s="10" t="s">
        <v>12</v>
      </c>
    </row>
    <row r="13" spans="1:12" x14ac:dyDescent="0.25">
      <c r="A13" s="18">
        <v>11</v>
      </c>
      <c r="B13" s="19" t="s">
        <v>32</v>
      </c>
      <c r="C13" s="18" t="s">
        <v>11</v>
      </c>
      <c r="D13" s="7">
        <v>1</v>
      </c>
      <c r="E13" s="8">
        <v>42000</v>
      </c>
      <c r="F13" s="8">
        <v>42001</v>
      </c>
      <c r="G13" s="7">
        <v>3</v>
      </c>
      <c r="H13" s="8">
        <v>42000</v>
      </c>
      <c r="I13" s="8">
        <v>42002</v>
      </c>
      <c r="J13" s="15">
        <v>5</v>
      </c>
      <c r="K13" s="16">
        <f>G13/J13</f>
        <v>0.6</v>
      </c>
      <c r="L13" s="10" t="s">
        <v>12</v>
      </c>
    </row>
    <row r="14" spans="1:12" x14ac:dyDescent="0.25">
      <c r="A14" s="6">
        <v>12</v>
      </c>
      <c r="B14" s="7" t="s">
        <v>34</v>
      </c>
      <c r="C14" s="6" t="s">
        <v>18</v>
      </c>
      <c r="D14" s="7">
        <v>1</v>
      </c>
      <c r="E14" s="8">
        <v>42001</v>
      </c>
      <c r="F14" s="8">
        <v>42001</v>
      </c>
      <c r="G14" s="7">
        <v>1</v>
      </c>
      <c r="H14" s="8">
        <v>42002</v>
      </c>
      <c r="I14" s="8">
        <v>42002</v>
      </c>
      <c r="J14" s="15">
        <v>1</v>
      </c>
      <c r="K14" s="16">
        <v>1</v>
      </c>
      <c r="L14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55" zoomScaleNormal="55" workbookViewId="0">
      <selection activeCell="L20" sqref="A1:L20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125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114</v>
      </c>
      <c r="C3" s="6" t="s">
        <v>11</v>
      </c>
      <c r="D3" s="7">
        <v>1</v>
      </c>
      <c r="E3" s="8">
        <v>42002</v>
      </c>
      <c r="F3" s="8">
        <f>E3</f>
        <v>42002</v>
      </c>
      <c r="G3" s="7">
        <v>1</v>
      </c>
      <c r="H3" s="8">
        <v>42002</v>
      </c>
      <c r="I3" s="8">
        <f>H3</f>
        <v>42002</v>
      </c>
      <c r="J3" s="15">
        <v>1</v>
      </c>
      <c r="K3" s="16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42002</v>
      </c>
      <c r="F4" s="8">
        <v>42002</v>
      </c>
      <c r="G4" s="7">
        <v>2</v>
      </c>
      <c r="H4" s="8">
        <v>42002</v>
      </c>
      <c r="I4" s="8">
        <v>42002</v>
      </c>
      <c r="J4" s="15">
        <v>2</v>
      </c>
      <c r="K4" s="16">
        <f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42002</v>
      </c>
      <c r="F5" s="8">
        <v>42002</v>
      </c>
      <c r="G5" s="7">
        <v>2</v>
      </c>
      <c r="H5" s="8">
        <v>42002</v>
      </c>
      <c r="I5" s="8">
        <v>42002</v>
      </c>
      <c r="J5" s="15">
        <v>2</v>
      </c>
      <c r="K5" s="16">
        <f>G5/J5</f>
        <v>1</v>
      </c>
      <c r="L5" s="10" t="s">
        <v>12</v>
      </c>
    </row>
    <row r="6" spans="1:12" x14ac:dyDescent="0.25">
      <c r="A6" s="11">
        <v>4</v>
      </c>
      <c r="B6" s="11" t="s">
        <v>116</v>
      </c>
      <c r="C6" s="11" t="s">
        <v>94</v>
      </c>
      <c r="D6" s="11">
        <v>4</v>
      </c>
      <c r="E6" s="28">
        <v>42002</v>
      </c>
      <c r="F6" s="28">
        <v>42006</v>
      </c>
      <c r="G6" s="11">
        <v>3.5</v>
      </c>
      <c r="H6" s="28">
        <v>42002</v>
      </c>
      <c r="I6" s="28">
        <v>42006</v>
      </c>
      <c r="J6" s="11">
        <v>3.5</v>
      </c>
      <c r="K6" s="16">
        <f>G6/J6</f>
        <v>1</v>
      </c>
      <c r="L6" s="10" t="s">
        <v>12</v>
      </c>
    </row>
    <row r="7" spans="1:12" x14ac:dyDescent="0.25">
      <c r="A7" s="11">
        <v>5</v>
      </c>
      <c r="B7" s="11" t="s">
        <v>117</v>
      </c>
      <c r="C7" s="11" t="s">
        <v>41</v>
      </c>
      <c r="D7" s="11">
        <v>5</v>
      </c>
      <c r="E7" s="8">
        <v>42004</v>
      </c>
      <c r="F7" s="8">
        <v>42011</v>
      </c>
      <c r="G7" s="11">
        <v>5</v>
      </c>
      <c r="H7" s="28">
        <v>42003</v>
      </c>
      <c r="I7" s="8">
        <v>42011</v>
      </c>
      <c r="J7" s="11">
        <v>5.25</v>
      </c>
      <c r="K7" s="16">
        <f>J7/G7</f>
        <v>1.05</v>
      </c>
      <c r="L7" s="10" t="s">
        <v>12</v>
      </c>
    </row>
    <row r="8" spans="1:12" ht="27" x14ac:dyDescent="0.25">
      <c r="A8" s="6">
        <v>6</v>
      </c>
      <c r="B8" s="7" t="s">
        <v>63</v>
      </c>
      <c r="C8" s="14" t="s">
        <v>64</v>
      </c>
      <c r="D8" s="7">
        <v>5</v>
      </c>
      <c r="E8" s="8">
        <v>42004</v>
      </c>
      <c r="F8" s="8">
        <v>42009</v>
      </c>
      <c r="G8" s="7">
        <v>3</v>
      </c>
      <c r="H8" s="8">
        <v>42004</v>
      </c>
      <c r="I8" s="17">
        <v>42008</v>
      </c>
      <c r="J8" s="15">
        <v>3</v>
      </c>
      <c r="K8" s="16">
        <f t="shared" ref="K8" si="0">G8/J8</f>
        <v>1</v>
      </c>
      <c r="L8" s="10" t="s">
        <v>12</v>
      </c>
    </row>
    <row r="9" spans="1:12" ht="27" x14ac:dyDescent="0.25">
      <c r="A9" s="6">
        <v>7</v>
      </c>
      <c r="B9" s="15" t="s">
        <v>118</v>
      </c>
      <c r="C9" s="14" t="s">
        <v>42</v>
      </c>
      <c r="D9" s="7">
        <f>F9-E9</f>
        <v>5</v>
      </c>
      <c r="E9" s="8">
        <v>42004</v>
      </c>
      <c r="F9" s="8">
        <v>42009</v>
      </c>
      <c r="G9" s="7">
        <v>3</v>
      </c>
      <c r="H9" s="28">
        <v>42003</v>
      </c>
      <c r="I9" s="8">
        <v>42009</v>
      </c>
      <c r="J9" s="15">
        <v>3</v>
      </c>
      <c r="K9" s="16">
        <f t="shared" ref="K9" si="1">J9/G9</f>
        <v>1</v>
      </c>
      <c r="L9" s="10" t="s">
        <v>12</v>
      </c>
    </row>
    <row r="10" spans="1:12" x14ac:dyDescent="0.25">
      <c r="A10" s="6">
        <v>8</v>
      </c>
      <c r="B10" s="15" t="s">
        <v>119</v>
      </c>
      <c r="C10" s="14" t="s">
        <v>14</v>
      </c>
      <c r="D10" s="7"/>
      <c r="E10" s="8">
        <v>42004</v>
      </c>
      <c r="F10" s="8">
        <v>42009</v>
      </c>
      <c r="G10" s="7">
        <v>1</v>
      </c>
      <c r="H10" s="8">
        <v>42004</v>
      </c>
      <c r="I10" s="17">
        <v>42005</v>
      </c>
      <c r="J10" s="15">
        <v>1</v>
      </c>
      <c r="K10" s="16">
        <f t="shared" ref="K10" si="2">G10/J10</f>
        <v>1</v>
      </c>
      <c r="L10" s="10" t="s">
        <v>12</v>
      </c>
    </row>
    <row r="11" spans="1:12" ht="27" x14ac:dyDescent="0.25">
      <c r="A11" s="14">
        <v>9</v>
      </c>
      <c r="B11" s="15" t="s">
        <v>120</v>
      </c>
      <c r="C11" s="14" t="s">
        <v>42</v>
      </c>
      <c r="D11" s="15"/>
      <c r="E11" s="8">
        <v>42004</v>
      </c>
      <c r="F11" s="8">
        <v>42009</v>
      </c>
      <c r="G11" s="15">
        <v>3</v>
      </c>
      <c r="H11" s="28">
        <v>42003</v>
      </c>
      <c r="I11" s="17">
        <v>42009</v>
      </c>
      <c r="J11" s="15">
        <v>4</v>
      </c>
      <c r="K11" s="16">
        <f t="shared" ref="K11" si="3">J11/G11</f>
        <v>1.3333333333333333</v>
      </c>
      <c r="L11" s="10" t="s">
        <v>12</v>
      </c>
    </row>
    <row r="12" spans="1:12" ht="40.5" x14ac:dyDescent="0.25">
      <c r="A12" s="11">
        <v>9</v>
      </c>
      <c r="B12" s="12" t="s">
        <v>121</v>
      </c>
      <c r="C12" s="6" t="s">
        <v>15</v>
      </c>
      <c r="D12" s="7">
        <v>1</v>
      </c>
      <c r="E12" s="8">
        <v>42010</v>
      </c>
      <c r="F12" s="8">
        <v>42011</v>
      </c>
      <c r="G12" s="7">
        <v>3</v>
      </c>
      <c r="H12" s="8">
        <v>42011</v>
      </c>
      <c r="I12" s="8">
        <v>42011</v>
      </c>
      <c r="J12" s="15">
        <v>3.5</v>
      </c>
      <c r="K12" s="16">
        <f>J12/G12</f>
        <v>1.1666666666666667</v>
      </c>
      <c r="L12" s="10" t="s">
        <v>12</v>
      </c>
    </row>
    <row r="13" spans="1:12" x14ac:dyDescent="0.25">
      <c r="A13" s="11">
        <v>10</v>
      </c>
      <c r="B13" s="12" t="s">
        <v>43</v>
      </c>
      <c r="C13" s="6" t="s">
        <v>15</v>
      </c>
      <c r="D13" s="7"/>
      <c r="E13" s="8">
        <v>42011</v>
      </c>
      <c r="F13" s="8">
        <v>42011</v>
      </c>
      <c r="G13" s="7">
        <v>1</v>
      </c>
      <c r="H13" s="8">
        <v>42011</v>
      </c>
      <c r="I13" s="8">
        <v>42011</v>
      </c>
      <c r="J13" s="15">
        <v>1</v>
      </c>
      <c r="K13" s="16">
        <f>100%</f>
        <v>1</v>
      </c>
      <c r="L13" s="10" t="s">
        <v>12</v>
      </c>
    </row>
    <row r="14" spans="1:12" ht="27" x14ac:dyDescent="0.25">
      <c r="A14" s="6">
        <v>11</v>
      </c>
      <c r="B14" s="7" t="s">
        <v>66</v>
      </c>
      <c r="C14" s="6" t="s">
        <v>13</v>
      </c>
      <c r="D14" s="7">
        <f>F14-E14</f>
        <v>6</v>
      </c>
      <c r="E14" s="8">
        <v>42004</v>
      </c>
      <c r="F14" s="8">
        <v>42010</v>
      </c>
      <c r="G14" s="7">
        <v>3</v>
      </c>
      <c r="H14" s="8">
        <v>42005</v>
      </c>
      <c r="I14" s="17">
        <v>42010</v>
      </c>
      <c r="J14" s="15">
        <v>2.75</v>
      </c>
      <c r="K14" s="16">
        <f>G14/J14</f>
        <v>1.0909090909090908</v>
      </c>
      <c r="L14" s="10" t="s">
        <v>12</v>
      </c>
    </row>
    <row r="15" spans="1:12" ht="27" x14ac:dyDescent="0.25">
      <c r="A15" s="6">
        <v>12</v>
      </c>
      <c r="B15" s="7" t="s">
        <v>44</v>
      </c>
      <c r="C15" s="6" t="s">
        <v>13</v>
      </c>
      <c r="D15" s="7">
        <v>2</v>
      </c>
      <c r="E15" s="8">
        <v>42010</v>
      </c>
      <c r="F15" s="8">
        <v>42011</v>
      </c>
      <c r="G15" s="7">
        <v>4.5</v>
      </c>
      <c r="H15" s="8">
        <v>42012</v>
      </c>
      <c r="I15" s="17">
        <v>42013</v>
      </c>
      <c r="J15" s="15">
        <v>5</v>
      </c>
      <c r="K15" s="16">
        <f>G15/J15</f>
        <v>0.9</v>
      </c>
      <c r="L15" s="10" t="s">
        <v>12</v>
      </c>
    </row>
    <row r="16" spans="1:12" x14ac:dyDescent="0.25">
      <c r="A16" s="18">
        <v>13</v>
      </c>
      <c r="B16" s="19" t="s">
        <v>32</v>
      </c>
      <c r="C16" s="18" t="s">
        <v>11</v>
      </c>
      <c r="D16" s="7">
        <v>1</v>
      </c>
      <c r="E16" s="8">
        <v>42012</v>
      </c>
      <c r="F16" s="8">
        <v>42014</v>
      </c>
      <c r="G16" s="7">
        <v>6</v>
      </c>
      <c r="H16" s="8">
        <v>42013</v>
      </c>
      <c r="I16" s="17">
        <v>42015</v>
      </c>
      <c r="J16" s="15">
        <f>0.5+0</f>
        <v>0.5</v>
      </c>
      <c r="K16" s="16">
        <f>E16/F16</f>
        <v>0.99995239682010761</v>
      </c>
      <c r="L16" s="10" t="s">
        <v>12</v>
      </c>
    </row>
    <row r="17" spans="1:12" x14ac:dyDescent="0.25">
      <c r="A17" s="11">
        <v>14</v>
      </c>
      <c r="B17" s="11" t="s">
        <v>122</v>
      </c>
      <c r="C17" s="11" t="s">
        <v>11</v>
      </c>
      <c r="D17" s="11"/>
      <c r="E17" s="28">
        <v>42010</v>
      </c>
      <c r="F17" s="28">
        <v>42010</v>
      </c>
      <c r="G17" s="11">
        <v>1</v>
      </c>
      <c r="H17" s="28">
        <v>42010</v>
      </c>
      <c r="I17" s="28">
        <v>42010</v>
      </c>
      <c r="J17" s="11">
        <v>0.5</v>
      </c>
      <c r="K17" s="16">
        <f>J17/G17</f>
        <v>0.5</v>
      </c>
      <c r="L17" s="10" t="s">
        <v>12</v>
      </c>
    </row>
    <row r="18" spans="1:12" x14ac:dyDescent="0.25">
      <c r="A18" s="11">
        <v>15</v>
      </c>
      <c r="B18" s="12" t="s">
        <v>123</v>
      </c>
      <c r="C18" s="11" t="s">
        <v>11</v>
      </c>
      <c r="D18" s="12"/>
      <c r="E18" s="25">
        <v>42012</v>
      </c>
      <c r="F18" s="25">
        <v>42012</v>
      </c>
      <c r="G18" s="12">
        <v>1.5</v>
      </c>
      <c r="H18" s="25">
        <v>42012</v>
      </c>
      <c r="I18" s="25">
        <v>42012</v>
      </c>
      <c r="J18" s="26">
        <v>1.25</v>
      </c>
      <c r="K18" s="16">
        <f>G18/J18</f>
        <v>1.2</v>
      </c>
      <c r="L18" s="10" t="s">
        <v>12</v>
      </c>
    </row>
    <row r="19" spans="1:12" x14ac:dyDescent="0.25">
      <c r="A19" s="6">
        <v>16</v>
      </c>
      <c r="B19" s="7" t="s">
        <v>34</v>
      </c>
      <c r="C19" s="6" t="s">
        <v>18</v>
      </c>
      <c r="D19" s="7">
        <v>1</v>
      </c>
      <c r="E19" s="8">
        <v>42015</v>
      </c>
      <c r="F19" s="8">
        <v>42015</v>
      </c>
      <c r="G19" s="7">
        <v>1</v>
      </c>
      <c r="H19" s="8">
        <v>42015</v>
      </c>
      <c r="I19" s="8">
        <v>42015</v>
      </c>
      <c r="J19" s="7">
        <v>1</v>
      </c>
      <c r="K19" s="16">
        <f>G19/J19</f>
        <v>1</v>
      </c>
      <c r="L19" s="10" t="s">
        <v>12</v>
      </c>
    </row>
    <row r="20" spans="1:12" x14ac:dyDescent="0.25">
      <c r="A20" s="6">
        <v>17</v>
      </c>
      <c r="B20" s="7" t="s">
        <v>35</v>
      </c>
      <c r="C20" s="6" t="s">
        <v>36</v>
      </c>
      <c r="D20" s="7">
        <v>1</v>
      </c>
      <c r="E20" s="8">
        <v>42015</v>
      </c>
      <c r="F20" s="8">
        <v>42015</v>
      </c>
      <c r="G20" s="7">
        <v>1</v>
      </c>
      <c r="H20" s="8">
        <v>42014</v>
      </c>
      <c r="I20" s="8">
        <v>42014</v>
      </c>
      <c r="J20" s="15">
        <v>1</v>
      </c>
      <c r="K20" s="16">
        <f>G20/J20</f>
        <v>1</v>
      </c>
      <c r="L20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70" zoomScaleNormal="70" workbookViewId="0">
      <selection activeCell="L19" sqref="A1:L19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67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126</v>
      </c>
      <c r="C3" s="6" t="s">
        <v>11</v>
      </c>
      <c r="D3" s="7">
        <v>1</v>
      </c>
      <c r="E3" s="8">
        <v>42016</v>
      </c>
      <c r="F3" s="8">
        <f>E3</f>
        <v>42016</v>
      </c>
      <c r="G3" s="7">
        <v>1</v>
      </c>
      <c r="H3" s="8">
        <v>42016</v>
      </c>
      <c r="I3" s="8">
        <f>H3</f>
        <v>42016</v>
      </c>
      <c r="J3" s="15">
        <v>1</v>
      </c>
      <c r="K3" s="16">
        <f t="shared" ref="K3:K13" si="0">G3/J3</f>
        <v>1</v>
      </c>
      <c r="L3" s="10" t="s">
        <v>12</v>
      </c>
    </row>
    <row r="4" spans="1:12" ht="27" x14ac:dyDescent="0.25">
      <c r="A4" s="6">
        <v>2</v>
      </c>
      <c r="B4" s="7" t="s">
        <v>127</v>
      </c>
      <c r="C4" s="6" t="s">
        <v>16</v>
      </c>
      <c r="D4" s="7">
        <v>1</v>
      </c>
      <c r="E4" s="8">
        <v>42016</v>
      </c>
      <c r="F4" s="8">
        <v>42016</v>
      </c>
      <c r="G4" s="7">
        <v>2</v>
      </c>
      <c r="H4" s="8">
        <v>42016</v>
      </c>
      <c r="I4" s="8">
        <v>42016</v>
      </c>
      <c r="J4" s="15">
        <v>1.75</v>
      </c>
      <c r="K4" s="16">
        <f t="shared" si="0"/>
        <v>1.1428571428571428</v>
      </c>
      <c r="L4" s="10" t="s">
        <v>12</v>
      </c>
    </row>
    <row r="5" spans="1:12" x14ac:dyDescent="0.25">
      <c r="A5" s="6">
        <v>3</v>
      </c>
      <c r="B5" s="11" t="s">
        <v>128</v>
      </c>
      <c r="C5" s="14" t="s">
        <v>51</v>
      </c>
      <c r="D5" s="7">
        <v>3</v>
      </c>
      <c r="E5" s="8">
        <v>42017</v>
      </c>
      <c r="F5" s="8">
        <v>42018</v>
      </c>
      <c r="G5" s="7">
        <v>3</v>
      </c>
      <c r="H5" s="8">
        <v>42017</v>
      </c>
      <c r="I5" s="8">
        <v>42018</v>
      </c>
      <c r="J5" s="15">
        <v>2.75</v>
      </c>
      <c r="K5" s="16">
        <f t="shared" si="0"/>
        <v>1.0909090909090908</v>
      </c>
      <c r="L5" s="10" t="s">
        <v>12</v>
      </c>
    </row>
    <row r="6" spans="1:12" x14ac:dyDescent="0.25">
      <c r="A6" s="6">
        <v>4</v>
      </c>
      <c r="B6" s="7" t="s">
        <v>129</v>
      </c>
      <c r="C6" s="14" t="s">
        <v>130</v>
      </c>
      <c r="D6" s="7">
        <v>5</v>
      </c>
      <c r="E6" s="8">
        <v>42017</v>
      </c>
      <c r="F6" s="8">
        <v>42021</v>
      </c>
      <c r="G6" s="7">
        <v>9</v>
      </c>
      <c r="H6" s="8">
        <v>42017</v>
      </c>
      <c r="I6" s="8">
        <v>42023</v>
      </c>
      <c r="J6" s="15">
        <v>9</v>
      </c>
      <c r="K6" s="16">
        <f t="shared" si="0"/>
        <v>1</v>
      </c>
      <c r="L6" s="10" t="s">
        <v>12</v>
      </c>
    </row>
    <row r="7" spans="1:12" x14ac:dyDescent="0.25">
      <c r="A7" s="6">
        <v>5</v>
      </c>
      <c r="B7" s="7" t="s">
        <v>131</v>
      </c>
      <c r="C7" s="14" t="s">
        <v>13</v>
      </c>
      <c r="D7" s="7">
        <v>6</v>
      </c>
      <c r="E7" s="8">
        <v>42017</v>
      </c>
      <c r="F7" s="8">
        <v>42022</v>
      </c>
      <c r="G7" s="7">
        <v>2</v>
      </c>
      <c r="H7" s="8">
        <v>42017</v>
      </c>
      <c r="I7" s="8">
        <v>42022</v>
      </c>
      <c r="J7" s="15">
        <v>2</v>
      </c>
      <c r="K7" s="16">
        <f t="shared" si="0"/>
        <v>1</v>
      </c>
      <c r="L7" s="10" t="s">
        <v>12</v>
      </c>
    </row>
    <row r="8" spans="1:12" x14ac:dyDescent="0.25">
      <c r="A8" s="6">
        <v>6</v>
      </c>
      <c r="B8" s="7" t="s">
        <v>132</v>
      </c>
      <c r="C8" s="14" t="s">
        <v>17</v>
      </c>
      <c r="D8" s="7">
        <v>6</v>
      </c>
      <c r="E8" s="8">
        <v>42017</v>
      </c>
      <c r="F8" s="8">
        <v>42021</v>
      </c>
      <c r="G8" s="7">
        <v>2</v>
      </c>
      <c r="H8" s="8">
        <v>42017</v>
      </c>
      <c r="I8" s="8">
        <v>42022</v>
      </c>
      <c r="J8" s="15">
        <v>2</v>
      </c>
      <c r="K8" s="16">
        <f t="shared" si="0"/>
        <v>1</v>
      </c>
      <c r="L8" s="10" t="s">
        <v>12</v>
      </c>
    </row>
    <row r="9" spans="1:12" x14ac:dyDescent="0.25">
      <c r="A9" s="6">
        <v>7</v>
      </c>
      <c r="B9" s="1" t="s">
        <v>98</v>
      </c>
      <c r="C9" s="14" t="s">
        <v>17</v>
      </c>
      <c r="D9" s="7">
        <v>1</v>
      </c>
      <c r="E9" s="8">
        <v>42016</v>
      </c>
      <c r="F9" s="8">
        <v>42017</v>
      </c>
      <c r="G9" s="7">
        <v>4</v>
      </c>
      <c r="H9" s="8">
        <v>42024</v>
      </c>
      <c r="I9" s="8">
        <v>42024</v>
      </c>
      <c r="J9" s="15">
        <v>3.5</v>
      </c>
      <c r="K9" s="16">
        <f t="shared" si="0"/>
        <v>1.1428571428571428</v>
      </c>
      <c r="L9" s="10" t="s">
        <v>12</v>
      </c>
    </row>
    <row r="10" spans="1:12" ht="14.25" customHeight="1" x14ac:dyDescent="0.25">
      <c r="A10" s="11">
        <v>8</v>
      </c>
      <c r="B10" s="12" t="s">
        <v>133</v>
      </c>
      <c r="C10" s="6" t="s">
        <v>15</v>
      </c>
      <c r="D10" s="7">
        <v>1</v>
      </c>
      <c r="E10" s="8">
        <v>42019</v>
      </c>
      <c r="F10" s="8">
        <v>42019</v>
      </c>
      <c r="G10" s="7">
        <v>2</v>
      </c>
      <c r="H10" s="8">
        <v>42019</v>
      </c>
      <c r="I10" s="17">
        <v>42019</v>
      </c>
      <c r="J10" s="15">
        <v>4</v>
      </c>
      <c r="K10" s="16">
        <f t="shared" si="0"/>
        <v>0.5</v>
      </c>
      <c r="L10" s="10" t="s">
        <v>12</v>
      </c>
    </row>
    <row r="11" spans="1:12" ht="27" x14ac:dyDescent="0.25">
      <c r="A11" s="11">
        <v>9</v>
      </c>
      <c r="B11" s="12" t="s">
        <v>134</v>
      </c>
      <c r="C11" s="11" t="s">
        <v>13</v>
      </c>
      <c r="D11" s="11">
        <v>1</v>
      </c>
      <c r="E11" s="28">
        <v>42018</v>
      </c>
      <c r="F11" s="28">
        <v>42018</v>
      </c>
      <c r="G11" s="11">
        <v>4.5</v>
      </c>
      <c r="H11" s="28">
        <v>42018</v>
      </c>
      <c r="I11" s="28">
        <v>42018</v>
      </c>
      <c r="J11" s="11">
        <v>4</v>
      </c>
      <c r="K11" s="11">
        <f t="shared" si="0"/>
        <v>1.125</v>
      </c>
      <c r="L11" s="10" t="s">
        <v>12</v>
      </c>
    </row>
    <row r="12" spans="1:12" ht="27" x14ac:dyDescent="0.25">
      <c r="A12" s="6">
        <v>10</v>
      </c>
      <c r="B12" s="7" t="s">
        <v>135</v>
      </c>
      <c r="C12" s="6" t="s">
        <v>13</v>
      </c>
      <c r="D12" s="7">
        <v>1</v>
      </c>
      <c r="E12" s="8">
        <v>42016</v>
      </c>
      <c r="F12" s="8">
        <v>42018</v>
      </c>
      <c r="G12" s="7">
        <v>2</v>
      </c>
      <c r="H12" s="8">
        <v>42016</v>
      </c>
      <c r="I12" s="50">
        <v>42021</v>
      </c>
      <c r="J12" s="20">
        <v>2</v>
      </c>
      <c r="K12" s="9">
        <f t="shared" si="0"/>
        <v>1</v>
      </c>
      <c r="L12" s="10" t="s">
        <v>12</v>
      </c>
    </row>
    <row r="13" spans="1:12" x14ac:dyDescent="0.25">
      <c r="A13" s="6">
        <v>11</v>
      </c>
      <c r="B13" s="7" t="s">
        <v>54</v>
      </c>
      <c r="C13" s="6" t="s">
        <v>11</v>
      </c>
      <c r="D13" s="7">
        <v>1</v>
      </c>
      <c r="E13" s="8">
        <v>42025</v>
      </c>
      <c r="F13" s="8">
        <v>42025</v>
      </c>
      <c r="G13" s="7">
        <v>1</v>
      </c>
      <c r="H13" s="8">
        <v>42025</v>
      </c>
      <c r="I13" s="8">
        <v>42025</v>
      </c>
      <c r="J13" s="20">
        <v>1.1499999999999999</v>
      </c>
      <c r="K13" s="9">
        <f t="shared" si="0"/>
        <v>0.86956521739130443</v>
      </c>
      <c r="L13" s="10" t="s">
        <v>12</v>
      </c>
    </row>
    <row r="14" spans="1:12" x14ac:dyDescent="0.25">
      <c r="A14" s="11">
        <v>12</v>
      </c>
      <c r="B14" s="19" t="s">
        <v>32</v>
      </c>
      <c r="C14" s="11" t="s">
        <v>11</v>
      </c>
      <c r="D14" s="11">
        <v>1</v>
      </c>
      <c r="E14" s="28">
        <v>42027</v>
      </c>
      <c r="F14" s="28">
        <v>42028</v>
      </c>
      <c r="G14" s="11">
        <v>3</v>
      </c>
      <c r="H14" s="28">
        <v>42027</v>
      </c>
      <c r="I14" s="28">
        <v>42028</v>
      </c>
      <c r="J14" s="11">
        <v>3</v>
      </c>
      <c r="K14" s="51">
        <v>1</v>
      </c>
      <c r="L14" s="10" t="s">
        <v>12</v>
      </c>
    </row>
    <row r="15" spans="1:12" x14ac:dyDescent="0.25">
      <c r="A15" s="11">
        <v>13</v>
      </c>
      <c r="B15" s="12" t="s">
        <v>136</v>
      </c>
      <c r="C15" s="11" t="s">
        <v>11</v>
      </c>
      <c r="D15" s="12">
        <v>1</v>
      </c>
      <c r="E15" s="25">
        <v>42025</v>
      </c>
      <c r="F15" s="25">
        <v>42025</v>
      </c>
      <c r="G15" s="12">
        <v>2</v>
      </c>
      <c r="H15" s="25">
        <v>42025</v>
      </c>
      <c r="I15" s="25">
        <v>42025</v>
      </c>
      <c r="J15" s="12">
        <v>1.75</v>
      </c>
      <c r="K15" s="13">
        <f>G15/J15</f>
        <v>1.1428571428571428</v>
      </c>
      <c r="L15" s="10" t="s">
        <v>12</v>
      </c>
    </row>
    <row r="16" spans="1:12" x14ac:dyDescent="0.25">
      <c r="A16" s="11">
        <v>14</v>
      </c>
      <c r="B16" s="12" t="s">
        <v>137</v>
      </c>
      <c r="C16" s="11" t="s">
        <v>11</v>
      </c>
      <c r="D16" s="12"/>
      <c r="E16" s="25">
        <v>42019</v>
      </c>
      <c r="F16" s="25">
        <v>42019</v>
      </c>
      <c r="G16" s="12">
        <v>1</v>
      </c>
      <c r="H16" s="25">
        <v>42019</v>
      </c>
      <c r="I16" s="25">
        <v>42019</v>
      </c>
      <c r="J16" s="26">
        <v>1</v>
      </c>
      <c r="K16" s="27">
        <f>G16/J16</f>
        <v>1</v>
      </c>
      <c r="L16" s="10" t="s">
        <v>12</v>
      </c>
    </row>
    <row r="17" spans="1:12" x14ac:dyDescent="0.25">
      <c r="A17" s="11">
        <v>15</v>
      </c>
      <c r="B17" s="12" t="s">
        <v>138</v>
      </c>
      <c r="C17" s="11" t="s">
        <v>11</v>
      </c>
      <c r="D17" s="12"/>
      <c r="E17" s="25">
        <v>42023</v>
      </c>
      <c r="F17" s="25">
        <v>42023</v>
      </c>
      <c r="G17" s="12">
        <v>1</v>
      </c>
      <c r="H17" s="25">
        <v>42023</v>
      </c>
      <c r="I17" s="25">
        <v>42023</v>
      </c>
      <c r="J17" s="26">
        <v>0.5</v>
      </c>
      <c r="K17" s="27">
        <f>G17/J17</f>
        <v>2</v>
      </c>
      <c r="L17" s="10" t="s">
        <v>12</v>
      </c>
    </row>
    <row r="18" spans="1:12" x14ac:dyDescent="0.25">
      <c r="A18" s="6">
        <v>16</v>
      </c>
      <c r="B18" s="7" t="s">
        <v>34</v>
      </c>
      <c r="C18" s="6" t="s">
        <v>18</v>
      </c>
      <c r="D18" s="7">
        <v>1</v>
      </c>
      <c r="E18" s="8">
        <v>42029</v>
      </c>
      <c r="F18" s="8">
        <v>42029</v>
      </c>
      <c r="G18" s="7">
        <v>1</v>
      </c>
      <c r="H18" s="8">
        <v>42029</v>
      </c>
      <c r="I18" s="8">
        <v>42029</v>
      </c>
      <c r="J18" s="15">
        <v>1.25</v>
      </c>
      <c r="K18" s="16">
        <f>G18/J18</f>
        <v>0.8</v>
      </c>
      <c r="L18" s="10" t="s">
        <v>12</v>
      </c>
    </row>
    <row r="19" spans="1:12" x14ac:dyDescent="0.25">
      <c r="A19" s="6">
        <v>17</v>
      </c>
      <c r="B19" s="7" t="s">
        <v>35</v>
      </c>
      <c r="C19" s="6" t="s">
        <v>36</v>
      </c>
      <c r="D19" s="7">
        <v>1</v>
      </c>
      <c r="E19" s="8">
        <v>42029</v>
      </c>
      <c r="F19" s="8">
        <v>42029</v>
      </c>
      <c r="G19" s="7">
        <v>1.5</v>
      </c>
      <c r="H19" s="8">
        <v>42029</v>
      </c>
      <c r="I19" s="8">
        <v>42029</v>
      </c>
      <c r="J19" s="15">
        <v>1.5</v>
      </c>
      <c r="K19" s="16">
        <f>G19/J19</f>
        <v>1</v>
      </c>
      <c r="L19" s="10" t="s">
        <v>12</v>
      </c>
    </row>
    <row r="20" spans="1:12" x14ac:dyDescent="0.25">
      <c r="A20" s="6"/>
      <c r="B20" s="7"/>
      <c r="C20" s="6"/>
      <c r="D20" s="7"/>
      <c r="E20" s="8"/>
      <c r="F20" s="8"/>
      <c r="G20" s="7"/>
      <c r="H20" s="8"/>
      <c r="I20" s="8"/>
      <c r="J20" s="15"/>
      <c r="K20" s="16"/>
      <c r="L20" s="10"/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By Iterations</vt:lpstr>
      <vt:lpstr>By Person</vt:lpstr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Iteration 10</vt:lpstr>
      <vt:lpstr>Iteration 11</vt:lpstr>
      <vt:lpstr>Iteration 12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2015-04-07T18:06:42Z</dcterms:modified>
</cp:coreProperties>
</file>