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uozdogru\Downloads\"/>
    </mc:Choice>
  </mc:AlternateContent>
  <xr:revisionPtr revIDLastSave="0" documentId="8_{FC30DFAD-63B0-44DE-BFAF-B48B271CE7A9}" xr6:coauthVersionLast="47" xr6:coauthVersionMax="47" xr10:uidLastSave="{00000000-0000-0000-0000-000000000000}"/>
  <bookViews>
    <workbookView xWindow="-110" yWindow="-110" windowWidth="19420" windowHeight="10420" activeTab="3" xr2:uid="{00000000-000D-0000-FFFF-FFFF00000000}"/>
  </bookViews>
  <sheets>
    <sheet name="Problem" sheetId="2" r:id="rId1"/>
    <sheet name="data" sheetId="1" r:id="rId2"/>
    <sheet name="Scenario Summary 2" sheetId="5" r:id="rId3"/>
    <sheet name="simulation" sheetId="3" r:id="rId4"/>
  </sheets>
  <definedNames>
    <definedName name="accuracy">simulation!$B$12</definedName>
    <definedName name="cost">simulation!$B$9</definedName>
    <definedName name="expected_value">simulation!$B$8</definedName>
    <definedName name="lowerCI">simulation!$M$6</definedName>
    <definedName name="ntrials">simulation!$M$8</definedName>
    <definedName name="price">simulation!$B$10</definedName>
    <definedName name="Q">simulation!$B$14</definedName>
    <definedName name="salvage">simulation!$B$11</definedName>
    <definedName name="sample_mean">simulation!$M$2</definedName>
    <definedName name="sample_size">simulation!$M$1</definedName>
    <definedName name="sample_std">simulation!$M$4</definedName>
    <definedName name="sample_variance">simulation!$M$3</definedName>
    <definedName name="std_err_mean">simulation!$M$5</definedName>
    <definedName name="upperCI">simulation!$M$7</definedName>
    <definedName name="Zval">simulation!$N$11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1" i="3" l="1"/>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2" i="3"/>
  <c r="B8" i="3"/>
  <c r="A3" i="3"/>
  <c r="B3" i="3"/>
  <c r="A4" i="3"/>
  <c r="B4" i="3"/>
  <c r="A5" i="3"/>
  <c r="B5" i="3"/>
  <c r="A6" i="3"/>
  <c r="B6" i="3"/>
  <c r="B2" i="3"/>
  <c r="A2" i="3"/>
  <c r="F2" i="3" l="1"/>
  <c r="G2" i="3"/>
  <c r="F48" i="3"/>
  <c r="G48" i="3"/>
  <c r="F44" i="3"/>
  <c r="G44" i="3"/>
  <c r="G40" i="3"/>
  <c r="F40" i="3"/>
  <c r="F36" i="3"/>
  <c r="G36" i="3"/>
  <c r="F32" i="3"/>
  <c r="G32" i="3"/>
  <c r="F28" i="3"/>
  <c r="G28" i="3"/>
  <c r="G24" i="3"/>
  <c r="F24" i="3"/>
  <c r="F20" i="3"/>
  <c r="G20" i="3"/>
  <c r="F16" i="3"/>
  <c r="G16" i="3"/>
  <c r="F12" i="3"/>
  <c r="G12" i="3"/>
  <c r="G8" i="3"/>
  <c r="F8" i="3"/>
  <c r="F4" i="3"/>
  <c r="G4" i="3"/>
  <c r="F51" i="3"/>
  <c r="G51" i="3"/>
  <c r="G47" i="3"/>
  <c r="F47" i="3"/>
  <c r="G43" i="3"/>
  <c r="F43" i="3"/>
  <c r="F39" i="3"/>
  <c r="G39" i="3"/>
  <c r="F35" i="3"/>
  <c r="G35" i="3"/>
  <c r="G31" i="3"/>
  <c r="F31" i="3"/>
  <c r="F27" i="3"/>
  <c r="G27" i="3"/>
  <c r="F23" i="3"/>
  <c r="G23" i="3"/>
  <c r="F19" i="3"/>
  <c r="G19" i="3"/>
  <c r="G15" i="3"/>
  <c r="F15" i="3"/>
  <c r="F11" i="3"/>
  <c r="G11" i="3"/>
  <c r="F7" i="3"/>
  <c r="G7" i="3"/>
  <c r="F3" i="3"/>
  <c r="G3" i="3"/>
  <c r="F50" i="3"/>
  <c r="G50" i="3"/>
  <c r="F46" i="3"/>
  <c r="G46" i="3"/>
  <c r="G42" i="3"/>
  <c r="F42" i="3"/>
  <c r="F38" i="3"/>
  <c r="G38" i="3"/>
  <c r="F34" i="3"/>
  <c r="G34" i="3"/>
  <c r="F30" i="3"/>
  <c r="G30" i="3"/>
  <c r="G26" i="3"/>
  <c r="F26" i="3"/>
  <c r="F22" i="3"/>
  <c r="G22" i="3"/>
  <c r="F18" i="3"/>
  <c r="G18" i="3"/>
  <c r="F14" i="3"/>
  <c r="G14" i="3"/>
  <c r="G10" i="3"/>
  <c r="F10" i="3"/>
  <c r="F6" i="3"/>
  <c r="G6" i="3"/>
  <c r="G49" i="3"/>
  <c r="F49" i="3"/>
  <c r="F45" i="3"/>
  <c r="G45" i="3"/>
  <c r="F41" i="3"/>
  <c r="G41" i="3"/>
  <c r="F37" i="3"/>
  <c r="G37" i="3"/>
  <c r="G33" i="3"/>
  <c r="F33" i="3"/>
  <c r="F29" i="3"/>
  <c r="G29" i="3"/>
  <c r="F25" i="3"/>
  <c r="G25" i="3"/>
  <c r="F21" i="3"/>
  <c r="G21" i="3"/>
  <c r="G17" i="3"/>
  <c r="F17" i="3"/>
  <c r="F13" i="3"/>
  <c r="G13" i="3"/>
  <c r="F9" i="3"/>
  <c r="G9" i="3"/>
  <c r="F5" i="3"/>
  <c r="G5" i="3"/>
  <c r="H14" i="3" l="1"/>
  <c r="H30" i="3"/>
  <c r="H46" i="3"/>
  <c r="H11" i="3"/>
  <c r="H27" i="3"/>
  <c r="H51" i="3"/>
  <c r="H48" i="3"/>
  <c r="H6" i="3"/>
  <c r="H22" i="3"/>
  <c r="H38" i="3"/>
  <c r="H3" i="3"/>
  <c r="H19" i="3"/>
  <c r="H35" i="3"/>
  <c r="H16" i="3"/>
  <c r="H32" i="3"/>
  <c r="H9" i="3"/>
  <c r="H25" i="3"/>
  <c r="H41" i="3"/>
  <c r="H49" i="3"/>
  <c r="H10" i="3"/>
  <c r="H26" i="3"/>
  <c r="H42" i="3"/>
  <c r="H15" i="3"/>
  <c r="H31" i="3"/>
  <c r="H47" i="3"/>
  <c r="H17" i="3"/>
  <c r="H18" i="3"/>
  <c r="H50" i="3"/>
  <c r="H23" i="3"/>
  <c r="H5" i="3"/>
  <c r="H13" i="3"/>
  <c r="H21" i="3"/>
  <c r="H29" i="3"/>
  <c r="H37" i="3"/>
  <c r="H45" i="3"/>
  <c r="H43" i="3"/>
  <c r="H8" i="3"/>
  <c r="H24" i="3"/>
  <c r="H40" i="3"/>
  <c r="H33" i="3"/>
  <c r="H34" i="3"/>
  <c r="H7" i="3"/>
  <c r="H39" i="3"/>
  <c r="H4" i="3"/>
  <c r="H12" i="3"/>
  <c r="H20" i="3"/>
  <c r="H28" i="3"/>
  <c r="H36" i="3"/>
  <c r="H44" i="3"/>
  <c r="H2" i="3"/>
  <c r="M4" i="3" l="1"/>
  <c r="M3" i="3"/>
  <c r="M2" i="3"/>
  <c r="M5" i="3" l="1"/>
  <c r="M6" i="3" s="1"/>
  <c r="M8" i="3"/>
  <c r="M7" i="3" l="1"/>
  <c r="M9" i="3" s="1"/>
</calcChain>
</file>

<file path=xl/sharedStrings.xml><?xml version="1.0" encoding="utf-8"?>
<sst xmlns="http://schemas.openxmlformats.org/spreadsheetml/2006/main" count="56" uniqueCount="53">
  <si>
    <t># of Calenders Sold</t>
  </si>
  <si>
    <t>Probability</t>
  </si>
  <si>
    <t>ORDER QUANTITY</t>
  </si>
  <si>
    <t>X</t>
  </si>
  <si>
    <t>P(X=x)</t>
  </si>
  <si>
    <t>SIM DEMAND</t>
  </si>
  <si>
    <t>Cost</t>
  </si>
  <si>
    <t>Revenue</t>
  </si>
  <si>
    <t>Profit</t>
  </si>
  <si>
    <t>Variance</t>
  </si>
  <si>
    <t>Variance of sample</t>
  </si>
  <si>
    <t>How many trials we need to make sure the estimated profit is accurate within $10?</t>
  </si>
  <si>
    <t>accuracy</t>
  </si>
  <si>
    <t>Cost/item</t>
  </si>
  <si>
    <t>Price/item</t>
  </si>
  <si>
    <t>salvage/item</t>
  </si>
  <si>
    <t>REVENUE =  PRICE*Number_SOLD + SALVAGE*Number_LEFT ;  PROFIT = REVENUE – COST</t>
  </si>
  <si>
    <t>E(X)=</t>
  </si>
  <si>
    <t xml:space="preserve">For a given quantity, 250, we'll show how Excel can be used to simulate 50 (or any number of) trials. Each trial is an independent "replay" of Walton's problem. To illustrate, suppose we wish to estimate expected profit if 250 calendars are ordered. </t>
  </si>
  <si>
    <t>Then, create a scenario manager to determine how many items to order to max profit.</t>
  </si>
  <si>
    <t>Confidence interval for the expected profit</t>
  </si>
  <si>
    <t xml:space="preserve">In August, Walton Bookstore needs to decide how many of next year's nature calendars should be ordered to maximize it's profit. Each calendar costs the bookstore $2 and is sold for $4.50. After January 1, any unsold calendars are returned to the publisher for a refund of $.75 per calendar. Walton believes that the number of calendars sold by January 2 follows the probability distribution given in spreadsheet "data". Walton wishes to maximize the expected net profit from calendar sales. Use simulation to determine how many calendars the bookstore should order in August. </t>
  </si>
  <si>
    <t>Sample size =&gt;</t>
  </si>
  <si>
    <t>Sample MEAN (profit) =&gt;</t>
  </si>
  <si>
    <t>Sample VARIANCE =&gt;</t>
  </si>
  <si>
    <t>STD =&gt;</t>
  </si>
  <si>
    <t>CI lower =&gt;</t>
  </si>
  <si>
    <t>CI upper =&gt;</t>
  </si>
  <si>
    <t># of trials for within $10 accuracy =&gt;</t>
  </si>
  <si>
    <r>
      <t>n = (Z</t>
    </r>
    <r>
      <rPr>
        <b/>
        <vertAlign val="subscript"/>
        <sz val="11"/>
        <color rgb="FF000000"/>
        <rFont val="Arial"/>
        <family val="2"/>
      </rPr>
      <t>α/2</t>
    </r>
    <r>
      <rPr>
        <sz val="11"/>
        <color rgb="FF17406D"/>
        <rFont val="Times New Roman"/>
        <family val="1"/>
      </rPr>
      <t>* s/e)</t>
    </r>
    <r>
      <rPr>
        <vertAlign val="superscript"/>
        <sz val="11"/>
        <color rgb="FF17406D"/>
        <rFont val="Times New Roman"/>
        <family val="1"/>
      </rPr>
      <t>2</t>
    </r>
  </si>
  <si>
    <t>Quantity</t>
  </si>
  <si>
    <t>Calculate 100(1-α)% = 100(1-0.05)%=95% CI for the expected profit</t>
  </si>
  <si>
    <t>PROFIT = REVENUE – COST</t>
  </si>
  <si>
    <t>REVENUE =  PRICE*Number_SOLD + SALVAGE*Number_LEFT</t>
  </si>
  <si>
    <r>
      <t xml:space="preserve"> &lt;==(s / </t>
    </r>
    <r>
      <rPr>
        <sz val="11"/>
        <color rgb="FF17406D"/>
        <rFont val="Symbol"/>
        <family val="1"/>
        <charset val="2"/>
      </rPr>
      <t>Ö</t>
    </r>
    <r>
      <rPr>
        <sz val="11"/>
        <color rgb="FF17406D"/>
        <rFont val="Times New Roman"/>
        <family val="1"/>
      </rPr>
      <t>n)</t>
    </r>
  </si>
  <si>
    <t>SEMEAN =&gt;</t>
  </si>
  <si>
    <t>Q</t>
  </si>
  <si>
    <t>sample_mean</t>
  </si>
  <si>
    <t>lowerCI</t>
  </si>
  <si>
    <t>upperCI</t>
  </si>
  <si>
    <t>SCN1</t>
  </si>
  <si>
    <t>Created by Ozdogru, Unsal on 9/14/2023</t>
  </si>
  <si>
    <t>SCN2</t>
  </si>
  <si>
    <t>SCN3</t>
  </si>
  <si>
    <t>SCN4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</si>
  <si>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</si>
  <si>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</si>
  <si>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</si>
  <si>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</si>
  <si>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</si>
  <si>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</si>
  <si>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</si>
  <si>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ntrials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</si>
</sst>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1"/>
      <color rgb="FF17406D"/>
      <name val="Times New Roman"/>
      <family val="1"/>
    </font>
    <font>
      <b/>
      <vertAlign val="subscript"/>
      <sz val="11"/>
      <color rgb="FF000000"/>
      <name val="Arial"/>
      <family val="2"/>
    </font>
    <font>
      <vertAlign val="superscript"/>
      <sz val="11"/>
      <color rgb="FF17406D"/>
      <name val="Times New Roman"/>
      <family val="1"/>
    </font>
    <font>
      <sz val="12"/>
      <color theme="1"/>
      <name val="Arial"/>
      <family val="2"/>
    </font>
    <font>
      <sz val="11"/>
      <color rgb="FF17406D"/>
      <name val="Symbol"/>
      <family val="1"/>
      <charset val="2"/>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29F2F7"/>
        <bgColor indexed="64"/>
      </patternFill>
    </fill>
    <fill>
      <patternFill patternType="solid">
        <fgColor rgb="FFFFCCCC"/>
        <bgColor indexed="64"/>
      </patternFill>
    </fill>
    <fill>
      <patternFill patternType="solid">
        <fgColor rgb="FF66FF33"/>
        <bgColor indexed="64"/>
      </patternFill>
    </fill>
    <fill>
      <patternFill patternType="solid">
        <fgColor rgb="FFCCCCFF"/>
        <bgColor indexed="64"/>
      </patternFill>
    </fill>
    <fill>
      <patternFill patternType="solid">
        <fgColor theme="7"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1" fontId="0" fillId="8" borderId="0" xfId="0" applyNumberFormat="1" applyFill="1"/>
    <xf numFmtId="0" fontId="1" fillId="0" borderId="0" xfId="0" applyFont="1" applyAlignment="1">
      <alignment wrapText="1"/>
    </xf>
    <xf numFmtId="1" fontId="0" fillId="0" borderId="0" xfId="0" applyNumberFormat="1"/>
    <xf numFmtId="1" fontId="0" fillId="3" borderId="0" xfId="0" applyNumberFormat="1" applyFill="1"/>
    <xf numFmtId="1" fontId="0" fillId="2" borderId="0" xfId="0" applyNumberFormat="1" applyFill="1"/>
    <xf numFmtId="1" fontId="0" fillId="7" borderId="0" xfId="0" applyNumberFormat="1" applyFill="1"/>
    <xf numFmtId="0" fontId="1" fillId="0" borderId="0" xfId="0" applyFont="1"/>
    <xf numFmtId="2" fontId="0" fillId="5" borderId="0" xfId="0" applyNumberFormat="1" applyFill="1"/>
    <xf numFmtId="2" fontId="0" fillId="4" borderId="0" xfId="0" applyNumberFormat="1" applyFill="1"/>
    <xf numFmtId="0" fontId="2" fillId="0" borderId="0" xfId="0" applyFont="1" applyAlignment="1">
      <alignment horizontal="left" vertical="center" readingOrder="1"/>
    </xf>
    <xf numFmtId="0" fontId="0" fillId="9" borderId="0" xfId="0" applyFill="1"/>
    <xf numFmtId="1" fontId="0" fillId="9" borderId="0" xfId="0" applyNumberFormat="1" applyFill="1"/>
    <xf numFmtId="2" fontId="0" fillId="9" borderId="0" xfId="0" applyNumberFormat="1" applyFill="1"/>
    <xf numFmtId="0" fontId="0" fillId="0" borderId="0" xfId="0" applyAlignment="1">
      <alignment horizontal="right"/>
    </xf>
    <xf numFmtId="0" fontId="0" fillId="0" borderId="0" xfId="0" applyAlignment="1">
      <alignment horizontal="center" wrapText="1"/>
    </xf>
    <xf numFmtId="0" fontId="5" fillId="0" borderId="0" xfId="0" applyFont="1" applyAlignment="1">
      <alignment wrapText="1"/>
    </xf>
    <xf numFmtId="0" fontId="5" fillId="0" borderId="0" xfId="0" applyFont="1"/>
    <xf numFmtId="0" fontId="0" fillId="0" borderId="0" xfId="0" applyAlignment="1">
      <alignment horizontal="right" wrapText="1"/>
    </xf>
    <xf numFmtId="0" fontId="5" fillId="0" borderId="0" xfId="0" applyFont="1" applyAlignment="1">
      <alignment horizontal="center" vertical="center"/>
    </xf>
    <xf numFmtId="1" fontId="0" fillId="5" borderId="0" xfId="0" applyNumberFormat="1" applyFill="1"/>
    <xf numFmtId="0" fontId="0" fillId="0" borderId="0" xfId="0" applyFill="1" applyBorder="1" applyAlignment="1"/>
    <xf numFmtId="1" fontId="0" fillId="0" borderId="0" xfId="0" applyNumberFormat="1" applyFill="1" applyBorder="1" applyAlignment="1"/>
    <xf numFmtId="1" fontId="0" fillId="0" borderId="2" xfId="0" applyNumberFormat="1" applyFill="1" applyBorder="1" applyAlignment="1"/>
    <xf numFmtId="0" fontId="7" fillId="10" borderId="3" xfId="0" applyFont="1" applyFill="1" applyBorder="1" applyAlignment="1">
      <alignment horizontal="left"/>
    </xf>
    <xf numFmtId="0" fontId="7" fillId="10" borderId="1" xfId="0" applyFont="1" applyFill="1" applyBorder="1" applyAlignment="1">
      <alignment horizontal="left"/>
    </xf>
    <xf numFmtId="0" fontId="0" fillId="0" borderId="4" xfId="0" applyFill="1" applyBorder="1" applyAlignment="1"/>
    <xf numFmtId="0" fontId="8" fillId="11" borderId="0" xfId="0" applyFont="1" applyFill="1" applyBorder="1" applyAlignment="1">
      <alignment horizontal="left"/>
    </xf>
    <xf numFmtId="0" fontId="9" fillId="11" borderId="4" xfId="0" applyFont="1" applyFill="1" applyBorder="1" applyAlignment="1">
      <alignment horizontal="left"/>
    </xf>
    <xf numFmtId="0" fontId="8" fillId="11" borderId="2" xfId="0" applyFont="1" applyFill="1" applyBorder="1" applyAlignment="1">
      <alignment horizontal="left"/>
    </xf>
    <xf numFmtId="0" fontId="10" fillId="10" borderId="1" xfId="0" applyFont="1" applyFill="1" applyBorder="1" applyAlignment="1">
      <alignment horizontal="right"/>
    </xf>
    <xf numFmtId="0" fontId="10" fillId="10" borderId="3" xfId="0" applyFont="1" applyFill="1" applyBorder="1" applyAlignment="1">
      <alignment horizontal="right"/>
    </xf>
    <xf numFmtId="0" fontId="0" fillId="12" borderId="0" xfId="0" applyFill="1" applyBorder="1" applyAlignment="1"/>
    <xf numFmtId="0" fontId="11"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29F2F7"/>
      <color rgb="FF66FF33"/>
      <color rgb="FFCCC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6832600</xdr:colOff>
          <xdr:row>7</xdr:row>
          <xdr:rowOff>177800</xdr:rowOff>
        </xdr:from>
        <xdr:to>
          <xdr:col>0</xdr:col>
          <xdr:colOff>7842250</xdr:colOff>
          <xdr:row>10</xdr:row>
          <xdr:rowOff>190500</xdr:rowOff>
        </xdr:to>
        <xdr:sp macro="" textlink="">
          <xdr:nvSpPr>
            <xdr:cNvPr id="3073" name="Object 3"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6438900</xdr:colOff>
          <xdr:row>11</xdr:row>
          <xdr:rowOff>31750</xdr:rowOff>
        </xdr:from>
        <xdr:to>
          <xdr:col>0</xdr:col>
          <xdr:colOff>8286750</xdr:colOff>
          <xdr:row>13</xdr:row>
          <xdr:rowOff>171450</xdr:rowOff>
        </xdr:to>
        <xdr:sp macro="" textlink="">
          <xdr:nvSpPr>
            <xdr:cNvPr id="3074" name="Object 5"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196850</xdr:colOff>
          <xdr:row>9</xdr:row>
          <xdr:rowOff>165100</xdr:rowOff>
        </xdr:from>
        <xdr:to>
          <xdr:col>12</xdr:col>
          <xdr:colOff>603250</xdr:colOff>
          <xdr:row>11</xdr:row>
          <xdr:rowOff>44450</xdr:rowOff>
        </xdr:to>
        <xdr:sp macro="" textlink="">
          <xdr:nvSpPr>
            <xdr:cNvPr id="4097" name="Object 3"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222250</xdr:colOff>
          <xdr:row>14</xdr:row>
          <xdr:rowOff>44450</xdr:rowOff>
        </xdr:from>
        <xdr:to>
          <xdr:col>15</xdr:col>
          <xdr:colOff>177800</xdr:colOff>
          <xdr:row>17</xdr:row>
          <xdr:rowOff>25400</xdr:rowOff>
        </xdr:to>
        <xdr:sp macro="" textlink="">
          <xdr:nvSpPr>
            <xdr:cNvPr id="4098" name="Object 5" hidden="1">
              <a:extLst>
                <a:ext uri="{63B3BB69-23CF-44E3-9099-C40C66FF867C}">
                  <a14:compatExt spid="_x0000_s4098"/>
                </a:ext>
                <a:ext uri="{FF2B5EF4-FFF2-40B4-BE49-F238E27FC236}">
                  <a16:creationId xmlns:a16="http://schemas.microsoft.com/office/drawing/2014/main" id="{EE86C003-850B-2A87-927F-1BE86CFC07A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4.bin"/><Relationship Id="rId5" Type="http://schemas.openxmlformats.org/officeDocument/2006/relationships/image" Target="../media/image3.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90" zoomScaleNormal="90" workbookViewId="0">
      <selection activeCell="A8" sqref="A8"/>
    </sheetView>
  </sheetViews>
  <sheetFormatPr defaultRowHeight="15.5" x14ac:dyDescent="0.35"/>
  <cols>
    <col min="1" max="1" width="119.453125" style="9" customWidth="1"/>
    <col min="2" max="2" width="43.26953125" style="24" customWidth="1"/>
    <col min="3" max="6" width="8.90625" style="14"/>
  </cols>
  <sheetData>
    <row r="1" spans="1:2" ht="85.25" customHeight="1" x14ac:dyDescent="0.35">
      <c r="A1" s="23" t="s">
        <v>21</v>
      </c>
    </row>
    <row r="2" spans="1:2" ht="24.65" customHeight="1" x14ac:dyDescent="0.35">
      <c r="A2" s="26" t="s">
        <v>16</v>
      </c>
    </row>
    <row r="3" spans="1:2" x14ac:dyDescent="0.35">
      <c r="A3" s="26"/>
    </row>
    <row r="4" spans="1:2" ht="48.65" customHeight="1" x14ac:dyDescent="0.35">
      <c r="A4" s="23" t="s">
        <v>18</v>
      </c>
    </row>
    <row r="5" spans="1:2" ht="21" customHeight="1" x14ac:dyDescent="0.35">
      <c r="A5" s="23" t="s">
        <v>19</v>
      </c>
    </row>
    <row r="6" spans="1:2" x14ac:dyDescent="0.35">
      <c r="A6" s="23" t="s">
        <v>31</v>
      </c>
    </row>
    <row r="7" spans="1:2" x14ac:dyDescent="0.35">
      <c r="A7" s="23"/>
    </row>
    <row r="8" spans="1:2" x14ac:dyDescent="0.35">
      <c r="A8" s="23" t="s">
        <v>11</v>
      </c>
    </row>
    <row r="10" spans="1:2" x14ac:dyDescent="0.35">
      <c r="B10" s="24" t="s">
        <v>20</v>
      </c>
    </row>
    <row r="13" spans="1:2" x14ac:dyDescent="0.35">
      <c r="B13" s="24" t="s">
        <v>10</v>
      </c>
    </row>
  </sheetData>
  <mergeCells count="1">
    <mergeCell ref="A2:A3"/>
  </mergeCells>
  <pageMargins left="0.7" right="0.7" top="0.75" bottom="0.75" header="0.3" footer="0.3"/>
  <pageSetup orientation="portrait" r:id="rId1"/>
  <drawing r:id="rId2"/>
  <legacyDrawing r:id="rId3"/>
  <oleObjects>
    <mc:AlternateContent xmlns:mc="http://schemas.openxmlformats.org/markup-compatibility/2006">
      <mc:Choice Requires="x14">
        <oleObject progId="Equation.DSMT4" shapeId="3073" r:id="rId4">
          <objectPr defaultSize="0" autoPict="0" r:id="rId5">
            <anchor moveWithCells="1" sizeWithCells="1">
              <from>
                <xdr:col>0</xdr:col>
                <xdr:colOff>6832600</xdr:colOff>
                <xdr:row>7</xdr:row>
                <xdr:rowOff>177800</xdr:rowOff>
              </from>
              <to>
                <xdr:col>0</xdr:col>
                <xdr:colOff>7842250</xdr:colOff>
                <xdr:row>10</xdr:row>
                <xdr:rowOff>190500</xdr:rowOff>
              </to>
            </anchor>
          </objectPr>
        </oleObject>
      </mc:Choice>
      <mc:Fallback>
        <oleObject progId="Equation.DSMT4" shapeId="3073" r:id="rId4"/>
      </mc:Fallback>
    </mc:AlternateContent>
    <mc:AlternateContent xmlns:mc="http://schemas.openxmlformats.org/markup-compatibility/2006">
      <mc:Choice Requires="x14">
        <oleObject progId="Equation.DSMT4" shapeId="3074" r:id="rId6">
          <objectPr defaultSize="0" autoPict="0" r:id="rId7">
            <anchor moveWithCells="1" sizeWithCells="1">
              <from>
                <xdr:col>0</xdr:col>
                <xdr:colOff>6438900</xdr:colOff>
                <xdr:row>11</xdr:row>
                <xdr:rowOff>31750</xdr:rowOff>
              </from>
              <to>
                <xdr:col>0</xdr:col>
                <xdr:colOff>8286750</xdr:colOff>
                <xdr:row>13</xdr:row>
                <xdr:rowOff>171450</xdr:rowOff>
              </to>
            </anchor>
          </objectPr>
        </oleObject>
      </mc:Choice>
      <mc:Fallback>
        <oleObject progId="Equation.DSMT4" shapeId="3074"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zoomScale="130" zoomScaleNormal="130" workbookViewId="0">
      <selection activeCell="B2" sqref="B2"/>
    </sheetView>
  </sheetViews>
  <sheetFormatPr defaultRowHeight="14.5" x14ac:dyDescent="0.35"/>
  <cols>
    <col min="1" max="1" width="13.08984375" customWidth="1"/>
    <col min="2" max="2" width="10" customWidth="1"/>
  </cols>
  <sheetData>
    <row r="1" spans="1:2" ht="32" customHeight="1" x14ac:dyDescent="0.35">
      <c r="A1" s="25" t="s">
        <v>0</v>
      </c>
      <c r="B1" s="21" t="s">
        <v>1</v>
      </c>
    </row>
    <row r="2" spans="1:2" x14ac:dyDescent="0.35">
      <c r="A2">
        <v>100</v>
      </c>
      <c r="B2">
        <v>0.3</v>
      </c>
    </row>
    <row r="3" spans="1:2" x14ac:dyDescent="0.35">
      <c r="A3">
        <v>150</v>
      </c>
      <c r="B3">
        <v>0.2</v>
      </c>
    </row>
    <row r="4" spans="1:2" x14ac:dyDescent="0.35">
      <c r="A4">
        <v>200</v>
      </c>
      <c r="B4">
        <v>0.3</v>
      </c>
    </row>
    <row r="5" spans="1:2" x14ac:dyDescent="0.35">
      <c r="A5">
        <v>250</v>
      </c>
      <c r="B5">
        <v>0.15</v>
      </c>
    </row>
    <row r="6" spans="1:2" x14ac:dyDescent="0.35">
      <c r="A6">
        <v>300</v>
      </c>
      <c r="B6">
        <v>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5B417-0C3C-4A05-8F1D-8C8C9B48F091}">
  <sheetPr>
    <outlinePr summaryBelow="0"/>
  </sheetPr>
  <dimension ref="B1:H14"/>
  <sheetViews>
    <sheetView showGridLines="0" workbookViewId="0">
      <selection activeCell="C11" sqref="C11"/>
    </sheetView>
  </sheetViews>
  <sheetFormatPr defaultRowHeight="14.5" outlineLevelRow="1" outlineLevelCol="1" x14ac:dyDescent="0.35"/>
  <cols>
    <col min="3" max="3" width="12.54296875" bestFit="1" customWidth="1"/>
    <col min="4" max="8" width="12.54296875" bestFit="1" customWidth="1" outlineLevel="1"/>
  </cols>
  <sheetData>
    <row r="1" spans="2:8" ht="15" thickBot="1" x14ac:dyDescent="0.4"/>
    <row r="2" spans="2:8" ht="15.5" x14ac:dyDescent="0.35">
      <c r="B2" s="32" t="s">
        <v>45</v>
      </c>
      <c r="C2" s="32"/>
      <c r="D2" s="37"/>
      <c r="E2" s="37"/>
      <c r="F2" s="37"/>
      <c r="G2" s="37"/>
      <c r="H2" s="37"/>
    </row>
    <row r="3" spans="2:8" ht="15.5" collapsed="1" x14ac:dyDescent="0.35">
      <c r="B3" s="31"/>
      <c r="C3" s="31"/>
      <c r="D3" s="38" t="s">
        <v>47</v>
      </c>
      <c r="E3" s="38" t="s">
        <v>40</v>
      </c>
      <c r="F3" s="38" t="s">
        <v>42</v>
      </c>
      <c r="G3" s="38" t="s">
        <v>43</v>
      </c>
      <c r="H3" s="38" t="s">
        <v>44</v>
      </c>
    </row>
    <row r="4" spans="2:8" ht="31.5" hidden="1" outlineLevel="1" x14ac:dyDescent="0.35">
      <c r="B4" s="34"/>
      <c r="C4" s="34"/>
      <c r="D4" s="28"/>
      <c r="E4" s="40" t="s">
        <v>41</v>
      </c>
      <c r="F4" s="40" t="s">
        <v>41</v>
      </c>
      <c r="G4" s="40" t="s">
        <v>41</v>
      </c>
      <c r="H4" s="40" t="s">
        <v>41</v>
      </c>
    </row>
    <row r="5" spans="2:8" x14ac:dyDescent="0.35">
      <c r="B5" s="35" t="s">
        <v>46</v>
      </c>
      <c r="C5" s="35"/>
      <c r="D5" s="33"/>
      <c r="E5" s="33"/>
      <c r="F5" s="33"/>
      <c r="G5" s="33"/>
      <c r="H5" s="33"/>
    </row>
    <row r="6" spans="2:8" outlineLevel="1" x14ac:dyDescent="0.35">
      <c r="B6" s="34"/>
      <c r="C6" s="34" t="s">
        <v>36</v>
      </c>
      <c r="D6" s="28">
        <v>250</v>
      </c>
      <c r="E6" s="39">
        <v>100</v>
      </c>
      <c r="F6" s="39">
        <v>150</v>
      </c>
      <c r="G6" s="39">
        <v>200</v>
      </c>
      <c r="H6" s="39">
        <v>300</v>
      </c>
    </row>
    <row r="7" spans="2:8" x14ac:dyDescent="0.35">
      <c r="B7" s="35" t="s">
        <v>48</v>
      </c>
      <c r="C7" s="35"/>
      <c r="D7" s="33"/>
      <c r="E7" s="33"/>
      <c r="F7" s="33"/>
      <c r="G7" s="33"/>
      <c r="H7" s="33"/>
    </row>
    <row r="8" spans="2:8" outlineLevel="1" x14ac:dyDescent="0.35">
      <c r="B8" s="34"/>
      <c r="C8" s="34" t="s">
        <v>37</v>
      </c>
      <c r="D8" s="29">
        <v>291.25</v>
      </c>
      <c r="E8" s="29">
        <v>250</v>
      </c>
      <c r="F8" s="29">
        <v>300</v>
      </c>
      <c r="G8" s="29">
        <v>327.5</v>
      </c>
      <c r="H8" s="29">
        <v>243.75</v>
      </c>
    </row>
    <row r="9" spans="2:8" outlineLevel="1" x14ac:dyDescent="0.35">
      <c r="B9" s="34"/>
      <c r="C9" s="34" t="s">
        <v>38</v>
      </c>
      <c r="D9" s="29">
        <v>232.51674091927299</v>
      </c>
      <c r="E9" s="29">
        <v>250</v>
      </c>
      <c r="F9" s="29">
        <v>274.28083030523902</v>
      </c>
      <c r="G9" s="29">
        <v>278.430951600546</v>
      </c>
      <c r="H9" s="29">
        <v>177.13619197948699</v>
      </c>
    </row>
    <row r="10" spans="2:8" outlineLevel="1" x14ac:dyDescent="0.35">
      <c r="B10" s="34"/>
      <c r="C10" s="34" t="s">
        <v>39</v>
      </c>
      <c r="D10" s="29">
        <v>349.98325908072701</v>
      </c>
      <c r="E10" s="29">
        <v>250</v>
      </c>
      <c r="F10" s="29">
        <v>325.71916969476098</v>
      </c>
      <c r="G10" s="29">
        <v>376.569048399454</v>
      </c>
      <c r="H10" s="29">
        <v>310.36380802051298</v>
      </c>
    </row>
    <row r="11" spans="2:8" ht="15" outlineLevel="1" thickBot="1" x14ac:dyDescent="0.4">
      <c r="B11" s="36"/>
      <c r="C11" s="36" t="s">
        <v>52</v>
      </c>
      <c r="D11" s="30">
        <v>1724.7978611219301</v>
      </c>
      <c r="E11" s="30">
        <v>0</v>
      </c>
      <c r="F11" s="30">
        <v>330.73784489394598</v>
      </c>
      <c r="G11" s="30">
        <v>1203.8857554139599</v>
      </c>
      <c r="H11" s="30">
        <v>2218.6997094968901</v>
      </c>
    </row>
    <row r="12" spans="2:8" x14ac:dyDescent="0.35">
      <c r="B12" t="s">
        <v>49</v>
      </c>
    </row>
    <row r="13" spans="2:8" x14ac:dyDescent="0.35">
      <c r="B13" t="s">
        <v>50</v>
      </c>
    </row>
    <row r="14" spans="2:8" x14ac:dyDescent="0.35">
      <c r="B14"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
  <sheetViews>
    <sheetView tabSelected="1" zoomScale="110" zoomScaleNormal="110" workbookViewId="0">
      <selection activeCell="M8" sqref="M8"/>
    </sheetView>
  </sheetViews>
  <sheetFormatPr defaultRowHeight="14.5" x14ac:dyDescent="0.35"/>
  <cols>
    <col min="1" max="1" width="11" customWidth="1"/>
    <col min="2" max="2" width="8.6328125" customWidth="1"/>
    <col min="3" max="3" width="2.54296875" customWidth="1"/>
    <col min="4" max="4" width="9.26953125" customWidth="1"/>
    <col min="5" max="5" width="8.36328125" customWidth="1"/>
    <col min="10" max="10" width="5.54296875" customWidth="1"/>
    <col min="12" max="12" width="22.26953125" customWidth="1"/>
    <col min="13" max="13" width="13.1796875" customWidth="1"/>
    <col min="15" max="15" width="5.1796875" customWidth="1"/>
  </cols>
  <sheetData>
    <row r="1" spans="1:16" ht="27.5" customHeight="1" x14ac:dyDescent="0.35">
      <c r="A1" s="21" t="s">
        <v>3</v>
      </c>
      <c r="B1" s="21" t="s">
        <v>4</v>
      </c>
      <c r="D1" s="22" t="s">
        <v>2</v>
      </c>
      <c r="E1" s="22" t="s">
        <v>5</v>
      </c>
      <c r="F1" s="22" t="s">
        <v>7</v>
      </c>
      <c r="G1" s="22" t="s">
        <v>6</v>
      </c>
      <c r="H1" s="22" t="s">
        <v>8</v>
      </c>
      <c r="I1" s="22" t="s">
        <v>9</v>
      </c>
      <c r="K1" s="5" t="s">
        <v>22</v>
      </c>
      <c r="L1" s="5"/>
      <c r="M1" s="5">
        <v>50</v>
      </c>
    </row>
    <row r="2" spans="1:16" x14ac:dyDescent="0.35">
      <c r="A2">
        <f>data!A2</f>
        <v>100</v>
      </c>
      <c r="B2">
        <f>data!B2</f>
        <v>0.3</v>
      </c>
      <c r="D2" s="18">
        <f>Q</f>
        <v>250</v>
      </c>
      <c r="E2">
        <v>100</v>
      </c>
      <c r="F2" s="18">
        <f>price*MIN(D2,E2)+salvage*MAX(0,D2-E2)</f>
        <v>562.5</v>
      </c>
      <c r="G2" s="18">
        <f>cost*D2</f>
        <v>500</v>
      </c>
      <c r="H2" s="18">
        <f>F2-G2</f>
        <v>62.5</v>
      </c>
      <c r="I2" s="19"/>
      <c r="K2" s="2" t="s">
        <v>23</v>
      </c>
      <c r="L2" s="2"/>
      <c r="M2" s="11">
        <f>AVERAGE(H2:H51)</f>
        <v>291.25</v>
      </c>
      <c r="N2" s="10"/>
      <c r="O2" s="10"/>
      <c r="P2" s="10"/>
    </row>
    <row r="3" spans="1:16" x14ac:dyDescent="0.35">
      <c r="A3">
        <f>data!A3</f>
        <v>150</v>
      </c>
      <c r="B3">
        <f>data!B3</f>
        <v>0.2</v>
      </c>
      <c r="D3" s="18">
        <f>Q</f>
        <v>250</v>
      </c>
      <c r="E3">
        <v>100</v>
      </c>
      <c r="F3" s="18">
        <f>price*MIN(D3,E3)+salvage*MAX(0,D3-E3)</f>
        <v>562.5</v>
      </c>
      <c r="G3" s="18">
        <f>cost*D3</f>
        <v>500</v>
      </c>
      <c r="H3" s="18">
        <f t="shared" ref="H3:H51" si="0">F3-G3</f>
        <v>62.5</v>
      </c>
      <c r="I3" s="19"/>
      <c r="K3" s="4" t="s">
        <v>24</v>
      </c>
      <c r="L3" s="4"/>
      <c r="M3" s="27">
        <f>_xlfn.VAR.S(H2:H51)</f>
        <v>44899.553571428572</v>
      </c>
      <c r="N3" s="15"/>
      <c r="O3" s="10"/>
      <c r="P3" s="10"/>
    </row>
    <row r="4" spans="1:16" x14ac:dyDescent="0.35">
      <c r="A4">
        <f>data!A4</f>
        <v>200</v>
      </c>
      <c r="B4">
        <f>data!B4</f>
        <v>0.3</v>
      </c>
      <c r="D4" s="18">
        <f>Q</f>
        <v>250</v>
      </c>
      <c r="E4">
        <v>200</v>
      </c>
      <c r="F4" s="18">
        <f>price*MIN(D4,E4)+salvage*MAX(0,D4-E4)</f>
        <v>937.5</v>
      </c>
      <c r="G4" s="18">
        <f>cost*D4</f>
        <v>500</v>
      </c>
      <c r="H4" s="18">
        <f t="shared" si="0"/>
        <v>437.5</v>
      </c>
      <c r="I4" s="19"/>
      <c r="K4" s="3" t="s">
        <v>25</v>
      </c>
      <c r="L4" s="3"/>
      <c r="M4" s="16">
        <f>_xlfn.STDEV.S(H2:H51)</f>
        <v>211.89514758820829</v>
      </c>
      <c r="N4" s="16"/>
      <c r="O4" s="10"/>
      <c r="P4" s="10"/>
    </row>
    <row r="5" spans="1:16" x14ac:dyDescent="0.35">
      <c r="A5">
        <f>data!A5</f>
        <v>250</v>
      </c>
      <c r="B5">
        <f>data!B5</f>
        <v>0.15</v>
      </c>
      <c r="D5" s="18">
        <f>Q</f>
        <v>250</v>
      </c>
      <c r="E5">
        <v>200</v>
      </c>
      <c r="F5" s="18">
        <f>price*MIN(D5,E5)+salvage*MAX(0,D5-E5)</f>
        <v>937.5</v>
      </c>
      <c r="G5" s="18">
        <f>cost*D5</f>
        <v>500</v>
      </c>
      <c r="H5" s="18">
        <f t="shared" si="0"/>
        <v>437.5</v>
      </c>
      <c r="I5" s="19"/>
      <c r="K5" s="1" t="s">
        <v>35</v>
      </c>
      <c r="L5" s="1"/>
      <c r="M5" s="12">
        <f>sample_std/SQRT(sample_size)</f>
        <v>29.966499152029279</v>
      </c>
      <c r="N5" s="10"/>
      <c r="O5" s="10"/>
      <c r="P5" s="17" t="s">
        <v>34</v>
      </c>
    </row>
    <row r="6" spans="1:16" x14ac:dyDescent="0.35">
      <c r="A6">
        <f>data!A6</f>
        <v>300</v>
      </c>
      <c r="B6">
        <f>data!B6</f>
        <v>0.05</v>
      </c>
      <c r="D6" s="18">
        <f>Q</f>
        <v>250</v>
      </c>
      <c r="E6">
        <v>150</v>
      </c>
      <c r="F6" s="18">
        <f>price*MIN(D6,E6)+salvage*MAX(0,D6-E6)</f>
        <v>750</v>
      </c>
      <c r="G6" s="18">
        <f>cost*D6</f>
        <v>500</v>
      </c>
      <c r="H6" s="18">
        <f t="shared" si="0"/>
        <v>250</v>
      </c>
      <c r="I6" s="19"/>
      <c r="K6" s="6" t="s">
        <v>26</v>
      </c>
      <c r="L6" s="6"/>
      <c r="M6" s="13">
        <f>sample_mean-Zval*std_err_mean</f>
        <v>232.51674091927256</v>
      </c>
      <c r="O6" s="10"/>
    </row>
    <row r="7" spans="1:16" x14ac:dyDescent="0.35">
      <c r="D7" s="18">
        <f>Q</f>
        <v>250</v>
      </c>
      <c r="E7">
        <v>200</v>
      </c>
      <c r="F7" s="18">
        <f>price*MIN(D7,E7)+salvage*MAX(0,D7-E7)</f>
        <v>937.5</v>
      </c>
      <c r="G7" s="18">
        <f>cost*D7</f>
        <v>500</v>
      </c>
      <c r="H7" s="18">
        <f t="shared" si="0"/>
        <v>437.5</v>
      </c>
      <c r="I7" s="19"/>
      <c r="K7" s="6" t="s">
        <v>27</v>
      </c>
      <c r="L7" s="6"/>
      <c r="M7" s="13">
        <f>sample_mean+Zval*std_err_mean</f>
        <v>349.98325908072746</v>
      </c>
      <c r="O7" s="10"/>
    </row>
    <row r="8" spans="1:16" ht="11.5" customHeight="1" x14ac:dyDescent="0.35">
      <c r="A8" t="s">
        <v>17</v>
      </c>
      <c r="B8" s="18">
        <f>SUMPRODUCT(A2:A6,B2:B6)</f>
        <v>172.5</v>
      </c>
      <c r="D8" s="18">
        <f>Q</f>
        <v>250</v>
      </c>
      <c r="E8">
        <v>100</v>
      </c>
      <c r="F8" s="18">
        <f>price*MIN(D8,E8)+salvage*MAX(0,D8-E8)</f>
        <v>562.5</v>
      </c>
      <c r="G8" s="18">
        <f>cost*D8</f>
        <v>500</v>
      </c>
      <c r="H8" s="18">
        <f t="shared" si="0"/>
        <v>62.5</v>
      </c>
      <c r="I8" s="19"/>
      <c r="K8" s="7" t="s">
        <v>28</v>
      </c>
      <c r="L8" s="7"/>
      <c r="M8" s="8">
        <f>(Zval*sample_std/accuracy)^2</f>
        <v>1724.7978611219266</v>
      </c>
      <c r="N8" s="8"/>
      <c r="P8" s="17" t="s">
        <v>29</v>
      </c>
    </row>
    <row r="9" spans="1:16" ht="15.5" customHeight="1" x14ac:dyDescent="0.35">
      <c r="A9" t="s">
        <v>13</v>
      </c>
      <c r="B9" s="18">
        <v>2</v>
      </c>
      <c r="D9" s="18">
        <f>Q</f>
        <v>250</v>
      </c>
      <c r="E9">
        <v>150</v>
      </c>
      <c r="F9" s="18">
        <f>price*MIN(D9,E9)+salvage*MAX(0,D9-E9)</f>
        <v>750</v>
      </c>
      <c r="G9" s="18">
        <f>cost*D9</f>
        <v>500</v>
      </c>
      <c r="H9" s="18">
        <f t="shared" si="0"/>
        <v>250</v>
      </c>
      <c r="I9" s="19"/>
      <c r="M9" s="10">
        <f>upperCI-lowerCI</f>
        <v>117.4665181614549</v>
      </c>
    </row>
    <row r="10" spans="1:16" x14ac:dyDescent="0.35">
      <c r="A10" t="s">
        <v>14</v>
      </c>
      <c r="B10" s="18">
        <v>4.5</v>
      </c>
      <c r="D10" s="18">
        <f>Q</f>
        <v>250</v>
      </c>
      <c r="E10">
        <v>300</v>
      </c>
      <c r="F10" s="18">
        <f>price*MIN(D10,E10)+salvage*MAX(0,D10-E10)</f>
        <v>1125</v>
      </c>
      <c r="G10" s="18">
        <f>cost*D10</f>
        <v>500</v>
      </c>
      <c r="H10" s="18">
        <f t="shared" si="0"/>
        <v>625</v>
      </c>
      <c r="I10" s="19"/>
    </row>
    <row r="11" spans="1:16" x14ac:dyDescent="0.35">
      <c r="A11" t="s">
        <v>15</v>
      </c>
      <c r="B11" s="18">
        <v>0.75</v>
      </c>
      <c r="D11" s="18">
        <f>Q</f>
        <v>250</v>
      </c>
      <c r="E11">
        <v>100</v>
      </c>
      <c r="F11" s="18">
        <f>price*MIN(D11,E11)+salvage*MAX(0,D11-E11)</f>
        <v>562.5</v>
      </c>
      <c r="G11" s="18">
        <f>cost*D11</f>
        <v>500</v>
      </c>
      <c r="H11" s="18">
        <f t="shared" si="0"/>
        <v>62.5</v>
      </c>
      <c r="I11" s="19"/>
      <c r="L11">
        <v>0.95</v>
      </c>
      <c r="N11" s="20">
        <f>_xlfn.NORM.S.INV(L11+(1-L11)/2)</f>
        <v>1.9599639845400536</v>
      </c>
    </row>
    <row r="12" spans="1:16" x14ac:dyDescent="0.35">
      <c r="A12" t="s">
        <v>12</v>
      </c>
      <c r="B12" s="18">
        <v>10</v>
      </c>
      <c r="D12" s="18">
        <f>Q</f>
        <v>250</v>
      </c>
      <c r="E12">
        <v>100</v>
      </c>
      <c r="F12" s="18">
        <f>price*MIN(D12,E12)+salvage*MAX(0,D12-E12)</f>
        <v>562.5</v>
      </c>
      <c r="G12" s="18">
        <f>cost*D12</f>
        <v>500</v>
      </c>
      <c r="H12" s="18">
        <f t="shared" si="0"/>
        <v>62.5</v>
      </c>
      <c r="I12" s="19"/>
    </row>
    <row r="13" spans="1:16" x14ac:dyDescent="0.35">
      <c r="D13" s="18">
        <f>Q</f>
        <v>250</v>
      </c>
      <c r="E13">
        <v>150</v>
      </c>
      <c r="F13" s="18">
        <f>price*MIN(D13,E13)+salvage*MAX(0,D13-E13)</f>
        <v>750</v>
      </c>
      <c r="G13" s="18">
        <f>cost*D13</f>
        <v>500</v>
      </c>
      <c r="H13" s="18">
        <f t="shared" si="0"/>
        <v>250</v>
      </c>
      <c r="I13" s="19"/>
      <c r="K13" t="s">
        <v>33</v>
      </c>
    </row>
    <row r="14" spans="1:16" x14ac:dyDescent="0.35">
      <c r="A14" t="s">
        <v>30</v>
      </c>
      <c r="B14" s="18">
        <v>250</v>
      </c>
      <c r="D14" s="18">
        <f>Q</f>
        <v>250</v>
      </c>
      <c r="E14">
        <v>200</v>
      </c>
      <c r="F14" s="18">
        <f>price*MIN(D14,E14)+salvage*MAX(0,D14-E14)</f>
        <v>937.5</v>
      </c>
      <c r="G14" s="18">
        <f>cost*D14</f>
        <v>500</v>
      </c>
      <c r="H14" s="18">
        <f t="shared" si="0"/>
        <v>437.5</v>
      </c>
      <c r="I14" s="19"/>
      <c r="K14" t="s">
        <v>32</v>
      </c>
    </row>
    <row r="15" spans="1:16" x14ac:dyDescent="0.35">
      <c r="D15" s="18">
        <f>Q</f>
        <v>250</v>
      </c>
      <c r="E15">
        <v>100</v>
      </c>
      <c r="F15" s="18">
        <f>price*MIN(D15,E15)+salvage*MAX(0,D15-E15)</f>
        <v>562.5</v>
      </c>
      <c r="G15" s="18">
        <f>cost*D15</f>
        <v>500</v>
      </c>
      <c r="H15" s="18">
        <f t="shared" si="0"/>
        <v>62.5</v>
      </c>
      <c r="I15" s="19"/>
    </row>
    <row r="16" spans="1:16" x14ac:dyDescent="0.35">
      <c r="D16" s="18">
        <f>Q</f>
        <v>250</v>
      </c>
      <c r="E16">
        <v>100</v>
      </c>
      <c r="F16" s="18">
        <f>price*MIN(D16,E16)+salvage*MAX(0,D16-E16)</f>
        <v>562.5</v>
      </c>
      <c r="G16" s="18">
        <f>cost*D16</f>
        <v>500</v>
      </c>
      <c r="H16" s="18">
        <f t="shared" si="0"/>
        <v>62.5</v>
      </c>
      <c r="I16" s="19"/>
    </row>
    <row r="17" spans="4:9" x14ac:dyDescent="0.35">
      <c r="D17" s="18">
        <f>Q</f>
        <v>250</v>
      </c>
      <c r="E17">
        <v>200</v>
      </c>
      <c r="F17" s="18">
        <f>price*MIN(D17,E17)+salvage*MAX(0,D17-E17)</f>
        <v>937.5</v>
      </c>
      <c r="G17" s="18">
        <f>cost*D17</f>
        <v>500</v>
      </c>
      <c r="H17" s="18">
        <f t="shared" si="0"/>
        <v>437.5</v>
      </c>
      <c r="I17" s="19"/>
    </row>
    <row r="18" spans="4:9" x14ac:dyDescent="0.35">
      <c r="D18" s="18">
        <f>Q</f>
        <v>250</v>
      </c>
      <c r="E18">
        <v>100</v>
      </c>
      <c r="F18" s="18">
        <f>price*MIN(D18,E18)+salvage*MAX(0,D18-E18)</f>
        <v>562.5</v>
      </c>
      <c r="G18" s="18">
        <f>cost*D18</f>
        <v>500</v>
      </c>
      <c r="H18" s="18">
        <f t="shared" si="0"/>
        <v>62.5</v>
      </c>
      <c r="I18" s="19"/>
    </row>
    <row r="19" spans="4:9" x14ac:dyDescent="0.35">
      <c r="D19" s="18">
        <f>Q</f>
        <v>250</v>
      </c>
      <c r="E19">
        <v>300</v>
      </c>
      <c r="F19" s="18">
        <f>price*MIN(D19,E19)+salvage*MAX(0,D19-E19)</f>
        <v>1125</v>
      </c>
      <c r="G19" s="18">
        <f>cost*D19</f>
        <v>500</v>
      </c>
      <c r="H19" s="18">
        <f t="shared" si="0"/>
        <v>625</v>
      </c>
      <c r="I19" s="19"/>
    </row>
    <row r="20" spans="4:9" x14ac:dyDescent="0.35">
      <c r="D20" s="18">
        <f>Q</f>
        <v>250</v>
      </c>
      <c r="E20">
        <v>200</v>
      </c>
      <c r="F20" s="18">
        <f>price*MIN(D20,E20)+salvage*MAX(0,D20-E20)</f>
        <v>937.5</v>
      </c>
      <c r="G20" s="18">
        <f>cost*D20</f>
        <v>500</v>
      </c>
      <c r="H20" s="18">
        <f t="shared" si="0"/>
        <v>437.5</v>
      </c>
      <c r="I20" s="19"/>
    </row>
    <row r="21" spans="4:9" x14ac:dyDescent="0.35">
      <c r="D21" s="18">
        <f>Q</f>
        <v>250</v>
      </c>
      <c r="E21">
        <v>300</v>
      </c>
      <c r="F21" s="18">
        <f>price*MIN(D21,E21)+salvage*MAX(0,D21-E21)</f>
        <v>1125</v>
      </c>
      <c r="G21" s="18">
        <f>cost*D21</f>
        <v>500</v>
      </c>
      <c r="H21" s="18">
        <f t="shared" si="0"/>
        <v>625</v>
      </c>
      <c r="I21" s="19"/>
    </row>
    <row r="22" spans="4:9" x14ac:dyDescent="0.35">
      <c r="D22" s="18">
        <f>Q</f>
        <v>250</v>
      </c>
      <c r="E22">
        <v>300</v>
      </c>
      <c r="F22" s="18">
        <f>price*MIN(D22,E22)+salvage*MAX(0,D22-E22)</f>
        <v>1125</v>
      </c>
      <c r="G22" s="18">
        <f>cost*D22</f>
        <v>500</v>
      </c>
      <c r="H22" s="18">
        <f t="shared" si="0"/>
        <v>625</v>
      </c>
      <c r="I22" s="19"/>
    </row>
    <row r="23" spans="4:9" x14ac:dyDescent="0.35">
      <c r="D23" s="18">
        <f>Q</f>
        <v>250</v>
      </c>
      <c r="E23">
        <v>150</v>
      </c>
      <c r="F23" s="18">
        <f>price*MIN(D23,E23)+salvage*MAX(0,D23-E23)</f>
        <v>750</v>
      </c>
      <c r="G23" s="18">
        <f>cost*D23</f>
        <v>500</v>
      </c>
      <c r="H23" s="18">
        <f t="shared" si="0"/>
        <v>250</v>
      </c>
      <c r="I23" s="19"/>
    </row>
    <row r="24" spans="4:9" x14ac:dyDescent="0.35">
      <c r="D24" s="18">
        <f>Q</f>
        <v>250</v>
      </c>
      <c r="E24">
        <v>100</v>
      </c>
      <c r="F24" s="18">
        <f>price*MIN(D24,E24)+salvage*MAX(0,D24-E24)</f>
        <v>562.5</v>
      </c>
      <c r="G24" s="18">
        <f>cost*D24</f>
        <v>500</v>
      </c>
      <c r="H24" s="18">
        <f t="shared" si="0"/>
        <v>62.5</v>
      </c>
      <c r="I24" s="19"/>
    </row>
    <row r="25" spans="4:9" x14ac:dyDescent="0.35">
      <c r="D25" s="18">
        <f>Q</f>
        <v>250</v>
      </c>
      <c r="E25">
        <v>200</v>
      </c>
      <c r="F25" s="18">
        <f>price*MIN(D25,E25)+salvage*MAX(0,D25-E25)</f>
        <v>937.5</v>
      </c>
      <c r="G25" s="18">
        <f>cost*D25</f>
        <v>500</v>
      </c>
      <c r="H25" s="18">
        <f t="shared" si="0"/>
        <v>437.5</v>
      </c>
      <c r="I25" s="19"/>
    </row>
    <row r="26" spans="4:9" x14ac:dyDescent="0.35">
      <c r="D26" s="18">
        <f>Q</f>
        <v>250</v>
      </c>
      <c r="E26">
        <v>200</v>
      </c>
      <c r="F26" s="18">
        <f>price*MIN(D26,E26)+salvage*MAX(0,D26-E26)</f>
        <v>937.5</v>
      </c>
      <c r="G26" s="18">
        <f>cost*D26</f>
        <v>500</v>
      </c>
      <c r="H26" s="18">
        <f t="shared" si="0"/>
        <v>437.5</v>
      </c>
      <c r="I26" s="19"/>
    </row>
    <row r="27" spans="4:9" x14ac:dyDescent="0.35">
      <c r="D27" s="18">
        <f>Q</f>
        <v>250</v>
      </c>
      <c r="E27">
        <v>200</v>
      </c>
      <c r="F27" s="18">
        <f>price*MIN(D27,E27)+salvage*MAX(0,D27-E27)</f>
        <v>937.5</v>
      </c>
      <c r="G27" s="18">
        <f>cost*D27</f>
        <v>500</v>
      </c>
      <c r="H27" s="18">
        <f t="shared" si="0"/>
        <v>437.5</v>
      </c>
      <c r="I27" s="19"/>
    </row>
    <row r="28" spans="4:9" x14ac:dyDescent="0.35">
      <c r="D28" s="18">
        <f>Q</f>
        <v>250</v>
      </c>
      <c r="E28">
        <v>100</v>
      </c>
      <c r="F28" s="18">
        <f>price*MIN(D28,E28)+salvage*MAX(0,D28-E28)</f>
        <v>562.5</v>
      </c>
      <c r="G28" s="18">
        <f>cost*D28</f>
        <v>500</v>
      </c>
      <c r="H28" s="18">
        <f t="shared" si="0"/>
        <v>62.5</v>
      </c>
      <c r="I28" s="19"/>
    </row>
    <row r="29" spans="4:9" x14ac:dyDescent="0.35">
      <c r="D29" s="18">
        <f>Q</f>
        <v>250</v>
      </c>
      <c r="E29">
        <v>100</v>
      </c>
      <c r="F29" s="18">
        <f>price*MIN(D29,E29)+salvage*MAX(0,D29-E29)</f>
        <v>562.5</v>
      </c>
      <c r="G29" s="18">
        <f>cost*D29</f>
        <v>500</v>
      </c>
      <c r="H29" s="18">
        <f t="shared" si="0"/>
        <v>62.5</v>
      </c>
      <c r="I29" s="19"/>
    </row>
    <row r="30" spans="4:9" x14ac:dyDescent="0.35">
      <c r="D30" s="18">
        <f>Q</f>
        <v>250</v>
      </c>
      <c r="E30">
        <v>150</v>
      </c>
      <c r="F30" s="18">
        <f>price*MIN(D30,E30)+salvage*MAX(0,D30-E30)</f>
        <v>750</v>
      </c>
      <c r="G30" s="18">
        <f>cost*D30</f>
        <v>500</v>
      </c>
      <c r="H30" s="18">
        <f t="shared" si="0"/>
        <v>250</v>
      </c>
      <c r="I30" s="19"/>
    </row>
    <row r="31" spans="4:9" x14ac:dyDescent="0.35">
      <c r="D31" s="18">
        <f>Q</f>
        <v>250</v>
      </c>
      <c r="E31">
        <v>100</v>
      </c>
      <c r="F31" s="18">
        <f>price*MIN(D31,E31)+salvage*MAX(0,D31-E31)</f>
        <v>562.5</v>
      </c>
      <c r="G31" s="18">
        <f>cost*D31</f>
        <v>500</v>
      </c>
      <c r="H31" s="18">
        <f t="shared" si="0"/>
        <v>62.5</v>
      </c>
      <c r="I31" s="19"/>
    </row>
    <row r="32" spans="4:9" x14ac:dyDescent="0.35">
      <c r="D32" s="18">
        <f>Q</f>
        <v>250</v>
      </c>
      <c r="E32">
        <v>200</v>
      </c>
      <c r="F32" s="18">
        <f>price*MIN(D32,E32)+salvage*MAX(0,D32-E32)</f>
        <v>937.5</v>
      </c>
      <c r="G32" s="18">
        <f>cost*D32</f>
        <v>500</v>
      </c>
      <c r="H32" s="18">
        <f t="shared" si="0"/>
        <v>437.5</v>
      </c>
      <c r="I32" s="19"/>
    </row>
    <row r="33" spans="4:9" x14ac:dyDescent="0.35">
      <c r="D33" s="18">
        <f>Q</f>
        <v>250</v>
      </c>
      <c r="E33">
        <v>250</v>
      </c>
      <c r="F33" s="18">
        <f>price*MIN(D33,E33)+salvage*MAX(0,D33-E33)</f>
        <v>1125</v>
      </c>
      <c r="G33" s="18">
        <f>cost*D33</f>
        <v>500</v>
      </c>
      <c r="H33" s="18">
        <f t="shared" si="0"/>
        <v>625</v>
      </c>
      <c r="I33" s="19"/>
    </row>
    <row r="34" spans="4:9" x14ac:dyDescent="0.35">
      <c r="D34" s="18">
        <f>Q</f>
        <v>250</v>
      </c>
      <c r="E34">
        <v>200</v>
      </c>
      <c r="F34" s="18">
        <f>price*MIN(D34,E34)+salvage*MAX(0,D34-E34)</f>
        <v>937.5</v>
      </c>
      <c r="G34" s="18">
        <f>cost*D34</f>
        <v>500</v>
      </c>
      <c r="H34" s="18">
        <f t="shared" si="0"/>
        <v>437.5</v>
      </c>
      <c r="I34" s="19"/>
    </row>
    <row r="35" spans="4:9" x14ac:dyDescent="0.35">
      <c r="D35" s="18">
        <f>Q</f>
        <v>250</v>
      </c>
      <c r="E35">
        <v>100</v>
      </c>
      <c r="F35" s="18">
        <f>price*MIN(D35,E35)+salvage*MAX(0,D35-E35)</f>
        <v>562.5</v>
      </c>
      <c r="G35" s="18">
        <f>cost*D35</f>
        <v>500</v>
      </c>
      <c r="H35" s="18">
        <f t="shared" si="0"/>
        <v>62.5</v>
      </c>
      <c r="I35" s="19"/>
    </row>
    <row r="36" spans="4:9" x14ac:dyDescent="0.35">
      <c r="D36" s="18">
        <f>Q</f>
        <v>250</v>
      </c>
      <c r="E36">
        <v>200</v>
      </c>
      <c r="F36" s="18">
        <f>price*MIN(D36,E36)+salvage*MAX(0,D36-E36)</f>
        <v>937.5</v>
      </c>
      <c r="G36" s="18">
        <f>cost*D36</f>
        <v>500</v>
      </c>
      <c r="H36" s="18">
        <f t="shared" si="0"/>
        <v>437.5</v>
      </c>
      <c r="I36" s="19"/>
    </row>
    <row r="37" spans="4:9" x14ac:dyDescent="0.35">
      <c r="D37" s="18">
        <f>Q</f>
        <v>250</v>
      </c>
      <c r="E37">
        <v>200</v>
      </c>
      <c r="F37" s="18">
        <f>price*MIN(D37,E37)+salvage*MAX(0,D37-E37)</f>
        <v>937.5</v>
      </c>
      <c r="G37" s="18">
        <f>cost*D37</f>
        <v>500</v>
      </c>
      <c r="H37" s="18">
        <f t="shared" si="0"/>
        <v>437.5</v>
      </c>
      <c r="I37" s="19"/>
    </row>
    <row r="38" spans="4:9" x14ac:dyDescent="0.35">
      <c r="D38" s="18">
        <f>Q</f>
        <v>250</v>
      </c>
      <c r="E38">
        <v>100</v>
      </c>
      <c r="F38" s="18">
        <f>price*MIN(D38,E38)+salvage*MAX(0,D38-E38)</f>
        <v>562.5</v>
      </c>
      <c r="G38" s="18">
        <f>cost*D38</f>
        <v>500</v>
      </c>
      <c r="H38" s="18">
        <f t="shared" si="0"/>
        <v>62.5</v>
      </c>
      <c r="I38" s="19"/>
    </row>
    <row r="39" spans="4:9" x14ac:dyDescent="0.35">
      <c r="D39" s="18">
        <f>Q</f>
        <v>250</v>
      </c>
      <c r="E39">
        <v>200</v>
      </c>
      <c r="F39" s="18">
        <f>price*MIN(D39,E39)+salvage*MAX(0,D39-E39)</f>
        <v>937.5</v>
      </c>
      <c r="G39" s="18">
        <f>cost*D39</f>
        <v>500</v>
      </c>
      <c r="H39" s="18">
        <f t="shared" si="0"/>
        <v>437.5</v>
      </c>
      <c r="I39" s="19"/>
    </row>
    <row r="40" spans="4:9" x14ac:dyDescent="0.35">
      <c r="D40" s="18">
        <f>Q</f>
        <v>250</v>
      </c>
      <c r="E40">
        <v>100</v>
      </c>
      <c r="F40" s="18">
        <f>price*MIN(D40,E40)+salvage*MAX(0,D40-E40)</f>
        <v>562.5</v>
      </c>
      <c r="G40" s="18">
        <f>cost*D40</f>
        <v>500</v>
      </c>
      <c r="H40" s="18">
        <f t="shared" si="0"/>
        <v>62.5</v>
      </c>
      <c r="I40" s="19"/>
    </row>
    <row r="41" spans="4:9" x14ac:dyDescent="0.35">
      <c r="D41" s="18">
        <f>Q</f>
        <v>250</v>
      </c>
      <c r="E41">
        <v>200</v>
      </c>
      <c r="F41" s="18">
        <f>price*MIN(D41,E41)+salvage*MAX(0,D41-E41)</f>
        <v>937.5</v>
      </c>
      <c r="G41" s="18">
        <f>cost*D41</f>
        <v>500</v>
      </c>
      <c r="H41" s="18">
        <f t="shared" si="0"/>
        <v>437.5</v>
      </c>
      <c r="I41" s="19"/>
    </row>
    <row r="42" spans="4:9" x14ac:dyDescent="0.35">
      <c r="D42" s="18">
        <f>Q</f>
        <v>250</v>
      </c>
      <c r="E42">
        <v>100</v>
      </c>
      <c r="F42" s="18">
        <f>price*MIN(D42,E42)+salvage*MAX(0,D42-E42)</f>
        <v>562.5</v>
      </c>
      <c r="G42" s="18">
        <f>cost*D42</f>
        <v>500</v>
      </c>
      <c r="H42" s="18">
        <f t="shared" si="0"/>
        <v>62.5</v>
      </c>
      <c r="I42" s="19"/>
    </row>
    <row r="43" spans="4:9" x14ac:dyDescent="0.35">
      <c r="D43" s="18">
        <f>Q</f>
        <v>250</v>
      </c>
      <c r="E43">
        <v>100</v>
      </c>
      <c r="F43" s="18">
        <f>price*MIN(D43,E43)+salvage*MAX(0,D43-E43)</f>
        <v>562.5</v>
      </c>
      <c r="G43" s="18">
        <f>cost*D43</f>
        <v>500</v>
      </c>
      <c r="H43" s="18">
        <f t="shared" si="0"/>
        <v>62.5</v>
      </c>
      <c r="I43" s="19"/>
    </row>
    <row r="44" spans="4:9" x14ac:dyDescent="0.35">
      <c r="D44" s="18">
        <f>Q</f>
        <v>250</v>
      </c>
      <c r="E44">
        <v>200</v>
      </c>
      <c r="F44" s="18">
        <f>price*MIN(D44,E44)+salvage*MAX(0,D44-E44)</f>
        <v>937.5</v>
      </c>
      <c r="G44" s="18">
        <f>cost*D44</f>
        <v>500</v>
      </c>
      <c r="H44" s="18">
        <f t="shared" si="0"/>
        <v>437.5</v>
      </c>
      <c r="I44" s="19"/>
    </row>
    <row r="45" spans="4:9" x14ac:dyDescent="0.35">
      <c r="D45" s="18">
        <f>Q</f>
        <v>250</v>
      </c>
      <c r="E45">
        <v>100</v>
      </c>
      <c r="F45" s="18">
        <f>price*MIN(D45,E45)+salvage*MAX(0,D45-E45)</f>
        <v>562.5</v>
      </c>
      <c r="G45" s="18">
        <f>cost*D45</f>
        <v>500</v>
      </c>
      <c r="H45" s="18">
        <f t="shared" si="0"/>
        <v>62.5</v>
      </c>
      <c r="I45" s="19"/>
    </row>
    <row r="46" spans="4:9" x14ac:dyDescent="0.35">
      <c r="D46" s="18">
        <f>Q</f>
        <v>250</v>
      </c>
      <c r="E46">
        <v>150</v>
      </c>
      <c r="F46" s="18">
        <f>price*MIN(D46,E46)+salvage*MAX(0,D46-E46)</f>
        <v>750</v>
      </c>
      <c r="G46" s="18">
        <f>cost*D46</f>
        <v>500</v>
      </c>
      <c r="H46" s="18">
        <f t="shared" si="0"/>
        <v>250</v>
      </c>
      <c r="I46" s="19"/>
    </row>
    <row r="47" spans="4:9" x14ac:dyDescent="0.35">
      <c r="D47" s="18">
        <f>Q</f>
        <v>250</v>
      </c>
      <c r="E47">
        <v>200</v>
      </c>
      <c r="F47" s="18">
        <f>price*MIN(D47,E47)+salvage*MAX(0,D47-E47)</f>
        <v>937.5</v>
      </c>
      <c r="G47" s="18">
        <f>cost*D47</f>
        <v>500</v>
      </c>
      <c r="H47" s="18">
        <f t="shared" si="0"/>
        <v>437.5</v>
      </c>
      <c r="I47" s="19"/>
    </row>
    <row r="48" spans="4:9" x14ac:dyDescent="0.35">
      <c r="D48" s="18">
        <f>Q</f>
        <v>250</v>
      </c>
      <c r="E48">
        <v>250</v>
      </c>
      <c r="F48" s="18">
        <f>price*MIN(D48,E48)+salvage*MAX(0,D48-E48)</f>
        <v>1125</v>
      </c>
      <c r="G48" s="18">
        <f>cost*D48</f>
        <v>500</v>
      </c>
      <c r="H48" s="18">
        <f t="shared" si="0"/>
        <v>625</v>
      </c>
      <c r="I48" s="19"/>
    </row>
    <row r="49" spans="4:9" x14ac:dyDescent="0.35">
      <c r="D49" s="18">
        <f>Q</f>
        <v>250</v>
      </c>
      <c r="E49">
        <v>100</v>
      </c>
      <c r="F49" s="18">
        <f>price*MIN(D49,E49)+salvage*MAX(0,D49-E49)</f>
        <v>562.5</v>
      </c>
      <c r="G49" s="18">
        <f>cost*D49</f>
        <v>500</v>
      </c>
      <c r="H49" s="18">
        <f t="shared" si="0"/>
        <v>62.5</v>
      </c>
      <c r="I49" s="19"/>
    </row>
    <row r="50" spans="4:9" x14ac:dyDescent="0.35">
      <c r="D50" s="18">
        <f>Q</f>
        <v>250</v>
      </c>
      <c r="E50">
        <v>100</v>
      </c>
      <c r="F50" s="18">
        <f>price*MIN(D50,E50)+salvage*MAX(0,D50-E50)</f>
        <v>562.5</v>
      </c>
      <c r="G50" s="18">
        <f>cost*D50</f>
        <v>500</v>
      </c>
      <c r="H50" s="18">
        <f t="shared" si="0"/>
        <v>62.5</v>
      </c>
      <c r="I50" s="19"/>
    </row>
    <row r="51" spans="4:9" x14ac:dyDescent="0.35">
      <c r="D51" s="18">
        <f>Q</f>
        <v>250</v>
      </c>
      <c r="E51">
        <v>250</v>
      </c>
      <c r="F51" s="18">
        <f>price*MIN(D51,E51)+salvage*MAX(0,D51-E51)</f>
        <v>1125</v>
      </c>
      <c r="G51" s="18">
        <f>cost*D51</f>
        <v>500</v>
      </c>
      <c r="H51" s="18">
        <f t="shared" si="0"/>
        <v>625</v>
      </c>
      <c r="I51" s="19"/>
    </row>
  </sheetData>
  <scenarios current="0" sqref="M2 M6 M7 M8">
    <scenario name="SCN1" locked="1" count="1" user="Ozdogru, Unsal" comment="Created by Ozdogru, Unsal on 9/14/2023">
      <inputCells r="B14" val="100"/>
    </scenario>
    <scenario name="SCN2" locked="1" count="1" user="Ozdogru, Unsal" comment="Created by Ozdogru, Unsal on 9/14/2023">
      <inputCells r="B14" val="150"/>
    </scenario>
    <scenario name="SCN3" locked="1" count="1" user="Ozdogru, Unsal" comment="Created by Ozdogru, Unsal on 9/14/2023">
      <inputCells r="B14" val="200"/>
    </scenario>
    <scenario name="SCN4" locked="1" count="1" user="Ozdogru, Unsal" comment="Created by Ozdogru, Unsal on 9/14/2023">
      <inputCells r="B14" val="300"/>
    </scenario>
  </scenarios>
  <pageMargins left="0.7" right="0.7" top="0.75" bottom="0.75" header="0.3" footer="0.3"/>
  <pageSetup orientation="portrait" r:id="rId1"/>
  <drawing r:id="rId2"/>
  <legacyDrawing r:id="rId3"/>
  <oleObjects>
    <mc:AlternateContent xmlns:mc="http://schemas.openxmlformats.org/markup-compatibility/2006">
      <mc:Choice Requires="x14">
        <oleObject progId="Equation.DSMT4" shapeId="4097" r:id="rId4">
          <objectPr defaultSize="0" autoPict="0" r:id="rId5">
            <anchor moveWithCells="1" sizeWithCells="1">
              <from>
                <xdr:col>12</xdr:col>
                <xdr:colOff>196850</xdr:colOff>
                <xdr:row>9</xdr:row>
                <xdr:rowOff>165100</xdr:rowOff>
              </from>
              <to>
                <xdr:col>12</xdr:col>
                <xdr:colOff>603250</xdr:colOff>
                <xdr:row>11</xdr:row>
                <xdr:rowOff>44450</xdr:rowOff>
              </to>
            </anchor>
          </objectPr>
        </oleObject>
      </mc:Choice>
      <mc:Fallback>
        <oleObject progId="Equation.DSMT4" shapeId="4097" r:id="rId4"/>
      </mc:Fallback>
    </mc:AlternateContent>
    <mc:AlternateContent xmlns:mc="http://schemas.openxmlformats.org/markup-compatibility/2006">
      <mc:Choice Requires="x14">
        <oleObject progId="Equation.DSMT4" shapeId="4098" r:id="rId6">
          <objectPr defaultSize="0" autoPict="0" r:id="rId7">
            <anchor moveWithCells="1" sizeWithCells="1">
              <from>
                <xdr:col>12</xdr:col>
                <xdr:colOff>222250</xdr:colOff>
                <xdr:row>14</xdr:row>
                <xdr:rowOff>44450</xdr:rowOff>
              </from>
              <to>
                <xdr:col>15</xdr:col>
                <xdr:colOff>177800</xdr:colOff>
                <xdr:row>17</xdr:row>
                <xdr:rowOff>25400</xdr:rowOff>
              </to>
            </anchor>
          </objectPr>
        </oleObject>
      </mc:Choice>
      <mc:Fallback>
        <oleObject progId="Equation.DSMT4" shapeId="409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15</vt:i4>
      </vt:variant>
    </vt:vector>
  </HeadingPairs>
  <TitlesOfParts>
    <vt:vector size="19" baseType="lpstr">
      <vt:lpstr>Problem</vt:lpstr>
      <vt:lpstr>data</vt:lpstr>
      <vt:lpstr>Scenario Summary 2</vt:lpstr>
      <vt:lpstr>simulation</vt:lpstr>
      <vt:lpstr>accuracy</vt:lpstr>
      <vt:lpstr>cost</vt:lpstr>
      <vt:lpstr>expected_value</vt:lpstr>
      <vt:lpstr>lowerCI</vt:lpstr>
      <vt:lpstr>ntrials</vt:lpstr>
      <vt:lpstr>price</vt:lpstr>
      <vt:lpstr>Q</vt:lpstr>
      <vt:lpstr>salvage</vt:lpstr>
      <vt:lpstr>sample_mean</vt:lpstr>
      <vt:lpstr>sample_size</vt:lpstr>
      <vt:lpstr>sample_std</vt:lpstr>
      <vt:lpstr>sample_variance</vt:lpstr>
      <vt:lpstr>std_err_mean</vt:lpstr>
      <vt:lpstr>upperCI</vt:lpstr>
      <vt:lpstr>Zval</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Ozdogru, Unsal</cp:lastModifiedBy>
  <dcterms:created xsi:type="dcterms:W3CDTF">2013-09-19T11:48:15Z</dcterms:created>
  <dcterms:modified xsi:type="dcterms:W3CDTF">2023-09-14T18:37:42Z</dcterms:modified>
</cp:coreProperties>
</file>